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24226"/>
  <mc:AlternateContent xmlns:mc="http://schemas.openxmlformats.org/markup-compatibility/2006">
    <mc:Choice Requires="x15">
      <x15ac:absPath xmlns:x15ac="http://schemas.microsoft.com/office/spreadsheetml/2010/11/ac" url="Z:\DPLAN\EVO\Demitrio\Orcamento\Orc 102 - Obra - Lote 07\"/>
    </mc:Choice>
  </mc:AlternateContent>
  <xr:revisionPtr revIDLastSave="0" documentId="13_ncr:1_{34F98E4D-4964-4D7D-B0DC-28EEB949F01E}" xr6:coauthVersionLast="36" xr6:coauthVersionMax="36" xr10:uidLastSave="{00000000-0000-0000-0000-000000000000}"/>
  <bookViews>
    <workbookView xWindow="480" yWindow="360" windowWidth="18195" windowHeight="11265" activeTab="1" xr2:uid="{00000000-000D-0000-FFFF-FFFF00000000}"/>
  </bookViews>
  <sheets>
    <sheet name="dados" sheetId="12" r:id="rId1"/>
    <sheet name="orcamento" sheetId="1" r:id="rId2"/>
    <sheet name="composicoes" sheetId="2" r:id="rId3"/>
    <sheet name="cotacoes" sheetId="3" r:id="rId4"/>
    <sheet name="tabelas" sheetId="13" r:id="rId5"/>
    <sheet name="sinapi-set_23 nao deso" sheetId="10" state="hidden" r:id="rId6"/>
    <sheet name="cronograma" sheetId="22" r:id="rId7"/>
    <sheet name="curva ABC" sheetId="23" r:id="rId8"/>
    <sheet name="BDI" sheetId="14" r:id="rId9"/>
    <sheet name="encargos" sheetId="15" r:id="rId10"/>
    <sheet name="memoria DMT insumos" sheetId="21" r:id="rId11"/>
    <sheet name="memoria TAB 05.03 e TAB 05.04" sheetId="20" r:id="rId12"/>
    <sheet name="Identificação-TCE" sheetId="16" state="hidden" r:id="rId13"/>
    <sheet name="Orçamento-TCE" sheetId="17" state="hidden" r:id="rId14"/>
    <sheet name="Proposta-TCE" sheetId="18" state="hidden" r:id="rId15"/>
  </sheets>
  <definedNames>
    <definedName name="_xlnm._FilterDatabase" localSheetId="2" hidden="1">composicoes!$I$1:$I$712</definedName>
    <definedName name="_xlnm._FilterDatabase" localSheetId="1" hidden="1">orcamento!$B$1:$B$144</definedName>
    <definedName name="_xlnm._FilterDatabase" localSheetId="13" hidden="1">'Orçamento-TCE'!$K$1:$K$147</definedName>
    <definedName name="_xlnm._FilterDatabase" localSheetId="14" hidden="1">'Proposta-TCE'!$H$1:$H$335</definedName>
  </definedNames>
  <calcPr calcId="191029"/>
</workbook>
</file>

<file path=xl/calcChain.xml><?xml version="1.0" encoding="utf-8"?>
<calcChain xmlns="http://schemas.openxmlformats.org/spreadsheetml/2006/main">
  <c r="C113" i="23" l="1"/>
  <c r="D113" i="23"/>
  <c r="C114" i="23"/>
  <c r="D114" i="23"/>
  <c r="C115" i="23"/>
  <c r="D115" i="23"/>
  <c r="C116" i="23"/>
  <c r="D116" i="23"/>
  <c r="C117" i="23"/>
  <c r="D117" i="23"/>
  <c r="A13" i="18"/>
  <c r="B13" i="18"/>
  <c r="C13" i="18"/>
  <c r="D13" i="18"/>
  <c r="E13" i="18"/>
  <c r="F13" i="18"/>
  <c r="G13" i="18"/>
  <c r="H13" i="18"/>
  <c r="I13" i="18"/>
  <c r="L13" i="18"/>
  <c r="M13" i="18"/>
  <c r="A14" i="18"/>
  <c r="B14" i="18"/>
  <c r="C14" i="18"/>
  <c r="D14" i="18"/>
  <c r="E14" i="18"/>
  <c r="F14" i="18"/>
  <c r="G14" i="18"/>
  <c r="H14" i="18"/>
  <c r="I14" i="18"/>
  <c r="L14" i="18"/>
  <c r="M14" i="18"/>
  <c r="A15" i="18"/>
  <c r="B15" i="18"/>
  <c r="C15" i="18"/>
  <c r="D15" i="18"/>
  <c r="E15" i="18"/>
  <c r="F15" i="18"/>
  <c r="G15" i="18"/>
  <c r="I15" i="18"/>
  <c r="L15" i="18"/>
  <c r="M15" i="18"/>
  <c r="A16" i="18"/>
  <c r="B16" i="18"/>
  <c r="C16" i="18"/>
  <c r="D16" i="18"/>
  <c r="E16" i="18"/>
  <c r="F16" i="18"/>
  <c r="G16" i="18"/>
  <c r="I16" i="18"/>
  <c r="L16" i="18"/>
  <c r="M16" i="18"/>
  <c r="A17" i="18"/>
  <c r="B17" i="18"/>
  <c r="C17" i="18"/>
  <c r="D17" i="18"/>
  <c r="E17" i="18"/>
  <c r="F17" i="18"/>
  <c r="G17" i="18"/>
  <c r="H17" i="18"/>
  <c r="I17" i="18"/>
  <c r="L17" i="18"/>
  <c r="M17" i="18"/>
  <c r="A18" i="18"/>
  <c r="B18" i="18"/>
  <c r="C18" i="18"/>
  <c r="D18" i="18"/>
  <c r="E18" i="18"/>
  <c r="F18" i="18"/>
  <c r="G18" i="18"/>
  <c r="I18" i="18"/>
  <c r="L18" i="18"/>
  <c r="M18" i="18"/>
  <c r="A19" i="18"/>
  <c r="B19" i="18"/>
  <c r="C19" i="18"/>
  <c r="D19" i="18"/>
  <c r="E19" i="18"/>
  <c r="F19" i="18"/>
  <c r="G19" i="18"/>
  <c r="H19" i="18"/>
  <c r="I19" i="18"/>
  <c r="L19" i="18"/>
  <c r="M19" i="18"/>
  <c r="A20" i="18"/>
  <c r="B20" i="18"/>
  <c r="C20" i="18"/>
  <c r="D20" i="18"/>
  <c r="E20" i="18"/>
  <c r="H20" i="18" s="1"/>
  <c r="F20" i="18"/>
  <c r="G20" i="18"/>
  <c r="I20" i="18"/>
  <c r="L20" i="18"/>
  <c r="M20" i="18"/>
  <c r="A21" i="18"/>
  <c r="B21" i="18"/>
  <c r="C21" i="18"/>
  <c r="D21" i="18"/>
  <c r="E21" i="18"/>
  <c r="F21" i="18"/>
  <c r="G21" i="18"/>
  <c r="H21" i="18"/>
  <c r="I21" i="18"/>
  <c r="L21" i="18"/>
  <c r="M21" i="18"/>
  <c r="A22" i="18"/>
  <c r="B22" i="18"/>
  <c r="C22" i="18"/>
  <c r="D22" i="18"/>
  <c r="E22" i="18"/>
  <c r="F22" i="18"/>
  <c r="G22" i="18"/>
  <c r="H22" i="18"/>
  <c r="I22" i="18"/>
  <c r="L22" i="18"/>
  <c r="M22" i="18"/>
  <c r="A23" i="18"/>
  <c r="B23" i="18"/>
  <c r="C23" i="18"/>
  <c r="D23" i="18"/>
  <c r="E23" i="18"/>
  <c r="F23" i="18"/>
  <c r="G23" i="18"/>
  <c r="H23" i="18"/>
  <c r="I23" i="18"/>
  <c r="L23" i="18"/>
  <c r="M23" i="18"/>
  <c r="A24" i="18"/>
  <c r="B24" i="18"/>
  <c r="C24" i="18"/>
  <c r="D24" i="18"/>
  <c r="E24" i="18"/>
  <c r="F24" i="18"/>
  <c r="G24" i="18"/>
  <c r="I24" i="18"/>
  <c r="L24" i="18"/>
  <c r="M24" i="18"/>
  <c r="A25" i="18"/>
  <c r="B25" i="18"/>
  <c r="C25" i="18"/>
  <c r="D25" i="18"/>
  <c r="E25" i="18"/>
  <c r="F25" i="18"/>
  <c r="G25" i="18"/>
  <c r="H25" i="18"/>
  <c r="I25" i="18"/>
  <c r="L25" i="18"/>
  <c r="M25" i="18"/>
  <c r="A26" i="18"/>
  <c r="B26" i="18"/>
  <c r="C26" i="18"/>
  <c r="D26" i="18"/>
  <c r="E26" i="18"/>
  <c r="F26" i="18"/>
  <c r="G26" i="18"/>
  <c r="I26" i="18"/>
  <c r="L26" i="18"/>
  <c r="M26" i="18"/>
  <c r="A27" i="18"/>
  <c r="B27" i="18"/>
  <c r="C27" i="18"/>
  <c r="D27" i="18"/>
  <c r="E27" i="18"/>
  <c r="F27" i="18"/>
  <c r="G27" i="18"/>
  <c r="I27" i="18"/>
  <c r="L27" i="18"/>
  <c r="M27" i="18"/>
  <c r="A28" i="18"/>
  <c r="B28" i="18"/>
  <c r="C28" i="18"/>
  <c r="D28" i="18"/>
  <c r="E28" i="18"/>
  <c r="F28" i="18"/>
  <c r="G28" i="18"/>
  <c r="H28" i="18"/>
  <c r="I28" i="18"/>
  <c r="L28" i="18"/>
  <c r="M28" i="18"/>
  <c r="A29" i="18"/>
  <c r="B29" i="18"/>
  <c r="C29" i="18"/>
  <c r="D29" i="18"/>
  <c r="E29" i="18"/>
  <c r="F29" i="18"/>
  <c r="G29" i="18"/>
  <c r="H29" i="18"/>
  <c r="I29" i="18"/>
  <c r="L29" i="18"/>
  <c r="M29" i="18"/>
  <c r="A30" i="18"/>
  <c r="B30" i="18"/>
  <c r="C30" i="18"/>
  <c r="D30" i="18"/>
  <c r="E30" i="18"/>
  <c r="F30" i="18"/>
  <c r="G30" i="18"/>
  <c r="H30" i="18"/>
  <c r="I30" i="18"/>
  <c r="L30" i="18"/>
  <c r="M30" i="18"/>
  <c r="A31" i="18"/>
  <c r="B31" i="18"/>
  <c r="C31" i="18"/>
  <c r="D31" i="18"/>
  <c r="E31" i="18"/>
  <c r="F31" i="18"/>
  <c r="G31" i="18"/>
  <c r="H31" i="18"/>
  <c r="I31" i="18"/>
  <c r="L31" i="18"/>
  <c r="M31" i="18"/>
  <c r="A32" i="18"/>
  <c r="B32" i="18"/>
  <c r="C32" i="18"/>
  <c r="D32" i="18"/>
  <c r="E32" i="18"/>
  <c r="F32" i="18"/>
  <c r="G32" i="18"/>
  <c r="H32" i="18"/>
  <c r="I32" i="18"/>
  <c r="L32" i="18"/>
  <c r="M32" i="18"/>
  <c r="A33" i="18"/>
  <c r="B33" i="18"/>
  <c r="C33" i="18"/>
  <c r="D33" i="18"/>
  <c r="E33" i="18"/>
  <c r="H33" i="18" s="1"/>
  <c r="F33" i="18"/>
  <c r="G33" i="18"/>
  <c r="I33" i="18"/>
  <c r="L33" i="18"/>
  <c r="M33" i="18"/>
  <c r="A34" i="18"/>
  <c r="B34" i="18"/>
  <c r="C34" i="18"/>
  <c r="D34" i="18"/>
  <c r="E34" i="18"/>
  <c r="F34" i="18"/>
  <c r="G34" i="18"/>
  <c r="H34" i="18"/>
  <c r="I34" i="18"/>
  <c r="L34" i="18"/>
  <c r="M34" i="18"/>
  <c r="A35" i="18"/>
  <c r="B35" i="18"/>
  <c r="C35" i="18"/>
  <c r="D35" i="18"/>
  <c r="E35" i="18"/>
  <c r="F35" i="18"/>
  <c r="G35" i="18"/>
  <c r="I35" i="18"/>
  <c r="L35" i="18"/>
  <c r="M35" i="18"/>
  <c r="A36" i="18"/>
  <c r="B36" i="18"/>
  <c r="C36" i="18"/>
  <c r="D36" i="18"/>
  <c r="E36" i="18"/>
  <c r="F36" i="18"/>
  <c r="G36" i="18"/>
  <c r="I36" i="18"/>
  <c r="L36" i="18"/>
  <c r="M36" i="18"/>
  <c r="A37" i="18"/>
  <c r="B37" i="18"/>
  <c r="C37" i="18"/>
  <c r="D37" i="18"/>
  <c r="E37" i="18"/>
  <c r="F37" i="18"/>
  <c r="G37" i="18"/>
  <c r="H37" i="18"/>
  <c r="I37" i="18"/>
  <c r="L37" i="18"/>
  <c r="M37" i="18"/>
  <c r="A38" i="18"/>
  <c r="B38" i="18"/>
  <c r="C38" i="18"/>
  <c r="D38" i="18"/>
  <c r="E38" i="18"/>
  <c r="F38" i="18"/>
  <c r="G38" i="18"/>
  <c r="I38" i="18"/>
  <c r="L38" i="18"/>
  <c r="M38" i="18"/>
  <c r="A39" i="18"/>
  <c r="B39" i="18"/>
  <c r="C39" i="18"/>
  <c r="D39" i="18"/>
  <c r="E39" i="18"/>
  <c r="F39" i="18"/>
  <c r="G39" i="18"/>
  <c r="H39" i="18"/>
  <c r="I39" i="18"/>
  <c r="L39" i="18"/>
  <c r="M39" i="18"/>
  <c r="A40" i="18"/>
  <c r="B40" i="18"/>
  <c r="C40" i="18"/>
  <c r="D40" i="18"/>
  <c r="E40" i="18"/>
  <c r="F40" i="18"/>
  <c r="G40" i="18"/>
  <c r="H40" i="18"/>
  <c r="I40" i="18"/>
  <c r="L40" i="18"/>
  <c r="M40" i="18"/>
  <c r="A41" i="18"/>
  <c r="B41" i="18"/>
  <c r="C41" i="18"/>
  <c r="D41" i="18"/>
  <c r="E41" i="18"/>
  <c r="F41" i="18"/>
  <c r="G41" i="18"/>
  <c r="H41" i="18"/>
  <c r="I41" i="18"/>
  <c r="L41" i="18"/>
  <c r="M41" i="18"/>
  <c r="A42" i="18"/>
  <c r="B42" i="18"/>
  <c r="C42" i="18"/>
  <c r="D42" i="18"/>
  <c r="E42" i="18"/>
  <c r="F42" i="18"/>
  <c r="G42" i="18"/>
  <c r="H42" i="18"/>
  <c r="I42" i="18"/>
  <c r="L42" i="18"/>
  <c r="M42" i="18"/>
  <c r="A43" i="18"/>
  <c r="B43" i="18"/>
  <c r="C43" i="18"/>
  <c r="D43" i="18"/>
  <c r="E43" i="18"/>
  <c r="F43" i="18"/>
  <c r="G43" i="18"/>
  <c r="H43" i="18"/>
  <c r="I43" i="18"/>
  <c r="L43" i="18"/>
  <c r="M43" i="18"/>
  <c r="A44" i="18"/>
  <c r="B44" i="18"/>
  <c r="C44" i="18"/>
  <c r="D44" i="18"/>
  <c r="E44" i="18"/>
  <c r="F44" i="18"/>
  <c r="G44" i="18"/>
  <c r="I44" i="18"/>
  <c r="L44" i="18"/>
  <c r="M44" i="18"/>
  <c r="A45" i="18"/>
  <c r="B45" i="18"/>
  <c r="C45" i="18"/>
  <c r="D45" i="18"/>
  <c r="E45" i="18"/>
  <c r="F45" i="18"/>
  <c r="G45" i="18"/>
  <c r="H45" i="18"/>
  <c r="I45" i="18"/>
  <c r="L45" i="18"/>
  <c r="M45" i="18"/>
  <c r="A46" i="18"/>
  <c r="B46" i="18"/>
  <c r="C46" i="18"/>
  <c r="D46" i="18"/>
  <c r="E46" i="18"/>
  <c r="F46" i="18"/>
  <c r="G46" i="18"/>
  <c r="I46" i="18"/>
  <c r="L46" i="18"/>
  <c r="M46" i="18"/>
  <c r="A47" i="18"/>
  <c r="B47" i="18"/>
  <c r="C47" i="18"/>
  <c r="D47" i="18"/>
  <c r="E47" i="18"/>
  <c r="F47" i="18"/>
  <c r="G47" i="18"/>
  <c r="I47" i="18"/>
  <c r="L47" i="18"/>
  <c r="M47" i="18"/>
  <c r="A48" i="18"/>
  <c r="B48" i="18"/>
  <c r="C48" i="18"/>
  <c r="D48" i="18"/>
  <c r="E48" i="18"/>
  <c r="H48" i="18" s="1"/>
  <c r="F48" i="18"/>
  <c r="G48" i="18"/>
  <c r="I48" i="18"/>
  <c r="L48" i="18"/>
  <c r="M48" i="18"/>
  <c r="A49" i="18"/>
  <c r="B49" i="18"/>
  <c r="C49" i="18"/>
  <c r="D49" i="18"/>
  <c r="E49" i="18"/>
  <c r="F49" i="18"/>
  <c r="G49" i="18"/>
  <c r="H49" i="18"/>
  <c r="I49" i="18"/>
  <c r="L49" i="18"/>
  <c r="M49" i="18"/>
  <c r="A50" i="18"/>
  <c r="B50" i="18"/>
  <c r="C50" i="18"/>
  <c r="D50" i="18"/>
  <c r="E50" i="18"/>
  <c r="H50" i="18" s="1"/>
  <c r="F50" i="18"/>
  <c r="G50" i="18"/>
  <c r="I50" i="18"/>
  <c r="L50" i="18"/>
  <c r="M50" i="18"/>
  <c r="A51" i="18"/>
  <c r="B51" i="18"/>
  <c r="C51" i="18"/>
  <c r="D51" i="18"/>
  <c r="E51" i="18"/>
  <c r="F51" i="18"/>
  <c r="G51" i="18"/>
  <c r="H51" i="18"/>
  <c r="I51" i="18"/>
  <c r="L51" i="18"/>
  <c r="M51" i="18"/>
  <c r="A52" i="18"/>
  <c r="B52" i="18"/>
  <c r="C52" i="18"/>
  <c r="D52" i="18"/>
  <c r="E52" i="18"/>
  <c r="F52" i="18"/>
  <c r="G52" i="18"/>
  <c r="H52" i="18"/>
  <c r="I52" i="18"/>
  <c r="L52" i="18"/>
  <c r="M52" i="18"/>
  <c r="A53" i="18"/>
  <c r="B53" i="18"/>
  <c r="C53" i="18"/>
  <c r="D53" i="18"/>
  <c r="E53" i="18"/>
  <c r="F53" i="18"/>
  <c r="G53" i="18"/>
  <c r="H53" i="18"/>
  <c r="I53" i="18"/>
  <c r="L53" i="18"/>
  <c r="M53" i="18"/>
  <c r="A54" i="18"/>
  <c r="B54" i="18"/>
  <c r="C54" i="18"/>
  <c r="D54" i="18"/>
  <c r="E54" i="18"/>
  <c r="F54" i="18"/>
  <c r="G54" i="18"/>
  <c r="H54" i="18"/>
  <c r="I54" i="18"/>
  <c r="L54" i="18"/>
  <c r="M54" i="18"/>
  <c r="A55" i="18"/>
  <c r="B55" i="18"/>
  <c r="C55" i="18"/>
  <c r="D55" i="18"/>
  <c r="E55" i="18"/>
  <c r="F55" i="18"/>
  <c r="G55" i="18"/>
  <c r="I55" i="18"/>
  <c r="L55" i="18"/>
  <c r="M55" i="18"/>
  <c r="A56" i="18"/>
  <c r="B56" i="18"/>
  <c r="C56" i="18"/>
  <c r="D56" i="18"/>
  <c r="E56" i="18"/>
  <c r="F56" i="18"/>
  <c r="G56" i="18"/>
  <c r="I56" i="18"/>
  <c r="L56" i="18"/>
  <c r="M56" i="18"/>
  <c r="A57" i="18"/>
  <c r="B57" i="18"/>
  <c r="C57" i="18"/>
  <c r="D57" i="18"/>
  <c r="E57" i="18"/>
  <c r="F57" i="18"/>
  <c r="G57" i="18"/>
  <c r="H57" i="18"/>
  <c r="I57" i="18"/>
  <c r="L57" i="18"/>
  <c r="M57" i="18"/>
  <c r="A58" i="18"/>
  <c r="B58" i="18"/>
  <c r="C58" i="18"/>
  <c r="D58" i="18"/>
  <c r="E58" i="18"/>
  <c r="F58" i="18"/>
  <c r="G58" i="18"/>
  <c r="I58" i="18"/>
  <c r="L58" i="18"/>
  <c r="M58" i="18"/>
  <c r="A59" i="18"/>
  <c r="B59" i="18"/>
  <c r="C59" i="18"/>
  <c r="D59" i="18"/>
  <c r="E59" i="18"/>
  <c r="F59" i="18"/>
  <c r="G59" i="18"/>
  <c r="H59" i="18"/>
  <c r="I59" i="18"/>
  <c r="L59" i="18"/>
  <c r="M59" i="18"/>
  <c r="A60" i="18"/>
  <c r="B60" i="18"/>
  <c r="C60" i="18"/>
  <c r="D60" i="18"/>
  <c r="E60" i="18"/>
  <c r="F60" i="18"/>
  <c r="G60" i="18"/>
  <c r="H60" i="18"/>
  <c r="I60" i="18"/>
  <c r="L60" i="18"/>
  <c r="M60" i="18"/>
  <c r="A61" i="18"/>
  <c r="B61" i="18"/>
  <c r="C61" i="18"/>
  <c r="D61" i="18"/>
  <c r="E61" i="18"/>
  <c r="H61" i="18" s="1"/>
  <c r="F61" i="18"/>
  <c r="G61" i="18"/>
  <c r="I61" i="18"/>
  <c r="L61" i="18"/>
  <c r="M61" i="18"/>
  <c r="A62" i="18"/>
  <c r="B62" i="18"/>
  <c r="C62" i="18"/>
  <c r="D62" i="18"/>
  <c r="E62" i="18"/>
  <c r="F62" i="18"/>
  <c r="G62" i="18"/>
  <c r="H62" i="18"/>
  <c r="I62" i="18"/>
  <c r="L62" i="18"/>
  <c r="M62" i="18"/>
  <c r="A63" i="18"/>
  <c r="B63" i="18"/>
  <c r="C63" i="18"/>
  <c r="D63" i="18"/>
  <c r="E63" i="18"/>
  <c r="H63" i="18" s="1"/>
  <c r="F63" i="18"/>
  <c r="G63" i="18"/>
  <c r="I63" i="18"/>
  <c r="L63" i="18"/>
  <c r="M63" i="18"/>
  <c r="A64" i="18"/>
  <c r="B64" i="18"/>
  <c r="C64" i="18"/>
  <c r="D64" i="18"/>
  <c r="E64" i="18"/>
  <c r="F64" i="18"/>
  <c r="G64" i="18"/>
  <c r="I64" i="18"/>
  <c r="L64" i="18"/>
  <c r="M64" i="18"/>
  <c r="A65" i="18"/>
  <c r="B65" i="18"/>
  <c r="C65" i="18"/>
  <c r="D65" i="18"/>
  <c r="E65" i="18"/>
  <c r="F65" i="18"/>
  <c r="G65" i="18"/>
  <c r="H65" i="18"/>
  <c r="I65" i="18"/>
  <c r="L65" i="18"/>
  <c r="M65" i="18"/>
  <c r="A66" i="18"/>
  <c r="B66" i="18"/>
  <c r="C66" i="18"/>
  <c r="D66" i="18"/>
  <c r="E66" i="18"/>
  <c r="F66" i="18"/>
  <c r="G66" i="18"/>
  <c r="I66" i="18"/>
  <c r="L66" i="18"/>
  <c r="M66" i="18"/>
  <c r="A67" i="18"/>
  <c r="B67" i="18"/>
  <c r="C67" i="18"/>
  <c r="D67" i="18"/>
  <c r="E67" i="18"/>
  <c r="F67" i="18"/>
  <c r="G67" i="18"/>
  <c r="I67" i="18"/>
  <c r="L67" i="18"/>
  <c r="M67" i="18"/>
  <c r="A68" i="18"/>
  <c r="B68" i="18"/>
  <c r="C68" i="18"/>
  <c r="D68" i="18"/>
  <c r="E68" i="18"/>
  <c r="F68" i="18"/>
  <c r="G68" i="18"/>
  <c r="H68" i="18"/>
  <c r="I68" i="18"/>
  <c r="L68" i="18"/>
  <c r="M68" i="18"/>
  <c r="A69" i="18"/>
  <c r="B69" i="18"/>
  <c r="C69" i="18"/>
  <c r="D69" i="18"/>
  <c r="E69" i="18"/>
  <c r="F69" i="18"/>
  <c r="G69" i="18"/>
  <c r="H69" i="18"/>
  <c r="I69" i="18"/>
  <c r="L69" i="18"/>
  <c r="M69" i="18"/>
  <c r="A70" i="18"/>
  <c r="B70" i="18"/>
  <c r="C70" i="18"/>
  <c r="D70" i="18"/>
  <c r="E70" i="18"/>
  <c r="F70" i="18"/>
  <c r="G70" i="18"/>
  <c r="H70" i="18"/>
  <c r="I70" i="18"/>
  <c r="L70" i="18"/>
  <c r="M70" i="18"/>
  <c r="A71" i="18"/>
  <c r="B71" i="18"/>
  <c r="C71" i="18"/>
  <c r="D71" i="18"/>
  <c r="E71" i="18"/>
  <c r="F71" i="18"/>
  <c r="G71" i="18"/>
  <c r="H71" i="18"/>
  <c r="I71" i="18"/>
  <c r="L71" i="18"/>
  <c r="M71" i="18"/>
  <c r="A72" i="18"/>
  <c r="B72" i="18"/>
  <c r="C72" i="18"/>
  <c r="D72" i="18"/>
  <c r="E72" i="18"/>
  <c r="F72" i="18"/>
  <c r="G72" i="18"/>
  <c r="H72" i="18"/>
  <c r="I72" i="18"/>
  <c r="L72" i="18"/>
  <c r="M72" i="18"/>
  <c r="A73" i="18"/>
  <c r="B73" i="18"/>
  <c r="C73" i="18"/>
  <c r="D73" i="18"/>
  <c r="E73" i="18"/>
  <c r="F73" i="18"/>
  <c r="G73" i="18"/>
  <c r="H73" i="18"/>
  <c r="I73" i="18"/>
  <c r="L73" i="18"/>
  <c r="M73" i="18"/>
  <c r="A74" i="18"/>
  <c r="B74" i="18"/>
  <c r="C74" i="18"/>
  <c r="D74" i="18"/>
  <c r="E74" i="18"/>
  <c r="H74" i="18" s="1"/>
  <c r="F74" i="18"/>
  <c r="G74" i="18"/>
  <c r="I74" i="18"/>
  <c r="L74" i="18"/>
  <c r="M74" i="18"/>
  <c r="A75" i="18"/>
  <c r="B75" i="18"/>
  <c r="C75" i="18"/>
  <c r="D75" i="18"/>
  <c r="E75" i="18"/>
  <c r="F75" i="18"/>
  <c r="G75" i="18"/>
  <c r="I75" i="18"/>
  <c r="L75" i="18"/>
  <c r="M75" i="18"/>
  <c r="A76" i="18"/>
  <c r="B76" i="18"/>
  <c r="C76" i="18"/>
  <c r="D76" i="18"/>
  <c r="E76" i="18"/>
  <c r="H76" i="18" s="1"/>
  <c r="F76" i="18"/>
  <c r="G76" i="18"/>
  <c r="I76" i="18"/>
  <c r="L76" i="18"/>
  <c r="M76" i="18"/>
  <c r="A77" i="18"/>
  <c r="B77" i="18"/>
  <c r="C77" i="18"/>
  <c r="D77" i="18"/>
  <c r="E77" i="18"/>
  <c r="F77" i="18"/>
  <c r="G77" i="18"/>
  <c r="H77" i="18"/>
  <c r="I77" i="18"/>
  <c r="L77" i="18"/>
  <c r="M77" i="18"/>
  <c r="A78" i="18"/>
  <c r="B78" i="18"/>
  <c r="C78" i="18"/>
  <c r="D78" i="18"/>
  <c r="E78" i="18"/>
  <c r="H78" i="18" s="1"/>
  <c r="F78" i="18"/>
  <c r="G78" i="18"/>
  <c r="I78" i="18"/>
  <c r="L78" i="18"/>
  <c r="M78" i="18"/>
  <c r="A79" i="18"/>
  <c r="B79" i="18"/>
  <c r="C79" i="18"/>
  <c r="D79" i="18"/>
  <c r="E79" i="18"/>
  <c r="F79" i="18"/>
  <c r="G79" i="18"/>
  <c r="H79" i="18"/>
  <c r="I79" i="18"/>
  <c r="L79" i="18"/>
  <c r="M79" i="18"/>
  <c r="A80" i="18"/>
  <c r="B80" i="18"/>
  <c r="C80" i="18"/>
  <c r="D80" i="18"/>
  <c r="E80" i="18"/>
  <c r="F80" i="18"/>
  <c r="G80" i="18"/>
  <c r="H80" i="18"/>
  <c r="I80" i="18"/>
  <c r="L80" i="18"/>
  <c r="M80" i="18"/>
  <c r="A81" i="18"/>
  <c r="B81" i="18"/>
  <c r="C81" i="18"/>
  <c r="D81" i="18"/>
  <c r="E81" i="18"/>
  <c r="F81" i="18"/>
  <c r="G81" i="18"/>
  <c r="H81" i="18"/>
  <c r="I81" i="18"/>
  <c r="L81" i="18"/>
  <c r="M81" i="18"/>
  <c r="A82" i="18"/>
  <c r="B82" i="18"/>
  <c r="C82" i="18"/>
  <c r="D82" i="18"/>
  <c r="E82" i="18"/>
  <c r="F82" i="18"/>
  <c r="G82" i="18"/>
  <c r="H82" i="18"/>
  <c r="I82" i="18"/>
  <c r="L82" i="18"/>
  <c r="M82" i="18"/>
  <c r="A83" i="18"/>
  <c r="B83" i="18"/>
  <c r="C83" i="18"/>
  <c r="D83" i="18"/>
  <c r="E83" i="18"/>
  <c r="F83" i="18"/>
  <c r="G83" i="18"/>
  <c r="H83" i="18"/>
  <c r="I83" i="18"/>
  <c r="L83" i="18"/>
  <c r="M83" i="18"/>
  <c r="A84" i="18"/>
  <c r="B84" i="18"/>
  <c r="C84" i="18"/>
  <c r="D84" i="18"/>
  <c r="E84" i="18"/>
  <c r="F84" i="18"/>
  <c r="G84" i="18"/>
  <c r="I84" i="18"/>
  <c r="L84" i="18"/>
  <c r="M84" i="18"/>
  <c r="A85" i="18"/>
  <c r="B85" i="18"/>
  <c r="C85" i="18"/>
  <c r="D85" i="18"/>
  <c r="E85" i="18"/>
  <c r="F85" i="18"/>
  <c r="G85" i="18"/>
  <c r="H85" i="18"/>
  <c r="I85" i="18"/>
  <c r="L85" i="18"/>
  <c r="M85" i="18"/>
  <c r="A86" i="18"/>
  <c r="B86" i="18"/>
  <c r="C86" i="18"/>
  <c r="D86" i="18"/>
  <c r="E86" i="18"/>
  <c r="F86" i="18"/>
  <c r="G86" i="18"/>
  <c r="I86" i="18"/>
  <c r="L86" i="18"/>
  <c r="M86" i="18"/>
  <c r="A87" i="18"/>
  <c r="B87" i="18"/>
  <c r="C87" i="18"/>
  <c r="D87" i="18"/>
  <c r="E87" i="18"/>
  <c r="F87" i="18"/>
  <c r="G87" i="18"/>
  <c r="I87" i="18"/>
  <c r="L87" i="18"/>
  <c r="M87" i="18"/>
  <c r="A88" i="18"/>
  <c r="B88" i="18"/>
  <c r="C88" i="18"/>
  <c r="D88" i="18"/>
  <c r="E88" i="18"/>
  <c r="F88" i="18"/>
  <c r="G88" i="18"/>
  <c r="H88" i="18"/>
  <c r="I88" i="18"/>
  <c r="L88" i="18"/>
  <c r="M88" i="18"/>
  <c r="A89" i="18"/>
  <c r="B89" i="18"/>
  <c r="C89" i="18"/>
  <c r="D89" i="18"/>
  <c r="E89" i="18"/>
  <c r="F89" i="18"/>
  <c r="G89" i="18"/>
  <c r="H89" i="18"/>
  <c r="I89" i="18"/>
  <c r="L89" i="18"/>
  <c r="M89" i="18"/>
  <c r="A90" i="18"/>
  <c r="B90" i="18"/>
  <c r="C90" i="18"/>
  <c r="D90" i="18"/>
  <c r="E90" i="18"/>
  <c r="F90" i="18"/>
  <c r="G90" i="18"/>
  <c r="H90" i="18"/>
  <c r="I90" i="18"/>
  <c r="L90" i="18"/>
  <c r="M90" i="18"/>
  <c r="A91" i="18"/>
  <c r="B91" i="18"/>
  <c r="C91" i="18"/>
  <c r="D91" i="18"/>
  <c r="E91" i="18"/>
  <c r="H91" i="18" s="1"/>
  <c r="F91" i="18"/>
  <c r="G91" i="18"/>
  <c r="I91" i="18"/>
  <c r="L91" i="18"/>
  <c r="M91" i="18"/>
  <c r="A92" i="18"/>
  <c r="B92" i="18"/>
  <c r="C92" i="18"/>
  <c r="D92" i="18"/>
  <c r="E92" i="18"/>
  <c r="F92" i="18"/>
  <c r="G92" i="18"/>
  <c r="H92" i="18"/>
  <c r="I92" i="18"/>
  <c r="L92" i="18"/>
  <c r="M92" i="18"/>
  <c r="A93" i="18"/>
  <c r="B93" i="18"/>
  <c r="C93" i="18"/>
  <c r="D93" i="18"/>
  <c r="E93" i="18"/>
  <c r="F93" i="18"/>
  <c r="G93" i="18"/>
  <c r="H93" i="18"/>
  <c r="I93" i="18"/>
  <c r="L93" i="18"/>
  <c r="M93" i="18"/>
  <c r="A94" i="18"/>
  <c r="B94" i="18"/>
  <c r="C94" i="18"/>
  <c r="D94" i="18"/>
  <c r="E94" i="18"/>
  <c r="F94" i="18"/>
  <c r="G94" i="18"/>
  <c r="H94" i="18"/>
  <c r="I94" i="18"/>
  <c r="L94" i="18"/>
  <c r="M94" i="18"/>
  <c r="A95" i="18"/>
  <c r="B95" i="18"/>
  <c r="C95" i="18"/>
  <c r="D95" i="18"/>
  <c r="E95" i="18"/>
  <c r="F95" i="18"/>
  <c r="G95" i="18"/>
  <c r="I95" i="18"/>
  <c r="L95" i="18"/>
  <c r="M95" i="18"/>
  <c r="A96" i="18"/>
  <c r="B96" i="18"/>
  <c r="C96" i="18"/>
  <c r="D96" i="18"/>
  <c r="E96" i="18"/>
  <c r="F96" i="18"/>
  <c r="G96" i="18"/>
  <c r="I96" i="18"/>
  <c r="L96" i="18"/>
  <c r="M96" i="18"/>
  <c r="A97" i="18"/>
  <c r="B97" i="18"/>
  <c r="C97" i="18"/>
  <c r="D97" i="18"/>
  <c r="E97" i="18"/>
  <c r="F97" i="18"/>
  <c r="G97" i="18"/>
  <c r="H97" i="18"/>
  <c r="I97" i="18"/>
  <c r="L97" i="18"/>
  <c r="M97" i="18"/>
  <c r="A98" i="18"/>
  <c r="B98" i="18"/>
  <c r="C98" i="18"/>
  <c r="D98" i="18"/>
  <c r="E98" i="18"/>
  <c r="F98" i="18"/>
  <c r="G98" i="18"/>
  <c r="I98" i="18"/>
  <c r="L98" i="18"/>
  <c r="M98" i="18"/>
  <c r="A99" i="18"/>
  <c r="B99" i="18"/>
  <c r="C99" i="18"/>
  <c r="D99" i="18"/>
  <c r="E99" i="18"/>
  <c r="F99" i="18"/>
  <c r="G99" i="18"/>
  <c r="H99" i="18"/>
  <c r="I99" i="18"/>
  <c r="L99" i="18"/>
  <c r="M99" i="18"/>
  <c r="A100" i="18"/>
  <c r="B100" i="18"/>
  <c r="C100" i="18"/>
  <c r="D100" i="18"/>
  <c r="E100" i="18"/>
  <c r="F100" i="18"/>
  <c r="G100" i="18"/>
  <c r="H100" i="18"/>
  <c r="I100" i="18"/>
  <c r="L100" i="18"/>
  <c r="M100" i="18"/>
  <c r="A101" i="18"/>
  <c r="B101" i="18"/>
  <c r="C101" i="18"/>
  <c r="D101" i="18"/>
  <c r="E101" i="18"/>
  <c r="F101" i="18"/>
  <c r="G101" i="18"/>
  <c r="H101" i="18"/>
  <c r="I101" i="18"/>
  <c r="L101" i="18"/>
  <c r="M101" i="18"/>
  <c r="A102" i="18"/>
  <c r="B102" i="18"/>
  <c r="C102" i="18"/>
  <c r="D102" i="18"/>
  <c r="E102" i="18"/>
  <c r="F102" i="18"/>
  <c r="G102" i="18"/>
  <c r="H102" i="18"/>
  <c r="I102" i="18"/>
  <c r="L102" i="18"/>
  <c r="M102" i="18"/>
  <c r="A103" i="18"/>
  <c r="B103" i="18"/>
  <c r="C103" i="18"/>
  <c r="D103" i="18"/>
  <c r="E103" i="18"/>
  <c r="F103" i="18"/>
  <c r="G103" i="18"/>
  <c r="H103" i="18"/>
  <c r="I103" i="18"/>
  <c r="L103" i="18"/>
  <c r="M103" i="18"/>
  <c r="A104" i="18"/>
  <c r="B104" i="18"/>
  <c r="C104" i="18"/>
  <c r="D104" i="18"/>
  <c r="E104" i="18"/>
  <c r="H104" i="18" s="1"/>
  <c r="F104" i="18"/>
  <c r="G104" i="18"/>
  <c r="I104" i="18"/>
  <c r="L104" i="18"/>
  <c r="M104" i="18"/>
  <c r="A105" i="18"/>
  <c r="B105" i="18"/>
  <c r="C105" i="18"/>
  <c r="D105" i="18"/>
  <c r="E105" i="18"/>
  <c r="F105" i="18"/>
  <c r="G105" i="18"/>
  <c r="H105" i="18"/>
  <c r="I105" i="18"/>
  <c r="L105" i="18"/>
  <c r="M105" i="18"/>
  <c r="A106" i="18"/>
  <c r="B106" i="18"/>
  <c r="C106" i="18"/>
  <c r="D106" i="18"/>
  <c r="E106" i="18"/>
  <c r="H106" i="18" s="1"/>
  <c r="F106" i="18"/>
  <c r="G106" i="18"/>
  <c r="I106" i="18"/>
  <c r="L106" i="18"/>
  <c r="M106" i="18"/>
  <c r="A107" i="18"/>
  <c r="B107" i="18"/>
  <c r="C107" i="18"/>
  <c r="D107" i="18"/>
  <c r="E107" i="18"/>
  <c r="F107" i="18"/>
  <c r="G107" i="18"/>
  <c r="I107" i="18"/>
  <c r="L107" i="18"/>
  <c r="M107" i="18"/>
  <c r="A108" i="18"/>
  <c r="B108" i="18"/>
  <c r="C108" i="18"/>
  <c r="D108" i="18"/>
  <c r="E108" i="18"/>
  <c r="H108" i="18" s="1"/>
  <c r="F108" i="18"/>
  <c r="G108" i="18"/>
  <c r="I108" i="18"/>
  <c r="L108" i="18"/>
  <c r="M108" i="18"/>
  <c r="A109" i="18"/>
  <c r="B109" i="18"/>
  <c r="C109" i="18"/>
  <c r="D109" i="18"/>
  <c r="E109" i="18"/>
  <c r="F109" i="18"/>
  <c r="G109" i="18"/>
  <c r="H109" i="18"/>
  <c r="I109" i="18"/>
  <c r="L109" i="18"/>
  <c r="M109" i="18"/>
  <c r="A110" i="18"/>
  <c r="B110" i="18"/>
  <c r="C110" i="18"/>
  <c r="D110" i="18"/>
  <c r="E110" i="18"/>
  <c r="F110" i="18"/>
  <c r="G110" i="18"/>
  <c r="H110" i="18"/>
  <c r="I110" i="18"/>
  <c r="L110" i="18"/>
  <c r="M110" i="18"/>
  <c r="A111" i="18"/>
  <c r="B111" i="18"/>
  <c r="C111" i="18"/>
  <c r="D111" i="18"/>
  <c r="E111" i="18"/>
  <c r="F111" i="18"/>
  <c r="G111" i="18"/>
  <c r="H111" i="18"/>
  <c r="I111" i="18"/>
  <c r="L111" i="18"/>
  <c r="M111" i="18"/>
  <c r="A112" i="18"/>
  <c r="B112" i="18"/>
  <c r="C112" i="18"/>
  <c r="D112" i="18"/>
  <c r="E112" i="18"/>
  <c r="F112" i="18"/>
  <c r="G112" i="18"/>
  <c r="H112" i="18"/>
  <c r="I112" i="18"/>
  <c r="L112" i="18"/>
  <c r="M112" i="18"/>
  <c r="A113" i="18"/>
  <c r="B113" i="18"/>
  <c r="C113" i="18"/>
  <c r="D113" i="18"/>
  <c r="E113" i="18"/>
  <c r="F113" i="18"/>
  <c r="G113" i="18"/>
  <c r="H113" i="18"/>
  <c r="I113" i="18"/>
  <c r="L113" i="18"/>
  <c r="M113" i="18"/>
  <c r="A114" i="18"/>
  <c r="B114" i="18"/>
  <c r="C114" i="18"/>
  <c r="D114" i="18"/>
  <c r="E114" i="18"/>
  <c r="F114" i="18"/>
  <c r="G114" i="18"/>
  <c r="H114" i="18"/>
  <c r="I114" i="18"/>
  <c r="L114" i="18"/>
  <c r="M114" i="18"/>
  <c r="A115" i="18"/>
  <c r="B115" i="18"/>
  <c r="C115" i="18"/>
  <c r="D115" i="18"/>
  <c r="E115" i="18"/>
  <c r="F115" i="18"/>
  <c r="G115" i="18"/>
  <c r="I115" i="18"/>
  <c r="L115" i="18"/>
  <c r="M115" i="18"/>
  <c r="A116" i="18"/>
  <c r="B116" i="18"/>
  <c r="C116" i="18"/>
  <c r="D116" i="18"/>
  <c r="E116" i="18"/>
  <c r="F116" i="18"/>
  <c r="G116" i="18"/>
  <c r="I116" i="18"/>
  <c r="L116" i="18"/>
  <c r="M116" i="18"/>
  <c r="A117" i="18"/>
  <c r="B117" i="18"/>
  <c r="C117" i="18"/>
  <c r="D117" i="18"/>
  <c r="E117" i="18"/>
  <c r="F117" i="18"/>
  <c r="G117" i="18"/>
  <c r="H117" i="18"/>
  <c r="I117" i="18"/>
  <c r="L117" i="18"/>
  <c r="M117" i="18"/>
  <c r="A118" i="18"/>
  <c r="B118" i="18"/>
  <c r="C118" i="18"/>
  <c r="D118" i="18"/>
  <c r="E118" i="18"/>
  <c r="F118" i="18"/>
  <c r="G118" i="18"/>
  <c r="I118" i="18"/>
  <c r="L118" i="18"/>
  <c r="M118" i="18"/>
  <c r="A119" i="18"/>
  <c r="B119" i="18"/>
  <c r="C119" i="18"/>
  <c r="D119" i="18"/>
  <c r="E119" i="18"/>
  <c r="H119" i="18" s="1"/>
  <c r="F119" i="18"/>
  <c r="G119" i="18"/>
  <c r="I119" i="18"/>
  <c r="L119" i="18"/>
  <c r="M119" i="18"/>
  <c r="A120" i="18"/>
  <c r="B120" i="18"/>
  <c r="C120" i="18"/>
  <c r="D120" i="18"/>
  <c r="E120" i="18"/>
  <c r="F120" i="18"/>
  <c r="G120" i="18"/>
  <c r="H120" i="18"/>
  <c r="I120" i="18"/>
  <c r="L120" i="18"/>
  <c r="M120" i="18"/>
  <c r="A121" i="18"/>
  <c r="B121" i="18"/>
  <c r="C121" i="18"/>
  <c r="D121" i="18"/>
  <c r="E121" i="18"/>
  <c r="H121" i="18" s="1"/>
  <c r="F121" i="18"/>
  <c r="G121" i="18"/>
  <c r="I121" i="18"/>
  <c r="L121" i="18"/>
  <c r="M121" i="18"/>
  <c r="A122" i="18"/>
  <c r="B122" i="18"/>
  <c r="C122" i="18"/>
  <c r="D122" i="18"/>
  <c r="E122" i="18"/>
  <c r="F122" i="18"/>
  <c r="G122" i="18"/>
  <c r="H122" i="18"/>
  <c r="I122" i="18"/>
  <c r="L122" i="18"/>
  <c r="M122" i="18"/>
  <c r="A123" i="18"/>
  <c r="B123" i="18"/>
  <c r="C123" i="18"/>
  <c r="D123" i="18"/>
  <c r="E123" i="18"/>
  <c r="F123" i="18"/>
  <c r="G123" i="18"/>
  <c r="H123" i="18"/>
  <c r="I123" i="18"/>
  <c r="L123" i="18"/>
  <c r="M123" i="18"/>
  <c r="A124" i="18"/>
  <c r="B124" i="18"/>
  <c r="C124" i="18"/>
  <c r="D124" i="18"/>
  <c r="E124" i="18"/>
  <c r="F124" i="18"/>
  <c r="G124" i="18"/>
  <c r="I124" i="18"/>
  <c r="L124" i="18"/>
  <c r="M124" i="18"/>
  <c r="A125" i="18"/>
  <c r="B125" i="18"/>
  <c r="C125" i="18"/>
  <c r="D125" i="18"/>
  <c r="E125" i="18"/>
  <c r="F125" i="18"/>
  <c r="G125" i="18"/>
  <c r="H125" i="18"/>
  <c r="I125" i="18"/>
  <c r="L125" i="18"/>
  <c r="M125" i="18"/>
  <c r="A126" i="18"/>
  <c r="B126" i="18"/>
  <c r="C126" i="18"/>
  <c r="D126" i="18"/>
  <c r="E126" i="18"/>
  <c r="F126" i="18"/>
  <c r="G126" i="18"/>
  <c r="I126" i="18"/>
  <c r="L126" i="18"/>
  <c r="M126" i="18"/>
  <c r="A127" i="18"/>
  <c r="B127" i="18"/>
  <c r="C127" i="18"/>
  <c r="D127" i="18"/>
  <c r="E127" i="18"/>
  <c r="F127" i="18"/>
  <c r="G127" i="18"/>
  <c r="I127" i="18"/>
  <c r="L127" i="18"/>
  <c r="M127" i="18"/>
  <c r="A128" i="18"/>
  <c r="B128" i="18"/>
  <c r="C128" i="18"/>
  <c r="D128" i="18"/>
  <c r="E128" i="18"/>
  <c r="F128" i="18"/>
  <c r="G128" i="18"/>
  <c r="H128" i="18"/>
  <c r="I128" i="18"/>
  <c r="L128" i="18"/>
  <c r="M128" i="18"/>
  <c r="A129" i="18"/>
  <c r="B129" i="18"/>
  <c r="C129" i="18"/>
  <c r="D129" i="18"/>
  <c r="E129" i="18"/>
  <c r="F129" i="18"/>
  <c r="G129" i="18"/>
  <c r="H129" i="18"/>
  <c r="I129" i="18"/>
  <c r="L129" i="18"/>
  <c r="M129" i="18"/>
  <c r="A130" i="18"/>
  <c r="B130" i="18"/>
  <c r="C130" i="18"/>
  <c r="D130" i="18"/>
  <c r="E130" i="18"/>
  <c r="F130" i="18"/>
  <c r="G130" i="18"/>
  <c r="H130" i="18"/>
  <c r="I130" i="18"/>
  <c r="L130" i="18"/>
  <c r="M130" i="18"/>
  <c r="A131" i="18"/>
  <c r="B131" i="18"/>
  <c r="C131" i="18"/>
  <c r="D131" i="18"/>
  <c r="E131" i="18"/>
  <c r="F131" i="18"/>
  <c r="G131" i="18"/>
  <c r="H131" i="18"/>
  <c r="I131" i="18"/>
  <c r="L131" i="18"/>
  <c r="M131" i="18"/>
  <c r="A132" i="18"/>
  <c r="B132" i="18"/>
  <c r="C132" i="18"/>
  <c r="D132" i="18"/>
  <c r="E132" i="18"/>
  <c r="H132" i="18" s="1"/>
  <c r="F132" i="18"/>
  <c r="G132" i="18"/>
  <c r="I132" i="18"/>
  <c r="L132" i="18"/>
  <c r="M132" i="18"/>
  <c r="A133" i="18"/>
  <c r="B133" i="18"/>
  <c r="C133" i="18"/>
  <c r="D133" i="18"/>
  <c r="E133" i="18"/>
  <c r="F133" i="18"/>
  <c r="G133" i="18"/>
  <c r="H133" i="18"/>
  <c r="I133" i="18"/>
  <c r="L133" i="18"/>
  <c r="M133" i="18"/>
  <c r="A134" i="18"/>
  <c r="B134" i="18"/>
  <c r="C134" i="18"/>
  <c r="D134" i="18"/>
  <c r="E134" i="18"/>
  <c r="H134" i="18" s="1"/>
  <c r="F134" i="18"/>
  <c r="G134" i="18"/>
  <c r="I134" i="18"/>
  <c r="L134" i="18"/>
  <c r="M134" i="18"/>
  <c r="A135" i="18"/>
  <c r="B135" i="18"/>
  <c r="C135" i="18"/>
  <c r="D135" i="18"/>
  <c r="E135" i="18"/>
  <c r="F135" i="18"/>
  <c r="G135" i="18"/>
  <c r="I135" i="18"/>
  <c r="L135" i="18"/>
  <c r="M135" i="18"/>
  <c r="A136" i="18"/>
  <c r="B136" i="18"/>
  <c r="C136" i="18"/>
  <c r="D136" i="18"/>
  <c r="E136" i="18"/>
  <c r="H136" i="18" s="1"/>
  <c r="F136" i="18"/>
  <c r="G136" i="18"/>
  <c r="I136" i="18"/>
  <c r="L136" i="18"/>
  <c r="M136" i="18"/>
  <c r="A137" i="18"/>
  <c r="B137" i="18"/>
  <c r="C137" i="18"/>
  <c r="D137" i="18"/>
  <c r="E137" i="18"/>
  <c r="F137" i="18"/>
  <c r="G137" i="18"/>
  <c r="H137" i="18"/>
  <c r="I137" i="18"/>
  <c r="L137" i="18"/>
  <c r="M137" i="18"/>
  <c r="A138" i="18"/>
  <c r="B138" i="18"/>
  <c r="C138" i="18"/>
  <c r="D138" i="18"/>
  <c r="E138" i="18"/>
  <c r="F138" i="18"/>
  <c r="G138" i="18"/>
  <c r="I138" i="18"/>
  <c r="L138" i="18"/>
  <c r="M138" i="18"/>
  <c r="A139" i="18"/>
  <c r="B139" i="18"/>
  <c r="C139" i="18"/>
  <c r="D139" i="18"/>
  <c r="E139" i="18"/>
  <c r="F139" i="18"/>
  <c r="G139" i="18"/>
  <c r="H139" i="18"/>
  <c r="I139" i="18"/>
  <c r="L139" i="18"/>
  <c r="M139" i="18"/>
  <c r="A140" i="18"/>
  <c r="B140" i="18"/>
  <c r="C140" i="18"/>
  <c r="D140" i="18"/>
  <c r="E140" i="18"/>
  <c r="F140" i="18"/>
  <c r="G140" i="18"/>
  <c r="H140" i="18"/>
  <c r="I140" i="18"/>
  <c r="L140" i="18"/>
  <c r="M140" i="18"/>
  <c r="A141" i="18"/>
  <c r="B141" i="18"/>
  <c r="C141" i="18"/>
  <c r="D141" i="18"/>
  <c r="E141" i="18"/>
  <c r="F141" i="18"/>
  <c r="G141" i="18"/>
  <c r="H141" i="18"/>
  <c r="I141" i="18"/>
  <c r="L141" i="18"/>
  <c r="M141" i="18"/>
  <c r="A142" i="18"/>
  <c r="B142" i="18"/>
  <c r="C142" i="18"/>
  <c r="D142" i="18"/>
  <c r="E142" i="18"/>
  <c r="F142" i="18"/>
  <c r="G142" i="18"/>
  <c r="H142" i="18"/>
  <c r="I142" i="18"/>
  <c r="L142" i="18"/>
  <c r="M142" i="18"/>
  <c r="A143" i="18"/>
  <c r="B143" i="18"/>
  <c r="C143" i="18"/>
  <c r="D143" i="18"/>
  <c r="E143" i="18"/>
  <c r="F143" i="18"/>
  <c r="G143" i="18"/>
  <c r="H143" i="18"/>
  <c r="I143" i="18"/>
  <c r="L143" i="18"/>
  <c r="M143" i="18"/>
  <c r="C13" i="17"/>
  <c r="D13" i="17"/>
  <c r="E13" i="17"/>
  <c r="G13" i="17"/>
  <c r="H13" i="17"/>
  <c r="I13" i="17"/>
  <c r="J13" i="17"/>
  <c r="K13" i="17"/>
  <c r="L13" i="17"/>
  <c r="C14" i="17"/>
  <c r="D14" i="17"/>
  <c r="E14" i="17"/>
  <c r="G14" i="17"/>
  <c r="H14" i="17"/>
  <c r="I14" i="17"/>
  <c r="J14" i="17"/>
  <c r="K14" i="17"/>
  <c r="L14" i="17"/>
  <c r="C15" i="17"/>
  <c r="D15" i="17"/>
  <c r="E15" i="17"/>
  <c r="G15" i="17"/>
  <c r="H15" i="17"/>
  <c r="I15" i="17"/>
  <c r="J15" i="17"/>
  <c r="K15" i="17"/>
  <c r="L15" i="17"/>
  <c r="C17" i="17"/>
  <c r="D17" i="17"/>
  <c r="E17" i="17"/>
  <c r="G17" i="17"/>
  <c r="H17" i="17"/>
  <c r="I17" i="17"/>
  <c r="J17" i="17"/>
  <c r="K17" i="17"/>
  <c r="L17" i="17"/>
  <c r="C18" i="17"/>
  <c r="D18" i="17"/>
  <c r="E18" i="17"/>
  <c r="G18" i="17"/>
  <c r="H18" i="17"/>
  <c r="I18" i="17"/>
  <c r="J18" i="17"/>
  <c r="K18" i="17"/>
  <c r="L18" i="17"/>
  <c r="C19" i="17"/>
  <c r="D19" i="17"/>
  <c r="E19" i="17"/>
  <c r="G19" i="17"/>
  <c r="H19" i="17"/>
  <c r="K19" i="17" s="1"/>
  <c r="I19" i="17"/>
  <c r="J19" i="17"/>
  <c r="L19" i="17"/>
  <c r="C20" i="17"/>
  <c r="D20" i="17"/>
  <c r="E20" i="17"/>
  <c r="G20" i="17"/>
  <c r="H20" i="17"/>
  <c r="I20" i="17"/>
  <c r="J20" i="17"/>
  <c r="K20" i="17"/>
  <c r="L20" i="17"/>
  <c r="C22" i="17"/>
  <c r="D22" i="17"/>
  <c r="E22" i="17"/>
  <c r="G22" i="17"/>
  <c r="H22" i="17"/>
  <c r="I22" i="17"/>
  <c r="J22" i="17"/>
  <c r="K22" i="17"/>
  <c r="L22" i="17"/>
  <c r="C23" i="17"/>
  <c r="D23" i="17"/>
  <c r="E23" i="17"/>
  <c r="G23" i="17"/>
  <c r="H23" i="17"/>
  <c r="I23" i="17"/>
  <c r="J23" i="17"/>
  <c r="L23" i="17"/>
  <c r="C24" i="17"/>
  <c r="D24" i="17"/>
  <c r="E24" i="17"/>
  <c r="G24" i="17"/>
  <c r="H24" i="17"/>
  <c r="I24" i="17"/>
  <c r="J24" i="17"/>
  <c r="K24" i="17"/>
  <c r="L24" i="17"/>
  <c r="C25" i="17"/>
  <c r="D25" i="17"/>
  <c r="E25" i="17"/>
  <c r="G25" i="17"/>
  <c r="H25" i="17"/>
  <c r="I25" i="17"/>
  <c r="J25" i="17"/>
  <c r="L25" i="17"/>
  <c r="C26" i="17"/>
  <c r="D26" i="17"/>
  <c r="E26" i="17"/>
  <c r="G26" i="17"/>
  <c r="H26" i="17"/>
  <c r="K26" i="17" s="1"/>
  <c r="I26" i="17"/>
  <c r="J26" i="17"/>
  <c r="L26" i="17"/>
  <c r="C27" i="17"/>
  <c r="D27" i="17"/>
  <c r="E27" i="17"/>
  <c r="G27" i="17"/>
  <c r="H27" i="17"/>
  <c r="I27" i="17"/>
  <c r="J27" i="17"/>
  <c r="L27" i="17"/>
  <c r="C28" i="17"/>
  <c r="D28" i="17"/>
  <c r="E28" i="17"/>
  <c r="G28" i="17"/>
  <c r="H28" i="17"/>
  <c r="I28" i="17"/>
  <c r="J28" i="17"/>
  <c r="L28" i="17"/>
  <c r="C30" i="17"/>
  <c r="D30" i="17"/>
  <c r="E30" i="17"/>
  <c r="G30" i="17"/>
  <c r="H30" i="17"/>
  <c r="I30" i="17"/>
  <c r="J30" i="17"/>
  <c r="K30" i="17" s="1"/>
  <c r="L30" i="17"/>
  <c r="C31" i="17"/>
  <c r="D31" i="17"/>
  <c r="E31" i="17"/>
  <c r="G31" i="17"/>
  <c r="H31" i="17"/>
  <c r="I31" i="17"/>
  <c r="J31" i="17"/>
  <c r="K31" i="17"/>
  <c r="L31" i="17"/>
  <c r="C32" i="17"/>
  <c r="D32" i="17"/>
  <c r="E32" i="17"/>
  <c r="G32" i="17"/>
  <c r="H32" i="17"/>
  <c r="I32" i="17"/>
  <c r="J32" i="17"/>
  <c r="K32" i="17"/>
  <c r="L32" i="17"/>
  <c r="C33" i="17"/>
  <c r="D33" i="17"/>
  <c r="E33" i="17"/>
  <c r="G33" i="17"/>
  <c r="H33" i="17"/>
  <c r="I33" i="17"/>
  <c r="J33" i="17"/>
  <c r="L33" i="17"/>
  <c r="C34" i="17"/>
  <c r="D34" i="17"/>
  <c r="E34" i="17"/>
  <c r="G34" i="17"/>
  <c r="H34" i="17"/>
  <c r="I34" i="17"/>
  <c r="J34" i="17"/>
  <c r="K34" i="17"/>
  <c r="L34" i="17"/>
  <c r="C35" i="17"/>
  <c r="D35" i="17"/>
  <c r="E35" i="17"/>
  <c r="G35" i="17"/>
  <c r="H35" i="17"/>
  <c r="I35" i="17"/>
  <c r="J35" i="17"/>
  <c r="L35" i="17"/>
  <c r="C36" i="17"/>
  <c r="D36" i="17"/>
  <c r="E36" i="17"/>
  <c r="G36" i="17"/>
  <c r="H36" i="17"/>
  <c r="I36" i="17"/>
  <c r="J36" i="17"/>
  <c r="K36" i="17"/>
  <c r="L36" i="17"/>
  <c r="C37" i="17"/>
  <c r="D37" i="17"/>
  <c r="E37" i="17"/>
  <c r="G37" i="17"/>
  <c r="H37" i="17"/>
  <c r="I37" i="17"/>
  <c r="J37" i="17"/>
  <c r="K37" i="17"/>
  <c r="L37" i="17"/>
  <c r="C38" i="17"/>
  <c r="D38" i="17"/>
  <c r="E38" i="17"/>
  <c r="G38" i="17"/>
  <c r="H38" i="17"/>
  <c r="I38" i="17"/>
  <c r="J38" i="17"/>
  <c r="K38" i="17"/>
  <c r="L38" i="17"/>
  <c r="C39" i="17"/>
  <c r="D39" i="17"/>
  <c r="E39" i="17"/>
  <c r="G39" i="17"/>
  <c r="H39" i="17"/>
  <c r="I39" i="17"/>
  <c r="J39" i="17"/>
  <c r="K39" i="17"/>
  <c r="L39" i="17"/>
  <c r="C41" i="17"/>
  <c r="D41" i="17"/>
  <c r="E41" i="17"/>
  <c r="G41" i="17"/>
  <c r="H41" i="17"/>
  <c r="I41" i="17"/>
  <c r="J41" i="17"/>
  <c r="K41" i="17"/>
  <c r="L41" i="17"/>
  <c r="C42" i="17"/>
  <c r="D42" i="17"/>
  <c r="E42" i="17"/>
  <c r="G42" i="17"/>
  <c r="H42" i="17"/>
  <c r="I42" i="17"/>
  <c r="J42" i="17"/>
  <c r="K42" i="17"/>
  <c r="L42" i="17"/>
  <c r="C43" i="17"/>
  <c r="D43" i="17"/>
  <c r="E43" i="17"/>
  <c r="G43" i="17"/>
  <c r="H43" i="17"/>
  <c r="I43" i="17"/>
  <c r="J43" i="17"/>
  <c r="L43" i="17"/>
  <c r="C44" i="17"/>
  <c r="D44" i="17"/>
  <c r="E44" i="17"/>
  <c r="G44" i="17"/>
  <c r="H44" i="17"/>
  <c r="K44" i="17" s="1"/>
  <c r="I44" i="17"/>
  <c r="J44" i="17"/>
  <c r="L44" i="17"/>
  <c r="C45" i="17"/>
  <c r="D45" i="17"/>
  <c r="E45" i="17"/>
  <c r="G45" i="17"/>
  <c r="H45" i="17"/>
  <c r="I45" i="17"/>
  <c r="J45" i="17"/>
  <c r="L45" i="17"/>
  <c r="C46" i="17"/>
  <c r="D46" i="17"/>
  <c r="E46" i="17"/>
  <c r="G46" i="17"/>
  <c r="H46" i="17"/>
  <c r="I46" i="17"/>
  <c r="J46" i="17"/>
  <c r="L46" i="17"/>
  <c r="C47" i="17"/>
  <c r="D47" i="17"/>
  <c r="E47" i="17"/>
  <c r="G47" i="17"/>
  <c r="H47" i="17"/>
  <c r="I47" i="17"/>
  <c r="J47" i="17"/>
  <c r="K47" i="17"/>
  <c r="L47" i="17"/>
  <c r="C48" i="17"/>
  <c r="D48" i="17"/>
  <c r="E48" i="17"/>
  <c r="G48" i="17"/>
  <c r="H48" i="17"/>
  <c r="I48" i="17"/>
  <c r="J48" i="17"/>
  <c r="L48" i="17"/>
  <c r="C49" i="17"/>
  <c r="D49" i="17"/>
  <c r="E49" i="17"/>
  <c r="G49" i="17"/>
  <c r="H49" i="17"/>
  <c r="I49" i="17"/>
  <c r="J49" i="17"/>
  <c r="L49" i="17"/>
  <c r="C50" i="17"/>
  <c r="D50" i="17"/>
  <c r="E50" i="17"/>
  <c r="G50" i="17"/>
  <c r="H50" i="17"/>
  <c r="I50" i="17"/>
  <c r="J50" i="17"/>
  <c r="K50" i="17"/>
  <c r="L50" i="17"/>
  <c r="C51" i="17"/>
  <c r="D51" i="17"/>
  <c r="E51" i="17"/>
  <c r="G51" i="17"/>
  <c r="H51" i="17"/>
  <c r="I51" i="17"/>
  <c r="J51" i="17"/>
  <c r="K51" i="17" s="1"/>
  <c r="L51" i="17"/>
  <c r="C52" i="17"/>
  <c r="D52" i="17"/>
  <c r="E52" i="17"/>
  <c r="G52" i="17"/>
  <c r="H52" i="17"/>
  <c r="I52" i="17"/>
  <c r="J52" i="17"/>
  <c r="K52" i="17"/>
  <c r="L52" i="17"/>
  <c r="C53" i="17"/>
  <c r="D53" i="17"/>
  <c r="E53" i="17"/>
  <c r="G53" i="17"/>
  <c r="H53" i="17"/>
  <c r="I53" i="17"/>
  <c r="J53" i="17"/>
  <c r="K53" i="17"/>
  <c r="L53" i="17"/>
  <c r="C54" i="17"/>
  <c r="D54" i="17"/>
  <c r="E54" i="17"/>
  <c r="G54" i="17"/>
  <c r="H54" i="17"/>
  <c r="I54" i="17"/>
  <c r="J54" i="17"/>
  <c r="K54" i="17"/>
  <c r="L54" i="17"/>
  <c r="C55" i="17"/>
  <c r="D55" i="17"/>
  <c r="E55" i="17"/>
  <c r="G55" i="17"/>
  <c r="H55" i="17"/>
  <c r="I55" i="17"/>
  <c r="J55" i="17"/>
  <c r="K55" i="17"/>
  <c r="L55" i="17"/>
  <c r="C56" i="17"/>
  <c r="D56" i="17"/>
  <c r="E56" i="17"/>
  <c r="G56" i="17"/>
  <c r="H56" i="17"/>
  <c r="I56" i="17"/>
  <c r="J56" i="17"/>
  <c r="K56" i="17"/>
  <c r="L56" i="17"/>
  <c r="C57" i="17"/>
  <c r="D57" i="17"/>
  <c r="E57" i="17"/>
  <c r="G57" i="17"/>
  <c r="H57" i="17"/>
  <c r="I57" i="17"/>
  <c r="J57" i="17"/>
  <c r="K57" i="17"/>
  <c r="L57" i="17"/>
  <c r="C58" i="17"/>
  <c r="D58" i="17"/>
  <c r="E58" i="17"/>
  <c r="G58" i="17"/>
  <c r="H58" i="17"/>
  <c r="I58" i="17"/>
  <c r="J58" i="17"/>
  <c r="L58" i="17"/>
  <c r="C60" i="17"/>
  <c r="D60" i="17"/>
  <c r="E60" i="17"/>
  <c r="G60" i="17"/>
  <c r="H60" i="17"/>
  <c r="I60" i="17"/>
  <c r="J60" i="17"/>
  <c r="L60" i="17"/>
  <c r="C61" i="17"/>
  <c r="D61" i="17"/>
  <c r="E61" i="17"/>
  <c r="G61" i="17"/>
  <c r="H61" i="17"/>
  <c r="I61" i="17"/>
  <c r="J61" i="17"/>
  <c r="K61" i="17"/>
  <c r="L61" i="17"/>
  <c r="C62" i="17"/>
  <c r="D62" i="17"/>
  <c r="E62" i="17"/>
  <c r="G62" i="17"/>
  <c r="H62" i="17"/>
  <c r="I62" i="17"/>
  <c r="J62" i="17"/>
  <c r="L62" i="17"/>
  <c r="C63" i="17"/>
  <c r="D63" i="17"/>
  <c r="E63" i="17"/>
  <c r="G63" i="17"/>
  <c r="H63" i="17"/>
  <c r="I63" i="17"/>
  <c r="J63" i="17"/>
  <c r="L63" i="17"/>
  <c r="C64" i="17"/>
  <c r="D64" i="17"/>
  <c r="E64" i="17"/>
  <c r="G64" i="17"/>
  <c r="H64" i="17"/>
  <c r="I64" i="17"/>
  <c r="J64" i="17"/>
  <c r="K64" i="17"/>
  <c r="L64" i="17"/>
  <c r="C65" i="17"/>
  <c r="D65" i="17"/>
  <c r="E65" i="17"/>
  <c r="G65" i="17"/>
  <c r="H65" i="17"/>
  <c r="I65" i="17"/>
  <c r="J65" i="17"/>
  <c r="L65" i="17"/>
  <c r="C66" i="17"/>
  <c r="D66" i="17"/>
  <c r="E66" i="17"/>
  <c r="G66" i="17"/>
  <c r="H66" i="17"/>
  <c r="I66" i="17"/>
  <c r="J66" i="17"/>
  <c r="K66" i="17"/>
  <c r="L66" i="17"/>
  <c r="C67" i="17"/>
  <c r="D67" i="17"/>
  <c r="E67" i="17"/>
  <c r="G67" i="17"/>
  <c r="H67" i="17"/>
  <c r="I67" i="17"/>
  <c r="J67" i="17"/>
  <c r="L67" i="17"/>
  <c r="C68" i="17"/>
  <c r="D68" i="17"/>
  <c r="E68" i="17"/>
  <c r="G68" i="17"/>
  <c r="H68" i="17"/>
  <c r="I68" i="17"/>
  <c r="J68" i="17"/>
  <c r="K68" i="17"/>
  <c r="L68" i="17"/>
  <c r="C70" i="17"/>
  <c r="D70" i="17"/>
  <c r="E70" i="17"/>
  <c r="G70" i="17"/>
  <c r="H70" i="17"/>
  <c r="I70" i="17"/>
  <c r="J70" i="17"/>
  <c r="K70" i="17"/>
  <c r="L70" i="17"/>
  <c r="C71" i="17"/>
  <c r="D71" i="17"/>
  <c r="E71" i="17"/>
  <c r="G71" i="17"/>
  <c r="H71" i="17"/>
  <c r="I71" i="17"/>
  <c r="J71" i="17"/>
  <c r="L71" i="17"/>
  <c r="C72" i="17"/>
  <c r="D72" i="17"/>
  <c r="E72" i="17"/>
  <c r="G72" i="17"/>
  <c r="H72" i="17"/>
  <c r="K72" i="17" s="1"/>
  <c r="I72" i="17"/>
  <c r="J72" i="17"/>
  <c r="L72" i="17"/>
  <c r="C73" i="17"/>
  <c r="D73" i="17"/>
  <c r="E73" i="17"/>
  <c r="G73" i="17"/>
  <c r="H73" i="17"/>
  <c r="I73" i="17"/>
  <c r="J73" i="17"/>
  <c r="K73" i="17"/>
  <c r="L73" i="17"/>
  <c r="C74" i="17"/>
  <c r="D74" i="17"/>
  <c r="E74" i="17"/>
  <c r="G74" i="17"/>
  <c r="H74" i="17"/>
  <c r="I74" i="17"/>
  <c r="J74" i="17"/>
  <c r="K74" i="17"/>
  <c r="L74" i="17"/>
  <c r="C75" i="17"/>
  <c r="D75" i="17"/>
  <c r="E75" i="17"/>
  <c r="G75" i="17"/>
  <c r="H75" i="17"/>
  <c r="I75" i="17"/>
  <c r="J75" i="17"/>
  <c r="K75" i="17"/>
  <c r="L75" i="17"/>
  <c r="C76" i="17"/>
  <c r="D76" i="17"/>
  <c r="E76" i="17"/>
  <c r="G76" i="17"/>
  <c r="H76" i="17"/>
  <c r="I76" i="17"/>
  <c r="J76" i="17"/>
  <c r="K76" i="17"/>
  <c r="L76" i="17"/>
  <c r="C77" i="17"/>
  <c r="D77" i="17"/>
  <c r="E77" i="17"/>
  <c r="G77" i="17"/>
  <c r="H77" i="17"/>
  <c r="I77" i="17"/>
  <c r="J77" i="17"/>
  <c r="K77" i="17"/>
  <c r="L77" i="17"/>
  <c r="C79" i="17"/>
  <c r="D79" i="17"/>
  <c r="E79" i="17"/>
  <c r="G79" i="17"/>
  <c r="H79" i="17"/>
  <c r="I79" i="17"/>
  <c r="J79" i="17"/>
  <c r="K79" i="17"/>
  <c r="L79" i="17"/>
  <c r="C80" i="17"/>
  <c r="D80" i="17"/>
  <c r="E80" i="17"/>
  <c r="G80" i="17"/>
  <c r="H80" i="17"/>
  <c r="I80" i="17"/>
  <c r="J80" i="17"/>
  <c r="K80" i="17"/>
  <c r="L80" i="17"/>
  <c r="C81" i="17"/>
  <c r="D81" i="17"/>
  <c r="E81" i="17"/>
  <c r="G81" i="17"/>
  <c r="H81" i="17"/>
  <c r="I81" i="17"/>
  <c r="J81" i="17"/>
  <c r="L81" i="17"/>
  <c r="C82" i="17"/>
  <c r="D82" i="17"/>
  <c r="E82" i="17"/>
  <c r="G82" i="17"/>
  <c r="H82" i="17"/>
  <c r="I82" i="17"/>
  <c r="J82" i="17"/>
  <c r="K82" i="17"/>
  <c r="L82" i="17"/>
  <c r="C83" i="17"/>
  <c r="D83" i="17"/>
  <c r="E83" i="17"/>
  <c r="G83" i="17"/>
  <c r="H83" i="17"/>
  <c r="I83" i="17"/>
  <c r="J83" i="17"/>
  <c r="L83" i="17"/>
  <c r="C84" i="17"/>
  <c r="D84" i="17"/>
  <c r="E84" i="17"/>
  <c r="G84" i="17"/>
  <c r="H84" i="17"/>
  <c r="I84" i="17"/>
  <c r="J84" i="17"/>
  <c r="L84" i="17"/>
  <c r="C85" i="17"/>
  <c r="D85" i="17"/>
  <c r="E85" i="17"/>
  <c r="G85" i="17"/>
  <c r="H85" i="17"/>
  <c r="I85" i="17"/>
  <c r="J85" i="17"/>
  <c r="K85" i="17"/>
  <c r="L85" i="17"/>
  <c r="C86" i="17"/>
  <c r="D86" i="17"/>
  <c r="E86" i="17"/>
  <c r="G86" i="17"/>
  <c r="H86" i="17"/>
  <c r="I86" i="17"/>
  <c r="J86" i="17"/>
  <c r="L86" i="17"/>
  <c r="C87" i="17"/>
  <c r="D87" i="17"/>
  <c r="E87" i="17"/>
  <c r="G87" i="17"/>
  <c r="H87" i="17"/>
  <c r="I87" i="17"/>
  <c r="J87" i="17"/>
  <c r="K87" i="17"/>
  <c r="L87" i="17"/>
  <c r="C88" i="17"/>
  <c r="D88" i="17"/>
  <c r="E88" i="17"/>
  <c r="G88" i="17"/>
  <c r="H88" i="17"/>
  <c r="I88" i="17"/>
  <c r="J88" i="17"/>
  <c r="L88" i="17"/>
  <c r="C89" i="17"/>
  <c r="D89" i="17"/>
  <c r="E89" i="17"/>
  <c r="G89" i="17"/>
  <c r="H89" i="17"/>
  <c r="I89" i="17"/>
  <c r="J89" i="17"/>
  <c r="K89" i="17"/>
  <c r="L89" i="17"/>
  <c r="C90" i="17"/>
  <c r="D90" i="17"/>
  <c r="E90" i="17"/>
  <c r="G90" i="17"/>
  <c r="H90" i="17"/>
  <c r="I90" i="17"/>
  <c r="J90" i="17"/>
  <c r="L90" i="17"/>
  <c r="C91" i="17"/>
  <c r="D91" i="17"/>
  <c r="E91" i="17"/>
  <c r="G91" i="17"/>
  <c r="H91" i="17"/>
  <c r="I91" i="17"/>
  <c r="J91" i="17"/>
  <c r="K91" i="17"/>
  <c r="L91" i="17"/>
  <c r="C92" i="17"/>
  <c r="D92" i="17"/>
  <c r="E92" i="17"/>
  <c r="G92" i="17"/>
  <c r="H92" i="17"/>
  <c r="I92" i="17"/>
  <c r="J92" i="17"/>
  <c r="K92" i="17"/>
  <c r="L92" i="17"/>
  <c r="C93" i="17"/>
  <c r="D93" i="17"/>
  <c r="E93" i="17"/>
  <c r="G93" i="17"/>
  <c r="H93" i="17"/>
  <c r="I93" i="17"/>
  <c r="J93" i="17"/>
  <c r="K93" i="17"/>
  <c r="L93" i="17"/>
  <c r="C94" i="17"/>
  <c r="D94" i="17"/>
  <c r="E94" i="17"/>
  <c r="G94" i="17"/>
  <c r="H94" i="17"/>
  <c r="I94" i="17"/>
  <c r="J94" i="17"/>
  <c r="K94" i="17"/>
  <c r="L94" i="17"/>
  <c r="C95" i="17"/>
  <c r="D95" i="17"/>
  <c r="E95" i="17"/>
  <c r="G95" i="17"/>
  <c r="H95" i="17"/>
  <c r="I95" i="17"/>
  <c r="J95" i="17"/>
  <c r="K95" i="17"/>
  <c r="L95" i="17"/>
  <c r="C96" i="17"/>
  <c r="D96" i="17"/>
  <c r="E96" i="17"/>
  <c r="G96" i="17"/>
  <c r="H96" i="17"/>
  <c r="I96" i="17"/>
  <c r="J96" i="17"/>
  <c r="K96" i="17"/>
  <c r="L96" i="17"/>
  <c r="C97" i="17"/>
  <c r="D97" i="17"/>
  <c r="E97" i="17"/>
  <c r="G97" i="17"/>
  <c r="H97" i="17"/>
  <c r="I97" i="17"/>
  <c r="J97" i="17"/>
  <c r="K97" i="17"/>
  <c r="L97" i="17"/>
  <c r="C98" i="17"/>
  <c r="D98" i="17"/>
  <c r="E98" i="17"/>
  <c r="G98" i="17"/>
  <c r="H98" i="17"/>
  <c r="I98" i="17"/>
  <c r="J98" i="17"/>
  <c r="K98" i="17"/>
  <c r="L98" i="17"/>
  <c r="C99" i="17"/>
  <c r="D99" i="17"/>
  <c r="E99" i="17"/>
  <c r="G99" i="17"/>
  <c r="H99" i="17"/>
  <c r="K99" i="17" s="1"/>
  <c r="I99" i="17"/>
  <c r="J99" i="17"/>
  <c r="L99" i="17"/>
  <c r="C100" i="17"/>
  <c r="D100" i="17"/>
  <c r="E100" i="17"/>
  <c r="G100" i="17"/>
  <c r="H100" i="17"/>
  <c r="I100" i="17"/>
  <c r="J100" i="17"/>
  <c r="K100" i="17"/>
  <c r="L100" i="17"/>
  <c r="C101" i="17"/>
  <c r="D101" i="17"/>
  <c r="E101" i="17"/>
  <c r="G101" i="17"/>
  <c r="H101" i="17"/>
  <c r="I101" i="17"/>
  <c r="J101" i="17"/>
  <c r="K101" i="17"/>
  <c r="L101" i="17"/>
  <c r="C102" i="17"/>
  <c r="D102" i="17"/>
  <c r="E102" i="17"/>
  <c r="G102" i="17"/>
  <c r="H102" i="17"/>
  <c r="I102" i="17"/>
  <c r="J102" i="17"/>
  <c r="K102" i="17"/>
  <c r="L102" i="17"/>
  <c r="C103" i="17"/>
  <c r="D103" i="17"/>
  <c r="E103" i="17"/>
  <c r="G103" i="17"/>
  <c r="H103" i="17"/>
  <c r="I103" i="17"/>
  <c r="J103" i="17"/>
  <c r="L103" i="17"/>
  <c r="C104" i="17"/>
  <c r="D104" i="17"/>
  <c r="E104" i="17"/>
  <c r="G104" i="17"/>
  <c r="H104" i="17"/>
  <c r="I104" i="17"/>
  <c r="J104" i="17"/>
  <c r="L104" i="17"/>
  <c r="C106" i="17"/>
  <c r="D106" i="17"/>
  <c r="E106" i="17"/>
  <c r="G106" i="17"/>
  <c r="H106" i="17"/>
  <c r="I106" i="17"/>
  <c r="J106" i="17"/>
  <c r="L106" i="17"/>
  <c r="C107" i="17"/>
  <c r="D107" i="17"/>
  <c r="E107" i="17"/>
  <c r="G107" i="17"/>
  <c r="H107" i="17"/>
  <c r="I107" i="17"/>
  <c r="J107" i="17"/>
  <c r="L107" i="17"/>
  <c r="C108" i="17"/>
  <c r="D108" i="17"/>
  <c r="E108" i="17"/>
  <c r="G108" i="17"/>
  <c r="H108" i="17"/>
  <c r="I108" i="17"/>
  <c r="J108" i="17"/>
  <c r="K108" i="17"/>
  <c r="L108" i="17"/>
  <c r="C109" i="17"/>
  <c r="D109" i="17"/>
  <c r="E109" i="17"/>
  <c r="G109" i="17"/>
  <c r="H109" i="17"/>
  <c r="I109" i="17"/>
  <c r="J109" i="17"/>
  <c r="K109" i="17"/>
  <c r="L109" i="17"/>
  <c r="C110" i="17"/>
  <c r="D110" i="17"/>
  <c r="E110" i="17"/>
  <c r="G110" i="17"/>
  <c r="H110" i="17"/>
  <c r="I110" i="17"/>
  <c r="J110" i="17"/>
  <c r="K110" i="17"/>
  <c r="L110" i="17"/>
  <c r="C111" i="17"/>
  <c r="D111" i="17"/>
  <c r="E111" i="17"/>
  <c r="G111" i="17"/>
  <c r="H111" i="17"/>
  <c r="I111" i="17"/>
  <c r="J111" i="17"/>
  <c r="K111" i="17"/>
  <c r="L111" i="17"/>
  <c r="C112" i="17"/>
  <c r="D112" i="17"/>
  <c r="E112" i="17"/>
  <c r="G112" i="17"/>
  <c r="H112" i="17"/>
  <c r="I112" i="17"/>
  <c r="J112" i="17"/>
  <c r="K112" i="17"/>
  <c r="L112" i="17"/>
  <c r="C113" i="17"/>
  <c r="D113" i="17"/>
  <c r="E113" i="17"/>
  <c r="G113" i="17"/>
  <c r="H113" i="17"/>
  <c r="I113" i="17"/>
  <c r="J113" i="17"/>
  <c r="L113" i="17"/>
  <c r="C114" i="17"/>
  <c r="D114" i="17"/>
  <c r="E114" i="17"/>
  <c r="G114" i="17"/>
  <c r="H114" i="17"/>
  <c r="I114" i="17"/>
  <c r="J114" i="17"/>
  <c r="K114" i="17"/>
  <c r="L114" i="17"/>
  <c r="C115" i="17"/>
  <c r="D115" i="17"/>
  <c r="E115" i="17"/>
  <c r="G115" i="17"/>
  <c r="H115" i="17"/>
  <c r="I115" i="17"/>
  <c r="J115" i="17"/>
  <c r="L115" i="17"/>
  <c r="C116" i="17"/>
  <c r="D116" i="17"/>
  <c r="E116" i="17"/>
  <c r="G116" i="17"/>
  <c r="H116" i="17"/>
  <c r="I116" i="17"/>
  <c r="J116" i="17"/>
  <c r="K116" i="17"/>
  <c r="L116" i="17"/>
  <c r="C117" i="17"/>
  <c r="D117" i="17"/>
  <c r="E117" i="17"/>
  <c r="G117" i="17"/>
  <c r="H117" i="17"/>
  <c r="I117" i="17"/>
  <c r="J117" i="17"/>
  <c r="K117" i="17"/>
  <c r="L117" i="17"/>
  <c r="C118" i="17"/>
  <c r="D118" i="17"/>
  <c r="E118" i="17"/>
  <c r="G118" i="17"/>
  <c r="H118" i="17"/>
  <c r="I118" i="17"/>
  <c r="J118" i="17"/>
  <c r="K118" i="17"/>
  <c r="L118" i="17"/>
  <c r="C119" i="17"/>
  <c r="D119" i="17"/>
  <c r="E119" i="17"/>
  <c r="G119" i="17"/>
  <c r="H119" i="17"/>
  <c r="I119" i="17"/>
  <c r="J119" i="17"/>
  <c r="K119" i="17"/>
  <c r="L119" i="17"/>
  <c r="C120" i="17"/>
  <c r="D120" i="17"/>
  <c r="E120" i="17"/>
  <c r="G120" i="17"/>
  <c r="H120" i="17"/>
  <c r="I120" i="17"/>
  <c r="J120" i="17"/>
  <c r="K120" i="17"/>
  <c r="L120" i="17"/>
  <c r="C121" i="17"/>
  <c r="D121" i="17"/>
  <c r="E121" i="17"/>
  <c r="G121" i="17"/>
  <c r="H121" i="17"/>
  <c r="I121" i="17"/>
  <c r="J121" i="17"/>
  <c r="K121" i="17"/>
  <c r="L121" i="17"/>
  <c r="C122" i="17"/>
  <c r="D122" i="17"/>
  <c r="E122" i="17"/>
  <c r="G122" i="17"/>
  <c r="H122" i="17"/>
  <c r="K122" i="17" s="1"/>
  <c r="I122" i="17"/>
  <c r="J122" i="17"/>
  <c r="L122" i="17"/>
  <c r="C123" i="17"/>
  <c r="D123" i="17"/>
  <c r="E123" i="17"/>
  <c r="G123" i="17"/>
  <c r="H123" i="17"/>
  <c r="I123" i="17"/>
  <c r="J123" i="17"/>
  <c r="K123" i="17"/>
  <c r="L123" i="17"/>
  <c r="C124" i="17"/>
  <c r="D124" i="17"/>
  <c r="E124" i="17"/>
  <c r="G124" i="17"/>
  <c r="H124" i="17"/>
  <c r="I124" i="17"/>
  <c r="J124" i="17"/>
  <c r="L124" i="17"/>
  <c r="C125" i="17"/>
  <c r="D125" i="17"/>
  <c r="E125" i="17"/>
  <c r="G125" i="17"/>
  <c r="H125" i="17"/>
  <c r="I125" i="17"/>
  <c r="J125" i="17"/>
  <c r="K125" i="17"/>
  <c r="L125" i="17"/>
  <c r="C126" i="17"/>
  <c r="D126" i="17"/>
  <c r="E126" i="17"/>
  <c r="G126" i="17"/>
  <c r="H126" i="17"/>
  <c r="I126" i="17"/>
  <c r="J126" i="17"/>
  <c r="L126" i="17"/>
  <c r="C127" i="17"/>
  <c r="D127" i="17"/>
  <c r="E127" i="17"/>
  <c r="G127" i="17"/>
  <c r="H127" i="17"/>
  <c r="I127" i="17"/>
  <c r="J127" i="17"/>
  <c r="K127" i="17"/>
  <c r="L127" i="17"/>
  <c r="C128" i="17"/>
  <c r="D128" i="17"/>
  <c r="E128" i="17"/>
  <c r="G128" i="17"/>
  <c r="H128" i="17"/>
  <c r="I128" i="17"/>
  <c r="J128" i="17"/>
  <c r="L128" i="17"/>
  <c r="C129" i="17"/>
  <c r="D129" i="17"/>
  <c r="E129" i="17"/>
  <c r="G129" i="17"/>
  <c r="H129" i="17"/>
  <c r="I129" i="17"/>
  <c r="J129" i="17"/>
  <c r="L129" i="17"/>
  <c r="C130" i="17"/>
  <c r="D130" i="17"/>
  <c r="E130" i="17"/>
  <c r="G130" i="17"/>
  <c r="H130" i="17"/>
  <c r="I130" i="17"/>
  <c r="J130" i="17"/>
  <c r="L130" i="17"/>
  <c r="C131" i="17"/>
  <c r="D131" i="17"/>
  <c r="E131" i="17"/>
  <c r="G131" i="17"/>
  <c r="H131" i="17"/>
  <c r="I131" i="17"/>
  <c r="J131" i="17"/>
  <c r="K131" i="17"/>
  <c r="L131" i="17"/>
  <c r="C132" i="17"/>
  <c r="D132" i="17"/>
  <c r="E132" i="17"/>
  <c r="G132" i="17"/>
  <c r="H132" i="17"/>
  <c r="I132" i="17"/>
  <c r="J132" i="17"/>
  <c r="K132" i="17"/>
  <c r="L132" i="17"/>
  <c r="C133" i="17"/>
  <c r="D133" i="17"/>
  <c r="E133" i="17"/>
  <c r="G133" i="17"/>
  <c r="H133" i="17"/>
  <c r="I133" i="17"/>
  <c r="J133" i="17"/>
  <c r="K133" i="17"/>
  <c r="L133" i="17"/>
  <c r="C134" i="17"/>
  <c r="D134" i="17"/>
  <c r="E134" i="17"/>
  <c r="G134" i="17"/>
  <c r="H134" i="17"/>
  <c r="I134" i="17"/>
  <c r="J134" i="17"/>
  <c r="K134" i="17"/>
  <c r="L134" i="17"/>
  <c r="C135" i="17"/>
  <c r="D135" i="17"/>
  <c r="E135" i="17"/>
  <c r="G135" i="17"/>
  <c r="H135" i="17"/>
  <c r="I135" i="17"/>
  <c r="J135" i="17"/>
  <c r="K135" i="17"/>
  <c r="L135" i="17"/>
  <c r="C136" i="17"/>
  <c r="D136" i="17"/>
  <c r="E136" i="17"/>
  <c r="G136" i="17"/>
  <c r="H136" i="17"/>
  <c r="I136" i="17"/>
  <c r="J136" i="17"/>
  <c r="L136" i="17"/>
  <c r="C137" i="17"/>
  <c r="D137" i="17"/>
  <c r="E137" i="17"/>
  <c r="G137" i="17"/>
  <c r="H137" i="17"/>
  <c r="I137" i="17"/>
  <c r="J137" i="17"/>
  <c r="K137" i="17"/>
  <c r="L137" i="17"/>
  <c r="C138" i="17"/>
  <c r="D138" i="17"/>
  <c r="E138" i="17"/>
  <c r="G138" i="17"/>
  <c r="H138" i="17"/>
  <c r="I138" i="17"/>
  <c r="J138" i="17"/>
  <c r="L138" i="17"/>
  <c r="C140" i="17"/>
  <c r="D140" i="17"/>
  <c r="E140" i="17"/>
  <c r="G140" i="17"/>
  <c r="H140" i="17"/>
  <c r="I140" i="17"/>
  <c r="J140" i="17"/>
  <c r="K140" i="17"/>
  <c r="L140" i="17"/>
  <c r="C141" i="17"/>
  <c r="D141" i="17"/>
  <c r="E141" i="17"/>
  <c r="G141" i="17"/>
  <c r="H141" i="17"/>
  <c r="I141" i="17"/>
  <c r="J141" i="17"/>
  <c r="K141" i="17"/>
  <c r="L141" i="17"/>
  <c r="C142" i="17"/>
  <c r="D142" i="17"/>
  <c r="E142" i="17"/>
  <c r="G142" i="17"/>
  <c r="H142" i="17"/>
  <c r="I142" i="17"/>
  <c r="J142" i="17"/>
  <c r="K142" i="17"/>
  <c r="L142" i="17"/>
  <c r="C143" i="17"/>
  <c r="D143" i="17"/>
  <c r="E143" i="17"/>
  <c r="G143" i="17"/>
  <c r="H143" i="17"/>
  <c r="I143" i="17"/>
  <c r="J143" i="17"/>
  <c r="L143" i="17"/>
  <c r="H46" i="18" l="1"/>
  <c r="H126" i="18"/>
  <c r="H27" i="18"/>
  <c r="H124" i="18"/>
  <c r="H66" i="18"/>
  <c r="H64" i="18"/>
  <c r="H75" i="18"/>
  <c r="H47" i="18"/>
  <c r="H15" i="18"/>
  <c r="H58" i="18"/>
  <c r="H127" i="18"/>
  <c r="H26" i="18"/>
  <c r="H16" i="18"/>
  <c r="H87" i="18"/>
  <c r="H107" i="18"/>
  <c r="H118" i="18"/>
  <c r="H84" i="18"/>
  <c r="H56" i="18"/>
  <c r="H95" i="18"/>
  <c r="H24" i="18"/>
  <c r="H18" i="18"/>
  <c r="H115" i="18"/>
  <c r="H98" i="18"/>
  <c r="H38" i="18"/>
  <c r="H135" i="18"/>
  <c r="H36" i="18"/>
  <c r="H138" i="18"/>
  <c r="H67" i="18"/>
  <c r="H44" i="18"/>
  <c r="H55" i="18"/>
  <c r="H96" i="18"/>
  <c r="H116" i="18"/>
  <c r="H86" i="18"/>
  <c r="H35" i="18"/>
  <c r="K126" i="17"/>
  <c r="K124" i="17"/>
  <c r="K28" i="17"/>
  <c r="K46" i="17"/>
  <c r="K143" i="17"/>
  <c r="K129" i="17"/>
  <c r="K81" i="17"/>
  <c r="K49" i="17"/>
  <c r="K33" i="17"/>
  <c r="K63" i="17"/>
  <c r="K103" i="17"/>
  <c r="K128" i="17"/>
  <c r="K84" i="17"/>
  <c r="K106" i="17"/>
  <c r="K113" i="17"/>
  <c r="K90" i="17"/>
  <c r="K83" i="17"/>
  <c r="K35" i="17"/>
  <c r="K88" i="17"/>
  <c r="K130" i="17"/>
  <c r="K136" i="17"/>
  <c r="K67" i="17"/>
  <c r="K62" i="17"/>
  <c r="K60" i="17"/>
  <c r="K86" i="17"/>
  <c r="K23" i="17"/>
  <c r="K115" i="17"/>
  <c r="K43" i="17"/>
  <c r="K45" i="17"/>
  <c r="K104" i="17"/>
  <c r="K25" i="17"/>
  <c r="K58" i="17"/>
  <c r="K138" i="17"/>
  <c r="K71" i="17"/>
  <c r="K48" i="17"/>
  <c r="K27" i="17"/>
  <c r="K107" i="17"/>
  <c r="K65" i="17"/>
  <c r="E130" i="22"/>
  <c r="D130" i="22"/>
  <c r="C130" i="22"/>
  <c r="O130" i="22" s="1"/>
  <c r="B130" i="22"/>
  <c r="A130" i="22"/>
  <c r="E120" i="22"/>
  <c r="D120" i="22"/>
  <c r="C120" i="22"/>
  <c r="O120" i="22" s="1"/>
  <c r="B120" i="22"/>
  <c r="A120" i="22"/>
  <c r="E104" i="22"/>
  <c r="D104" i="22"/>
  <c r="C104" i="22"/>
  <c r="B104" i="22"/>
  <c r="A104" i="22"/>
  <c r="E97" i="22"/>
  <c r="D97" i="22"/>
  <c r="C97" i="22"/>
  <c r="B97" i="22"/>
  <c r="A97" i="22"/>
  <c r="E96" i="22"/>
  <c r="D96" i="22"/>
  <c r="C96" i="22"/>
  <c r="B96" i="22"/>
  <c r="A96" i="22"/>
  <c r="E95" i="22"/>
  <c r="D95" i="22"/>
  <c r="C95" i="22"/>
  <c r="U95" i="22" s="1"/>
  <c r="T95" i="22" s="1"/>
  <c r="B95" i="22"/>
  <c r="A95" i="22"/>
  <c r="E94" i="22"/>
  <c r="D94" i="22"/>
  <c r="C94" i="22"/>
  <c r="U94" i="22" s="1"/>
  <c r="W94" i="22" s="1"/>
  <c r="B94" i="22"/>
  <c r="A94" i="22"/>
  <c r="E93" i="22"/>
  <c r="D93" i="22"/>
  <c r="C93" i="22"/>
  <c r="B93" i="22"/>
  <c r="A93" i="22"/>
  <c r="E92" i="22"/>
  <c r="D92" i="22"/>
  <c r="C92" i="22"/>
  <c r="U92" i="22" s="1"/>
  <c r="T92" i="22" s="1"/>
  <c r="B92" i="22"/>
  <c r="A92" i="22"/>
  <c r="E89" i="22"/>
  <c r="D89" i="22"/>
  <c r="C89" i="22"/>
  <c r="U89" i="22" s="1"/>
  <c r="B89" i="22"/>
  <c r="A89" i="22"/>
  <c r="E130" i="1"/>
  <c r="I130" i="1"/>
  <c r="N130" i="1" s="1"/>
  <c r="H130" i="1"/>
  <c r="M130" i="1" s="1"/>
  <c r="G130" i="1"/>
  <c r="L130" i="1" s="1"/>
  <c r="F130" i="1"/>
  <c r="E120" i="1"/>
  <c r="E119" i="1"/>
  <c r="E65" i="1"/>
  <c r="E75" i="1"/>
  <c r="E112" i="1"/>
  <c r="I120" i="1"/>
  <c r="N120" i="1" s="1"/>
  <c r="H120" i="1"/>
  <c r="M120" i="1" s="1"/>
  <c r="G120" i="1"/>
  <c r="L120" i="1" s="1"/>
  <c r="O120" i="1" s="1"/>
  <c r="F120" i="1"/>
  <c r="E104" i="1"/>
  <c r="I104" i="1"/>
  <c r="N104" i="1" s="1"/>
  <c r="H104" i="1"/>
  <c r="M104" i="1" s="1"/>
  <c r="G104" i="1"/>
  <c r="L104" i="1" s="1"/>
  <c r="F104" i="1"/>
  <c r="E94" i="1"/>
  <c r="E93" i="1"/>
  <c r="I94" i="1"/>
  <c r="N94" i="1" s="1"/>
  <c r="H94" i="1"/>
  <c r="M94" i="1" s="1"/>
  <c r="G94" i="1"/>
  <c r="F94" i="1"/>
  <c r="E89" i="1"/>
  <c r="I89" i="1"/>
  <c r="N89" i="1" s="1"/>
  <c r="H89" i="1"/>
  <c r="M89" i="1" s="1"/>
  <c r="G89" i="1"/>
  <c r="L89" i="1" s="1"/>
  <c r="F89" i="1"/>
  <c r="C15" i="21"/>
  <c r="C16" i="21"/>
  <c r="C55" i="21"/>
  <c r="C83" i="21"/>
  <c r="C82" i="21"/>
  <c r="C74" i="21"/>
  <c r="C73" i="21"/>
  <c r="C65" i="21"/>
  <c r="C64" i="21"/>
  <c r="C56" i="21"/>
  <c r="N130" i="22" l="1"/>
  <c r="R130" i="22"/>
  <c r="Q130" i="22"/>
  <c r="P130" i="22" s="1"/>
  <c r="N120" i="22"/>
  <c r="Q120" i="22"/>
  <c r="P120" i="22" s="1"/>
  <c r="R120" i="22" s="1"/>
  <c r="S120" i="22"/>
  <c r="Y104" i="22"/>
  <c r="U97" i="22"/>
  <c r="W97" i="22" s="1"/>
  <c r="AE97" i="22" s="1"/>
  <c r="V95" i="22"/>
  <c r="AD95" i="22" s="1"/>
  <c r="V92" i="22"/>
  <c r="AD92" i="22" s="1"/>
  <c r="U96" i="22"/>
  <c r="U93" i="22"/>
  <c r="W93" i="22" s="1"/>
  <c r="AE94" i="22"/>
  <c r="W95" i="22"/>
  <c r="AE95" i="22"/>
  <c r="T94" i="22"/>
  <c r="W92" i="22"/>
  <c r="AE92" i="22" s="1"/>
  <c r="T97" i="22"/>
  <c r="V97" i="22" s="1"/>
  <c r="T89" i="22"/>
  <c r="W89" i="22"/>
  <c r="AE89" i="22" s="1"/>
  <c r="O130" i="1"/>
  <c r="J130" i="1"/>
  <c r="P120" i="1"/>
  <c r="J120" i="1"/>
  <c r="O104" i="1"/>
  <c r="J104" i="1"/>
  <c r="J94" i="1"/>
  <c r="L94" i="1"/>
  <c r="O94" i="1" s="1"/>
  <c r="P94" i="1" s="1"/>
  <c r="O89" i="1"/>
  <c r="J89" i="1"/>
  <c r="E88" i="1"/>
  <c r="P89" i="1" s="1"/>
  <c r="S130" i="22" l="1"/>
  <c r="AD130" i="22"/>
  <c r="AE130" i="22"/>
  <c r="AD120" i="22"/>
  <c r="AE120" i="22"/>
  <c r="X104" i="22"/>
  <c r="AA104" i="22"/>
  <c r="AE104" i="22" s="1"/>
  <c r="T96" i="22"/>
  <c r="W96" i="22"/>
  <c r="AE96" i="22" s="1"/>
  <c r="AD97" i="22"/>
  <c r="AE93" i="22"/>
  <c r="T93" i="22"/>
  <c r="V94" i="22"/>
  <c r="AD94" i="22" s="1"/>
  <c r="V89" i="22"/>
  <c r="AD89" i="22" s="1"/>
  <c r="E129" i="1"/>
  <c r="P130" i="1" s="1"/>
  <c r="B118" i="23"/>
  <c r="C76" i="23" s="1"/>
  <c r="Z104" i="22" l="1"/>
  <c r="AD104" i="22" s="1"/>
  <c r="V93" i="22"/>
  <c r="AD93" i="22" s="1"/>
  <c r="V96" i="22"/>
  <c r="AD96" i="22" s="1"/>
  <c r="C38" i="23"/>
  <c r="C19" i="23"/>
  <c r="C98" i="23"/>
  <c r="C39" i="23"/>
  <c r="C79" i="23"/>
  <c r="C20" i="23"/>
  <c r="C60" i="23"/>
  <c r="C100" i="23"/>
  <c r="C31" i="23"/>
  <c r="C71" i="23"/>
  <c r="C111" i="23"/>
  <c r="C22" i="23"/>
  <c r="C52" i="23"/>
  <c r="C82" i="23"/>
  <c r="C13" i="23"/>
  <c r="C43" i="23"/>
  <c r="C93" i="23"/>
  <c r="C44" i="23"/>
  <c r="C84" i="23"/>
  <c r="C35" i="23"/>
  <c r="C75" i="23"/>
  <c r="C36" i="23"/>
  <c r="C66" i="23"/>
  <c r="C106" i="23"/>
  <c r="C18" i="23"/>
  <c r="C48" i="23"/>
  <c r="C68" i="23"/>
  <c r="C88" i="23"/>
  <c r="C49" i="23"/>
  <c r="C89" i="23"/>
  <c r="C50" i="23"/>
  <c r="C80" i="23"/>
  <c r="C41" i="23"/>
  <c r="C91" i="23"/>
  <c r="C32" i="23"/>
  <c r="C72" i="23"/>
  <c r="C102" i="23"/>
  <c r="C53" i="23"/>
  <c r="C103" i="23"/>
  <c r="C24" i="23"/>
  <c r="C34" i="23"/>
  <c r="C74" i="23"/>
  <c r="C25" i="23"/>
  <c r="C65" i="23"/>
  <c r="C105" i="23"/>
  <c r="C26" i="23"/>
  <c r="C96" i="23"/>
  <c r="C9" i="23"/>
  <c r="D9" i="23" s="1"/>
  <c r="C59" i="23"/>
  <c r="C99" i="23"/>
  <c r="C10" i="23"/>
  <c r="C30" i="23"/>
  <c r="C70" i="23"/>
  <c r="C110" i="23"/>
  <c r="C21" i="23"/>
  <c r="C51" i="23"/>
  <c r="C81" i="23"/>
  <c r="C12" i="23"/>
  <c r="C62" i="23"/>
  <c r="C112" i="23"/>
  <c r="C23" i="23"/>
  <c r="C63" i="23"/>
  <c r="C83" i="23"/>
  <c r="C14" i="23"/>
  <c r="C64" i="23"/>
  <c r="C94" i="23"/>
  <c r="C15" i="23"/>
  <c r="C55" i="23"/>
  <c r="C95" i="23"/>
  <c r="C46" i="23"/>
  <c r="C86" i="23"/>
  <c r="C17" i="23"/>
  <c r="C27" i="23"/>
  <c r="C37" i="23"/>
  <c r="C47" i="23"/>
  <c r="C57" i="23"/>
  <c r="C67" i="23"/>
  <c r="C77" i="23"/>
  <c r="C87" i="23"/>
  <c r="C97" i="23"/>
  <c r="C107" i="23"/>
  <c r="C28" i="23"/>
  <c r="C58" i="23"/>
  <c r="C78" i="23"/>
  <c r="C108" i="23"/>
  <c r="C29" i="23"/>
  <c r="C69" i="23"/>
  <c r="C109" i="23"/>
  <c r="C40" i="23"/>
  <c r="C90" i="23"/>
  <c r="C11" i="23"/>
  <c r="C61" i="23"/>
  <c r="C101" i="23"/>
  <c r="C42" i="23"/>
  <c r="C92" i="23"/>
  <c r="C33" i="23"/>
  <c r="C73" i="23"/>
  <c r="C54" i="23"/>
  <c r="C104" i="23"/>
  <c r="C45" i="23"/>
  <c r="C85" i="23"/>
  <c r="C16" i="23"/>
  <c r="C56" i="23"/>
  <c r="B143" i="22"/>
  <c r="B142" i="22"/>
  <c r="B141" i="22"/>
  <c r="B140" i="22"/>
  <c r="A143" i="22"/>
  <c r="A142" i="22"/>
  <c r="A141" i="22"/>
  <c r="A140" i="22"/>
  <c r="D10" i="23" l="1"/>
  <c r="D11" i="23" s="1"/>
  <c r="D12" i="23" s="1"/>
  <c r="D13" i="23" s="1"/>
  <c r="D14" i="23" s="1"/>
  <c r="D15" i="23" s="1"/>
  <c r="D16" i="23" s="1"/>
  <c r="D17" i="23" s="1"/>
  <c r="D18" i="23" s="1"/>
  <c r="D19" i="23" s="1"/>
  <c r="D20" i="23" s="1"/>
  <c r="D21" i="23" s="1"/>
  <c r="D22" i="23" s="1"/>
  <c r="D23" i="23" s="1"/>
  <c r="D24" i="23" s="1"/>
  <c r="D25" i="23" s="1"/>
  <c r="D26" i="23" s="1"/>
  <c r="D27" i="23" s="1"/>
  <c r="D28" i="23" s="1"/>
  <c r="D29" i="23" s="1"/>
  <c r="D30" i="23" s="1"/>
  <c r="D31" i="23" s="1"/>
  <c r="D32" i="23" s="1"/>
  <c r="D33" i="23" s="1"/>
  <c r="D34" i="23" s="1"/>
  <c r="D35" i="23" s="1"/>
  <c r="D36" i="23" s="1"/>
  <c r="D37" i="23" s="1"/>
  <c r="D38" i="23" s="1"/>
  <c r="D39" i="23" s="1"/>
  <c r="D40" i="23" s="1"/>
  <c r="D41" i="23" s="1"/>
  <c r="D42" i="23" s="1"/>
  <c r="D43" i="23" s="1"/>
  <c r="D44" i="23" s="1"/>
  <c r="D45" i="23" s="1"/>
  <c r="D46" i="23" s="1"/>
  <c r="D47" i="23" s="1"/>
  <c r="D48" i="23" s="1"/>
  <c r="D49" i="23" s="1"/>
  <c r="D50" i="23" s="1"/>
  <c r="D51" i="23" s="1"/>
  <c r="D52" i="23" s="1"/>
  <c r="D53" i="23" s="1"/>
  <c r="D54" i="23" s="1"/>
  <c r="D55" i="23" s="1"/>
  <c r="D56" i="23" s="1"/>
  <c r="D57" i="23" s="1"/>
  <c r="D58" i="23" s="1"/>
  <c r="D59" i="23" s="1"/>
  <c r="D60" i="23" s="1"/>
  <c r="D61" i="23" s="1"/>
  <c r="D62" i="23" s="1"/>
  <c r="D63" i="23" s="1"/>
  <c r="D64" i="23" s="1"/>
  <c r="D65" i="23" s="1"/>
  <c r="D66" i="23" s="1"/>
  <c r="D67" i="23" s="1"/>
  <c r="D68" i="23" s="1"/>
  <c r="D69" i="23" s="1"/>
  <c r="D70" i="23" s="1"/>
  <c r="D71" i="23" s="1"/>
  <c r="D72" i="23" s="1"/>
  <c r="D73" i="23" s="1"/>
  <c r="D74" i="23" s="1"/>
  <c r="D75" i="23" s="1"/>
  <c r="D76" i="23" s="1"/>
  <c r="D77" i="23" s="1"/>
  <c r="D78" i="23" s="1"/>
  <c r="D79" i="23" s="1"/>
  <c r="D80" i="23" s="1"/>
  <c r="D81" i="23" s="1"/>
  <c r="D82" i="23" s="1"/>
  <c r="D83" i="23" s="1"/>
  <c r="D84" i="23" s="1"/>
  <c r="D85" i="23" s="1"/>
  <c r="D86" i="23" s="1"/>
  <c r="D87" i="23" s="1"/>
  <c r="D88" i="23" s="1"/>
  <c r="D89" i="23" s="1"/>
  <c r="D90" i="23" s="1"/>
  <c r="D91" i="23" s="1"/>
  <c r="D92" i="23" s="1"/>
  <c r="D93" i="23" s="1"/>
  <c r="D94" i="23" s="1"/>
  <c r="D95" i="23" s="1"/>
  <c r="D96" i="23" s="1"/>
  <c r="D97" i="23" s="1"/>
  <c r="D98" i="23" s="1"/>
  <c r="D99" i="23" s="1"/>
  <c r="D100" i="23" s="1"/>
  <c r="D101" i="23" s="1"/>
  <c r="D102" i="23" s="1"/>
  <c r="D103" i="23" s="1"/>
  <c r="D104" i="23" s="1"/>
  <c r="D105" i="23" s="1"/>
  <c r="D106" i="23" s="1"/>
  <c r="D107" i="23" s="1"/>
  <c r="D108" i="23" s="1"/>
  <c r="D109" i="23" s="1"/>
  <c r="D110" i="23" s="1"/>
  <c r="D111" i="23" s="1"/>
  <c r="D112" i="23" s="1"/>
  <c r="C143" i="22"/>
  <c r="C142" i="22"/>
  <c r="C141" i="22"/>
  <c r="AC141" i="22" s="1"/>
  <c r="AE141" i="22" s="1"/>
  <c r="B139" i="22"/>
  <c r="A139" i="22"/>
  <c r="C138" i="22"/>
  <c r="A138" i="22"/>
  <c r="C137" i="22"/>
  <c r="B137" i="22"/>
  <c r="A137" i="22"/>
  <c r="C136" i="22"/>
  <c r="A136" i="22"/>
  <c r="C135" i="22"/>
  <c r="Q135" i="22" s="1"/>
  <c r="B135" i="22"/>
  <c r="A135" i="22"/>
  <c r="C134" i="22"/>
  <c r="A134" i="22"/>
  <c r="C133" i="22"/>
  <c r="A133" i="22"/>
  <c r="C132" i="22"/>
  <c r="A132" i="22"/>
  <c r="C131" i="22"/>
  <c r="O131" i="22" s="1"/>
  <c r="A131" i="22"/>
  <c r="B129" i="22"/>
  <c r="A129" i="22"/>
  <c r="B128" i="22"/>
  <c r="A128" i="22"/>
  <c r="C127" i="22"/>
  <c r="O127" i="22" s="1"/>
  <c r="A127" i="22"/>
  <c r="C126" i="22"/>
  <c r="A126" i="22"/>
  <c r="C125" i="22"/>
  <c r="Q125" i="22" s="1"/>
  <c r="A125" i="22"/>
  <c r="C124" i="22"/>
  <c r="A124" i="22"/>
  <c r="C123" i="22"/>
  <c r="Q123" i="22" s="1"/>
  <c r="A123" i="22"/>
  <c r="C122" i="22"/>
  <c r="A122" i="22"/>
  <c r="C121" i="22"/>
  <c r="O121" i="22" s="1"/>
  <c r="A121" i="22"/>
  <c r="B119" i="22"/>
  <c r="A119" i="22"/>
  <c r="B118" i="22"/>
  <c r="A118" i="22"/>
  <c r="C117" i="22"/>
  <c r="O117" i="22" s="1"/>
  <c r="A117" i="22"/>
  <c r="C116" i="22"/>
  <c r="O116" i="22" s="1"/>
  <c r="B116" i="22"/>
  <c r="A116" i="22"/>
  <c r="C115" i="22"/>
  <c r="O115" i="22" s="1"/>
  <c r="B115" i="22"/>
  <c r="A115" i="22"/>
  <c r="C114" i="22"/>
  <c r="B114" i="22"/>
  <c r="A114" i="22"/>
  <c r="D113" i="22"/>
  <c r="B113" i="22"/>
  <c r="A113" i="22"/>
  <c r="B112" i="22"/>
  <c r="A112" i="22"/>
  <c r="B111" i="22"/>
  <c r="A111" i="22"/>
  <c r="B110" i="22"/>
  <c r="A110" i="22"/>
  <c r="C109" i="22"/>
  <c r="O109" i="22" s="1"/>
  <c r="A109" i="22"/>
  <c r="C108" i="22"/>
  <c r="A108" i="22"/>
  <c r="C107" i="22"/>
  <c r="Q107" i="22" s="1"/>
  <c r="B107" i="22"/>
  <c r="A107" i="22"/>
  <c r="C106" i="22"/>
  <c r="Q106" i="22" s="1"/>
  <c r="B106" i="22"/>
  <c r="A106" i="22"/>
  <c r="B105" i="22"/>
  <c r="A105" i="22"/>
  <c r="B103" i="22"/>
  <c r="A103" i="22"/>
  <c r="A102" i="22"/>
  <c r="A101" i="22"/>
  <c r="A100" i="22"/>
  <c r="A99" i="22"/>
  <c r="A98" i="22"/>
  <c r="C91" i="22"/>
  <c r="B91" i="22"/>
  <c r="A91" i="22"/>
  <c r="C90" i="22"/>
  <c r="U90" i="22" s="1"/>
  <c r="A90" i="22"/>
  <c r="B88" i="22"/>
  <c r="A88" i="22"/>
  <c r="B87" i="22"/>
  <c r="A87" i="22"/>
  <c r="A86" i="22"/>
  <c r="C85" i="22"/>
  <c r="U85" i="22" s="1"/>
  <c r="A85" i="22"/>
  <c r="C84" i="22"/>
  <c r="U84" i="22" s="1"/>
  <c r="A84" i="22"/>
  <c r="C83" i="22"/>
  <c r="U83" i="22" s="1"/>
  <c r="A83" i="22"/>
  <c r="C82" i="22"/>
  <c r="U82" i="22" s="1"/>
  <c r="A82" i="22"/>
  <c r="C81" i="22"/>
  <c r="U81" i="22" s="1"/>
  <c r="A81" i="22"/>
  <c r="C80" i="22"/>
  <c r="U80" i="22" s="1"/>
  <c r="B80" i="22"/>
  <c r="A80" i="22"/>
  <c r="C79" i="22"/>
  <c r="B79" i="22"/>
  <c r="A79" i="22"/>
  <c r="B78" i="22"/>
  <c r="A78" i="22"/>
  <c r="C77" i="22"/>
  <c r="K77" i="22" s="1"/>
  <c r="B77" i="22"/>
  <c r="A77" i="22"/>
  <c r="B76" i="22"/>
  <c r="A76" i="22"/>
  <c r="B75" i="22"/>
  <c r="A75" i="22"/>
  <c r="B74" i="22"/>
  <c r="A74" i="22"/>
  <c r="C73" i="22"/>
  <c r="B73" i="22"/>
  <c r="A73" i="22"/>
  <c r="B72" i="22"/>
  <c r="A72" i="22"/>
  <c r="C71" i="22"/>
  <c r="K71" i="22" s="1"/>
  <c r="A71" i="22"/>
  <c r="C70" i="22"/>
  <c r="B70" i="22"/>
  <c r="A70" i="22"/>
  <c r="C68" i="22"/>
  <c r="I68" i="22" s="1"/>
  <c r="A68" i="22"/>
  <c r="C67" i="22"/>
  <c r="I67" i="22" s="1"/>
  <c r="A67" i="22"/>
  <c r="B66" i="22"/>
  <c r="A66" i="22"/>
  <c r="B65" i="22"/>
  <c r="A65" i="22"/>
  <c r="B64" i="22"/>
  <c r="A64" i="22"/>
  <c r="C63" i="22"/>
  <c r="I63" i="22" s="1"/>
  <c r="A63" i="22"/>
  <c r="C62" i="22"/>
  <c r="I62" i="22" s="1"/>
  <c r="B62" i="22"/>
  <c r="A62" i="22"/>
  <c r="C61" i="22"/>
  <c r="I61" i="22" s="1"/>
  <c r="B61" i="22"/>
  <c r="A61" i="22"/>
  <c r="C60" i="22"/>
  <c r="I60" i="22" s="1"/>
  <c r="A60" i="22"/>
  <c r="C58" i="22"/>
  <c r="G58" i="22" s="1"/>
  <c r="A58" i="22"/>
  <c r="C57" i="22"/>
  <c r="G57" i="22" s="1"/>
  <c r="A57" i="22"/>
  <c r="C56" i="22"/>
  <c r="G56" i="22" s="1"/>
  <c r="A56" i="22"/>
  <c r="C55" i="22"/>
  <c r="G55" i="22" s="1"/>
  <c r="B55" i="22"/>
  <c r="A55" i="22"/>
  <c r="C54" i="22"/>
  <c r="G54" i="22" s="1"/>
  <c r="AE54" i="22" s="1"/>
  <c r="B54" i="22"/>
  <c r="A54" i="22"/>
  <c r="C53" i="22"/>
  <c r="G53" i="22" s="1"/>
  <c r="B53" i="22"/>
  <c r="A53" i="22"/>
  <c r="C52" i="22"/>
  <c r="G52" i="22" s="1"/>
  <c r="A52" i="22"/>
  <c r="C51" i="22"/>
  <c r="G51" i="22" s="1"/>
  <c r="A51" i="22"/>
  <c r="C50" i="22"/>
  <c r="G50" i="22" s="1"/>
  <c r="B50" i="22"/>
  <c r="A50" i="22"/>
  <c r="C49" i="22"/>
  <c r="G49" i="22" s="1"/>
  <c r="B49" i="22"/>
  <c r="A49" i="22"/>
  <c r="C48" i="22"/>
  <c r="G48" i="22" s="1"/>
  <c r="B48" i="22"/>
  <c r="A48" i="22"/>
  <c r="C47" i="22"/>
  <c r="G47" i="22" s="1"/>
  <c r="A47" i="22"/>
  <c r="C46" i="22"/>
  <c r="G46" i="22" s="1"/>
  <c r="AE46" i="22" s="1"/>
  <c r="A46" i="22"/>
  <c r="C45" i="22"/>
  <c r="G45" i="22" s="1"/>
  <c r="A45" i="22"/>
  <c r="C44" i="22"/>
  <c r="G44" i="22" s="1"/>
  <c r="A44" i="22"/>
  <c r="C43" i="22"/>
  <c r="G43" i="22" s="1"/>
  <c r="A43" i="22"/>
  <c r="C42" i="22"/>
  <c r="G42" i="22" s="1"/>
  <c r="A42" i="22"/>
  <c r="C41" i="22"/>
  <c r="G41" i="22" s="1"/>
  <c r="B41" i="22"/>
  <c r="A41" i="22"/>
  <c r="C39" i="22"/>
  <c r="A39" i="22"/>
  <c r="C38" i="22"/>
  <c r="A38" i="22"/>
  <c r="C37" i="22"/>
  <c r="A37" i="22"/>
  <c r="C36" i="22"/>
  <c r="Y36" i="22" s="1"/>
  <c r="AA36" i="22" s="1"/>
  <c r="A36" i="22"/>
  <c r="C35" i="22"/>
  <c r="Y35" i="22" s="1"/>
  <c r="A35" i="22"/>
  <c r="C34" i="22"/>
  <c r="Y34" i="22" s="1"/>
  <c r="A34" i="22"/>
  <c r="C33" i="22"/>
  <c r="Y33" i="22" s="1"/>
  <c r="A33" i="22"/>
  <c r="C32" i="22"/>
  <c r="Y32" i="22" s="1"/>
  <c r="A32" i="22"/>
  <c r="C31" i="22"/>
  <c r="Y31" i="22" s="1"/>
  <c r="A31" i="22"/>
  <c r="C30" i="22"/>
  <c r="A30" i="22"/>
  <c r="C28" i="22"/>
  <c r="U28" i="22" s="1"/>
  <c r="A28" i="22"/>
  <c r="C27" i="22"/>
  <c r="A27" i="22"/>
  <c r="C26" i="22"/>
  <c r="U26" i="22" s="1"/>
  <c r="W26" i="22" s="1"/>
  <c r="A26" i="22"/>
  <c r="C25" i="22"/>
  <c r="A25" i="22"/>
  <c r="C24" i="22"/>
  <c r="U24" i="22" s="1"/>
  <c r="W24" i="22" s="1"/>
  <c r="A24" i="22"/>
  <c r="C23" i="22"/>
  <c r="A23" i="22"/>
  <c r="C22" i="22"/>
  <c r="A22" i="22"/>
  <c r="A20" i="22"/>
  <c r="A19" i="22"/>
  <c r="A18" i="22"/>
  <c r="C17" i="22"/>
  <c r="G17" i="22" s="1"/>
  <c r="AE17" i="22" s="1"/>
  <c r="A17" i="22"/>
  <c r="C15" i="22"/>
  <c r="A15" i="22"/>
  <c r="C14" i="22"/>
  <c r="A14" i="22"/>
  <c r="C13" i="22"/>
  <c r="A13" i="22"/>
  <c r="B69" i="22"/>
  <c r="A69" i="22"/>
  <c r="B59" i="22"/>
  <c r="A59" i="22"/>
  <c r="B40" i="22"/>
  <c r="A40" i="22"/>
  <c r="B29" i="22"/>
  <c r="A29" i="22"/>
  <c r="B21" i="22"/>
  <c r="A21" i="22"/>
  <c r="B16" i="22"/>
  <c r="A16" i="22"/>
  <c r="C12" i="22"/>
  <c r="A12" i="22"/>
  <c r="A11" i="22"/>
  <c r="B11" i="22"/>
  <c r="B10" i="22"/>
  <c r="A10" i="22"/>
  <c r="AC143" i="22"/>
  <c r="AE143" i="22" s="1"/>
  <c r="AC142" i="22"/>
  <c r="Q132" i="22"/>
  <c r="AE142" i="22" l="1"/>
  <c r="O138" i="22"/>
  <c r="Q138" i="22"/>
  <c r="AE60" i="22"/>
  <c r="AE58" i="22"/>
  <c r="O106" i="22"/>
  <c r="O107" i="22"/>
  <c r="S107" i="22" s="1"/>
  <c r="AE107" i="22" s="1"/>
  <c r="O132" i="22"/>
  <c r="O125" i="22"/>
  <c r="S125" i="22" s="1"/>
  <c r="AE125" i="22" s="1"/>
  <c r="W82" i="22"/>
  <c r="AE82" i="22" s="1"/>
  <c r="Q116" i="22"/>
  <c r="O135" i="22"/>
  <c r="M71" i="22"/>
  <c r="AE71" i="22" s="1"/>
  <c r="AE61" i="22"/>
  <c r="AE68" i="22"/>
  <c r="AE47" i="22"/>
  <c r="AE51" i="22"/>
  <c r="AE56" i="22"/>
  <c r="AE52" i="22"/>
  <c r="AE41" i="22"/>
  <c r="AE57" i="22"/>
  <c r="Q134" i="22"/>
  <c r="AA31" i="22"/>
  <c r="AE31" i="22" s="1"/>
  <c r="Q114" i="22"/>
  <c r="O114" i="22"/>
  <c r="AE26" i="22"/>
  <c r="AE45" i="22"/>
  <c r="AE55" i="22"/>
  <c r="Q108" i="22"/>
  <c r="O108" i="22"/>
  <c r="AE50" i="22"/>
  <c r="W90" i="22"/>
  <c r="AE90" i="22" s="1"/>
  <c r="W28" i="22"/>
  <c r="AE28" i="22" s="1"/>
  <c r="AE63" i="22"/>
  <c r="Q121" i="22"/>
  <c r="Q127" i="22"/>
  <c r="AE24" i="22"/>
  <c r="Y38" i="22"/>
  <c r="AA38" i="22" s="1"/>
  <c r="O134" i="22"/>
  <c r="AE43" i="22"/>
  <c r="O136" i="22"/>
  <c r="Q136" i="22"/>
  <c r="W80" i="22"/>
  <c r="AE80" i="22" s="1"/>
  <c r="AE49" i="22"/>
  <c r="AE62" i="22"/>
  <c r="AA33" i="22"/>
  <c r="AE33" i="22" s="1"/>
  <c r="AE44" i="22"/>
  <c r="AE48" i="22"/>
  <c r="AE42" i="22"/>
  <c r="K70" i="22"/>
  <c r="M70" i="22" s="1"/>
  <c r="W85" i="22"/>
  <c r="AE85" i="22" s="1"/>
  <c r="AA32" i="22"/>
  <c r="AE32" i="22" s="1"/>
  <c r="Q109" i="22"/>
  <c r="O122" i="22"/>
  <c r="O133" i="22"/>
  <c r="Q133" i="22"/>
  <c r="Q137" i="22"/>
  <c r="AA34" i="22"/>
  <c r="AE34" i="22" s="1"/>
  <c r="U79" i="22"/>
  <c r="W79" i="22" s="1"/>
  <c r="AE36" i="22"/>
  <c r="Q115" i="22"/>
  <c r="U23" i="22"/>
  <c r="U25" i="22"/>
  <c r="U27" i="22"/>
  <c r="W27" i="22" s="1"/>
  <c r="Y37" i="22"/>
  <c r="AA37" i="22" s="1"/>
  <c r="K73" i="22"/>
  <c r="M73" i="22" s="1"/>
  <c r="Q122" i="22"/>
  <c r="O124" i="22"/>
  <c r="AE53" i="22"/>
  <c r="M77" i="22"/>
  <c r="AE77" i="22" s="1"/>
  <c r="W81" i="22"/>
  <c r="AE81" i="22" s="1"/>
  <c r="Q117" i="22"/>
  <c r="AE67" i="22"/>
  <c r="O137" i="22"/>
  <c r="Q126" i="22"/>
  <c r="O126" i="22"/>
  <c r="AA35" i="22"/>
  <c r="AE35" i="22" s="1"/>
  <c r="W84" i="22"/>
  <c r="AE84" i="22" s="1"/>
  <c r="Y30" i="22"/>
  <c r="AA30" i="22" s="1"/>
  <c r="W83" i="22"/>
  <c r="AE83" i="22" s="1"/>
  <c r="Y39" i="22"/>
  <c r="Q124" i="22"/>
  <c r="Q131" i="22"/>
  <c r="U22" i="22"/>
  <c r="W22" i="22" s="1"/>
  <c r="U91" i="22"/>
  <c r="O123" i="22"/>
  <c r="S123" i="22" s="1"/>
  <c r="I12" i="18"/>
  <c r="E140" i="1"/>
  <c r="C140" i="22" s="1"/>
  <c r="AC140" i="22" s="1"/>
  <c r="E19" i="1"/>
  <c r="C19" i="22" s="1"/>
  <c r="Q19" i="22" s="1"/>
  <c r="E18" i="1"/>
  <c r="C18" i="22" s="1"/>
  <c r="Y18" i="22" s="1"/>
  <c r="S126" i="22" l="1"/>
  <c r="AE126" i="22" s="1"/>
  <c r="O19" i="22"/>
  <c r="S19" i="22" s="1"/>
  <c r="AE19" i="22" s="1"/>
  <c r="AE140" i="22"/>
  <c r="AA18" i="22"/>
  <c r="AE18" i="22" s="1"/>
  <c r="S138" i="22"/>
  <c r="AE138" i="22" s="1"/>
  <c r="S121" i="22"/>
  <c r="S136" i="22"/>
  <c r="AE136" i="22" s="1"/>
  <c r="S132" i="22"/>
  <c r="AE132" i="22" s="1"/>
  <c r="S106" i="22"/>
  <c r="AE106" i="22" s="1"/>
  <c r="S137" i="22"/>
  <c r="AE137" i="22" s="1"/>
  <c r="S117" i="22"/>
  <c r="AE117" i="22" s="1"/>
  <c r="AE121" i="22"/>
  <c r="S116" i="22"/>
  <c r="AE116" i="22" s="1"/>
  <c r="S135" i="22"/>
  <c r="AE135" i="22" s="1"/>
  <c r="S131" i="22"/>
  <c r="AE131" i="22" s="1"/>
  <c r="S115" i="22"/>
  <c r="AE115" i="22" s="1"/>
  <c r="S108" i="22"/>
  <c r="AE108" i="22" s="1"/>
  <c r="S134" i="22"/>
  <c r="AE134" i="22" s="1"/>
  <c r="AE79" i="22"/>
  <c r="AE30" i="22"/>
  <c r="AE123" i="22"/>
  <c r="AE70" i="22"/>
  <c r="AE38" i="22"/>
  <c r="S122" i="22"/>
  <c r="AE122" i="22" s="1"/>
  <c r="S114" i="22"/>
  <c r="AE114" i="22" s="1"/>
  <c r="S109" i="22"/>
  <c r="AE109" i="22" s="1"/>
  <c r="AE73" i="22"/>
  <c r="W91" i="22"/>
  <c r="AE91" i="22" s="1"/>
  <c r="S133" i="22"/>
  <c r="AE133" i="22" s="1"/>
  <c r="AA39" i="22"/>
  <c r="AE39" i="22" s="1"/>
  <c r="S124" i="22"/>
  <c r="AE124" i="22" s="1"/>
  <c r="S127" i="22"/>
  <c r="AE127" i="22" s="1"/>
  <c r="AE22" i="22"/>
  <c r="AE37" i="22"/>
  <c r="AE27" i="22"/>
  <c r="W25" i="22"/>
  <c r="AE25" i="22" s="1"/>
  <c r="W23" i="22"/>
  <c r="AE23" i="22" s="1"/>
  <c r="F14" i="1" l="1"/>
  <c r="D14" i="1"/>
  <c r="I62" i="1"/>
  <c r="N62" i="1" s="1"/>
  <c r="H62" i="1"/>
  <c r="M62" i="1" s="1"/>
  <c r="G62" i="1"/>
  <c r="L62" i="1" s="1"/>
  <c r="F62" i="1"/>
  <c r="I61" i="1"/>
  <c r="N61" i="1" s="1"/>
  <c r="H61" i="1"/>
  <c r="M61" i="1" s="1"/>
  <c r="G61" i="1"/>
  <c r="L61" i="1" s="1"/>
  <c r="F61" i="1"/>
  <c r="F60" i="1"/>
  <c r="D60" i="1"/>
  <c r="D61" i="22" l="1"/>
  <c r="D62" i="22"/>
  <c r="D14" i="22"/>
  <c r="B60" i="22"/>
  <c r="B14" i="22"/>
  <c r="D60" i="22"/>
  <c r="O61" i="1"/>
  <c r="E61" i="22" s="1"/>
  <c r="H61" i="22" s="1"/>
  <c r="AD61" i="22" s="1"/>
  <c r="O62" i="1"/>
  <c r="E62" i="22" s="1"/>
  <c r="H62" i="22" s="1"/>
  <c r="AD62" i="22" s="1"/>
  <c r="J61" i="1"/>
  <c r="J62" i="1"/>
  <c r="J37" i="2"/>
  <c r="M37" i="2"/>
  <c r="L37" i="2"/>
  <c r="F38" i="2"/>
  <c r="D461" i="2"/>
  <c r="D231" i="2"/>
  <c r="D230" i="2"/>
  <c r="D229" i="2"/>
  <c r="D228" i="2"/>
  <c r="D227" i="2"/>
  <c r="D226" i="2"/>
  <c r="D225" i="2"/>
  <c r="D221" i="2"/>
  <c r="D218" i="2"/>
  <c r="D217" i="2"/>
  <c r="D216" i="2"/>
  <c r="D215" i="2"/>
  <c r="D656" i="2"/>
  <c r="H656" i="2"/>
  <c r="G656" i="2"/>
  <c r="F656" i="2"/>
  <c r="C656" i="2"/>
  <c r="B656" i="2"/>
  <c r="P61" i="1" l="1"/>
  <c r="P62" i="1"/>
  <c r="H382" i="2"/>
  <c r="M382" i="2" s="1"/>
  <c r="G382" i="2"/>
  <c r="L382" i="2" s="1"/>
  <c r="F382" i="2"/>
  <c r="K382" i="2" s="1"/>
  <c r="C382" i="2"/>
  <c r="B382" i="2"/>
  <c r="H384" i="2"/>
  <c r="M384" i="2" s="1"/>
  <c r="G384" i="2"/>
  <c r="L384" i="2" s="1"/>
  <c r="F384" i="2"/>
  <c r="K384" i="2" s="1"/>
  <c r="C384" i="2"/>
  <c r="B384" i="2"/>
  <c r="H383" i="2"/>
  <c r="M383" i="2" s="1"/>
  <c r="G383" i="2"/>
  <c r="L383" i="2" s="1"/>
  <c r="F383" i="2"/>
  <c r="K383" i="2" s="1"/>
  <c r="C383" i="2"/>
  <c r="B383" i="2"/>
  <c r="C385" i="2"/>
  <c r="B385" i="2"/>
  <c r="G385" i="2"/>
  <c r="L22" i="13"/>
  <c r="H385" i="2" s="1"/>
  <c r="H381" i="2"/>
  <c r="M381" i="2" s="1"/>
  <c r="G381" i="2"/>
  <c r="L381" i="2" s="1"/>
  <c r="F381" i="2"/>
  <c r="K381" i="2" s="1"/>
  <c r="C381" i="2"/>
  <c r="B381" i="2"/>
  <c r="H380" i="2"/>
  <c r="M380" i="2" s="1"/>
  <c r="G380" i="2"/>
  <c r="L380" i="2" s="1"/>
  <c r="F380" i="2"/>
  <c r="K380" i="2" s="1"/>
  <c r="C380" i="2"/>
  <c r="B380" i="2"/>
  <c r="H379" i="2"/>
  <c r="G379" i="2"/>
  <c r="F379" i="2"/>
  <c r="C379" i="2"/>
  <c r="B379" i="2"/>
  <c r="D14" i="2"/>
  <c r="D13" i="2"/>
  <c r="F142" i="1"/>
  <c r="D142" i="22" l="1"/>
  <c r="M379" i="2"/>
  <c r="M385" i="2"/>
  <c r="K379" i="2"/>
  <c r="L379" i="2"/>
  <c r="K385" i="2"/>
  <c r="L385" i="2"/>
  <c r="C218" i="2"/>
  <c r="B218" i="2"/>
  <c r="H218" i="2"/>
  <c r="G218" i="2"/>
  <c r="F218" i="2"/>
  <c r="C217" i="2"/>
  <c r="B217" i="2"/>
  <c r="H217" i="2"/>
  <c r="G217" i="2"/>
  <c r="F217" i="2"/>
  <c r="C216" i="2"/>
  <c r="B216" i="2"/>
  <c r="H216" i="2"/>
  <c r="G216" i="2"/>
  <c r="F216" i="2"/>
  <c r="C215" i="2"/>
  <c r="B215" i="2"/>
  <c r="H215" i="2"/>
  <c r="G215" i="2"/>
  <c r="F215" i="2"/>
  <c r="D220" i="2"/>
  <c r="L12" i="17" l="1"/>
  <c r="H12" i="17"/>
  <c r="E12" i="17"/>
  <c r="D12" i="17"/>
  <c r="C12" i="17"/>
  <c r="D136" i="2"/>
  <c r="L136" i="2" s="1"/>
  <c r="C136" i="2"/>
  <c r="B136" i="2"/>
  <c r="H135" i="2"/>
  <c r="M135" i="2" s="1"/>
  <c r="G135" i="2"/>
  <c r="L135" i="2" s="1"/>
  <c r="F135" i="2"/>
  <c r="K135" i="2" s="1"/>
  <c r="C135" i="2"/>
  <c r="B135" i="2"/>
  <c r="H134" i="2"/>
  <c r="M134" i="2" s="1"/>
  <c r="G134" i="2"/>
  <c r="L134" i="2" s="1"/>
  <c r="F134" i="2"/>
  <c r="K134" i="2" s="1"/>
  <c r="C134" i="2"/>
  <c r="B134" i="2"/>
  <c r="L132" i="2" l="1"/>
  <c r="K136" i="2"/>
  <c r="K132" i="2" s="1"/>
  <c r="F31" i="1" l="1"/>
  <c r="D31" i="1"/>
  <c r="F28" i="1"/>
  <c r="D28" i="1"/>
  <c r="F27" i="1"/>
  <c r="D27" i="1"/>
  <c r="F26" i="1"/>
  <c r="D26" i="1"/>
  <c r="F25" i="1"/>
  <c r="D25" i="1"/>
  <c r="F24" i="1"/>
  <c r="D24" i="1"/>
  <c r="F23" i="1"/>
  <c r="D23" i="1"/>
  <c r="F22" i="1"/>
  <c r="D22" i="1"/>
  <c r="D128" i="2"/>
  <c r="C128" i="2"/>
  <c r="B128" i="2"/>
  <c r="H127" i="2"/>
  <c r="M127" i="2" s="1"/>
  <c r="G127" i="2"/>
  <c r="L127" i="2" s="1"/>
  <c r="F127" i="2"/>
  <c r="K127" i="2" s="1"/>
  <c r="C127" i="2"/>
  <c r="B127" i="2"/>
  <c r="H126" i="2"/>
  <c r="M126" i="2" s="1"/>
  <c r="G126" i="2"/>
  <c r="L126" i="2" s="1"/>
  <c r="F126" i="2"/>
  <c r="K126" i="2" s="1"/>
  <c r="C126" i="2"/>
  <c r="B126" i="2"/>
  <c r="D208" i="2"/>
  <c r="C208" i="2"/>
  <c r="B208" i="2"/>
  <c r="H207" i="2"/>
  <c r="M207" i="2" s="1"/>
  <c r="G207" i="2"/>
  <c r="L207" i="2" s="1"/>
  <c r="F207" i="2"/>
  <c r="K207" i="2" s="1"/>
  <c r="C207" i="2"/>
  <c r="B207" i="2"/>
  <c r="H206" i="2"/>
  <c r="M206" i="2" s="1"/>
  <c r="G206" i="2"/>
  <c r="L206" i="2" s="1"/>
  <c r="F206" i="2"/>
  <c r="K206" i="2" s="1"/>
  <c r="C206" i="2"/>
  <c r="B206" i="2"/>
  <c r="D200" i="2"/>
  <c r="C200" i="2"/>
  <c r="B200" i="2"/>
  <c r="H199" i="2"/>
  <c r="M199" i="2" s="1"/>
  <c r="G199" i="2"/>
  <c r="L199" i="2" s="1"/>
  <c r="F199" i="2"/>
  <c r="K199" i="2" s="1"/>
  <c r="C199" i="2"/>
  <c r="B199" i="2"/>
  <c r="H198" i="2"/>
  <c r="M198" i="2" s="1"/>
  <c r="G198" i="2"/>
  <c r="L198" i="2" s="1"/>
  <c r="F198" i="2"/>
  <c r="K198" i="2" s="1"/>
  <c r="C198" i="2"/>
  <c r="B198" i="2"/>
  <c r="F33" i="1"/>
  <c r="D33" i="1"/>
  <c r="D152" i="2"/>
  <c r="L152" i="2" s="1"/>
  <c r="C152" i="2"/>
  <c r="B152" i="2"/>
  <c r="H151" i="2"/>
  <c r="M151" i="2" s="1"/>
  <c r="G151" i="2"/>
  <c r="L151" i="2" s="1"/>
  <c r="F151" i="2"/>
  <c r="K151" i="2" s="1"/>
  <c r="C151" i="2"/>
  <c r="B151" i="2"/>
  <c r="H150" i="2"/>
  <c r="M150" i="2" s="1"/>
  <c r="G150" i="2"/>
  <c r="L150" i="2" s="1"/>
  <c r="F150" i="2"/>
  <c r="K150" i="2" s="1"/>
  <c r="C150" i="2"/>
  <c r="B150" i="2"/>
  <c r="D184" i="2"/>
  <c r="C184" i="2"/>
  <c r="B184" i="2"/>
  <c r="H183" i="2"/>
  <c r="M183" i="2" s="1"/>
  <c r="G183" i="2"/>
  <c r="L183" i="2" s="1"/>
  <c r="F183" i="2"/>
  <c r="K183" i="2" s="1"/>
  <c r="C183" i="2"/>
  <c r="B183" i="2"/>
  <c r="H182" i="2"/>
  <c r="M182" i="2" s="1"/>
  <c r="G182" i="2"/>
  <c r="L182" i="2" s="1"/>
  <c r="F182" i="2"/>
  <c r="K182" i="2" s="1"/>
  <c r="C182" i="2"/>
  <c r="B182" i="2"/>
  <c r="D168" i="2"/>
  <c r="C168" i="2"/>
  <c r="B168" i="2"/>
  <c r="H167" i="2"/>
  <c r="M167" i="2" s="1"/>
  <c r="G167" i="2"/>
  <c r="L167" i="2" s="1"/>
  <c r="F167" i="2"/>
  <c r="K167" i="2" s="1"/>
  <c r="C167" i="2"/>
  <c r="B167" i="2"/>
  <c r="H166" i="2"/>
  <c r="M166" i="2" s="1"/>
  <c r="G166" i="2"/>
  <c r="L166" i="2" s="1"/>
  <c r="F166" i="2"/>
  <c r="K166" i="2" s="1"/>
  <c r="C166" i="2"/>
  <c r="B166" i="2"/>
  <c r="D192" i="2"/>
  <c r="C192" i="2"/>
  <c r="B192" i="2"/>
  <c r="H191" i="2"/>
  <c r="M191" i="2" s="1"/>
  <c r="G191" i="2"/>
  <c r="L191" i="2" s="1"/>
  <c r="F191" i="2"/>
  <c r="K191" i="2" s="1"/>
  <c r="C191" i="2"/>
  <c r="B191" i="2"/>
  <c r="H190" i="2"/>
  <c r="M190" i="2" s="1"/>
  <c r="G190" i="2"/>
  <c r="L190" i="2" s="1"/>
  <c r="F190" i="2"/>
  <c r="K190" i="2" s="1"/>
  <c r="C190" i="2"/>
  <c r="B190" i="2"/>
  <c r="D160" i="2"/>
  <c r="C160" i="2"/>
  <c r="B160" i="2"/>
  <c r="H159" i="2"/>
  <c r="M159" i="2" s="1"/>
  <c r="G159" i="2"/>
  <c r="L159" i="2" s="1"/>
  <c r="F159" i="2"/>
  <c r="K159" i="2" s="1"/>
  <c r="C159" i="2"/>
  <c r="B159" i="2"/>
  <c r="H158" i="2"/>
  <c r="M158" i="2" s="1"/>
  <c r="G158" i="2"/>
  <c r="L158" i="2" s="1"/>
  <c r="F158" i="2"/>
  <c r="K158" i="2" s="1"/>
  <c r="C158" i="2"/>
  <c r="B158" i="2"/>
  <c r="D176" i="2"/>
  <c r="C176" i="2"/>
  <c r="B176" i="2"/>
  <c r="H175" i="2"/>
  <c r="M175" i="2" s="1"/>
  <c r="G175" i="2"/>
  <c r="L175" i="2" s="1"/>
  <c r="F175" i="2"/>
  <c r="K175" i="2" s="1"/>
  <c r="C175" i="2"/>
  <c r="B175" i="2"/>
  <c r="H174" i="2"/>
  <c r="M174" i="2" s="1"/>
  <c r="G174" i="2"/>
  <c r="L174" i="2" s="1"/>
  <c r="F174" i="2"/>
  <c r="K174" i="2" s="1"/>
  <c r="C174" i="2"/>
  <c r="B174" i="2"/>
  <c r="K215" i="2"/>
  <c r="L215" i="2"/>
  <c r="M215" i="2"/>
  <c r="K216" i="2"/>
  <c r="L216" i="2"/>
  <c r="M216" i="2"/>
  <c r="K217" i="2"/>
  <c r="L217" i="2"/>
  <c r="M217" i="2"/>
  <c r="K218" i="2"/>
  <c r="L218" i="2"/>
  <c r="M218" i="2"/>
  <c r="D22" i="22" l="1"/>
  <c r="B26" i="22"/>
  <c r="D28" i="22"/>
  <c r="B33" i="22"/>
  <c r="B23" i="22"/>
  <c r="D24" i="22"/>
  <c r="D26" i="22"/>
  <c r="D27" i="22"/>
  <c r="D31" i="22"/>
  <c r="B22" i="22"/>
  <c r="D25" i="22"/>
  <c r="B31" i="22"/>
  <c r="D33" i="22"/>
  <c r="D23" i="22"/>
  <c r="B24" i="22"/>
  <c r="B25" i="22"/>
  <c r="B27" i="22"/>
  <c r="B28" i="22"/>
  <c r="K128" i="2"/>
  <c r="K124" i="2" s="1"/>
  <c r="L128" i="2"/>
  <c r="L124" i="2" s="1"/>
  <c r="K208" i="2"/>
  <c r="K204" i="2" s="1"/>
  <c r="L208" i="2"/>
  <c r="L204" i="2" s="1"/>
  <c r="K200" i="2"/>
  <c r="K196" i="2" s="1"/>
  <c r="L200" i="2"/>
  <c r="L196" i="2" s="1"/>
  <c r="L148" i="2"/>
  <c r="K152" i="2"/>
  <c r="K148" i="2" s="1"/>
  <c r="K184" i="2"/>
  <c r="K180" i="2" s="1"/>
  <c r="L184" i="2"/>
  <c r="L180" i="2" s="1"/>
  <c r="K168" i="2"/>
  <c r="K164" i="2" s="1"/>
  <c r="L168" i="2"/>
  <c r="L164" i="2" s="1"/>
  <c r="K192" i="2"/>
  <c r="K188" i="2" s="1"/>
  <c r="L192" i="2"/>
  <c r="L188" i="2" s="1"/>
  <c r="K160" i="2"/>
  <c r="K156" i="2" s="1"/>
  <c r="L160" i="2"/>
  <c r="L156" i="2" s="1"/>
  <c r="K176" i="2"/>
  <c r="K172" i="2" s="1"/>
  <c r="L176" i="2"/>
  <c r="L172" i="2" s="1"/>
  <c r="H33" i="1" l="1"/>
  <c r="M33" i="1" s="1"/>
  <c r="G33" i="1"/>
  <c r="L33" i="1" s="1"/>
  <c r="C568" i="2" l="1"/>
  <c r="B568" i="2"/>
  <c r="L21" i="13"/>
  <c r="G568" i="2" s="1"/>
  <c r="O3" i="21" l="1"/>
  <c r="L3" i="21"/>
  <c r="I3" i="21"/>
  <c r="F3" i="21"/>
  <c r="C3" i="21"/>
  <c r="C8" i="21" s="1"/>
  <c r="I103" i="1" l="1"/>
  <c r="N103" i="1" s="1"/>
  <c r="H103" i="1"/>
  <c r="M103" i="1" s="1"/>
  <c r="G103" i="1"/>
  <c r="L103" i="1" s="1"/>
  <c r="F103" i="1"/>
  <c r="D564" i="2"/>
  <c r="D565" i="2"/>
  <c r="D566" i="2"/>
  <c r="D568" i="2"/>
  <c r="D567" i="2"/>
  <c r="H571" i="2"/>
  <c r="G571" i="2"/>
  <c r="F571" i="2"/>
  <c r="C571" i="2"/>
  <c r="B571" i="2"/>
  <c r="E111" i="1"/>
  <c r="E110" i="1"/>
  <c r="I110" i="1"/>
  <c r="N110" i="1" s="1"/>
  <c r="H110" i="1"/>
  <c r="M110" i="1" s="1"/>
  <c r="G110" i="1"/>
  <c r="F110" i="1"/>
  <c r="H14" i="2"/>
  <c r="G14" i="2"/>
  <c r="F14" i="2"/>
  <c r="C14" i="2"/>
  <c r="B14" i="2"/>
  <c r="H20" i="2"/>
  <c r="G20" i="2"/>
  <c r="F20" i="2"/>
  <c r="D20" i="2"/>
  <c r="C20" i="2"/>
  <c r="B20" i="2"/>
  <c r="H13" i="2"/>
  <c r="G13" i="2"/>
  <c r="F13" i="2"/>
  <c r="C13" i="2"/>
  <c r="B13" i="2"/>
  <c r="F13" i="1"/>
  <c r="D13" i="1"/>
  <c r="E74" i="1"/>
  <c r="E72" i="1"/>
  <c r="I72" i="1"/>
  <c r="N72" i="1" s="1"/>
  <c r="H72" i="1"/>
  <c r="M72" i="1" s="1"/>
  <c r="G72" i="1"/>
  <c r="L72" i="1" s="1"/>
  <c r="F72" i="1"/>
  <c r="F73" i="1"/>
  <c r="G73" i="1"/>
  <c r="H73" i="1"/>
  <c r="M73" i="1" s="1"/>
  <c r="I73" i="1"/>
  <c r="N73" i="1" s="1"/>
  <c r="F71" i="1"/>
  <c r="D71" i="1"/>
  <c r="F109" i="1"/>
  <c r="D109" i="1"/>
  <c r="F108" i="1"/>
  <c r="D108" i="1"/>
  <c r="D110" i="22" l="1"/>
  <c r="C74" i="22"/>
  <c r="K74" i="22" s="1"/>
  <c r="C110" i="22"/>
  <c r="C111" i="22"/>
  <c r="D73" i="22"/>
  <c r="D72" i="22"/>
  <c r="D103" i="22"/>
  <c r="C72" i="22"/>
  <c r="K72" i="22" s="1"/>
  <c r="B109" i="22"/>
  <c r="D108" i="22"/>
  <c r="B71" i="22"/>
  <c r="B108" i="22"/>
  <c r="D109" i="22"/>
  <c r="B13" i="22"/>
  <c r="D13" i="22"/>
  <c r="D71" i="22"/>
  <c r="D571" i="2"/>
  <c r="M571" i="2" s="1"/>
  <c r="O103" i="1"/>
  <c r="E103" i="22" s="1"/>
  <c r="J103" i="1"/>
  <c r="J110" i="1"/>
  <c r="L110" i="1"/>
  <c r="L13" i="2"/>
  <c r="K13" i="2"/>
  <c r="K14" i="2"/>
  <c r="L14" i="2"/>
  <c r="M14" i="2"/>
  <c r="M20" i="2"/>
  <c r="M18" i="2" s="1"/>
  <c r="K20" i="2"/>
  <c r="K18" i="2" s="1"/>
  <c r="L20" i="2"/>
  <c r="L18" i="2" s="1"/>
  <c r="M13" i="2"/>
  <c r="O72" i="1"/>
  <c r="E72" i="22" s="1"/>
  <c r="J73" i="1"/>
  <c r="J72" i="1"/>
  <c r="L73" i="1"/>
  <c r="F34" i="1"/>
  <c r="D34" i="1"/>
  <c r="D144" i="2"/>
  <c r="C144" i="2"/>
  <c r="B144" i="2"/>
  <c r="H143" i="2"/>
  <c r="M143" i="2" s="1"/>
  <c r="G143" i="2"/>
  <c r="L143" i="2" s="1"/>
  <c r="F143" i="2"/>
  <c r="K143" i="2" s="1"/>
  <c r="C143" i="2"/>
  <c r="B143" i="2"/>
  <c r="H142" i="2"/>
  <c r="M142" i="2" s="1"/>
  <c r="G142" i="2"/>
  <c r="L142" i="2" s="1"/>
  <c r="F142" i="2"/>
  <c r="K142" i="2" s="1"/>
  <c r="C142" i="2"/>
  <c r="B142" i="2"/>
  <c r="M72" i="22" l="1"/>
  <c r="AE72" i="22" s="1"/>
  <c r="J72" i="22"/>
  <c r="L72" i="22" s="1"/>
  <c r="AD72" i="22" s="1"/>
  <c r="O111" i="22"/>
  <c r="Q111" i="22"/>
  <c r="O110" i="22"/>
  <c r="Q110" i="22"/>
  <c r="M74" i="22"/>
  <c r="AE74" i="22"/>
  <c r="D34" i="22"/>
  <c r="B34" i="22"/>
  <c r="P72" i="1"/>
  <c r="O110" i="1"/>
  <c r="E110" i="22" s="1"/>
  <c r="O73" i="1"/>
  <c r="E73" i="22" s="1"/>
  <c r="K571" i="2"/>
  <c r="L571" i="2"/>
  <c r="I13" i="1"/>
  <c r="N13" i="1" s="1"/>
  <c r="G13" i="1"/>
  <c r="L13" i="1" s="1"/>
  <c r="H13" i="1"/>
  <c r="K144" i="2"/>
  <c r="K140" i="2" s="1"/>
  <c r="L144" i="2"/>
  <c r="L140" i="2" s="1"/>
  <c r="I135" i="1"/>
  <c r="H135" i="1"/>
  <c r="G135" i="1"/>
  <c r="F135" i="1"/>
  <c r="S111" i="22" l="1"/>
  <c r="AE111" i="22" s="1"/>
  <c r="S110" i="22"/>
  <c r="AE110" i="22" s="1"/>
  <c r="P110" i="22"/>
  <c r="N110" i="22"/>
  <c r="J73" i="22"/>
  <c r="L73" i="22" s="1"/>
  <c r="AD73" i="22" s="1"/>
  <c r="D135" i="22"/>
  <c r="P73" i="1"/>
  <c r="P110" i="1"/>
  <c r="G34" i="1"/>
  <c r="L34" i="1" s="1"/>
  <c r="H34" i="1"/>
  <c r="M34" i="1" s="1"/>
  <c r="M13" i="1"/>
  <c r="J13" i="1"/>
  <c r="R110" i="22" l="1"/>
  <c r="AD110" i="22" s="1"/>
  <c r="O13" i="1"/>
  <c r="E13" i="22" s="1"/>
  <c r="M656" i="2"/>
  <c r="K656" i="2"/>
  <c r="M530" i="2"/>
  <c r="K530" i="2"/>
  <c r="M515" i="2"/>
  <c r="K515" i="2"/>
  <c r="L426" i="2"/>
  <c r="K426" i="2"/>
  <c r="L425" i="2"/>
  <c r="K425" i="2"/>
  <c r="M424" i="2"/>
  <c r="K424" i="2"/>
  <c r="M423" i="2"/>
  <c r="K423" i="2"/>
  <c r="M422" i="2"/>
  <c r="K422" i="2"/>
  <c r="M421" i="2"/>
  <c r="K421" i="2"/>
  <c r="M420" i="2"/>
  <c r="K420" i="2"/>
  <c r="M419" i="2"/>
  <c r="K419" i="2"/>
  <c r="M418" i="2"/>
  <c r="K418" i="2"/>
  <c r="M417" i="2"/>
  <c r="K417" i="2"/>
  <c r="M416" i="2"/>
  <c r="L416" i="2"/>
  <c r="L409" i="2"/>
  <c r="K409" i="2"/>
  <c r="L408" i="2"/>
  <c r="K408" i="2"/>
  <c r="M407" i="2"/>
  <c r="K407" i="2"/>
  <c r="M406" i="2"/>
  <c r="K406" i="2"/>
  <c r="M405" i="2"/>
  <c r="K405" i="2"/>
  <c r="M404" i="2"/>
  <c r="K404" i="2"/>
  <c r="M403" i="2"/>
  <c r="K403" i="2"/>
  <c r="M402" i="2"/>
  <c r="K402" i="2"/>
  <c r="M401" i="2"/>
  <c r="K401" i="2"/>
  <c r="M400" i="2"/>
  <c r="K400" i="2"/>
  <c r="M399" i="2"/>
  <c r="L399" i="2"/>
  <c r="M266" i="2"/>
  <c r="K266" i="2"/>
  <c r="M265" i="2"/>
  <c r="K265" i="2"/>
  <c r="M38" i="2"/>
  <c r="L38" i="2"/>
  <c r="M36" i="2"/>
  <c r="L36" i="2"/>
  <c r="P13" i="1" l="1"/>
  <c r="E118" i="1"/>
  <c r="C118" i="22" l="1"/>
  <c r="F138" i="1"/>
  <c r="D138" i="1"/>
  <c r="D15" i="1"/>
  <c r="D83" i="1"/>
  <c r="D68" i="1"/>
  <c r="D67" i="1"/>
  <c r="D136" i="1"/>
  <c r="D134" i="1"/>
  <c r="D133" i="1"/>
  <c r="D132" i="1"/>
  <c r="D131" i="1"/>
  <c r="D127" i="1"/>
  <c r="D126" i="1"/>
  <c r="D125" i="1"/>
  <c r="D124" i="1"/>
  <c r="D123" i="1"/>
  <c r="D122" i="1"/>
  <c r="D121" i="1"/>
  <c r="D117" i="1"/>
  <c r="D102" i="1"/>
  <c r="D101" i="1"/>
  <c r="D100" i="1"/>
  <c r="D98" i="1"/>
  <c r="D97" i="1"/>
  <c r="D96" i="1"/>
  <c r="D95" i="1"/>
  <c r="D90" i="1"/>
  <c r="D86" i="1"/>
  <c r="D85" i="1"/>
  <c r="D84" i="1"/>
  <c r="D82" i="1"/>
  <c r="D81" i="1"/>
  <c r="D63" i="1"/>
  <c r="D58" i="1"/>
  <c r="D57" i="1"/>
  <c r="D56" i="1"/>
  <c r="D52" i="1"/>
  <c r="D51" i="1"/>
  <c r="D47" i="1"/>
  <c r="D46" i="1"/>
  <c r="D45" i="1"/>
  <c r="D44" i="1"/>
  <c r="D43" i="1"/>
  <c r="D42" i="1"/>
  <c r="D37" i="1"/>
  <c r="D32" i="1"/>
  <c r="D30" i="1"/>
  <c r="D36" i="1"/>
  <c r="D39" i="1"/>
  <c r="D35" i="1"/>
  <c r="D38" i="1"/>
  <c r="D20" i="1"/>
  <c r="D19" i="1"/>
  <c r="D18" i="1"/>
  <c r="D12" i="1"/>
  <c r="F68" i="1"/>
  <c r="F67" i="1"/>
  <c r="E80" i="1"/>
  <c r="E79" i="1"/>
  <c r="O118" i="22" l="1"/>
  <c r="Q118" i="22"/>
  <c r="B123" i="22"/>
  <c r="G12" i="17"/>
  <c r="B12" i="22"/>
  <c r="B126" i="22"/>
  <c r="B20" i="22"/>
  <c r="B82" i="22"/>
  <c r="B133" i="22"/>
  <c r="B36" i="22"/>
  <c r="B90" i="22"/>
  <c r="B32" i="22"/>
  <c r="B68" i="22"/>
  <c r="B98" i="22"/>
  <c r="B15" i="22"/>
  <c r="B101" i="22"/>
  <c r="D138" i="22"/>
  <c r="B122" i="22"/>
  <c r="B124" i="22"/>
  <c r="B18" i="22"/>
  <c r="B63" i="22"/>
  <c r="B131" i="22"/>
  <c r="B35" i="22"/>
  <c r="B85" i="22"/>
  <c r="B86" i="22"/>
  <c r="B37" i="22"/>
  <c r="B42" i="22"/>
  <c r="B43" i="22"/>
  <c r="B44" i="22"/>
  <c r="B45" i="22"/>
  <c r="B46" i="22"/>
  <c r="B102" i="22"/>
  <c r="D67" i="22"/>
  <c r="D68" i="22"/>
  <c r="B57" i="22"/>
  <c r="B58" i="22"/>
  <c r="B127" i="22"/>
  <c r="B132" i="22"/>
  <c r="B134" i="22"/>
  <c r="B30" i="22"/>
  <c r="B83" i="22"/>
  <c r="B138" i="22"/>
  <c r="B47" i="22"/>
  <c r="B117" i="22"/>
  <c r="B52" i="22"/>
  <c r="B56" i="22"/>
  <c r="B125" i="22"/>
  <c r="B19" i="22"/>
  <c r="B81" i="22"/>
  <c r="B38" i="22"/>
  <c r="B84" i="22"/>
  <c r="B39" i="22"/>
  <c r="B136" i="22"/>
  <c r="B67" i="22"/>
  <c r="B100" i="22"/>
  <c r="B51" i="22"/>
  <c r="B121" i="22"/>
  <c r="S118" i="22" l="1"/>
  <c r="AE118" i="22" s="1"/>
  <c r="N113" i="1"/>
  <c r="L113" i="1"/>
  <c r="E113" i="1"/>
  <c r="E128" i="1"/>
  <c r="D445" i="2"/>
  <c r="C113" i="22" l="1"/>
  <c r="C128" i="22"/>
  <c r="C445" i="2"/>
  <c r="B445" i="2"/>
  <c r="H445" i="2"/>
  <c r="M445" i="2" s="1"/>
  <c r="G445" i="2"/>
  <c r="L445" i="2" s="1"/>
  <c r="F445" i="2"/>
  <c r="K445" i="2" s="1"/>
  <c r="O113" i="22" l="1"/>
  <c r="Q113" i="22"/>
  <c r="Q128" i="22"/>
  <c r="O128" i="22"/>
  <c r="S113" i="22" l="1"/>
  <c r="AE113" i="22" s="1"/>
  <c r="S128" i="22"/>
  <c r="AE128" i="22" s="1"/>
  <c r="E92" i="1"/>
  <c r="E100" i="1"/>
  <c r="E98" i="1"/>
  <c r="E96" i="1"/>
  <c r="C98" i="22" l="1"/>
  <c r="C100" i="22"/>
  <c r="E101" i="1"/>
  <c r="E99" i="1"/>
  <c r="E14" i="20"/>
  <c r="E49" i="13"/>
  <c r="C101" i="22" l="1"/>
  <c r="Y100" i="22"/>
  <c r="AA100" i="22" s="1"/>
  <c r="AE100" i="22" s="1"/>
  <c r="C99" i="22"/>
  <c r="Y99" i="22" s="1"/>
  <c r="Y98" i="22"/>
  <c r="AA98" i="22" s="1"/>
  <c r="AE98" i="22" s="1"/>
  <c r="G27" i="13"/>
  <c r="G26" i="13"/>
  <c r="G28" i="13"/>
  <c r="E102" i="1"/>
  <c r="D551" i="2"/>
  <c r="AA99" i="22" l="1"/>
  <c r="AE99" i="22" s="1"/>
  <c r="C102" i="22"/>
  <c r="Y101" i="22"/>
  <c r="AA101" i="22" s="1"/>
  <c r="AE101" i="22" s="1"/>
  <c r="D552" i="2"/>
  <c r="K552" i="2" s="1"/>
  <c r="M551" i="2"/>
  <c r="K551" i="2"/>
  <c r="B558" i="2"/>
  <c r="B562" i="2"/>
  <c r="C558" i="2"/>
  <c r="C562" i="2"/>
  <c r="L20" i="13"/>
  <c r="H558" i="2" s="1"/>
  <c r="L19" i="13"/>
  <c r="H562" i="2" s="1"/>
  <c r="Y102" i="22" l="1"/>
  <c r="AA102" i="22" s="1"/>
  <c r="AE102" i="22" s="1"/>
  <c r="M552" i="2"/>
  <c r="B551" i="2"/>
  <c r="L28" i="13"/>
  <c r="G551" i="2" s="1"/>
  <c r="L551" i="2" s="1"/>
  <c r="O13" i="21"/>
  <c r="L13" i="21"/>
  <c r="I13" i="21"/>
  <c r="F13" i="21"/>
  <c r="C13" i="21"/>
  <c r="E103" i="1" l="1"/>
  <c r="D563" i="2"/>
  <c r="D558" i="2"/>
  <c r="D562" i="2"/>
  <c r="D561" i="2"/>
  <c r="D560" i="2"/>
  <c r="D559" i="2"/>
  <c r="C566" i="2"/>
  <c r="C565" i="2"/>
  <c r="C567" i="2"/>
  <c r="C564" i="2"/>
  <c r="M568" i="2"/>
  <c r="L568" i="2"/>
  <c r="K568" i="2"/>
  <c r="H566" i="2"/>
  <c r="M566" i="2" s="1"/>
  <c r="G566" i="2"/>
  <c r="L566" i="2" s="1"/>
  <c r="F566" i="2"/>
  <c r="K566" i="2" s="1"/>
  <c r="H565" i="2"/>
  <c r="M565" i="2" s="1"/>
  <c r="G565" i="2"/>
  <c r="L565" i="2" s="1"/>
  <c r="F565" i="2"/>
  <c r="K565" i="2" s="1"/>
  <c r="H567" i="2"/>
  <c r="M567" i="2" s="1"/>
  <c r="G567" i="2"/>
  <c r="L567" i="2" s="1"/>
  <c r="F567" i="2"/>
  <c r="K567" i="2" s="1"/>
  <c r="H564" i="2"/>
  <c r="M564" i="2" s="1"/>
  <c r="G564" i="2"/>
  <c r="L564" i="2" s="1"/>
  <c r="F564" i="2"/>
  <c r="K564" i="2" s="1"/>
  <c r="C563" i="2"/>
  <c r="H563" i="2"/>
  <c r="M563" i="2" s="1"/>
  <c r="G563" i="2"/>
  <c r="L563" i="2" s="1"/>
  <c r="F563" i="2"/>
  <c r="K563" i="2" s="1"/>
  <c r="H561" i="2"/>
  <c r="M561" i="2" s="1"/>
  <c r="G561" i="2"/>
  <c r="L561" i="2" s="1"/>
  <c r="F561" i="2"/>
  <c r="K561" i="2" s="1"/>
  <c r="H560" i="2"/>
  <c r="M560" i="2" s="1"/>
  <c r="G560" i="2"/>
  <c r="F560" i="2"/>
  <c r="H559" i="2"/>
  <c r="G559" i="2"/>
  <c r="F559" i="2"/>
  <c r="C561" i="2"/>
  <c r="C560" i="2"/>
  <c r="C559" i="2"/>
  <c r="H570" i="2"/>
  <c r="G570" i="2"/>
  <c r="F570" i="2"/>
  <c r="C570" i="2"/>
  <c r="B570" i="2"/>
  <c r="H569" i="2"/>
  <c r="G569" i="2"/>
  <c r="F569" i="2"/>
  <c r="C569" i="2"/>
  <c r="B569" i="2"/>
  <c r="F102" i="1"/>
  <c r="C103" i="22" l="1"/>
  <c r="P104" i="1"/>
  <c r="D102" i="22"/>
  <c r="Y103" i="22"/>
  <c r="X103" i="22" s="1"/>
  <c r="Z103" i="22" s="1"/>
  <c r="AD103" i="22" s="1"/>
  <c r="P103" i="1"/>
  <c r="K560" i="2"/>
  <c r="L560" i="2"/>
  <c r="K559" i="2"/>
  <c r="L559" i="2"/>
  <c r="M559" i="2"/>
  <c r="K562" i="2"/>
  <c r="L562" i="2"/>
  <c r="M562" i="2"/>
  <c r="L558" i="2"/>
  <c r="K558" i="2"/>
  <c r="M558" i="2"/>
  <c r="E26" i="20"/>
  <c r="AA103" i="22" l="1"/>
  <c r="AE103" i="22" s="1"/>
  <c r="B33" i="20"/>
  <c r="O21" i="21"/>
  <c r="L21" i="21"/>
  <c r="I21" i="21"/>
  <c r="F21" i="21"/>
  <c r="C21" i="21"/>
  <c r="C25" i="21" s="1"/>
  <c r="O39" i="21"/>
  <c r="L39" i="21"/>
  <c r="I39" i="21"/>
  <c r="F39" i="21"/>
  <c r="C39" i="21"/>
  <c r="F30" i="21"/>
  <c r="C34" i="21" s="1"/>
  <c r="D569" i="2" s="1"/>
  <c r="B545" i="2"/>
  <c r="B544" i="2"/>
  <c r="B543" i="2"/>
  <c r="B542" i="2"/>
  <c r="B541" i="2"/>
  <c r="B540" i="2"/>
  <c r="B539" i="2"/>
  <c r="B538" i="2"/>
  <c r="B537" i="2"/>
  <c r="B536" i="2"/>
  <c r="C43" i="21" l="1"/>
  <c r="D570" i="2" s="1"/>
  <c r="K570" i="2" s="1"/>
  <c r="M569" i="2"/>
  <c r="L569" i="2"/>
  <c r="K569" i="2"/>
  <c r="C552" i="2"/>
  <c r="B552" i="2"/>
  <c r="F99" i="1"/>
  <c r="D99" i="1"/>
  <c r="B99" i="22" l="1"/>
  <c r="D99" i="22"/>
  <c r="M570" i="2"/>
  <c r="L570" i="2"/>
  <c r="L556" i="2" s="1"/>
  <c r="H102" i="1" s="1"/>
  <c r="M102" i="1" s="1"/>
  <c r="M556" i="2"/>
  <c r="K556" i="2"/>
  <c r="I102" i="1"/>
  <c r="N102" i="1" s="1"/>
  <c r="G102" i="1"/>
  <c r="L102" i="1" s="1"/>
  <c r="O102" i="1" l="1"/>
  <c r="E102" i="22" s="1"/>
  <c r="J102" i="1"/>
  <c r="M99" i="1"/>
  <c r="L99" i="1"/>
  <c r="B530" i="2"/>
  <c r="B515" i="2"/>
  <c r="X102" i="22" l="1"/>
  <c r="Z102" i="22" s="1"/>
  <c r="P102" i="1"/>
  <c r="B30" i="20"/>
  <c r="AD102" i="22" l="1"/>
  <c r="E21" i="20"/>
  <c r="C20" i="20"/>
  <c r="E22" i="20"/>
  <c r="C22" i="20"/>
  <c r="E20" i="20"/>
  <c r="C21" i="20"/>
  <c r="E33" i="20" l="1"/>
  <c r="G30" i="13" s="1"/>
  <c r="C23" i="20"/>
  <c r="E30" i="20"/>
  <c r="G29" i="13" s="1"/>
  <c r="L29" i="13" s="1"/>
  <c r="G552" i="2" s="1"/>
  <c r="L552" i="2" s="1"/>
  <c r="L30" i="13" l="1"/>
  <c r="I99" i="1" l="1"/>
  <c r="N99" i="1" s="1"/>
  <c r="C524" i="2"/>
  <c r="C523" i="2"/>
  <c r="C522" i="2"/>
  <c r="C521" i="2"/>
  <c r="C509" i="2"/>
  <c r="C508" i="2"/>
  <c r="C507" i="2"/>
  <c r="C506" i="2"/>
  <c r="C505" i="2"/>
  <c r="C504" i="2"/>
  <c r="H508" i="2"/>
  <c r="M508" i="2" s="1"/>
  <c r="G508" i="2"/>
  <c r="L508" i="2" s="1"/>
  <c r="F508" i="2"/>
  <c r="K508" i="2" s="1"/>
  <c r="H507" i="2"/>
  <c r="M507" i="2" s="1"/>
  <c r="G507" i="2"/>
  <c r="L507" i="2" s="1"/>
  <c r="F507" i="2"/>
  <c r="K507" i="2" s="1"/>
  <c r="H509" i="2"/>
  <c r="M509" i="2" s="1"/>
  <c r="G509" i="2"/>
  <c r="L509" i="2" s="1"/>
  <c r="F509" i="2"/>
  <c r="K509" i="2" s="1"/>
  <c r="H506" i="2"/>
  <c r="M506" i="2" s="1"/>
  <c r="G506" i="2"/>
  <c r="L506" i="2" s="1"/>
  <c r="F506" i="2"/>
  <c r="K506" i="2" s="1"/>
  <c r="H505" i="2"/>
  <c r="M505" i="2" s="1"/>
  <c r="G505" i="2"/>
  <c r="L505" i="2" s="1"/>
  <c r="F505" i="2"/>
  <c r="K505" i="2" s="1"/>
  <c r="H504" i="2"/>
  <c r="M504" i="2" s="1"/>
  <c r="G504" i="2"/>
  <c r="L504" i="2" s="1"/>
  <c r="F504" i="2"/>
  <c r="K504" i="2" s="1"/>
  <c r="H524" i="2"/>
  <c r="M524" i="2" s="1"/>
  <c r="G524" i="2"/>
  <c r="L524" i="2" s="1"/>
  <c r="F524" i="2"/>
  <c r="K524" i="2" s="1"/>
  <c r="H523" i="2"/>
  <c r="M523" i="2" s="1"/>
  <c r="G523" i="2"/>
  <c r="L523" i="2" s="1"/>
  <c r="F523" i="2"/>
  <c r="K523" i="2" s="1"/>
  <c r="H522" i="2"/>
  <c r="M522" i="2" s="1"/>
  <c r="G522" i="2"/>
  <c r="L522" i="2" s="1"/>
  <c r="F522" i="2"/>
  <c r="K522" i="2" s="1"/>
  <c r="H521" i="2"/>
  <c r="M521" i="2" s="1"/>
  <c r="G521" i="2"/>
  <c r="L521" i="2" s="1"/>
  <c r="F521" i="2"/>
  <c r="K521" i="2" s="1"/>
  <c r="F15" i="1"/>
  <c r="K38" i="2"/>
  <c r="C36" i="2"/>
  <c r="B36" i="2"/>
  <c r="L18" i="13"/>
  <c r="F36" i="2" s="1"/>
  <c r="H228" i="2"/>
  <c r="M228" i="2" s="1"/>
  <c r="G228" i="2"/>
  <c r="L228" i="2" s="1"/>
  <c r="F228" i="2"/>
  <c r="K228" i="2" s="1"/>
  <c r="C228" i="2"/>
  <c r="B228" i="2"/>
  <c r="D15" i="22" l="1"/>
  <c r="O99" i="1"/>
  <c r="E99" i="22" s="1"/>
  <c r="K36" i="2"/>
  <c r="F37" i="2"/>
  <c r="K37" i="2" s="1"/>
  <c r="J99" i="1"/>
  <c r="L34" i="2"/>
  <c r="H15" i="1" s="1"/>
  <c r="M15" i="1" s="1"/>
  <c r="M34" i="2"/>
  <c r="I15" i="1" s="1"/>
  <c r="N15" i="1" s="1"/>
  <c r="D224" i="2"/>
  <c r="L17" i="13"/>
  <c r="H224" i="2" s="1"/>
  <c r="C221" i="2"/>
  <c r="B221" i="2"/>
  <c r="H221" i="2"/>
  <c r="M221" i="2" s="1"/>
  <c r="G221" i="2"/>
  <c r="L221" i="2" s="1"/>
  <c r="F221" i="2"/>
  <c r="K221" i="2" s="1"/>
  <c r="K34" i="2" l="1"/>
  <c r="G15" i="1" s="1"/>
  <c r="J15" i="1" s="1"/>
  <c r="X99" i="22"/>
  <c r="Z99" i="22" s="1"/>
  <c r="AD99" i="22" s="1"/>
  <c r="M224" i="2"/>
  <c r="L224" i="2"/>
  <c r="K224" i="2"/>
  <c r="L15" i="1" l="1"/>
  <c r="O15" i="1" s="1"/>
  <c r="E15" i="22" s="1"/>
  <c r="L44" i="13"/>
  <c r="C426" i="2"/>
  <c r="C425" i="2"/>
  <c r="C424" i="2"/>
  <c r="C423" i="2"/>
  <c r="C422" i="2"/>
  <c r="C421" i="2"/>
  <c r="C420" i="2"/>
  <c r="C419" i="2"/>
  <c r="C418" i="2"/>
  <c r="C417" i="2"/>
  <c r="C416" i="2"/>
  <c r="C409" i="2"/>
  <c r="C408" i="2"/>
  <c r="C407" i="2"/>
  <c r="C406" i="2"/>
  <c r="C405" i="2"/>
  <c r="C404" i="2"/>
  <c r="C403" i="2"/>
  <c r="C402" i="2"/>
  <c r="C401" i="2"/>
  <c r="C400" i="2"/>
  <c r="C399" i="2"/>
  <c r="C398" i="2"/>
  <c r="C415" i="2"/>
  <c r="F399" i="2"/>
  <c r="K399" i="2" s="1"/>
  <c r="H398" i="2"/>
  <c r="M398" i="2" s="1"/>
  <c r="G398" i="2"/>
  <c r="L398" i="2" s="1"/>
  <c r="F398" i="2"/>
  <c r="K398" i="2" s="1"/>
  <c r="B398" i="2"/>
  <c r="L42" i="13"/>
  <c r="L41" i="13"/>
  <c r="L40" i="13"/>
  <c r="L39" i="13"/>
  <c r="L38" i="13"/>
  <c r="L37" i="13"/>
  <c r="L36" i="13"/>
  <c r="L35" i="13"/>
  <c r="G419" i="2" s="1"/>
  <c r="L419" i="2" s="1"/>
  <c r="L34" i="13"/>
  <c r="G418" i="2" s="1"/>
  <c r="L418" i="2" s="1"/>
  <c r="L33" i="13"/>
  <c r="G417" i="2" s="1"/>
  <c r="L417" i="2" s="1"/>
  <c r="L32" i="13"/>
  <c r="F416" i="2" s="1"/>
  <c r="K416" i="2" s="1"/>
  <c r="B415" i="2"/>
  <c r="H415" i="2"/>
  <c r="M415" i="2" s="1"/>
  <c r="G415" i="2"/>
  <c r="L415" i="2" s="1"/>
  <c r="F415" i="2"/>
  <c r="K415" i="2" s="1"/>
  <c r="H392" i="2"/>
  <c r="M392" i="2" s="1"/>
  <c r="G392" i="2"/>
  <c r="L392" i="2" s="1"/>
  <c r="F392" i="2"/>
  <c r="K392" i="2" s="1"/>
  <c r="C392" i="2"/>
  <c r="B392" i="2"/>
  <c r="H391" i="2"/>
  <c r="M391" i="2" s="1"/>
  <c r="G391" i="2"/>
  <c r="L391" i="2" s="1"/>
  <c r="F391" i="2"/>
  <c r="K391" i="2" s="1"/>
  <c r="C391" i="2"/>
  <c r="B391" i="2"/>
  <c r="B267" i="2"/>
  <c r="B273" i="2"/>
  <c r="B277" i="2"/>
  <c r="B276" i="2"/>
  <c r="B275" i="2"/>
  <c r="B274" i="2"/>
  <c r="B285" i="2"/>
  <c r="B284" i="2"/>
  <c r="B283" i="2"/>
  <c r="B305" i="2"/>
  <c r="B304" i="2"/>
  <c r="B303" i="2"/>
  <c r="B302" i="2"/>
  <c r="B301" i="2"/>
  <c r="B300" i="2"/>
  <c r="B299" i="2"/>
  <c r="B298" i="2"/>
  <c r="H285" i="2"/>
  <c r="M285" i="2" s="1"/>
  <c r="G285" i="2"/>
  <c r="L285" i="2" s="1"/>
  <c r="F285" i="2"/>
  <c r="K285" i="2" s="1"/>
  <c r="C285" i="2"/>
  <c r="F47" i="1"/>
  <c r="H284" i="2"/>
  <c r="M284" i="2" s="1"/>
  <c r="G284" i="2"/>
  <c r="L284" i="2" s="1"/>
  <c r="F284" i="2"/>
  <c r="K284" i="2" s="1"/>
  <c r="H283" i="2"/>
  <c r="M283" i="2" s="1"/>
  <c r="G283" i="2"/>
  <c r="L283" i="2" s="1"/>
  <c r="F283" i="2"/>
  <c r="K283" i="2" s="1"/>
  <c r="L16" i="13"/>
  <c r="G266" i="2" s="1"/>
  <c r="L266" i="2" s="1"/>
  <c r="L15" i="13"/>
  <c r="G265" i="2" s="1"/>
  <c r="L265" i="2" s="1"/>
  <c r="C267" i="2"/>
  <c r="F45" i="1"/>
  <c r="F46" i="1"/>
  <c r="H277" i="2"/>
  <c r="M277" i="2" s="1"/>
  <c r="G277" i="2"/>
  <c r="L277" i="2" s="1"/>
  <c r="F277" i="2"/>
  <c r="K277" i="2" s="1"/>
  <c r="H276" i="2"/>
  <c r="M276" i="2" s="1"/>
  <c r="G276" i="2"/>
  <c r="L276" i="2" s="1"/>
  <c r="F276" i="2"/>
  <c r="K276" i="2" s="1"/>
  <c r="H275" i="2"/>
  <c r="M275" i="2" s="1"/>
  <c r="G275" i="2"/>
  <c r="L275" i="2" s="1"/>
  <c r="F275" i="2"/>
  <c r="K275" i="2" s="1"/>
  <c r="H274" i="2"/>
  <c r="M274" i="2" s="1"/>
  <c r="G274" i="2"/>
  <c r="L274" i="2" s="1"/>
  <c r="F274" i="2"/>
  <c r="K274" i="2" s="1"/>
  <c r="H273" i="2"/>
  <c r="M273" i="2" s="1"/>
  <c r="G273" i="2"/>
  <c r="L273" i="2" s="1"/>
  <c r="F273" i="2"/>
  <c r="K273" i="2" s="1"/>
  <c r="H267" i="2"/>
  <c r="M267" i="2" s="1"/>
  <c r="G267" i="2"/>
  <c r="L267" i="2" s="1"/>
  <c r="F267" i="2"/>
  <c r="K267" i="2" s="1"/>
  <c r="F52" i="1"/>
  <c r="H305" i="2"/>
  <c r="M305" i="2" s="1"/>
  <c r="G305" i="2"/>
  <c r="L305" i="2" s="1"/>
  <c r="F305" i="2"/>
  <c r="K305" i="2" s="1"/>
  <c r="H304" i="2"/>
  <c r="M304" i="2" s="1"/>
  <c r="G304" i="2"/>
  <c r="L304" i="2" s="1"/>
  <c r="F304" i="2"/>
  <c r="K304" i="2" s="1"/>
  <c r="H303" i="2"/>
  <c r="M303" i="2" s="1"/>
  <c r="G303" i="2"/>
  <c r="L303" i="2" s="1"/>
  <c r="F303" i="2"/>
  <c r="K303" i="2" s="1"/>
  <c r="H302" i="2"/>
  <c r="M302" i="2" s="1"/>
  <c r="G302" i="2"/>
  <c r="L302" i="2" s="1"/>
  <c r="F302" i="2"/>
  <c r="K302" i="2" s="1"/>
  <c r="H301" i="2"/>
  <c r="M301" i="2" s="1"/>
  <c r="G301" i="2"/>
  <c r="L301" i="2" s="1"/>
  <c r="F301" i="2"/>
  <c r="K301" i="2" s="1"/>
  <c r="H300" i="2"/>
  <c r="M300" i="2" s="1"/>
  <c r="G300" i="2"/>
  <c r="L300" i="2" s="1"/>
  <c r="F300" i="2"/>
  <c r="K300" i="2" s="1"/>
  <c r="H299" i="2"/>
  <c r="M299" i="2" s="1"/>
  <c r="G299" i="2"/>
  <c r="L299" i="2" s="1"/>
  <c r="F299" i="2"/>
  <c r="K299" i="2" s="1"/>
  <c r="H298" i="2"/>
  <c r="M298" i="2" s="1"/>
  <c r="G298" i="2"/>
  <c r="L298" i="2" s="1"/>
  <c r="F298" i="2"/>
  <c r="K298" i="2" s="1"/>
  <c r="D45" i="22" l="1"/>
  <c r="D52" i="22"/>
  <c r="D47" i="22"/>
  <c r="D46" i="22"/>
  <c r="P15" i="1"/>
  <c r="G421" i="2"/>
  <c r="L421" i="2" s="1"/>
  <c r="G404" i="2"/>
  <c r="L404" i="2" s="1"/>
  <c r="G420" i="2"/>
  <c r="L420" i="2" s="1"/>
  <c r="G403" i="2"/>
  <c r="L403" i="2" s="1"/>
  <c r="G422" i="2"/>
  <c r="L422" i="2" s="1"/>
  <c r="G405" i="2"/>
  <c r="L405" i="2" s="1"/>
  <c r="G401" i="2"/>
  <c r="L401" i="2" s="1"/>
  <c r="G424" i="2"/>
  <c r="L424" i="2" s="1"/>
  <c r="G407" i="2"/>
  <c r="L407" i="2" s="1"/>
  <c r="H425" i="2"/>
  <c r="M425" i="2" s="1"/>
  <c r="H408" i="2"/>
  <c r="M408" i="2" s="1"/>
  <c r="G423" i="2"/>
  <c r="L423" i="2" s="1"/>
  <c r="G406" i="2"/>
  <c r="L406" i="2" s="1"/>
  <c r="H426" i="2"/>
  <c r="M426" i="2" s="1"/>
  <c r="H409" i="2"/>
  <c r="M409" i="2" s="1"/>
  <c r="G400" i="2"/>
  <c r="L400" i="2" s="1"/>
  <c r="G402" i="2"/>
  <c r="L402" i="2" s="1"/>
  <c r="K413" i="2"/>
  <c r="K396" i="2"/>
  <c r="K377" i="2"/>
  <c r="M389" i="2"/>
  <c r="L389" i="2"/>
  <c r="K389" i="2"/>
  <c r="M377" i="2"/>
  <c r="L377" i="2"/>
  <c r="M281" i="2"/>
  <c r="K281" i="2"/>
  <c r="G47" i="1" s="1"/>
  <c r="L47" i="1" s="1"/>
  <c r="L281" i="2"/>
  <c r="H47" i="1" s="1"/>
  <c r="M47" i="1" s="1"/>
  <c r="K271" i="2"/>
  <c r="G46" i="1" s="1"/>
  <c r="L46" i="1" s="1"/>
  <c r="L271" i="2"/>
  <c r="H46" i="1" s="1"/>
  <c r="M46" i="1" s="1"/>
  <c r="M271" i="2"/>
  <c r="I46" i="1" s="1"/>
  <c r="N46" i="1" s="1"/>
  <c r="K263" i="2"/>
  <c r="G45" i="1" s="1"/>
  <c r="M263" i="2"/>
  <c r="L263" i="2"/>
  <c r="H45" i="1" s="1"/>
  <c r="M45" i="1" s="1"/>
  <c r="K296" i="2"/>
  <c r="M296" i="2"/>
  <c r="L296" i="2"/>
  <c r="G108" i="1" l="1"/>
  <c r="L108" i="1" s="1"/>
  <c r="G71" i="1"/>
  <c r="G109" i="1"/>
  <c r="I45" i="1"/>
  <c r="N45" i="1" s="1"/>
  <c r="G68" i="1"/>
  <c r="L68" i="1" s="1"/>
  <c r="G67" i="1"/>
  <c r="L67" i="1" s="1"/>
  <c r="I47" i="1"/>
  <c r="N47" i="1" s="1"/>
  <c r="O47" i="1" s="1"/>
  <c r="E47" i="22" s="1"/>
  <c r="F47" i="22" s="1"/>
  <c r="AD47" i="22" s="1"/>
  <c r="H67" i="1"/>
  <c r="I67" i="1"/>
  <c r="N67" i="1" s="1"/>
  <c r="H68" i="1"/>
  <c r="I68" i="1"/>
  <c r="N68" i="1" s="1"/>
  <c r="M413" i="2"/>
  <c r="L413" i="2"/>
  <c r="M396" i="2"/>
  <c r="I71" i="1" s="1"/>
  <c r="N71" i="1" s="1"/>
  <c r="L396" i="2"/>
  <c r="O46" i="1"/>
  <c r="E46" i="22" s="1"/>
  <c r="F46" i="22" s="1"/>
  <c r="AD46" i="22" s="1"/>
  <c r="J46" i="1"/>
  <c r="L45" i="1"/>
  <c r="H49" i="2"/>
  <c r="M49" i="2" s="1"/>
  <c r="G49" i="2"/>
  <c r="L49" i="2" s="1"/>
  <c r="F49" i="2"/>
  <c r="K49" i="2" s="1"/>
  <c r="C49" i="2"/>
  <c r="B49" i="2"/>
  <c r="F37" i="1"/>
  <c r="F32" i="1"/>
  <c r="F30" i="1"/>
  <c r="F36" i="1"/>
  <c r="F39" i="1"/>
  <c r="F35" i="1"/>
  <c r="F38" i="1"/>
  <c r="D38" i="22" l="1"/>
  <c r="D35" i="22"/>
  <c r="D39" i="22"/>
  <c r="D32" i="22"/>
  <c r="D36" i="22"/>
  <c r="D30" i="22"/>
  <c r="D37" i="22"/>
  <c r="P46" i="1"/>
  <c r="P47" i="1"/>
  <c r="H108" i="1"/>
  <c r="M108" i="1" s="1"/>
  <c r="H71" i="1"/>
  <c r="M71" i="1" s="1"/>
  <c r="L71" i="1"/>
  <c r="I109" i="1"/>
  <c r="N109" i="1" s="1"/>
  <c r="L109" i="1"/>
  <c r="H109" i="1"/>
  <c r="M109" i="1" s="1"/>
  <c r="I108" i="1"/>
  <c r="N108" i="1" s="1"/>
  <c r="O45" i="1"/>
  <c r="E45" i="22" s="1"/>
  <c r="F45" i="22" s="1"/>
  <c r="AD45" i="22" s="1"/>
  <c r="J45" i="1"/>
  <c r="J47" i="1"/>
  <c r="M67" i="1"/>
  <c r="J67" i="1"/>
  <c r="M68" i="1"/>
  <c r="J68" i="1"/>
  <c r="P99" i="1"/>
  <c r="E86" i="1"/>
  <c r="F85" i="1"/>
  <c r="C86" i="22" l="1"/>
  <c r="D85" i="22"/>
  <c r="O68" i="1"/>
  <c r="E68" i="22" s="1"/>
  <c r="H68" i="22" s="1"/>
  <c r="AD68" i="22" s="1"/>
  <c r="O67" i="1"/>
  <c r="E67" i="22" s="1"/>
  <c r="H67" i="22" s="1"/>
  <c r="AD67" i="22" s="1"/>
  <c r="P45" i="1"/>
  <c r="O108" i="1"/>
  <c r="E108" i="22" s="1"/>
  <c r="J71" i="1"/>
  <c r="O71" i="1"/>
  <c r="E71" i="22" s="1"/>
  <c r="J71" i="22" s="1"/>
  <c r="O109" i="1"/>
  <c r="E109" i="22" s="1"/>
  <c r="J109" i="1"/>
  <c r="J108" i="1"/>
  <c r="U86" i="22" l="1"/>
  <c r="W86" i="22" s="1"/>
  <c r="N109" i="22"/>
  <c r="P109" i="22"/>
  <c r="L71" i="22"/>
  <c r="N108" i="22"/>
  <c r="P108" i="22"/>
  <c r="R108" i="22"/>
  <c r="AD108" i="22" s="1"/>
  <c r="P67" i="1"/>
  <c r="P109" i="1"/>
  <c r="P108" i="1"/>
  <c r="P71" i="1"/>
  <c r="P68" i="1"/>
  <c r="M528" i="2"/>
  <c r="K528" i="2"/>
  <c r="C530" i="2"/>
  <c r="F98" i="1"/>
  <c r="F96" i="1"/>
  <c r="M513" i="2"/>
  <c r="K513" i="2"/>
  <c r="C515" i="2"/>
  <c r="L27" i="13"/>
  <c r="G530" i="2" s="1"/>
  <c r="C684" i="2"/>
  <c r="C605" i="2"/>
  <c r="C599" i="2"/>
  <c r="C598" i="2"/>
  <c r="C597" i="2"/>
  <c r="C596" i="2"/>
  <c r="C595" i="2"/>
  <c r="C594" i="2"/>
  <c r="C593" i="2"/>
  <c r="C96" i="2"/>
  <c r="C88" i="2"/>
  <c r="C80" i="2"/>
  <c r="C72" i="2"/>
  <c r="C112" i="2"/>
  <c r="C120" i="2"/>
  <c r="C104" i="2"/>
  <c r="C12" i="2"/>
  <c r="F83" i="1"/>
  <c r="E64" i="1"/>
  <c r="C64" i="22" s="1"/>
  <c r="I64" i="22" s="1"/>
  <c r="I129" i="1"/>
  <c r="N129" i="1" s="1"/>
  <c r="H129" i="1"/>
  <c r="M129" i="1" s="1"/>
  <c r="G129" i="1"/>
  <c r="L129" i="1" s="1"/>
  <c r="F129" i="1"/>
  <c r="I128" i="1"/>
  <c r="N128" i="1" s="1"/>
  <c r="H128" i="1"/>
  <c r="M128" i="1" s="1"/>
  <c r="G128" i="1"/>
  <c r="L128" i="1" s="1"/>
  <c r="F128" i="1"/>
  <c r="R109" i="22" l="1"/>
  <c r="C75" i="22"/>
  <c r="AE64" i="22"/>
  <c r="D128" i="22"/>
  <c r="C129" i="22"/>
  <c r="D129" i="22"/>
  <c r="AE86" i="22"/>
  <c r="D98" i="22"/>
  <c r="D83" i="22"/>
  <c r="AD71" i="22"/>
  <c r="AD109" i="22"/>
  <c r="E66" i="1"/>
  <c r="L530" i="2"/>
  <c r="L528" i="2" s="1"/>
  <c r="G98" i="1"/>
  <c r="L98" i="1" s="1"/>
  <c r="L26" i="13"/>
  <c r="G515" i="2" s="1"/>
  <c r="O128" i="1"/>
  <c r="E128" i="22" s="1"/>
  <c r="O129" i="1"/>
  <c r="E129" i="22" s="1"/>
  <c r="J128" i="1"/>
  <c r="J129" i="1"/>
  <c r="K75" i="22" l="1"/>
  <c r="M75" i="22" s="1"/>
  <c r="AE75" i="22" s="1"/>
  <c r="C66" i="22"/>
  <c r="I66" i="22" s="1"/>
  <c r="AE66" i="22" s="1"/>
  <c r="Q129" i="22"/>
  <c r="P129" i="22" s="1"/>
  <c r="O129" i="22"/>
  <c r="N129" i="22" s="1"/>
  <c r="N128" i="22"/>
  <c r="P128" i="22"/>
  <c r="P129" i="1"/>
  <c r="P128" i="1"/>
  <c r="L515" i="2"/>
  <c r="L513" i="2" s="1"/>
  <c r="G96" i="1"/>
  <c r="L96" i="1" s="1"/>
  <c r="L519" i="2"/>
  <c r="H98" i="1" s="1"/>
  <c r="K519" i="2"/>
  <c r="R129" i="22" l="1"/>
  <c r="AD129" i="22" s="1"/>
  <c r="S129" i="22"/>
  <c r="AE129" i="22" s="1"/>
  <c r="R128" i="22"/>
  <c r="AD128" i="22" s="1"/>
  <c r="H96" i="1"/>
  <c r="M96" i="1" s="1"/>
  <c r="M98" i="1"/>
  <c r="I112" i="1"/>
  <c r="N112" i="1" s="1"/>
  <c r="H112" i="1"/>
  <c r="M112" i="1" s="1"/>
  <c r="G112" i="1"/>
  <c r="L112" i="1" s="1"/>
  <c r="F112" i="1"/>
  <c r="I111" i="1"/>
  <c r="N111" i="1" s="1"/>
  <c r="H111" i="1"/>
  <c r="M111" i="1" s="1"/>
  <c r="G111" i="1"/>
  <c r="L111" i="1" s="1"/>
  <c r="F111" i="1"/>
  <c r="I107" i="1"/>
  <c r="N107" i="1" s="1"/>
  <c r="H107" i="1"/>
  <c r="M107" i="1" s="1"/>
  <c r="G107" i="1"/>
  <c r="F107" i="1"/>
  <c r="I106" i="1"/>
  <c r="N106" i="1" s="1"/>
  <c r="H106" i="1"/>
  <c r="M106" i="1" s="1"/>
  <c r="G106" i="1"/>
  <c r="L106" i="1" s="1"/>
  <c r="F106" i="1"/>
  <c r="I116" i="1"/>
  <c r="N116" i="1" s="1"/>
  <c r="H116" i="1"/>
  <c r="M116" i="1" s="1"/>
  <c r="G116" i="1"/>
  <c r="F116" i="1"/>
  <c r="I137" i="1"/>
  <c r="N137" i="1" s="1"/>
  <c r="H137" i="1"/>
  <c r="M137" i="1" s="1"/>
  <c r="G137" i="1"/>
  <c r="L137" i="1" s="1"/>
  <c r="F137" i="1"/>
  <c r="F136" i="1"/>
  <c r="F134" i="1"/>
  <c r="F133" i="1"/>
  <c r="F132" i="1"/>
  <c r="F131" i="1"/>
  <c r="F125" i="1"/>
  <c r="F122" i="1"/>
  <c r="F127" i="1"/>
  <c r="F124" i="1"/>
  <c r="F126" i="1"/>
  <c r="F123" i="1"/>
  <c r="D112" i="22" l="1"/>
  <c r="D107" i="22"/>
  <c r="D111" i="22"/>
  <c r="C112" i="22"/>
  <c r="D116" i="22"/>
  <c r="D106" i="22"/>
  <c r="D137" i="22"/>
  <c r="D123" i="22"/>
  <c r="D122" i="22"/>
  <c r="D133" i="22"/>
  <c r="D126" i="22"/>
  <c r="D125" i="22"/>
  <c r="D134" i="22"/>
  <c r="D124" i="22"/>
  <c r="D131" i="22"/>
  <c r="D136" i="22"/>
  <c r="D127" i="22"/>
  <c r="D132" i="22"/>
  <c r="O112" i="1"/>
  <c r="E112" i="22" s="1"/>
  <c r="J107" i="1"/>
  <c r="O111" i="1"/>
  <c r="E111" i="22" s="1"/>
  <c r="J111" i="1"/>
  <c r="L107" i="1"/>
  <c r="J112" i="1"/>
  <c r="O106" i="1"/>
  <c r="E106" i="22" s="1"/>
  <c r="J106" i="1"/>
  <c r="J116" i="1"/>
  <c r="L116" i="1"/>
  <c r="O137" i="1"/>
  <c r="E137" i="22" s="1"/>
  <c r="J137" i="1"/>
  <c r="Q112" i="22" l="1"/>
  <c r="O112" i="22"/>
  <c r="P111" i="22"/>
  <c r="N111" i="22"/>
  <c r="P106" i="22"/>
  <c r="N106" i="22"/>
  <c r="R106" i="22" s="1"/>
  <c r="AD106" i="22" s="1"/>
  <c r="P112" i="22"/>
  <c r="N112" i="22"/>
  <c r="R112" i="22" s="1"/>
  <c r="AD112" i="22" s="1"/>
  <c r="P137" i="22"/>
  <c r="N137" i="22"/>
  <c r="R137" i="22" s="1"/>
  <c r="AD137" i="22" s="1"/>
  <c r="P137" i="1"/>
  <c r="O116" i="1"/>
  <c r="E116" i="22" s="1"/>
  <c r="P106" i="1"/>
  <c r="O107" i="1"/>
  <c r="E107" i="22" s="1"/>
  <c r="P111" i="1"/>
  <c r="P112" i="1"/>
  <c r="I119" i="1"/>
  <c r="N119" i="1" s="1"/>
  <c r="H119" i="1"/>
  <c r="M119" i="1" s="1"/>
  <c r="G119" i="1"/>
  <c r="L119" i="1" s="1"/>
  <c r="F119" i="1"/>
  <c r="I118" i="1"/>
  <c r="N118" i="1" s="1"/>
  <c r="H118" i="1"/>
  <c r="M118" i="1" s="1"/>
  <c r="G118" i="1"/>
  <c r="L118" i="1" s="1"/>
  <c r="F118" i="1"/>
  <c r="F117" i="1"/>
  <c r="I115" i="1"/>
  <c r="H115" i="1"/>
  <c r="G115" i="1"/>
  <c r="F115" i="1"/>
  <c r="F114" i="1"/>
  <c r="I114" i="1"/>
  <c r="H114" i="1"/>
  <c r="G114" i="1"/>
  <c r="N116" i="22" l="1"/>
  <c r="P116" i="22"/>
  <c r="R116" i="22" s="1"/>
  <c r="AD116" i="22" s="1"/>
  <c r="R111" i="22"/>
  <c r="AD111" i="22" s="1"/>
  <c r="D115" i="22"/>
  <c r="S112" i="22"/>
  <c r="AE112" i="22"/>
  <c r="D114" i="22"/>
  <c r="P107" i="22"/>
  <c r="N107" i="22"/>
  <c r="C119" i="22"/>
  <c r="D119" i="22"/>
  <c r="D118" i="22"/>
  <c r="D117" i="22"/>
  <c r="P116" i="1"/>
  <c r="P107" i="1"/>
  <c r="O118" i="1"/>
  <c r="E118" i="22" s="1"/>
  <c r="O119" i="1"/>
  <c r="E119" i="22" s="1"/>
  <c r="J119" i="1"/>
  <c r="J118" i="1"/>
  <c r="I88" i="1"/>
  <c r="N88" i="1" s="1"/>
  <c r="H88" i="1"/>
  <c r="M88" i="1" s="1"/>
  <c r="G88" i="1"/>
  <c r="L88" i="1" s="1"/>
  <c r="F88" i="1"/>
  <c r="I87" i="1"/>
  <c r="N87" i="1" s="1"/>
  <c r="H87" i="1"/>
  <c r="M87" i="1" s="1"/>
  <c r="G87" i="1"/>
  <c r="F87" i="1"/>
  <c r="I93" i="1"/>
  <c r="N93" i="1" s="1"/>
  <c r="H93" i="1"/>
  <c r="M93" i="1" s="1"/>
  <c r="G93" i="1"/>
  <c r="F93" i="1"/>
  <c r="I92" i="1"/>
  <c r="N92" i="1" s="1"/>
  <c r="H92" i="1"/>
  <c r="M92" i="1" s="1"/>
  <c r="G92" i="1"/>
  <c r="F92" i="1"/>
  <c r="F101" i="1"/>
  <c r="F100" i="1"/>
  <c r="F97" i="1"/>
  <c r="F95" i="1"/>
  <c r="C545" i="2"/>
  <c r="C544" i="2"/>
  <c r="C543" i="2"/>
  <c r="C542" i="2"/>
  <c r="C541" i="2"/>
  <c r="C540" i="2"/>
  <c r="C539" i="2"/>
  <c r="C538" i="2"/>
  <c r="C537" i="2"/>
  <c r="C536" i="2"/>
  <c r="M549" i="2"/>
  <c r="L549" i="2"/>
  <c r="K549" i="2"/>
  <c r="H545" i="2"/>
  <c r="M545" i="2" s="1"/>
  <c r="G545" i="2"/>
  <c r="L545" i="2" s="1"/>
  <c r="F545" i="2"/>
  <c r="K545" i="2" s="1"/>
  <c r="H544" i="2"/>
  <c r="M544" i="2" s="1"/>
  <c r="G544" i="2"/>
  <c r="L544" i="2" s="1"/>
  <c r="F544" i="2"/>
  <c r="K544" i="2" s="1"/>
  <c r="H543" i="2"/>
  <c r="M543" i="2" s="1"/>
  <c r="G543" i="2"/>
  <c r="L543" i="2" s="1"/>
  <c r="F543" i="2"/>
  <c r="K543" i="2" s="1"/>
  <c r="H542" i="2"/>
  <c r="M542" i="2" s="1"/>
  <c r="G542" i="2"/>
  <c r="L542" i="2" s="1"/>
  <c r="F542" i="2"/>
  <c r="K542" i="2" s="1"/>
  <c r="H541" i="2"/>
  <c r="M541" i="2" s="1"/>
  <c r="G541" i="2"/>
  <c r="L541" i="2" s="1"/>
  <c r="F541" i="2"/>
  <c r="K541" i="2" s="1"/>
  <c r="H540" i="2"/>
  <c r="M540" i="2" s="1"/>
  <c r="G540" i="2"/>
  <c r="L540" i="2" s="1"/>
  <c r="F540" i="2"/>
  <c r="K540" i="2" s="1"/>
  <c r="H539" i="2"/>
  <c r="M539" i="2" s="1"/>
  <c r="G539" i="2"/>
  <c r="L539" i="2" s="1"/>
  <c r="F539" i="2"/>
  <c r="K539" i="2" s="1"/>
  <c r="H538" i="2"/>
  <c r="M538" i="2" s="1"/>
  <c r="G538" i="2"/>
  <c r="L538" i="2" s="1"/>
  <c r="F538" i="2"/>
  <c r="K538" i="2" s="1"/>
  <c r="H536" i="2"/>
  <c r="M536" i="2" s="1"/>
  <c r="G536" i="2"/>
  <c r="L536" i="2" s="1"/>
  <c r="F536" i="2"/>
  <c r="K536" i="2" s="1"/>
  <c r="R107" i="22" l="1"/>
  <c r="AD107" i="22" s="1"/>
  <c r="P118" i="22"/>
  <c r="N118" i="22"/>
  <c r="D88" i="22"/>
  <c r="D87" i="22"/>
  <c r="O119" i="22"/>
  <c r="N119" i="22" s="1"/>
  <c r="Q119" i="22"/>
  <c r="P119" i="22" s="1"/>
  <c r="D100" i="22"/>
  <c r="D101" i="22"/>
  <c r="P119" i="1"/>
  <c r="P118" i="1"/>
  <c r="G101" i="1"/>
  <c r="H101" i="1"/>
  <c r="I101" i="1"/>
  <c r="J87" i="1"/>
  <c r="L87" i="1"/>
  <c r="O88" i="1"/>
  <c r="E88" i="22" s="1"/>
  <c r="J92" i="1"/>
  <c r="L92" i="1"/>
  <c r="J93" i="1"/>
  <c r="J88" i="1"/>
  <c r="L93" i="1"/>
  <c r="H537" i="2"/>
  <c r="M537" i="2" s="1"/>
  <c r="G537" i="2"/>
  <c r="L537" i="2" s="1"/>
  <c r="F537" i="2"/>
  <c r="K537" i="2" s="1"/>
  <c r="I91" i="1"/>
  <c r="H91" i="1"/>
  <c r="G91" i="1"/>
  <c r="F91" i="1"/>
  <c r="I79" i="1"/>
  <c r="N79" i="1" s="1"/>
  <c r="H79" i="1"/>
  <c r="M79" i="1" s="1"/>
  <c r="G79" i="1"/>
  <c r="L79" i="1" s="1"/>
  <c r="F79" i="1"/>
  <c r="F80" i="1"/>
  <c r="G80" i="1"/>
  <c r="L80" i="1" s="1"/>
  <c r="H80" i="1"/>
  <c r="M80" i="1" s="1"/>
  <c r="I80" i="1"/>
  <c r="N80" i="1" s="1"/>
  <c r="E87" i="1"/>
  <c r="C87" i="22" s="1"/>
  <c r="U87" i="22" s="1"/>
  <c r="F75" i="1"/>
  <c r="F74" i="1"/>
  <c r="E76" i="1"/>
  <c r="I75" i="1"/>
  <c r="H75" i="1"/>
  <c r="G75" i="1"/>
  <c r="I74" i="1"/>
  <c r="H74" i="1"/>
  <c r="G74" i="1"/>
  <c r="N76" i="1"/>
  <c r="L76" i="1"/>
  <c r="F76" i="1"/>
  <c r="I77" i="1"/>
  <c r="H77" i="1"/>
  <c r="G77" i="1"/>
  <c r="F77" i="1"/>
  <c r="I70" i="1"/>
  <c r="H70" i="1"/>
  <c r="G70" i="1"/>
  <c r="F70" i="1"/>
  <c r="F63" i="1"/>
  <c r="F66" i="1"/>
  <c r="I65" i="1"/>
  <c r="N65" i="1" s="1"/>
  <c r="H65" i="1"/>
  <c r="M65" i="1" s="1"/>
  <c r="G65" i="1"/>
  <c r="L65" i="1" s="1"/>
  <c r="F65" i="1"/>
  <c r="I64" i="1"/>
  <c r="N64" i="1" s="1"/>
  <c r="H64" i="1"/>
  <c r="M64" i="1" s="1"/>
  <c r="G64" i="1"/>
  <c r="L64" i="1" s="1"/>
  <c r="F64" i="1"/>
  <c r="R119" i="22" l="1"/>
  <c r="S119" i="22"/>
  <c r="AE119" i="22" s="1"/>
  <c r="D75" i="22"/>
  <c r="D64" i="22"/>
  <c r="D65" i="22"/>
  <c r="D74" i="22"/>
  <c r="C65" i="22"/>
  <c r="I65" i="22" s="1"/>
  <c r="D80" i="22"/>
  <c r="D79" i="22"/>
  <c r="D91" i="22"/>
  <c r="C76" i="22"/>
  <c r="D77" i="22"/>
  <c r="R118" i="22"/>
  <c r="AD118" i="22" s="1"/>
  <c r="W87" i="22"/>
  <c r="AE87" i="22" s="1"/>
  <c r="D70" i="22"/>
  <c r="AD119" i="22"/>
  <c r="D76" i="22"/>
  <c r="D66" i="22"/>
  <c r="D63" i="22"/>
  <c r="O87" i="1"/>
  <c r="E87" i="22" s="1"/>
  <c r="O92" i="1"/>
  <c r="O93" i="1"/>
  <c r="M519" i="2"/>
  <c r="I98" i="1" s="1"/>
  <c r="M534" i="2"/>
  <c r="G97" i="1"/>
  <c r="O80" i="1"/>
  <c r="E80" i="22" s="1"/>
  <c r="J80" i="1"/>
  <c r="O79" i="1"/>
  <c r="E79" i="22" s="1"/>
  <c r="J79" i="1"/>
  <c r="O64" i="1"/>
  <c r="E64" i="22" s="1"/>
  <c r="H64" i="22" s="1"/>
  <c r="AD64" i="22" s="1"/>
  <c r="O65" i="1"/>
  <c r="E65" i="22" s="1"/>
  <c r="J64" i="1"/>
  <c r="J65" i="1"/>
  <c r="D649" i="2"/>
  <c r="D621" i="2"/>
  <c r="D620" i="2"/>
  <c r="D619" i="2"/>
  <c r="D618" i="2"/>
  <c r="D617" i="2"/>
  <c r="D643" i="2"/>
  <c r="D642" i="2"/>
  <c r="D641" i="2"/>
  <c r="D640" i="2"/>
  <c r="D639" i="2"/>
  <c r="B640" i="2"/>
  <c r="C640" i="2"/>
  <c r="B641" i="2"/>
  <c r="C641" i="2"/>
  <c r="B642" i="2"/>
  <c r="C642" i="2"/>
  <c r="B643" i="2"/>
  <c r="C643" i="2"/>
  <c r="T79" i="22" l="1"/>
  <c r="V79" i="22"/>
  <c r="AD79" i="22" s="1"/>
  <c r="K76" i="22"/>
  <c r="M76" i="22" s="1"/>
  <c r="AE76" i="22" s="1"/>
  <c r="AE65" i="22"/>
  <c r="H65" i="22"/>
  <c r="AD65" i="22" s="1"/>
  <c r="T80" i="22"/>
  <c r="V80" i="22"/>
  <c r="AD80" i="22" s="1"/>
  <c r="T87" i="22"/>
  <c r="V87" i="22" s="1"/>
  <c r="AD87" i="22" s="1"/>
  <c r="C88" i="22"/>
  <c r="P87" i="1"/>
  <c r="P88" i="1"/>
  <c r="P64" i="1"/>
  <c r="P80" i="1"/>
  <c r="P92" i="1"/>
  <c r="P93" i="1"/>
  <c r="P65" i="1"/>
  <c r="P79" i="1"/>
  <c r="I97" i="1"/>
  <c r="N98" i="1"/>
  <c r="J98" i="1"/>
  <c r="M502" i="2"/>
  <c r="K502" i="2"/>
  <c r="L502" i="2"/>
  <c r="L534" i="2"/>
  <c r="K534" i="2"/>
  <c r="H97" i="1"/>
  <c r="U88" i="22" l="1"/>
  <c r="T88" i="22" s="1"/>
  <c r="V88" i="22" s="1"/>
  <c r="AD88" i="22" s="1"/>
  <c r="O98" i="1"/>
  <c r="E98" i="22" s="1"/>
  <c r="I100" i="1"/>
  <c r="G100" i="1"/>
  <c r="H95" i="1"/>
  <c r="G95" i="1"/>
  <c r="H100" i="1"/>
  <c r="I95" i="1"/>
  <c r="I96" i="1"/>
  <c r="D654" i="2"/>
  <c r="H654" i="2"/>
  <c r="G654" i="2"/>
  <c r="F654" i="2"/>
  <c r="C654" i="2"/>
  <c r="B654" i="2"/>
  <c r="D655" i="2"/>
  <c r="H655" i="2"/>
  <c r="G655" i="2"/>
  <c r="F655" i="2"/>
  <c r="C655" i="2"/>
  <c r="B655" i="2"/>
  <c r="D653" i="2"/>
  <c r="D652" i="2"/>
  <c r="D651" i="2"/>
  <c r="D650" i="2"/>
  <c r="H653" i="2"/>
  <c r="G653" i="2"/>
  <c r="F653" i="2"/>
  <c r="C653" i="2"/>
  <c r="B653" i="2"/>
  <c r="H652" i="2"/>
  <c r="G652" i="2"/>
  <c r="F652" i="2"/>
  <c r="C652" i="2"/>
  <c r="B652" i="2"/>
  <c r="H651" i="2"/>
  <c r="G651" i="2"/>
  <c r="F651" i="2"/>
  <c r="C651" i="2"/>
  <c r="B651" i="2"/>
  <c r="H650" i="2"/>
  <c r="G650" i="2"/>
  <c r="F650" i="2"/>
  <c r="C650" i="2"/>
  <c r="B650" i="2"/>
  <c r="H649" i="2"/>
  <c r="M649" i="2" s="1"/>
  <c r="G649" i="2"/>
  <c r="L649" i="2" s="1"/>
  <c r="F649" i="2"/>
  <c r="K649" i="2" s="1"/>
  <c r="C649" i="2"/>
  <c r="B649" i="2"/>
  <c r="W88" i="22" l="1"/>
  <c r="AE88" i="22" s="1"/>
  <c r="K654" i="2"/>
  <c r="L654" i="2"/>
  <c r="M654" i="2"/>
  <c r="X98" i="22"/>
  <c r="Z98" i="22" s="1"/>
  <c r="AD98" i="22" s="1"/>
  <c r="P98" i="1"/>
  <c r="K655" i="2"/>
  <c r="L655" i="2"/>
  <c r="M655" i="2"/>
  <c r="L650" i="2"/>
  <c r="M653" i="2"/>
  <c r="K650" i="2"/>
  <c r="L651" i="2"/>
  <c r="L652" i="2"/>
  <c r="M652" i="2"/>
  <c r="M650" i="2"/>
  <c r="K651" i="2"/>
  <c r="K652" i="2"/>
  <c r="M651" i="2"/>
  <c r="K653" i="2"/>
  <c r="L653" i="2"/>
  <c r="N96" i="1"/>
  <c r="J96" i="1"/>
  <c r="H643" i="2"/>
  <c r="M643" i="2" s="1"/>
  <c r="G643" i="2"/>
  <c r="L643" i="2" s="1"/>
  <c r="F643" i="2"/>
  <c r="K643" i="2" s="1"/>
  <c r="H642" i="2"/>
  <c r="M642" i="2" s="1"/>
  <c r="G642" i="2"/>
  <c r="L642" i="2" s="1"/>
  <c r="F642" i="2"/>
  <c r="K642" i="2" s="1"/>
  <c r="H641" i="2"/>
  <c r="M641" i="2" s="1"/>
  <c r="G641" i="2"/>
  <c r="L641" i="2" s="1"/>
  <c r="F641" i="2"/>
  <c r="K641" i="2" s="1"/>
  <c r="H640" i="2"/>
  <c r="M640" i="2" s="1"/>
  <c r="G640" i="2"/>
  <c r="L640" i="2" s="1"/>
  <c r="F640" i="2"/>
  <c r="K640" i="2" s="1"/>
  <c r="H639" i="2"/>
  <c r="M639" i="2" s="1"/>
  <c r="G639" i="2"/>
  <c r="L639" i="2" s="1"/>
  <c r="F639" i="2"/>
  <c r="K639" i="2" s="1"/>
  <c r="C639" i="2"/>
  <c r="B639" i="2"/>
  <c r="H621" i="2"/>
  <c r="M621" i="2" s="1"/>
  <c r="G621" i="2"/>
  <c r="L621" i="2" s="1"/>
  <c r="F621" i="2"/>
  <c r="K621" i="2" s="1"/>
  <c r="C621" i="2"/>
  <c r="B621" i="2"/>
  <c r="H620" i="2"/>
  <c r="M620" i="2" s="1"/>
  <c r="G620" i="2"/>
  <c r="L620" i="2" s="1"/>
  <c r="F620" i="2"/>
  <c r="K620" i="2" s="1"/>
  <c r="C620" i="2"/>
  <c r="B620" i="2"/>
  <c r="H619" i="2"/>
  <c r="M619" i="2" s="1"/>
  <c r="G619" i="2"/>
  <c r="L619" i="2" s="1"/>
  <c r="F619" i="2"/>
  <c r="K619" i="2" s="1"/>
  <c r="C619" i="2"/>
  <c r="B619" i="2"/>
  <c r="H618" i="2"/>
  <c r="M618" i="2" s="1"/>
  <c r="G618" i="2"/>
  <c r="L618" i="2" s="1"/>
  <c r="F618" i="2"/>
  <c r="K618" i="2" s="1"/>
  <c r="C618" i="2"/>
  <c r="B618" i="2"/>
  <c r="H617" i="2"/>
  <c r="M617" i="2" s="1"/>
  <c r="G617" i="2"/>
  <c r="L617" i="2" s="1"/>
  <c r="F617" i="2"/>
  <c r="K617" i="2" s="1"/>
  <c r="C617" i="2"/>
  <c r="B617" i="2"/>
  <c r="O96" i="1" l="1"/>
  <c r="C584" i="2"/>
  <c r="H584" i="2"/>
  <c r="M584" i="2" s="1"/>
  <c r="G584" i="2"/>
  <c r="L584" i="2" s="1"/>
  <c r="F584" i="2"/>
  <c r="K584" i="2" s="1"/>
  <c r="P96" i="1" l="1"/>
  <c r="B587" i="2"/>
  <c r="C587" i="2"/>
  <c r="F587" i="2"/>
  <c r="K587" i="2" s="1"/>
  <c r="G587" i="2"/>
  <c r="L587" i="2" s="1"/>
  <c r="H587" i="2"/>
  <c r="M587" i="2" s="1"/>
  <c r="C586" i="2"/>
  <c r="B586" i="2"/>
  <c r="C585" i="2"/>
  <c r="B585" i="2"/>
  <c r="H599" i="2"/>
  <c r="G599" i="2"/>
  <c r="F599" i="2"/>
  <c r="H598" i="2"/>
  <c r="G598" i="2"/>
  <c r="F598" i="2"/>
  <c r="H597" i="2"/>
  <c r="G597" i="2"/>
  <c r="F597" i="2"/>
  <c r="H596" i="2"/>
  <c r="G596" i="2"/>
  <c r="F596" i="2"/>
  <c r="H595" i="2"/>
  <c r="G595" i="2"/>
  <c r="F595" i="2"/>
  <c r="D599" i="2"/>
  <c r="D598" i="2"/>
  <c r="D597" i="2"/>
  <c r="D596" i="2"/>
  <c r="D595" i="2"/>
  <c r="D594" i="2"/>
  <c r="D593" i="2"/>
  <c r="K595" i="2" l="1"/>
  <c r="L595" i="2"/>
  <c r="M597" i="2"/>
  <c r="L598" i="2"/>
  <c r="L599" i="2"/>
  <c r="K598" i="2"/>
  <c r="M598" i="2"/>
  <c r="K599" i="2"/>
  <c r="M599" i="2"/>
  <c r="L596" i="2"/>
  <c r="M596" i="2"/>
  <c r="K597" i="2"/>
  <c r="L597" i="2"/>
  <c r="M595" i="2"/>
  <c r="K596" i="2"/>
  <c r="H684" i="2"/>
  <c r="M684" i="2" s="1"/>
  <c r="G684" i="2"/>
  <c r="L684" i="2" s="1"/>
  <c r="F684" i="2"/>
  <c r="K684" i="2" s="1"/>
  <c r="H683" i="2"/>
  <c r="M683" i="2" s="1"/>
  <c r="G683" i="2"/>
  <c r="L683" i="2" s="1"/>
  <c r="F683" i="2"/>
  <c r="K683" i="2" s="1"/>
  <c r="C683" i="2"/>
  <c r="B683" i="2"/>
  <c r="H710" i="2" l="1"/>
  <c r="G710" i="2"/>
  <c r="F710" i="2"/>
  <c r="H704" i="2"/>
  <c r="M704" i="2" s="1"/>
  <c r="G704" i="2"/>
  <c r="L704" i="2" s="1"/>
  <c r="F704" i="2"/>
  <c r="K704" i="2" s="1"/>
  <c r="H703" i="2"/>
  <c r="M703" i="2" s="1"/>
  <c r="G703" i="2"/>
  <c r="L703" i="2" s="1"/>
  <c r="F703" i="2"/>
  <c r="K703" i="2" s="1"/>
  <c r="H702" i="2"/>
  <c r="M702" i="2" s="1"/>
  <c r="G702" i="2"/>
  <c r="L702" i="2" s="1"/>
  <c r="F702" i="2"/>
  <c r="K702" i="2" s="1"/>
  <c r="H701" i="2"/>
  <c r="M701" i="2" s="1"/>
  <c r="G701" i="2"/>
  <c r="L701" i="2" s="1"/>
  <c r="F701" i="2"/>
  <c r="K701" i="2" s="1"/>
  <c r="H700" i="2"/>
  <c r="M700" i="2" s="1"/>
  <c r="G700" i="2"/>
  <c r="L700" i="2" s="1"/>
  <c r="F700" i="2"/>
  <c r="K700" i="2" s="1"/>
  <c r="H694" i="2"/>
  <c r="M694" i="2" s="1"/>
  <c r="G694" i="2"/>
  <c r="L694" i="2" s="1"/>
  <c r="F694" i="2"/>
  <c r="K694" i="2" s="1"/>
  <c r="H693" i="2"/>
  <c r="M693" i="2" s="1"/>
  <c r="G693" i="2"/>
  <c r="L693" i="2" s="1"/>
  <c r="F693" i="2"/>
  <c r="K693" i="2" s="1"/>
  <c r="H692" i="2"/>
  <c r="M692" i="2" s="1"/>
  <c r="G692" i="2"/>
  <c r="L692" i="2" s="1"/>
  <c r="F692" i="2"/>
  <c r="K692" i="2" s="1"/>
  <c r="H691" i="2"/>
  <c r="M691" i="2" s="1"/>
  <c r="G691" i="2"/>
  <c r="L691" i="2" s="1"/>
  <c r="F691" i="2"/>
  <c r="K691" i="2" s="1"/>
  <c r="H690" i="2"/>
  <c r="M690" i="2" s="1"/>
  <c r="G690" i="2"/>
  <c r="L690" i="2" s="1"/>
  <c r="F690" i="2"/>
  <c r="K690" i="2" s="1"/>
  <c r="H682" i="2"/>
  <c r="M682" i="2" s="1"/>
  <c r="G682" i="2"/>
  <c r="L682" i="2" s="1"/>
  <c r="F682" i="2"/>
  <c r="K682" i="2" s="1"/>
  <c r="H681" i="2"/>
  <c r="M681" i="2" s="1"/>
  <c r="G681" i="2"/>
  <c r="L681" i="2" s="1"/>
  <c r="F681" i="2"/>
  <c r="K681" i="2" s="1"/>
  <c r="H680" i="2"/>
  <c r="M680" i="2" s="1"/>
  <c r="G680" i="2"/>
  <c r="L680" i="2" s="1"/>
  <c r="F680" i="2"/>
  <c r="K680" i="2" s="1"/>
  <c r="H674" i="2"/>
  <c r="M674" i="2" s="1"/>
  <c r="G674" i="2"/>
  <c r="L674" i="2" s="1"/>
  <c r="F674" i="2"/>
  <c r="K674" i="2" s="1"/>
  <c r="H668" i="2"/>
  <c r="M668" i="2" s="1"/>
  <c r="G668" i="2"/>
  <c r="L668" i="2" s="1"/>
  <c r="F668" i="2"/>
  <c r="K668" i="2" s="1"/>
  <c r="H662" i="2"/>
  <c r="M662" i="2" s="1"/>
  <c r="G662" i="2"/>
  <c r="L662" i="2" s="1"/>
  <c r="F662" i="2"/>
  <c r="K662" i="2" s="1"/>
  <c r="H633" i="2"/>
  <c r="G633" i="2"/>
  <c r="F633" i="2"/>
  <c r="H632" i="2"/>
  <c r="G632" i="2"/>
  <c r="F632" i="2"/>
  <c r="H631" i="2"/>
  <c r="G631" i="2"/>
  <c r="F631" i="2"/>
  <c r="H630" i="2"/>
  <c r="G630" i="2"/>
  <c r="F630" i="2"/>
  <c r="H629" i="2"/>
  <c r="G629" i="2"/>
  <c r="F629" i="2"/>
  <c r="H628" i="2"/>
  <c r="G628" i="2"/>
  <c r="F628" i="2"/>
  <c r="H627" i="2"/>
  <c r="G627" i="2"/>
  <c r="F627" i="2"/>
  <c r="H611" i="2"/>
  <c r="M611" i="2" s="1"/>
  <c r="G611" i="2"/>
  <c r="L611" i="2" s="1"/>
  <c r="F611" i="2"/>
  <c r="K611" i="2" s="1"/>
  <c r="H610" i="2"/>
  <c r="M610" i="2" s="1"/>
  <c r="G610" i="2"/>
  <c r="L610" i="2" s="1"/>
  <c r="F610" i="2"/>
  <c r="K610" i="2" s="1"/>
  <c r="H609" i="2"/>
  <c r="G609" i="2"/>
  <c r="F609" i="2"/>
  <c r="H608" i="2"/>
  <c r="G608" i="2"/>
  <c r="F608" i="2"/>
  <c r="H607" i="2"/>
  <c r="G607" i="2"/>
  <c r="F607" i="2"/>
  <c r="H606" i="2"/>
  <c r="G606" i="2"/>
  <c r="F606" i="2"/>
  <c r="H605" i="2"/>
  <c r="G605" i="2"/>
  <c r="F605" i="2"/>
  <c r="H586" i="2"/>
  <c r="M586" i="2" s="1"/>
  <c r="G586" i="2"/>
  <c r="L586" i="2" s="1"/>
  <c r="F586" i="2"/>
  <c r="K586" i="2" s="1"/>
  <c r="H585" i="2"/>
  <c r="M585" i="2" s="1"/>
  <c r="G585" i="2"/>
  <c r="L585" i="2" s="1"/>
  <c r="F585" i="2"/>
  <c r="K585" i="2" s="1"/>
  <c r="H594" i="2"/>
  <c r="M594" i="2" s="1"/>
  <c r="G594" i="2"/>
  <c r="L594" i="2" s="1"/>
  <c r="F594" i="2"/>
  <c r="K594" i="2" s="1"/>
  <c r="H593" i="2"/>
  <c r="M593" i="2" s="1"/>
  <c r="G593" i="2"/>
  <c r="L593" i="2" s="1"/>
  <c r="F593" i="2"/>
  <c r="K593" i="2" s="1"/>
  <c r="H578" i="2"/>
  <c r="M578" i="2" s="1"/>
  <c r="G578" i="2"/>
  <c r="L578" i="2" s="1"/>
  <c r="F578" i="2"/>
  <c r="K578" i="2" s="1"/>
  <c r="H577" i="2"/>
  <c r="M577" i="2" s="1"/>
  <c r="G577" i="2"/>
  <c r="L577" i="2" s="1"/>
  <c r="F577" i="2"/>
  <c r="K577" i="2" s="1"/>
  <c r="H498" i="2"/>
  <c r="M498" i="2" s="1"/>
  <c r="G498" i="2"/>
  <c r="L498" i="2" s="1"/>
  <c r="F498" i="2"/>
  <c r="K498" i="2" s="1"/>
  <c r="H497" i="2"/>
  <c r="M497" i="2" s="1"/>
  <c r="G497" i="2"/>
  <c r="L497" i="2" s="1"/>
  <c r="F497" i="2"/>
  <c r="K497" i="2" s="1"/>
  <c r="H496" i="2"/>
  <c r="M496" i="2" s="1"/>
  <c r="G496" i="2"/>
  <c r="L496" i="2" s="1"/>
  <c r="F496" i="2"/>
  <c r="K496" i="2" s="1"/>
  <c r="H495" i="2"/>
  <c r="M495" i="2" s="1"/>
  <c r="G495" i="2"/>
  <c r="L495" i="2" s="1"/>
  <c r="F495" i="2"/>
  <c r="K495" i="2" s="1"/>
  <c r="H494" i="2"/>
  <c r="M494" i="2" s="1"/>
  <c r="G494" i="2"/>
  <c r="L494" i="2" s="1"/>
  <c r="F494" i="2"/>
  <c r="K494" i="2" s="1"/>
  <c r="H493" i="2"/>
  <c r="M493" i="2" s="1"/>
  <c r="G493" i="2"/>
  <c r="L493" i="2" s="1"/>
  <c r="F493" i="2"/>
  <c r="K493" i="2" s="1"/>
  <c r="H492" i="2"/>
  <c r="M492" i="2" s="1"/>
  <c r="G492" i="2"/>
  <c r="L492" i="2" s="1"/>
  <c r="F492" i="2"/>
  <c r="K492" i="2" s="1"/>
  <c r="H491" i="2"/>
  <c r="M491" i="2" s="1"/>
  <c r="G491" i="2"/>
  <c r="L491" i="2" s="1"/>
  <c r="F491" i="2"/>
  <c r="K491" i="2" s="1"/>
  <c r="H490" i="2"/>
  <c r="M490" i="2" s="1"/>
  <c r="G490" i="2"/>
  <c r="L490" i="2" s="1"/>
  <c r="F490" i="2"/>
  <c r="K490" i="2" s="1"/>
  <c r="H489" i="2"/>
  <c r="M489" i="2" s="1"/>
  <c r="G489" i="2"/>
  <c r="L489" i="2" s="1"/>
  <c r="F489" i="2"/>
  <c r="K489" i="2" s="1"/>
  <c r="H483" i="2"/>
  <c r="M483" i="2" s="1"/>
  <c r="G483" i="2"/>
  <c r="L483" i="2" s="1"/>
  <c r="F483" i="2"/>
  <c r="K483" i="2" s="1"/>
  <c r="H477" i="2"/>
  <c r="G477" i="2"/>
  <c r="F477" i="2"/>
  <c r="H476" i="2"/>
  <c r="M476" i="2" s="1"/>
  <c r="G476" i="2"/>
  <c r="L476" i="2" s="1"/>
  <c r="F476" i="2"/>
  <c r="K476" i="2" s="1"/>
  <c r="H475" i="2"/>
  <c r="M475" i="2" s="1"/>
  <c r="G475" i="2"/>
  <c r="L475" i="2" s="1"/>
  <c r="F475" i="2"/>
  <c r="K475" i="2" s="1"/>
  <c r="H469" i="2"/>
  <c r="M469" i="2" s="1"/>
  <c r="G469" i="2"/>
  <c r="L469" i="2" s="1"/>
  <c r="F469" i="2"/>
  <c r="K469" i="2" s="1"/>
  <c r="H468" i="2"/>
  <c r="M468" i="2" s="1"/>
  <c r="G468" i="2"/>
  <c r="L468" i="2" s="1"/>
  <c r="F468" i="2"/>
  <c r="K468" i="2" s="1"/>
  <c r="H467" i="2"/>
  <c r="M467" i="2" s="1"/>
  <c r="G467" i="2"/>
  <c r="L467" i="2" s="1"/>
  <c r="F467" i="2"/>
  <c r="K467" i="2" s="1"/>
  <c r="H461" i="2"/>
  <c r="G461" i="2"/>
  <c r="F461" i="2"/>
  <c r="H460" i="2"/>
  <c r="G460" i="2"/>
  <c r="F460" i="2"/>
  <c r="H459" i="2"/>
  <c r="M459" i="2" s="1"/>
  <c r="G459" i="2"/>
  <c r="L459" i="2" s="1"/>
  <c r="F459" i="2"/>
  <c r="K459" i="2" s="1"/>
  <c r="H457" i="2"/>
  <c r="G457" i="2"/>
  <c r="F457" i="2"/>
  <c r="H456" i="2"/>
  <c r="G456" i="2"/>
  <c r="F456" i="2"/>
  <c r="H455" i="2"/>
  <c r="M455" i="2" s="1"/>
  <c r="G455" i="2"/>
  <c r="L455" i="2" s="1"/>
  <c r="F455" i="2"/>
  <c r="K455" i="2" s="1"/>
  <c r="H448" i="2"/>
  <c r="M448" i="2" s="1"/>
  <c r="G448" i="2"/>
  <c r="L448" i="2" s="1"/>
  <c r="F448" i="2"/>
  <c r="K448" i="2" s="1"/>
  <c r="H447" i="2"/>
  <c r="M447" i="2" s="1"/>
  <c r="G447" i="2"/>
  <c r="L447" i="2" s="1"/>
  <c r="F447" i="2"/>
  <c r="K447" i="2" s="1"/>
  <c r="H446" i="2"/>
  <c r="M446" i="2" s="1"/>
  <c r="G446" i="2"/>
  <c r="L446" i="2" s="1"/>
  <c r="F446" i="2"/>
  <c r="K446" i="2" s="1"/>
  <c r="H439" i="2"/>
  <c r="G439" i="2"/>
  <c r="F439" i="2"/>
  <c r="H438" i="2"/>
  <c r="G438" i="2"/>
  <c r="F438" i="2"/>
  <c r="H437" i="2"/>
  <c r="G437" i="2"/>
  <c r="F437" i="2"/>
  <c r="H436" i="2"/>
  <c r="G436" i="2"/>
  <c r="F436" i="2"/>
  <c r="H435" i="2"/>
  <c r="G435" i="2"/>
  <c r="F435" i="2"/>
  <c r="H434" i="2"/>
  <c r="G434" i="2"/>
  <c r="F434" i="2"/>
  <c r="H433" i="2"/>
  <c r="G433" i="2"/>
  <c r="F433" i="2"/>
  <c r="H432" i="2"/>
  <c r="G432" i="2"/>
  <c r="F432" i="2"/>
  <c r="H373" i="2"/>
  <c r="M373" i="2" s="1"/>
  <c r="G373" i="2"/>
  <c r="L373" i="2" s="1"/>
  <c r="F373" i="2"/>
  <c r="K373" i="2" s="1"/>
  <c r="H372" i="2"/>
  <c r="M372" i="2" s="1"/>
  <c r="G372" i="2"/>
  <c r="L372" i="2" s="1"/>
  <c r="F372" i="2"/>
  <c r="K372" i="2" s="1"/>
  <c r="H371" i="2"/>
  <c r="M371" i="2" s="1"/>
  <c r="G371" i="2"/>
  <c r="L371" i="2" s="1"/>
  <c r="F371" i="2"/>
  <c r="K371" i="2" s="1"/>
  <c r="H365" i="2"/>
  <c r="M365" i="2" s="1"/>
  <c r="G365" i="2"/>
  <c r="L365" i="2" s="1"/>
  <c r="F365" i="2"/>
  <c r="K365" i="2" s="1"/>
  <c r="H364" i="2"/>
  <c r="M364" i="2" s="1"/>
  <c r="G364" i="2"/>
  <c r="L364" i="2" s="1"/>
  <c r="F364" i="2"/>
  <c r="K364" i="2" s="1"/>
  <c r="H358" i="2"/>
  <c r="M358" i="2" s="1"/>
  <c r="G358" i="2"/>
  <c r="L358" i="2" s="1"/>
  <c r="F358" i="2"/>
  <c r="K358" i="2" s="1"/>
  <c r="H357" i="2"/>
  <c r="M357" i="2" s="1"/>
  <c r="G357" i="2"/>
  <c r="L357" i="2" s="1"/>
  <c r="F357" i="2"/>
  <c r="K357" i="2" s="1"/>
  <c r="H356" i="2"/>
  <c r="M356" i="2" s="1"/>
  <c r="G356" i="2"/>
  <c r="L356" i="2" s="1"/>
  <c r="F356" i="2"/>
  <c r="K356" i="2" s="1"/>
  <c r="H355" i="2"/>
  <c r="M355" i="2" s="1"/>
  <c r="G355" i="2"/>
  <c r="L355" i="2" s="1"/>
  <c r="F355" i="2"/>
  <c r="K355" i="2" s="1"/>
  <c r="H353" i="2"/>
  <c r="M353" i="2" s="1"/>
  <c r="G353" i="2"/>
  <c r="L353" i="2" s="1"/>
  <c r="F353" i="2"/>
  <c r="K353" i="2" s="1"/>
  <c r="H352" i="2"/>
  <c r="M352" i="2" s="1"/>
  <c r="G352" i="2"/>
  <c r="L352" i="2" s="1"/>
  <c r="F352" i="2"/>
  <c r="K352" i="2" s="1"/>
  <c r="H351" i="2"/>
  <c r="M351" i="2" s="1"/>
  <c r="G351" i="2"/>
  <c r="L351" i="2" s="1"/>
  <c r="F351" i="2"/>
  <c r="K351" i="2" s="1"/>
  <c r="H350" i="2"/>
  <c r="M350" i="2" s="1"/>
  <c r="G350" i="2"/>
  <c r="L350" i="2" s="1"/>
  <c r="F350" i="2"/>
  <c r="K350" i="2" s="1"/>
  <c r="H349" i="2"/>
  <c r="M349" i="2" s="1"/>
  <c r="G349" i="2"/>
  <c r="L349" i="2" s="1"/>
  <c r="F349" i="2"/>
  <c r="K349" i="2" s="1"/>
  <c r="H348" i="2"/>
  <c r="M348" i="2" s="1"/>
  <c r="G348" i="2"/>
  <c r="L348" i="2" s="1"/>
  <c r="F348" i="2"/>
  <c r="K348" i="2" s="1"/>
  <c r="H347" i="2"/>
  <c r="M347" i="2" s="1"/>
  <c r="G347" i="2"/>
  <c r="L347" i="2" s="1"/>
  <c r="F347" i="2"/>
  <c r="K347" i="2" s="1"/>
  <c r="H346" i="2"/>
  <c r="M346" i="2" s="1"/>
  <c r="G346" i="2"/>
  <c r="L346" i="2" s="1"/>
  <c r="F346" i="2"/>
  <c r="K346" i="2" s="1"/>
  <c r="H345" i="2"/>
  <c r="M345" i="2" s="1"/>
  <c r="G345" i="2"/>
  <c r="L345" i="2" s="1"/>
  <c r="F345" i="2"/>
  <c r="K345" i="2" s="1"/>
  <c r="H344" i="2"/>
  <c r="M344" i="2" s="1"/>
  <c r="G344" i="2"/>
  <c r="L344" i="2" s="1"/>
  <c r="F344" i="2"/>
  <c r="K344" i="2" s="1"/>
  <c r="H343" i="2"/>
  <c r="M343" i="2" s="1"/>
  <c r="G343" i="2"/>
  <c r="L343" i="2" s="1"/>
  <c r="F343" i="2"/>
  <c r="K343" i="2" s="1"/>
  <c r="H342" i="2"/>
  <c r="M342" i="2" s="1"/>
  <c r="G342" i="2"/>
  <c r="L342" i="2" s="1"/>
  <c r="F342" i="2"/>
  <c r="K342" i="2" s="1"/>
  <c r="H335" i="2"/>
  <c r="M335" i="2" s="1"/>
  <c r="G335" i="2"/>
  <c r="L335" i="2" s="1"/>
  <c r="F335" i="2"/>
  <c r="K335" i="2" s="1"/>
  <c r="H334" i="2"/>
  <c r="M334" i="2" s="1"/>
  <c r="G334" i="2"/>
  <c r="L334" i="2" s="1"/>
  <c r="F334" i="2"/>
  <c r="K334" i="2" s="1"/>
  <c r="H333" i="2"/>
  <c r="M333" i="2" s="1"/>
  <c r="G333" i="2"/>
  <c r="L333" i="2" s="1"/>
  <c r="F333" i="2"/>
  <c r="K333" i="2" s="1"/>
  <c r="H332" i="2"/>
  <c r="M332" i="2" s="1"/>
  <c r="G332" i="2"/>
  <c r="L332" i="2" s="1"/>
  <c r="F332" i="2"/>
  <c r="K332" i="2" s="1"/>
  <c r="H331" i="2"/>
  <c r="M331" i="2" s="1"/>
  <c r="G331" i="2"/>
  <c r="L331" i="2" s="1"/>
  <c r="F331" i="2"/>
  <c r="K331" i="2" s="1"/>
  <c r="H330" i="2"/>
  <c r="M330" i="2" s="1"/>
  <c r="G330" i="2"/>
  <c r="L330" i="2" s="1"/>
  <c r="F330" i="2"/>
  <c r="K330" i="2" s="1"/>
  <c r="H329" i="2"/>
  <c r="M329" i="2" s="1"/>
  <c r="G329" i="2"/>
  <c r="L329" i="2" s="1"/>
  <c r="F329" i="2"/>
  <c r="K329" i="2" s="1"/>
  <c r="H328" i="2"/>
  <c r="M328" i="2" s="1"/>
  <c r="G328" i="2"/>
  <c r="L328" i="2" s="1"/>
  <c r="F328" i="2"/>
  <c r="K328" i="2" s="1"/>
  <c r="H327" i="2"/>
  <c r="M327" i="2" s="1"/>
  <c r="G327" i="2"/>
  <c r="L327" i="2" s="1"/>
  <c r="F327" i="2"/>
  <c r="K327" i="2" s="1"/>
  <c r="H326" i="2"/>
  <c r="G326" i="2"/>
  <c r="F326" i="2"/>
  <c r="H325" i="2"/>
  <c r="G325" i="2"/>
  <c r="F325" i="2"/>
  <c r="H324" i="2"/>
  <c r="M324" i="2" s="1"/>
  <c r="G324" i="2"/>
  <c r="L324" i="2" s="1"/>
  <c r="F324" i="2"/>
  <c r="K324" i="2" s="1"/>
  <c r="H323" i="2"/>
  <c r="M323" i="2" s="1"/>
  <c r="G323" i="2"/>
  <c r="L323" i="2" s="1"/>
  <c r="F323" i="2"/>
  <c r="K323" i="2" s="1"/>
  <c r="H322" i="2"/>
  <c r="M322" i="2" s="1"/>
  <c r="G322" i="2"/>
  <c r="L322" i="2" s="1"/>
  <c r="F322" i="2"/>
  <c r="K322" i="2" s="1"/>
  <c r="H321" i="2"/>
  <c r="M321" i="2" s="1"/>
  <c r="G321" i="2"/>
  <c r="L321" i="2" s="1"/>
  <c r="F321" i="2"/>
  <c r="K321" i="2" s="1"/>
  <c r="H315" i="2"/>
  <c r="M315" i="2" s="1"/>
  <c r="G315" i="2"/>
  <c r="L315" i="2" s="1"/>
  <c r="F315" i="2"/>
  <c r="K315" i="2" s="1"/>
  <c r="H314" i="2"/>
  <c r="M314" i="2" s="1"/>
  <c r="G314" i="2"/>
  <c r="L314" i="2" s="1"/>
  <c r="F314" i="2"/>
  <c r="K314" i="2" s="1"/>
  <c r="H313" i="2"/>
  <c r="M313" i="2" s="1"/>
  <c r="G313" i="2"/>
  <c r="L313" i="2" s="1"/>
  <c r="F313" i="2"/>
  <c r="K313" i="2" s="1"/>
  <c r="H312" i="2"/>
  <c r="M312" i="2" s="1"/>
  <c r="G312" i="2"/>
  <c r="L312" i="2" s="1"/>
  <c r="F312" i="2"/>
  <c r="K312" i="2" s="1"/>
  <c r="H311" i="2"/>
  <c r="M311" i="2" s="1"/>
  <c r="G311" i="2"/>
  <c r="L311" i="2" s="1"/>
  <c r="F311" i="2"/>
  <c r="K311" i="2" s="1"/>
  <c r="H292" i="2"/>
  <c r="M292" i="2" s="1"/>
  <c r="G292" i="2"/>
  <c r="L292" i="2" s="1"/>
  <c r="F292" i="2"/>
  <c r="K292" i="2" s="1"/>
  <c r="H291" i="2"/>
  <c r="M291" i="2" s="1"/>
  <c r="G291" i="2"/>
  <c r="L291" i="2" s="1"/>
  <c r="F291" i="2"/>
  <c r="K291" i="2" s="1"/>
  <c r="H259" i="2"/>
  <c r="M259" i="2" s="1"/>
  <c r="G259" i="2"/>
  <c r="L259" i="2" s="1"/>
  <c r="F259" i="2"/>
  <c r="K259" i="2" s="1"/>
  <c r="H258" i="2"/>
  <c r="M258" i="2" s="1"/>
  <c r="G258" i="2"/>
  <c r="L258" i="2" s="1"/>
  <c r="F258" i="2"/>
  <c r="K258" i="2" s="1"/>
  <c r="H257" i="2"/>
  <c r="M257" i="2" s="1"/>
  <c r="G257" i="2"/>
  <c r="L257" i="2" s="1"/>
  <c r="F257" i="2"/>
  <c r="K257" i="2" s="1"/>
  <c r="H251" i="2"/>
  <c r="M251" i="2" s="1"/>
  <c r="G251" i="2"/>
  <c r="L251" i="2" s="1"/>
  <c r="F251" i="2"/>
  <c r="K251" i="2" s="1"/>
  <c r="H250" i="2"/>
  <c r="M250" i="2" s="1"/>
  <c r="G250" i="2"/>
  <c r="L250" i="2" s="1"/>
  <c r="F250" i="2"/>
  <c r="K250" i="2" s="1"/>
  <c r="H249" i="2"/>
  <c r="M249" i="2" s="1"/>
  <c r="G249" i="2"/>
  <c r="L249" i="2" s="1"/>
  <c r="F249" i="2"/>
  <c r="K249" i="2" s="1"/>
  <c r="H248" i="2"/>
  <c r="M248" i="2" s="1"/>
  <c r="G248" i="2"/>
  <c r="L248" i="2" s="1"/>
  <c r="F248" i="2"/>
  <c r="K248" i="2" s="1"/>
  <c r="H247" i="2"/>
  <c r="M247" i="2" s="1"/>
  <c r="G247" i="2"/>
  <c r="L247" i="2" s="1"/>
  <c r="F247" i="2"/>
  <c r="K247" i="2" s="1"/>
  <c r="H246" i="2"/>
  <c r="M246" i="2" s="1"/>
  <c r="G246" i="2"/>
  <c r="L246" i="2" s="1"/>
  <c r="F246" i="2"/>
  <c r="K246" i="2" s="1"/>
  <c r="H245" i="2"/>
  <c r="M245" i="2" s="1"/>
  <c r="G245" i="2"/>
  <c r="L245" i="2" s="1"/>
  <c r="F245" i="2"/>
  <c r="K245" i="2" s="1"/>
  <c r="H239" i="2"/>
  <c r="M239" i="2" s="1"/>
  <c r="G239" i="2"/>
  <c r="L239" i="2" s="1"/>
  <c r="F239" i="2"/>
  <c r="K239" i="2" s="1"/>
  <c r="H238" i="2"/>
  <c r="G238" i="2"/>
  <c r="F238" i="2"/>
  <c r="H237" i="2"/>
  <c r="M237" i="2" s="1"/>
  <c r="G237" i="2"/>
  <c r="L237" i="2" s="1"/>
  <c r="F237" i="2"/>
  <c r="K237" i="2" s="1"/>
  <c r="H227" i="2"/>
  <c r="M227" i="2" s="1"/>
  <c r="G227" i="2"/>
  <c r="L227" i="2" s="1"/>
  <c r="F227" i="2"/>
  <c r="K227" i="2" s="1"/>
  <c r="H230" i="2"/>
  <c r="M230" i="2" s="1"/>
  <c r="G230" i="2"/>
  <c r="L230" i="2" s="1"/>
  <c r="F230" i="2"/>
  <c r="K230" i="2" s="1"/>
  <c r="H226" i="2"/>
  <c r="M226" i="2" s="1"/>
  <c r="G226" i="2"/>
  <c r="L226" i="2" s="1"/>
  <c r="F226" i="2"/>
  <c r="K226" i="2" s="1"/>
  <c r="H231" i="2"/>
  <c r="M231" i="2" s="1"/>
  <c r="G231" i="2"/>
  <c r="L231" i="2" s="1"/>
  <c r="F231" i="2"/>
  <c r="K231" i="2" s="1"/>
  <c r="H225" i="2"/>
  <c r="M225" i="2" s="1"/>
  <c r="G225" i="2"/>
  <c r="L225" i="2" s="1"/>
  <c r="F225" i="2"/>
  <c r="K225" i="2" s="1"/>
  <c r="H229" i="2"/>
  <c r="M229" i="2" s="1"/>
  <c r="G229" i="2"/>
  <c r="L229" i="2" s="1"/>
  <c r="F229" i="2"/>
  <c r="K229" i="2" s="1"/>
  <c r="H223" i="2"/>
  <c r="G223" i="2"/>
  <c r="F223" i="2"/>
  <c r="H220" i="2"/>
  <c r="M220" i="2" s="1"/>
  <c r="G220" i="2"/>
  <c r="L220" i="2" s="1"/>
  <c r="F220" i="2"/>
  <c r="K220" i="2" s="1"/>
  <c r="H95" i="2"/>
  <c r="M95" i="2" s="1"/>
  <c r="G95" i="2"/>
  <c r="L95" i="2" s="1"/>
  <c r="F95" i="2"/>
  <c r="K95" i="2" s="1"/>
  <c r="H94" i="2"/>
  <c r="M94" i="2" s="1"/>
  <c r="G94" i="2"/>
  <c r="L94" i="2" s="1"/>
  <c r="F94" i="2"/>
  <c r="K94" i="2" s="1"/>
  <c r="H87" i="2"/>
  <c r="M87" i="2" s="1"/>
  <c r="G87" i="2"/>
  <c r="L87" i="2" s="1"/>
  <c r="F87" i="2"/>
  <c r="K87" i="2" s="1"/>
  <c r="H86" i="2"/>
  <c r="M86" i="2" s="1"/>
  <c r="G86" i="2"/>
  <c r="L86" i="2" s="1"/>
  <c r="F86" i="2"/>
  <c r="K86" i="2" s="1"/>
  <c r="H79" i="2"/>
  <c r="M79" i="2" s="1"/>
  <c r="G79" i="2"/>
  <c r="L79" i="2" s="1"/>
  <c r="F79" i="2"/>
  <c r="K79" i="2" s="1"/>
  <c r="H78" i="2"/>
  <c r="M78" i="2" s="1"/>
  <c r="G78" i="2"/>
  <c r="L78" i="2" s="1"/>
  <c r="F78" i="2"/>
  <c r="K78" i="2" s="1"/>
  <c r="H71" i="2"/>
  <c r="M71" i="2" s="1"/>
  <c r="G71" i="2"/>
  <c r="L71" i="2" s="1"/>
  <c r="F71" i="2"/>
  <c r="K71" i="2" s="1"/>
  <c r="H70" i="2"/>
  <c r="M70" i="2" s="1"/>
  <c r="G70" i="2"/>
  <c r="L70" i="2" s="1"/>
  <c r="F70" i="2"/>
  <c r="K70" i="2" s="1"/>
  <c r="H111" i="2"/>
  <c r="M111" i="2" s="1"/>
  <c r="G111" i="2"/>
  <c r="L111" i="2" s="1"/>
  <c r="F111" i="2"/>
  <c r="K111" i="2" s="1"/>
  <c r="H110" i="2"/>
  <c r="M110" i="2" s="1"/>
  <c r="G110" i="2"/>
  <c r="L110" i="2" s="1"/>
  <c r="F110" i="2"/>
  <c r="K110" i="2" s="1"/>
  <c r="H119" i="2"/>
  <c r="M119" i="2" s="1"/>
  <c r="G119" i="2"/>
  <c r="L119" i="2" s="1"/>
  <c r="F119" i="2"/>
  <c r="K119" i="2" s="1"/>
  <c r="H118" i="2"/>
  <c r="M118" i="2" s="1"/>
  <c r="G118" i="2"/>
  <c r="L118" i="2" s="1"/>
  <c r="F118" i="2"/>
  <c r="K118" i="2" s="1"/>
  <c r="H103" i="2"/>
  <c r="M103" i="2" s="1"/>
  <c r="G103" i="2"/>
  <c r="L103" i="2" s="1"/>
  <c r="F103" i="2"/>
  <c r="K103" i="2" s="1"/>
  <c r="H102" i="2"/>
  <c r="M102" i="2" s="1"/>
  <c r="G102" i="2"/>
  <c r="L102" i="2" s="1"/>
  <c r="F102" i="2"/>
  <c r="K102" i="2" s="1"/>
  <c r="H64" i="2"/>
  <c r="M64" i="2" s="1"/>
  <c r="G64" i="2"/>
  <c r="L64" i="2" s="1"/>
  <c r="F64" i="2"/>
  <c r="K64" i="2" s="1"/>
  <c r="H58" i="2"/>
  <c r="M58" i="2" s="1"/>
  <c r="G58" i="2"/>
  <c r="L58" i="2" s="1"/>
  <c r="F58" i="2"/>
  <c r="K58" i="2" s="1"/>
  <c r="H57" i="2"/>
  <c r="M57" i="2" s="1"/>
  <c r="G57" i="2"/>
  <c r="L57" i="2" s="1"/>
  <c r="F57" i="2"/>
  <c r="K57" i="2" s="1"/>
  <c r="H56" i="2"/>
  <c r="M56" i="2" s="1"/>
  <c r="G56" i="2"/>
  <c r="L56" i="2" s="1"/>
  <c r="F56" i="2"/>
  <c r="K56" i="2" s="1"/>
  <c r="H55" i="2"/>
  <c r="M55" i="2" s="1"/>
  <c r="G55" i="2"/>
  <c r="L55" i="2" s="1"/>
  <c r="F55" i="2"/>
  <c r="K55" i="2" s="1"/>
  <c r="H48" i="2"/>
  <c r="M48" i="2" s="1"/>
  <c r="G48" i="2"/>
  <c r="L48" i="2" s="1"/>
  <c r="F48" i="2"/>
  <c r="K48" i="2" s="1"/>
  <c r="H47" i="2"/>
  <c r="M47" i="2" s="1"/>
  <c r="G47" i="2"/>
  <c r="L47" i="2" s="1"/>
  <c r="F47" i="2"/>
  <c r="K47" i="2" s="1"/>
  <c r="H46" i="2"/>
  <c r="M46" i="2" s="1"/>
  <c r="G46" i="2"/>
  <c r="L46" i="2" s="1"/>
  <c r="F46" i="2"/>
  <c r="K46" i="2" s="1"/>
  <c r="H45" i="2"/>
  <c r="M45" i="2" s="1"/>
  <c r="G45" i="2"/>
  <c r="L45" i="2" s="1"/>
  <c r="F45" i="2"/>
  <c r="K45" i="2" s="1"/>
  <c r="H44" i="2"/>
  <c r="M44" i="2" s="1"/>
  <c r="G44" i="2"/>
  <c r="L44" i="2" s="1"/>
  <c r="F44" i="2"/>
  <c r="K44" i="2" s="1"/>
  <c r="H30" i="2"/>
  <c r="M30" i="2" s="1"/>
  <c r="G30" i="2"/>
  <c r="L30" i="2" s="1"/>
  <c r="F30" i="2"/>
  <c r="K30" i="2" s="1"/>
  <c r="H29" i="2"/>
  <c r="G29" i="2"/>
  <c r="F29" i="2"/>
  <c r="H28" i="2"/>
  <c r="G28" i="2"/>
  <c r="F28" i="2"/>
  <c r="H27" i="2"/>
  <c r="G27" i="2"/>
  <c r="F27" i="2"/>
  <c r="H26" i="2"/>
  <c r="G26" i="2"/>
  <c r="F26" i="2"/>
  <c r="C704" i="2"/>
  <c r="B704" i="2"/>
  <c r="C703" i="2"/>
  <c r="B703" i="2"/>
  <c r="C702" i="2"/>
  <c r="B702" i="2"/>
  <c r="C701" i="2"/>
  <c r="B701" i="2"/>
  <c r="C700" i="2"/>
  <c r="B700" i="2"/>
  <c r="C694" i="2"/>
  <c r="B694" i="2"/>
  <c r="C693" i="2"/>
  <c r="B693" i="2"/>
  <c r="C692" i="2"/>
  <c r="B692" i="2"/>
  <c r="C691" i="2"/>
  <c r="B691" i="2"/>
  <c r="C690" i="2"/>
  <c r="B690" i="2"/>
  <c r="C682" i="2"/>
  <c r="B682" i="2"/>
  <c r="C681" i="2"/>
  <c r="B681" i="2"/>
  <c r="C680" i="2"/>
  <c r="B680" i="2"/>
  <c r="C674" i="2"/>
  <c r="B674" i="2"/>
  <c r="C668" i="2"/>
  <c r="B668" i="2"/>
  <c r="C662" i="2"/>
  <c r="B662" i="2"/>
  <c r="C633" i="2"/>
  <c r="B633" i="2"/>
  <c r="C632" i="2"/>
  <c r="B632" i="2"/>
  <c r="C631" i="2"/>
  <c r="B631" i="2"/>
  <c r="C630" i="2"/>
  <c r="B630" i="2"/>
  <c r="C629" i="2"/>
  <c r="B629" i="2"/>
  <c r="C628" i="2"/>
  <c r="B628" i="2"/>
  <c r="C627" i="2"/>
  <c r="B627" i="2"/>
  <c r="C611" i="2"/>
  <c r="B611" i="2"/>
  <c r="C610" i="2"/>
  <c r="B610" i="2"/>
  <c r="C609" i="2"/>
  <c r="B609" i="2"/>
  <c r="C608" i="2"/>
  <c r="B608" i="2"/>
  <c r="C607" i="2"/>
  <c r="B607" i="2"/>
  <c r="C606" i="2"/>
  <c r="B606" i="2"/>
  <c r="B605" i="2"/>
  <c r="C578" i="2"/>
  <c r="B578" i="2"/>
  <c r="C577" i="2"/>
  <c r="B577" i="2"/>
  <c r="C498" i="2"/>
  <c r="B498" i="2"/>
  <c r="C497" i="2"/>
  <c r="B497" i="2"/>
  <c r="C496" i="2"/>
  <c r="B496" i="2"/>
  <c r="C495" i="2"/>
  <c r="B495" i="2"/>
  <c r="C494" i="2"/>
  <c r="B494" i="2"/>
  <c r="C493" i="2"/>
  <c r="B493" i="2"/>
  <c r="C492" i="2"/>
  <c r="B492" i="2"/>
  <c r="C491" i="2"/>
  <c r="B491" i="2"/>
  <c r="C490" i="2"/>
  <c r="B490" i="2"/>
  <c r="C489" i="2"/>
  <c r="B489" i="2"/>
  <c r="C483" i="2"/>
  <c r="B483" i="2"/>
  <c r="C477" i="2"/>
  <c r="B477" i="2"/>
  <c r="C476" i="2"/>
  <c r="B476" i="2"/>
  <c r="C475" i="2"/>
  <c r="B475" i="2"/>
  <c r="C469" i="2"/>
  <c r="B469" i="2"/>
  <c r="C468" i="2"/>
  <c r="B468" i="2"/>
  <c r="C467" i="2"/>
  <c r="B467" i="2"/>
  <c r="C461" i="2"/>
  <c r="B461" i="2"/>
  <c r="C460" i="2"/>
  <c r="B460" i="2"/>
  <c r="C459" i="2"/>
  <c r="B459" i="2"/>
  <c r="C457" i="2"/>
  <c r="B457" i="2"/>
  <c r="C456" i="2"/>
  <c r="B456" i="2"/>
  <c r="C455" i="2"/>
  <c r="B455" i="2"/>
  <c r="C448" i="2"/>
  <c r="B448" i="2"/>
  <c r="C447" i="2"/>
  <c r="B447" i="2"/>
  <c r="C446" i="2"/>
  <c r="B446" i="2"/>
  <c r="C439" i="2"/>
  <c r="B439" i="2"/>
  <c r="C438" i="2"/>
  <c r="B438" i="2"/>
  <c r="C437" i="2"/>
  <c r="B437" i="2"/>
  <c r="C436" i="2"/>
  <c r="B436" i="2"/>
  <c r="C435" i="2"/>
  <c r="B435" i="2"/>
  <c r="C434" i="2"/>
  <c r="B434" i="2"/>
  <c r="C433" i="2"/>
  <c r="B433" i="2"/>
  <c r="C432" i="2"/>
  <c r="B432" i="2"/>
  <c r="C373" i="2"/>
  <c r="B373" i="2"/>
  <c r="C372" i="2"/>
  <c r="B372" i="2"/>
  <c r="C371" i="2"/>
  <c r="B371" i="2"/>
  <c r="C365" i="2"/>
  <c r="B365" i="2"/>
  <c r="C364" i="2"/>
  <c r="B364" i="2"/>
  <c r="C358" i="2"/>
  <c r="B358" i="2"/>
  <c r="C357" i="2"/>
  <c r="B357" i="2"/>
  <c r="C356" i="2"/>
  <c r="B356" i="2"/>
  <c r="C355" i="2"/>
  <c r="B355" i="2"/>
  <c r="C353" i="2"/>
  <c r="B353" i="2"/>
  <c r="C352" i="2"/>
  <c r="B352" i="2"/>
  <c r="C351" i="2"/>
  <c r="B351" i="2"/>
  <c r="C350" i="2"/>
  <c r="B350" i="2"/>
  <c r="C349" i="2"/>
  <c r="B349" i="2"/>
  <c r="C348" i="2"/>
  <c r="B348" i="2"/>
  <c r="C347" i="2"/>
  <c r="B347" i="2"/>
  <c r="C346" i="2"/>
  <c r="B346" i="2"/>
  <c r="C345" i="2"/>
  <c r="B345" i="2"/>
  <c r="C344" i="2"/>
  <c r="B344" i="2"/>
  <c r="C343" i="2"/>
  <c r="B343" i="2"/>
  <c r="C342" i="2"/>
  <c r="B342" i="2"/>
  <c r="C335" i="2"/>
  <c r="B335" i="2"/>
  <c r="C334" i="2"/>
  <c r="B334" i="2"/>
  <c r="C333" i="2"/>
  <c r="B333" i="2"/>
  <c r="C332" i="2"/>
  <c r="B332" i="2"/>
  <c r="C331" i="2"/>
  <c r="B331" i="2"/>
  <c r="C330" i="2"/>
  <c r="B330" i="2"/>
  <c r="C329" i="2"/>
  <c r="B329" i="2"/>
  <c r="C328" i="2"/>
  <c r="B328" i="2"/>
  <c r="C327" i="2"/>
  <c r="B327" i="2"/>
  <c r="C326" i="2"/>
  <c r="B326" i="2"/>
  <c r="C325" i="2"/>
  <c r="B325" i="2"/>
  <c r="C324" i="2"/>
  <c r="B324" i="2"/>
  <c r="C323" i="2"/>
  <c r="B323" i="2"/>
  <c r="C322" i="2"/>
  <c r="B322" i="2"/>
  <c r="C321" i="2"/>
  <c r="B321" i="2"/>
  <c r="C315" i="2"/>
  <c r="B315" i="2"/>
  <c r="C314" i="2"/>
  <c r="B314" i="2"/>
  <c r="C313" i="2"/>
  <c r="B313" i="2"/>
  <c r="C312" i="2"/>
  <c r="B312" i="2"/>
  <c r="C311" i="2"/>
  <c r="B311" i="2"/>
  <c r="C292" i="2"/>
  <c r="B292" i="2"/>
  <c r="C291" i="2"/>
  <c r="B291" i="2"/>
  <c r="C259" i="2"/>
  <c r="B259" i="2"/>
  <c r="C258" i="2"/>
  <c r="B258" i="2"/>
  <c r="C257" i="2"/>
  <c r="B257" i="2"/>
  <c r="C251" i="2"/>
  <c r="B251" i="2"/>
  <c r="C250" i="2"/>
  <c r="B250" i="2"/>
  <c r="C249" i="2"/>
  <c r="B249" i="2"/>
  <c r="C248" i="2"/>
  <c r="B248" i="2"/>
  <c r="C247" i="2"/>
  <c r="B247" i="2"/>
  <c r="C246" i="2"/>
  <c r="B246" i="2"/>
  <c r="C245" i="2"/>
  <c r="B245" i="2"/>
  <c r="C239" i="2"/>
  <c r="B239" i="2"/>
  <c r="C238" i="2"/>
  <c r="B238" i="2"/>
  <c r="C237" i="2"/>
  <c r="B237" i="2"/>
  <c r="C227" i="2"/>
  <c r="B227" i="2"/>
  <c r="C230" i="2"/>
  <c r="B230" i="2"/>
  <c r="C226" i="2"/>
  <c r="B226" i="2"/>
  <c r="C231" i="2"/>
  <c r="B231" i="2"/>
  <c r="C225" i="2"/>
  <c r="B225" i="2"/>
  <c r="C229" i="2"/>
  <c r="B229" i="2"/>
  <c r="C223" i="2"/>
  <c r="B223" i="2"/>
  <c r="C220" i="2"/>
  <c r="B220" i="2"/>
  <c r="C95" i="2"/>
  <c r="B95" i="2"/>
  <c r="C94" i="2"/>
  <c r="B94" i="2"/>
  <c r="C87" i="2"/>
  <c r="B87" i="2"/>
  <c r="C86" i="2"/>
  <c r="B86" i="2"/>
  <c r="C79" i="2"/>
  <c r="B79" i="2"/>
  <c r="C78" i="2"/>
  <c r="B78" i="2"/>
  <c r="C71" i="2"/>
  <c r="B71" i="2"/>
  <c r="C70" i="2"/>
  <c r="B70" i="2"/>
  <c r="C111" i="2"/>
  <c r="B111" i="2"/>
  <c r="C110" i="2"/>
  <c r="B110" i="2"/>
  <c r="C119" i="2"/>
  <c r="B119" i="2"/>
  <c r="C118" i="2"/>
  <c r="B118" i="2"/>
  <c r="C103" i="2"/>
  <c r="B103" i="2"/>
  <c r="C102" i="2"/>
  <c r="B102" i="2"/>
  <c r="C64" i="2"/>
  <c r="B64" i="2"/>
  <c r="C58" i="2"/>
  <c r="B58" i="2"/>
  <c r="C57" i="2"/>
  <c r="B57" i="2"/>
  <c r="C56" i="2"/>
  <c r="B56" i="2"/>
  <c r="C55" i="2"/>
  <c r="B55" i="2"/>
  <c r="C48" i="2"/>
  <c r="B48" i="2"/>
  <c r="C47" i="2"/>
  <c r="B47" i="2"/>
  <c r="C46" i="2"/>
  <c r="B46" i="2"/>
  <c r="C45" i="2"/>
  <c r="B45" i="2"/>
  <c r="C44" i="2"/>
  <c r="B44" i="2"/>
  <c r="C30" i="2"/>
  <c r="B30" i="2"/>
  <c r="C29" i="2"/>
  <c r="B29" i="2"/>
  <c r="C28" i="2"/>
  <c r="B28" i="2"/>
  <c r="C27" i="2"/>
  <c r="B27" i="2"/>
  <c r="C26" i="2"/>
  <c r="B26" i="2"/>
  <c r="B96" i="2"/>
  <c r="B88" i="2"/>
  <c r="B80" i="2"/>
  <c r="B72" i="2"/>
  <c r="B112" i="2"/>
  <c r="B120" i="2"/>
  <c r="B104" i="2"/>
  <c r="B12" i="2"/>
  <c r="D457" i="2" l="1"/>
  <c r="L457" i="2" s="1"/>
  <c r="D456" i="2"/>
  <c r="M456" i="2" s="1"/>
  <c r="D96" i="2"/>
  <c r="D88" i="2"/>
  <c r="D80" i="2"/>
  <c r="D72" i="2"/>
  <c r="D112" i="2"/>
  <c r="D120" i="2"/>
  <c r="D104" i="2"/>
  <c r="K457" i="2" l="1"/>
  <c r="K456" i="2"/>
  <c r="L456" i="2"/>
  <c r="M457" i="2"/>
  <c r="L104" i="2"/>
  <c r="L100" i="2" s="1"/>
  <c r="K104" i="2"/>
  <c r="K100" i="2" s="1"/>
  <c r="L120" i="2"/>
  <c r="L116" i="2" s="1"/>
  <c r="K120" i="2"/>
  <c r="K116" i="2" s="1"/>
  <c r="K112" i="2"/>
  <c r="K108" i="2" s="1"/>
  <c r="L112" i="2"/>
  <c r="L108" i="2" s="1"/>
  <c r="K72" i="2"/>
  <c r="K68" i="2" s="1"/>
  <c r="L72" i="2"/>
  <c r="L68" i="2" s="1"/>
  <c r="L80" i="2"/>
  <c r="L76" i="2" s="1"/>
  <c r="H23" i="1" s="1"/>
  <c r="M23" i="1" s="1"/>
  <c r="K80" i="2"/>
  <c r="K76" i="2" s="1"/>
  <c r="G23" i="1" s="1"/>
  <c r="L23" i="1" s="1"/>
  <c r="L88" i="2"/>
  <c r="L84" i="2" s="1"/>
  <c r="K88" i="2"/>
  <c r="K84" i="2" s="1"/>
  <c r="L96" i="2"/>
  <c r="L92" i="2" s="1"/>
  <c r="K96" i="2"/>
  <c r="K92" i="2" s="1"/>
  <c r="L487" i="2"/>
  <c r="K487" i="2"/>
  <c r="M487" i="2"/>
  <c r="F19" i="1"/>
  <c r="E20" i="1"/>
  <c r="C20" i="22" l="1"/>
  <c r="AC20" i="22" s="1"/>
  <c r="AE20" i="22" s="1"/>
  <c r="D19" i="22"/>
  <c r="G24" i="1"/>
  <c r="L24" i="1" s="1"/>
  <c r="G22" i="1"/>
  <c r="L22" i="1" s="1"/>
  <c r="G31" i="1"/>
  <c r="L31" i="1" s="1"/>
  <c r="H24" i="1"/>
  <c r="M24" i="1" s="1"/>
  <c r="G27" i="1"/>
  <c r="L27" i="1" s="1"/>
  <c r="G25" i="1"/>
  <c r="L25" i="1" s="1"/>
  <c r="G28" i="1"/>
  <c r="L28" i="1" s="1"/>
  <c r="H25" i="1"/>
  <c r="M25" i="1" s="1"/>
  <c r="G26" i="1"/>
  <c r="L26" i="1" s="1"/>
  <c r="H31" i="1"/>
  <c r="M31" i="1" s="1"/>
  <c r="H22" i="1"/>
  <c r="M22" i="1" s="1"/>
  <c r="H27" i="1"/>
  <c r="M27" i="1" s="1"/>
  <c r="H28" i="1"/>
  <c r="M28" i="1" s="1"/>
  <c r="H26" i="1"/>
  <c r="M26" i="1" s="1"/>
  <c r="H39" i="1"/>
  <c r="M39" i="1" s="1"/>
  <c r="G35" i="1"/>
  <c r="L35" i="1" s="1"/>
  <c r="H36" i="1"/>
  <c r="M36" i="1" s="1"/>
  <c r="G37" i="1"/>
  <c r="L37" i="1" s="1"/>
  <c r="H35" i="1"/>
  <c r="M35" i="1" s="1"/>
  <c r="G36" i="1"/>
  <c r="L36" i="1" s="1"/>
  <c r="G39" i="1"/>
  <c r="L39" i="1" s="1"/>
  <c r="H37" i="1"/>
  <c r="M37" i="1" s="1"/>
  <c r="H30" i="1"/>
  <c r="M30" i="1" s="1"/>
  <c r="G30" i="1"/>
  <c r="L30" i="1" s="1"/>
  <c r="H32" i="1"/>
  <c r="M32" i="1" s="1"/>
  <c r="G32" i="1"/>
  <c r="L32" i="1" s="1"/>
  <c r="H38" i="1"/>
  <c r="M38" i="1" s="1"/>
  <c r="G38" i="1"/>
  <c r="L38" i="1" s="1"/>
  <c r="L362" i="2" l="1"/>
  <c r="H60" i="1" s="1"/>
  <c r="M60" i="1" s="1"/>
  <c r="K362" i="2"/>
  <c r="M362" i="2"/>
  <c r="I60" i="1" s="1"/>
  <c r="N60" i="1" s="1"/>
  <c r="M481" i="2"/>
  <c r="D460" i="2"/>
  <c r="G430" i="2"/>
  <c r="D433" i="2" s="1"/>
  <c r="G60" i="1" l="1"/>
  <c r="M433" i="2"/>
  <c r="L433" i="2"/>
  <c r="K433" i="2"/>
  <c r="L460" i="2"/>
  <c r="M460" i="2"/>
  <c r="K460" i="2"/>
  <c r="K461" i="2"/>
  <c r="M461" i="2"/>
  <c r="L461" i="2"/>
  <c r="K369" i="2"/>
  <c r="L369" i="2"/>
  <c r="M369" i="2"/>
  <c r="I63" i="1" s="1"/>
  <c r="K481" i="2"/>
  <c r="L481" i="2"/>
  <c r="M465" i="2"/>
  <c r="K465" i="2"/>
  <c r="L465" i="2"/>
  <c r="D439" i="2"/>
  <c r="D436" i="2"/>
  <c r="D437" i="2"/>
  <c r="D438" i="2"/>
  <c r="D434" i="2"/>
  <c r="D435" i="2"/>
  <c r="D432" i="2"/>
  <c r="L60" i="1" l="1"/>
  <c r="J60" i="1"/>
  <c r="L439" i="2"/>
  <c r="K439" i="2"/>
  <c r="M439" i="2"/>
  <c r="M438" i="2"/>
  <c r="L438" i="2"/>
  <c r="K438" i="2"/>
  <c r="L437" i="2"/>
  <c r="K437" i="2"/>
  <c r="M437" i="2"/>
  <c r="K436" i="2"/>
  <c r="M436" i="2"/>
  <c r="L436" i="2"/>
  <c r="L432" i="2"/>
  <c r="M432" i="2"/>
  <c r="K432" i="2"/>
  <c r="M435" i="2"/>
  <c r="K435" i="2"/>
  <c r="L435" i="2"/>
  <c r="M434" i="2"/>
  <c r="L434" i="2"/>
  <c r="K434" i="2"/>
  <c r="H63" i="1"/>
  <c r="G63" i="1"/>
  <c r="M452" i="2"/>
  <c r="K452" i="2"/>
  <c r="L452" i="2"/>
  <c r="M443" i="2"/>
  <c r="K443" i="2"/>
  <c r="D477" i="2"/>
  <c r="O60" i="1" l="1"/>
  <c r="E60" i="22" s="1"/>
  <c r="H60" i="22" s="1"/>
  <c r="K477" i="2"/>
  <c r="K473" i="2" s="1"/>
  <c r="L477" i="2"/>
  <c r="L473" i="2" s="1"/>
  <c r="M477" i="2"/>
  <c r="M473" i="2" s="1"/>
  <c r="G83" i="1"/>
  <c r="L83" i="1" s="1"/>
  <c r="H83" i="1"/>
  <c r="M83" i="1" s="1"/>
  <c r="L443" i="2"/>
  <c r="I83" i="1"/>
  <c r="N83" i="1" s="1"/>
  <c r="L430" i="2"/>
  <c r="M430" i="2"/>
  <c r="K430" i="2"/>
  <c r="AD60" i="22" l="1"/>
  <c r="P60" i="1"/>
  <c r="I85" i="1"/>
  <c r="N85" i="1" s="1"/>
  <c r="H85" i="1"/>
  <c r="M85" i="1" s="1"/>
  <c r="G85" i="1"/>
  <c r="J83" i="1"/>
  <c r="O83" i="1"/>
  <c r="E83" i="22" s="1"/>
  <c r="T83" i="22" s="1"/>
  <c r="V83" i="22" l="1"/>
  <c r="AD83" i="22" s="1"/>
  <c r="P83" i="1"/>
  <c r="L85" i="1"/>
  <c r="J85" i="1"/>
  <c r="F17" i="1"/>
  <c r="D17" i="1"/>
  <c r="C710" i="2"/>
  <c r="C11" i="2"/>
  <c r="B710" i="2"/>
  <c r="B11" i="2"/>
  <c r="B17" i="22" l="1"/>
  <c r="D17" i="22"/>
  <c r="O85" i="1"/>
  <c r="E85" i="22" s="1"/>
  <c r="D223" i="2"/>
  <c r="F143" i="1"/>
  <c r="F141" i="1"/>
  <c r="F121" i="1"/>
  <c r="I90" i="1"/>
  <c r="H90" i="1"/>
  <c r="G90" i="1"/>
  <c r="F90" i="1"/>
  <c r="I86" i="1"/>
  <c r="H86" i="1"/>
  <c r="G86" i="1"/>
  <c r="F86" i="1"/>
  <c r="I84" i="1"/>
  <c r="H84" i="1"/>
  <c r="G84" i="1"/>
  <c r="F84" i="1"/>
  <c r="I82" i="1"/>
  <c r="H82" i="1"/>
  <c r="G82" i="1"/>
  <c r="F82" i="1"/>
  <c r="I81" i="1"/>
  <c r="H81" i="1"/>
  <c r="G81" i="1"/>
  <c r="F81" i="1"/>
  <c r="F20" i="1"/>
  <c r="F58" i="1"/>
  <c r="F57" i="1"/>
  <c r="F56" i="1"/>
  <c r="F51" i="1"/>
  <c r="F44" i="1"/>
  <c r="F43" i="1"/>
  <c r="F41" i="1"/>
  <c r="F18" i="1"/>
  <c r="I140" i="1"/>
  <c r="H140" i="1"/>
  <c r="G140" i="1"/>
  <c r="F140" i="1"/>
  <c r="I50" i="1"/>
  <c r="H50" i="1"/>
  <c r="G50" i="1"/>
  <c r="I49" i="1"/>
  <c r="H49" i="1"/>
  <c r="G49" i="1"/>
  <c r="I48" i="1"/>
  <c r="H48" i="1"/>
  <c r="G48" i="1"/>
  <c r="I55" i="1"/>
  <c r="H55" i="1"/>
  <c r="G55" i="1"/>
  <c r="I54" i="1"/>
  <c r="H54" i="1"/>
  <c r="G54" i="1"/>
  <c r="I53" i="1"/>
  <c r="H53" i="1"/>
  <c r="G53" i="1"/>
  <c r="F55" i="1"/>
  <c r="F54" i="1"/>
  <c r="F53" i="1"/>
  <c r="F50" i="1"/>
  <c r="F49" i="1"/>
  <c r="F48" i="1"/>
  <c r="F42" i="1"/>
  <c r="F12" i="1"/>
  <c r="M42" i="2"/>
  <c r="D48" i="22" l="1"/>
  <c r="D53" i="22"/>
  <c r="D49" i="22"/>
  <c r="D50" i="22"/>
  <c r="D55" i="22"/>
  <c r="D54" i="22"/>
  <c r="D140" i="22"/>
  <c r="D43" i="22"/>
  <c r="D57" i="22"/>
  <c r="D143" i="22"/>
  <c r="D41" i="22"/>
  <c r="D56" i="22"/>
  <c r="D20" i="22"/>
  <c r="D42" i="22"/>
  <c r="D18" i="22"/>
  <c r="D51" i="22"/>
  <c r="D121" i="22"/>
  <c r="I12" i="17"/>
  <c r="D12" i="22"/>
  <c r="D141" i="22"/>
  <c r="D82" i="22"/>
  <c r="T85" i="22"/>
  <c r="V85" i="22" s="1"/>
  <c r="D84" i="22"/>
  <c r="D86" i="22"/>
  <c r="D44" i="22"/>
  <c r="D90" i="22"/>
  <c r="D58" i="22"/>
  <c r="D81" i="22"/>
  <c r="P85" i="1"/>
  <c r="L223" i="2"/>
  <c r="L212" i="2" s="1"/>
  <c r="H142" i="1" s="1"/>
  <c r="M142" i="1" s="1"/>
  <c r="M223" i="2"/>
  <c r="M212" i="2" s="1"/>
  <c r="I142" i="1" s="1"/>
  <c r="K223" i="2"/>
  <c r="K212" i="2" s="1"/>
  <c r="G142" i="1" s="1"/>
  <c r="L142" i="1" s="1"/>
  <c r="K42" i="2"/>
  <c r="G18" i="1" s="1"/>
  <c r="L18" i="1" s="1"/>
  <c r="L42" i="2"/>
  <c r="I18" i="1"/>
  <c r="N18" i="1" s="1"/>
  <c r="D710" i="2"/>
  <c r="N140" i="1"/>
  <c r="M140" i="1"/>
  <c r="L140" i="1"/>
  <c r="L10" i="13"/>
  <c r="H17" i="1" s="1"/>
  <c r="M17" i="1" s="1"/>
  <c r="N55" i="1"/>
  <c r="M55" i="1"/>
  <c r="L55" i="1"/>
  <c r="M54" i="1"/>
  <c r="L54" i="1"/>
  <c r="N53" i="1"/>
  <c r="L53" i="1"/>
  <c r="N50" i="1"/>
  <c r="M50" i="1"/>
  <c r="L50" i="1"/>
  <c r="N49" i="1"/>
  <c r="L49" i="1"/>
  <c r="N48" i="1"/>
  <c r="M48" i="1"/>
  <c r="L48" i="1"/>
  <c r="N54" i="1"/>
  <c r="N17" i="1"/>
  <c r="L17" i="1"/>
  <c r="H11" i="2"/>
  <c r="G11" i="2"/>
  <c r="F11" i="2"/>
  <c r="D326" i="2"/>
  <c r="D325" i="2"/>
  <c r="D238" i="2"/>
  <c r="D29" i="2"/>
  <c r="D28" i="2"/>
  <c r="D27" i="2"/>
  <c r="D26" i="2"/>
  <c r="D12" i="2"/>
  <c r="D11" i="2"/>
  <c r="N63" i="1"/>
  <c r="M63" i="1"/>
  <c r="N101" i="1"/>
  <c r="M101" i="1"/>
  <c r="L101" i="1"/>
  <c r="N100" i="1"/>
  <c r="M100" i="1"/>
  <c r="L100" i="1"/>
  <c r="N97" i="1"/>
  <c r="M97" i="1"/>
  <c r="N95" i="1"/>
  <c r="M95" i="1"/>
  <c r="L95" i="1"/>
  <c r="N91" i="1"/>
  <c r="M91" i="1"/>
  <c r="L91" i="1"/>
  <c r="N90" i="1"/>
  <c r="M90" i="1"/>
  <c r="L90" i="1"/>
  <c r="N86" i="1"/>
  <c r="M86" i="1"/>
  <c r="L86" i="1"/>
  <c r="N84" i="1"/>
  <c r="M84" i="1"/>
  <c r="N82" i="1"/>
  <c r="M82" i="1"/>
  <c r="L82" i="1"/>
  <c r="N81" i="1"/>
  <c r="M81" i="1"/>
  <c r="L81" i="1"/>
  <c r="N66" i="1"/>
  <c r="L66" i="1"/>
  <c r="N75" i="1"/>
  <c r="M75" i="1"/>
  <c r="N74" i="1"/>
  <c r="M74" i="1"/>
  <c r="L74" i="1"/>
  <c r="N77" i="1"/>
  <c r="M77" i="1"/>
  <c r="L77" i="1"/>
  <c r="N70" i="1"/>
  <c r="M70" i="1"/>
  <c r="L70" i="1"/>
  <c r="AD85" i="22" l="1"/>
  <c r="N142" i="1"/>
  <c r="O142" i="1" s="1"/>
  <c r="E142" i="22" s="1"/>
  <c r="AB142" i="22" s="1"/>
  <c r="AD142" i="22" s="1"/>
  <c r="J142" i="1"/>
  <c r="K325" i="2"/>
  <c r="L325" i="2"/>
  <c r="M325" i="2"/>
  <c r="M710" i="2"/>
  <c r="K710" i="2"/>
  <c r="K708" i="2" s="1"/>
  <c r="L710" i="2"/>
  <c r="L708" i="2" s="1"/>
  <c r="K27" i="2"/>
  <c r="M27" i="2"/>
  <c r="L27" i="2"/>
  <c r="L238" i="2"/>
  <c r="L235" i="2" s="1"/>
  <c r="M238" i="2"/>
  <c r="M235" i="2" s="1"/>
  <c r="K238" i="2"/>
  <c r="K235" i="2" s="1"/>
  <c r="G42" i="1" s="1"/>
  <c r="L42" i="1" s="1"/>
  <c r="M28" i="2"/>
  <c r="K28" i="2"/>
  <c r="L28" i="2"/>
  <c r="L29" i="2"/>
  <c r="M29" i="2"/>
  <c r="K29" i="2"/>
  <c r="M326" i="2"/>
  <c r="L326" i="2"/>
  <c r="K326" i="2"/>
  <c r="L12" i="2"/>
  <c r="K12" i="2"/>
  <c r="M26" i="2"/>
  <c r="L26" i="2"/>
  <c r="K26" i="2"/>
  <c r="H18" i="1"/>
  <c r="M18" i="1" s="1"/>
  <c r="M289" i="2"/>
  <c r="I52" i="1" s="1"/>
  <c r="N52" i="1" s="1"/>
  <c r="M339" i="2"/>
  <c r="M243" i="2"/>
  <c r="M255" i="2"/>
  <c r="M309" i="2"/>
  <c r="J140" i="1"/>
  <c r="O17" i="1"/>
  <c r="E17" i="22" s="1"/>
  <c r="O140" i="1"/>
  <c r="E140" i="22" s="1"/>
  <c r="AB140" i="22" s="1"/>
  <c r="AD140" i="22" s="1"/>
  <c r="L289" i="2"/>
  <c r="H52" i="1" s="1"/>
  <c r="M52" i="1" s="1"/>
  <c r="M11" i="2"/>
  <c r="O54" i="1"/>
  <c r="E54" i="22" s="1"/>
  <c r="F54" i="22" s="1"/>
  <c r="AD54" i="22" s="1"/>
  <c r="J49" i="1"/>
  <c r="J53" i="1"/>
  <c r="O48" i="1"/>
  <c r="E48" i="22" s="1"/>
  <c r="F48" i="22" s="1"/>
  <c r="AD48" i="22" s="1"/>
  <c r="O55" i="1"/>
  <c r="E55" i="22" s="1"/>
  <c r="F55" i="22" s="1"/>
  <c r="AD55" i="22" s="1"/>
  <c r="O50" i="1"/>
  <c r="E50" i="22" s="1"/>
  <c r="F50" i="22" s="1"/>
  <c r="AD50" i="22" s="1"/>
  <c r="M53" i="1"/>
  <c r="J17" i="1"/>
  <c r="J48" i="1"/>
  <c r="J50" i="1"/>
  <c r="J54" i="1"/>
  <c r="J55" i="1"/>
  <c r="M49" i="1"/>
  <c r="K11" i="2"/>
  <c r="L11" i="2"/>
  <c r="L339" i="2"/>
  <c r="K309" i="2"/>
  <c r="L243" i="2"/>
  <c r="L255" i="2"/>
  <c r="L309" i="2"/>
  <c r="K339" i="2"/>
  <c r="K243" i="2"/>
  <c r="K255" i="2"/>
  <c r="K289" i="2"/>
  <c r="G52" i="1" s="1"/>
  <c r="L52" i="1" s="1"/>
  <c r="O101" i="1"/>
  <c r="E101" i="22" s="1"/>
  <c r="O82" i="1"/>
  <c r="E82" i="22" s="1"/>
  <c r="T82" i="22" s="1"/>
  <c r="J63" i="1"/>
  <c r="L63" i="1"/>
  <c r="O95" i="1"/>
  <c r="J97" i="1"/>
  <c r="J95" i="1"/>
  <c r="J84" i="1"/>
  <c r="O81" i="1"/>
  <c r="E81" i="22" s="1"/>
  <c r="O91" i="1"/>
  <c r="E91" i="22" s="1"/>
  <c r="O100" i="1"/>
  <c r="E100" i="22" s="1"/>
  <c r="O86" i="1"/>
  <c r="E86" i="22" s="1"/>
  <c r="J75" i="1"/>
  <c r="O70" i="1"/>
  <c r="E70" i="22" s="1"/>
  <c r="O77" i="1"/>
  <c r="E77" i="22" s="1"/>
  <c r="J77" i="22" s="1"/>
  <c r="O74" i="1"/>
  <c r="E74" i="22" s="1"/>
  <c r="O90" i="1"/>
  <c r="E90" i="22" s="1"/>
  <c r="J90" i="1"/>
  <c r="J91" i="1"/>
  <c r="L75" i="1"/>
  <c r="J74" i="1"/>
  <c r="J86" i="1"/>
  <c r="J82" i="1"/>
  <c r="J77" i="1"/>
  <c r="J70" i="1"/>
  <c r="L97" i="1"/>
  <c r="L84" i="1"/>
  <c r="J81" i="1"/>
  <c r="J101" i="1"/>
  <c r="J100" i="1"/>
  <c r="C5" i="17"/>
  <c r="A12" i="18"/>
  <c r="C5" i="18"/>
  <c r="H2" i="18"/>
  <c r="F2" i="18"/>
  <c r="C2" i="18"/>
  <c r="F12" i="18"/>
  <c r="E12" i="18"/>
  <c r="D12" i="18"/>
  <c r="C12" i="18"/>
  <c r="K4" i="17"/>
  <c r="K2" i="17"/>
  <c r="I2" i="17"/>
  <c r="C2" i="17"/>
  <c r="B4" i="16"/>
  <c r="C4" i="17" s="1"/>
  <c r="C13" i="16"/>
  <c r="B2" i="13"/>
  <c r="L14" i="13"/>
  <c r="H12" i="2" s="1"/>
  <c r="M12" i="2" s="1"/>
  <c r="B28" i="14"/>
  <c r="B13" i="14"/>
  <c r="D32" i="15"/>
  <c r="C32" i="15"/>
  <c r="D25" i="15"/>
  <c r="C25" i="15"/>
  <c r="D13" i="15"/>
  <c r="C13" i="15"/>
  <c r="C34" i="15" s="1"/>
  <c r="C36" i="15" s="1"/>
  <c r="J8" i="13"/>
  <c r="F12" i="13" s="1"/>
  <c r="K24" i="13"/>
  <c r="L24" i="13" s="1"/>
  <c r="D4" i="1"/>
  <c r="D3" i="1"/>
  <c r="D6" i="1"/>
  <c r="K647" i="2"/>
  <c r="M62" i="2"/>
  <c r="M672" i="2"/>
  <c r="I124" i="1" s="1"/>
  <c r="N124" i="1" s="1"/>
  <c r="M666" i="2"/>
  <c r="M660" i="2"/>
  <c r="L62" i="2"/>
  <c r="K62" i="2"/>
  <c r="L672" i="2"/>
  <c r="K672" i="2"/>
  <c r="G124" i="1" s="1"/>
  <c r="L666" i="2"/>
  <c r="K666" i="2"/>
  <c r="L660" i="2"/>
  <c r="K660" i="2"/>
  <c r="M647" i="2"/>
  <c r="F8" i="3"/>
  <c r="H113" i="1" s="1"/>
  <c r="D633" i="2"/>
  <c r="D632" i="2"/>
  <c r="D631" i="2"/>
  <c r="D630" i="2"/>
  <c r="D629" i="2"/>
  <c r="D628" i="2"/>
  <c r="D627" i="2"/>
  <c r="D609" i="2"/>
  <c r="D608" i="2"/>
  <c r="D607" i="2"/>
  <c r="D606" i="2"/>
  <c r="D605" i="2"/>
  <c r="B3" i="16" l="1"/>
  <c r="A3" i="23"/>
  <c r="B3" i="22"/>
  <c r="A4" i="23"/>
  <c r="B4" i="22"/>
  <c r="J74" i="22"/>
  <c r="L74" i="22" s="1"/>
  <c r="AD74" i="22" s="1"/>
  <c r="L77" i="22"/>
  <c r="AD77" i="22" s="1"/>
  <c r="T91" i="22"/>
  <c r="V91" i="22" s="1"/>
  <c r="AD91" i="22" s="1"/>
  <c r="J70" i="22"/>
  <c r="L70" i="22"/>
  <c r="AD70" i="22" s="1"/>
  <c r="F17" i="22"/>
  <c r="T86" i="22"/>
  <c r="V86" i="22" s="1"/>
  <c r="AD86" i="22" s="1"/>
  <c r="X100" i="22"/>
  <c r="Z100" i="22" s="1"/>
  <c r="AD100" i="22" s="1"/>
  <c r="T81" i="22"/>
  <c r="V81" i="22"/>
  <c r="AD81" i="22" s="1"/>
  <c r="V82" i="22"/>
  <c r="AD82" i="22" s="1"/>
  <c r="X101" i="22"/>
  <c r="Z101" i="22" s="1"/>
  <c r="AD101" i="22" s="1"/>
  <c r="T90" i="22"/>
  <c r="V90" i="22" s="1"/>
  <c r="AD90" i="22" s="1"/>
  <c r="O97" i="1"/>
  <c r="O18" i="1"/>
  <c r="E18" i="22" s="1"/>
  <c r="X18" i="22" s="1"/>
  <c r="P95" i="1"/>
  <c r="P74" i="1"/>
  <c r="P77" i="1"/>
  <c r="P86" i="1"/>
  <c r="P100" i="1"/>
  <c r="O49" i="1"/>
  <c r="E49" i="22" s="1"/>
  <c r="F49" i="22" s="1"/>
  <c r="AD49" i="22" s="1"/>
  <c r="O84" i="1"/>
  <c r="E84" i="22" s="1"/>
  <c r="T84" i="22" s="1"/>
  <c r="P82" i="1"/>
  <c r="P55" i="1"/>
  <c r="O63" i="1"/>
  <c r="E63" i="22" s="1"/>
  <c r="H63" i="22" s="1"/>
  <c r="O53" i="1"/>
  <c r="E53" i="22" s="1"/>
  <c r="F53" i="22" s="1"/>
  <c r="AD53" i="22" s="1"/>
  <c r="P50" i="1"/>
  <c r="P70" i="1"/>
  <c r="P17" i="1"/>
  <c r="P101" i="1"/>
  <c r="O75" i="1"/>
  <c r="E75" i="22" s="1"/>
  <c r="P48" i="1"/>
  <c r="P142" i="1"/>
  <c r="P91" i="1"/>
  <c r="P81" i="1"/>
  <c r="P90" i="1"/>
  <c r="P54" i="1"/>
  <c r="P140" i="1"/>
  <c r="H144" i="2"/>
  <c r="M144" i="2" s="1"/>
  <c r="M140" i="2" s="1"/>
  <c r="H136" i="2"/>
  <c r="M136" i="2" s="1"/>
  <c r="M132" i="2" s="1"/>
  <c r="H192" i="2"/>
  <c r="M192" i="2" s="1"/>
  <c r="M188" i="2" s="1"/>
  <c r="H200" i="2"/>
  <c r="M200" i="2" s="1"/>
  <c r="M196" i="2" s="1"/>
  <c r="H168" i="2"/>
  <c r="M168" i="2" s="1"/>
  <c r="M164" i="2" s="1"/>
  <c r="H208" i="2"/>
  <c r="M208" i="2" s="1"/>
  <c r="M204" i="2" s="1"/>
  <c r="H176" i="2"/>
  <c r="M176" i="2" s="1"/>
  <c r="M172" i="2" s="1"/>
  <c r="H184" i="2"/>
  <c r="M184" i="2" s="1"/>
  <c r="M180" i="2" s="1"/>
  <c r="H128" i="2"/>
  <c r="M128" i="2" s="1"/>
  <c r="M124" i="2" s="1"/>
  <c r="H160" i="2"/>
  <c r="M160" i="2" s="1"/>
  <c r="M156" i="2" s="1"/>
  <c r="I34" i="1" s="1"/>
  <c r="N34" i="1" s="1"/>
  <c r="H152" i="2"/>
  <c r="M152" i="2" s="1"/>
  <c r="M148" i="2" s="1"/>
  <c r="M113" i="1"/>
  <c r="J113" i="1"/>
  <c r="L607" i="2"/>
  <c r="M607" i="2"/>
  <c r="K607" i="2"/>
  <c r="K605" i="2"/>
  <c r="L605" i="2"/>
  <c r="M605" i="2"/>
  <c r="K627" i="2"/>
  <c r="L627" i="2"/>
  <c r="M627" i="2"/>
  <c r="L631" i="2"/>
  <c r="K631" i="2"/>
  <c r="M631" i="2"/>
  <c r="M630" i="2"/>
  <c r="L630" i="2"/>
  <c r="K630" i="2"/>
  <c r="M632" i="2"/>
  <c r="K632" i="2"/>
  <c r="L632" i="2"/>
  <c r="L606" i="2"/>
  <c r="K606" i="2"/>
  <c r="M606" i="2"/>
  <c r="M608" i="2"/>
  <c r="L608" i="2"/>
  <c r="K608" i="2"/>
  <c r="K609" i="2"/>
  <c r="L609" i="2"/>
  <c r="M609" i="2"/>
  <c r="M628" i="2"/>
  <c r="L628" i="2"/>
  <c r="K628" i="2"/>
  <c r="K629" i="2"/>
  <c r="L629" i="2"/>
  <c r="M629" i="2"/>
  <c r="K633" i="2"/>
  <c r="L633" i="2"/>
  <c r="M633" i="2"/>
  <c r="J18" i="1"/>
  <c r="I122" i="1"/>
  <c r="N122" i="1" s="1"/>
  <c r="H122" i="1"/>
  <c r="M122" i="1" s="1"/>
  <c r="G122" i="1"/>
  <c r="L122" i="1" s="1"/>
  <c r="G123" i="1"/>
  <c r="H123" i="1"/>
  <c r="M123" i="1" s="1"/>
  <c r="H124" i="1"/>
  <c r="M124" i="1" s="1"/>
  <c r="K575" i="2"/>
  <c r="G136" i="1"/>
  <c r="L136" i="1" s="1"/>
  <c r="L53" i="2"/>
  <c r="K53" i="2"/>
  <c r="G19" i="1" s="1"/>
  <c r="M53" i="2"/>
  <c r="O52" i="1"/>
  <c r="E52" i="22" s="1"/>
  <c r="F52" i="22" s="1"/>
  <c r="AD52" i="22" s="1"/>
  <c r="J52" i="1"/>
  <c r="H76" i="1"/>
  <c r="H66" i="1"/>
  <c r="H72" i="2"/>
  <c r="H96" i="2"/>
  <c r="H120" i="2"/>
  <c r="H104" i="2"/>
  <c r="H88" i="2"/>
  <c r="H80" i="2"/>
  <c r="H112" i="2"/>
  <c r="L124" i="1"/>
  <c r="G143" i="1"/>
  <c r="L143" i="1" s="1"/>
  <c r="I41" i="1"/>
  <c r="N41" i="1" s="1"/>
  <c r="H42" i="1"/>
  <c r="M42" i="1" s="1"/>
  <c r="G41" i="1"/>
  <c r="L41" i="1" s="1"/>
  <c r="H41" i="1"/>
  <c r="M41" i="1" s="1"/>
  <c r="L582" i="2"/>
  <c r="L319" i="2"/>
  <c r="M615" i="2"/>
  <c r="M582" i="2"/>
  <c r="M319" i="2"/>
  <c r="I56" i="1" s="1"/>
  <c r="N56" i="1" s="1"/>
  <c r="M591" i="2"/>
  <c r="M575" i="2"/>
  <c r="K9" i="2"/>
  <c r="G12" i="1" s="1"/>
  <c r="M708" i="2"/>
  <c r="M9" i="2"/>
  <c r="M637" i="2"/>
  <c r="M24" i="2"/>
  <c r="I14" i="1" s="1"/>
  <c r="N14" i="1" s="1"/>
  <c r="H20" i="1"/>
  <c r="I44" i="1"/>
  <c r="N44" i="1" s="1"/>
  <c r="I43" i="1"/>
  <c r="N43" i="1" s="1"/>
  <c r="G44" i="1"/>
  <c r="L44" i="1" s="1"/>
  <c r="I141" i="1"/>
  <c r="N141" i="1" s="1"/>
  <c r="H141" i="1"/>
  <c r="M141" i="1" s="1"/>
  <c r="H43" i="1"/>
  <c r="M43" i="1" s="1"/>
  <c r="G141" i="1"/>
  <c r="G51" i="1"/>
  <c r="L51" i="1" s="1"/>
  <c r="H56" i="1"/>
  <c r="M56" i="1" s="1"/>
  <c r="G20" i="1"/>
  <c r="L20" i="1" s="1"/>
  <c r="G43" i="1"/>
  <c r="I20" i="1"/>
  <c r="N20" i="1" s="1"/>
  <c r="H44" i="1"/>
  <c r="M44" i="1" s="1"/>
  <c r="K24" i="2"/>
  <c r="L24" i="2"/>
  <c r="H14" i="1" s="1"/>
  <c r="M14" i="1" s="1"/>
  <c r="K319" i="2"/>
  <c r="G57" i="1" s="1"/>
  <c r="I42" i="1"/>
  <c r="N42" i="1" s="1"/>
  <c r="K591" i="2"/>
  <c r="L575" i="2"/>
  <c r="L9" i="2"/>
  <c r="K678" i="2"/>
  <c r="K698" i="2"/>
  <c r="G127" i="1" s="1"/>
  <c r="L698" i="2"/>
  <c r="K688" i="2"/>
  <c r="L688" i="2"/>
  <c r="H143" i="1"/>
  <c r="M143" i="1" s="1"/>
  <c r="L591" i="2"/>
  <c r="M698" i="2"/>
  <c r="B3" i="3"/>
  <c r="L656" i="2"/>
  <c r="M688" i="2"/>
  <c r="B4" i="13"/>
  <c r="B4" i="3"/>
  <c r="B4" i="2"/>
  <c r="C37" i="15"/>
  <c r="M678" i="2"/>
  <c r="D34" i="15"/>
  <c r="D36" i="15" s="1"/>
  <c r="D37" i="15" s="1"/>
  <c r="K582" i="2"/>
  <c r="L678" i="2"/>
  <c r="C3" i="18"/>
  <c r="B13" i="16"/>
  <c r="C3" i="17"/>
  <c r="B3" i="13"/>
  <c r="B3" i="2"/>
  <c r="J75" i="22" l="1"/>
  <c r="L75" i="22" s="1"/>
  <c r="AD75" i="22" s="1"/>
  <c r="AD63" i="22"/>
  <c r="AD17" i="22"/>
  <c r="Z18" i="22"/>
  <c r="AD18" i="22" s="1"/>
  <c r="V84" i="22"/>
  <c r="AD84" i="22" s="1"/>
  <c r="O34" i="1"/>
  <c r="E34" i="22" s="1"/>
  <c r="X34" i="22" s="1"/>
  <c r="P49" i="1"/>
  <c r="P52" i="1"/>
  <c r="P53" i="1"/>
  <c r="P63" i="1"/>
  <c r="P18" i="1"/>
  <c r="P75" i="1"/>
  <c r="O113" i="1"/>
  <c r="E113" i="22" s="1"/>
  <c r="P84" i="1"/>
  <c r="P97" i="1"/>
  <c r="G14" i="1"/>
  <c r="I33" i="1"/>
  <c r="J34" i="1"/>
  <c r="G117" i="1"/>
  <c r="L117" i="1" s="1"/>
  <c r="M104" i="2"/>
  <c r="M100" i="2" s="1"/>
  <c r="M96" i="2"/>
  <c r="M92" i="2" s="1"/>
  <c r="M120" i="2"/>
  <c r="M116" i="2" s="1"/>
  <c r="M112" i="2"/>
  <c r="M108" i="2" s="1"/>
  <c r="M80" i="2"/>
  <c r="M76" i="2" s="1"/>
  <c r="I23" i="1" s="1"/>
  <c r="M88" i="2"/>
  <c r="M84" i="2" s="1"/>
  <c r="M72" i="2"/>
  <c r="M68" i="2" s="1"/>
  <c r="I138" i="1"/>
  <c r="N138" i="1" s="1"/>
  <c r="H138" i="1"/>
  <c r="M138" i="1" s="1"/>
  <c r="G138" i="1"/>
  <c r="L138" i="1" s="1"/>
  <c r="H12" i="1"/>
  <c r="M12" i="1" s="1"/>
  <c r="I125" i="1"/>
  <c r="N125" i="1" s="1"/>
  <c r="H127" i="1"/>
  <c r="M127" i="1" s="1"/>
  <c r="H117" i="1"/>
  <c r="M117" i="1" s="1"/>
  <c r="I127" i="1"/>
  <c r="N127" i="1" s="1"/>
  <c r="J122" i="1"/>
  <c r="L123" i="1"/>
  <c r="O122" i="1"/>
  <c r="E122" i="22" s="1"/>
  <c r="I12" i="1"/>
  <c r="N12" i="1" s="1"/>
  <c r="I117" i="1"/>
  <c r="N117" i="1" s="1"/>
  <c r="G125" i="1"/>
  <c r="L125" i="1" s="1"/>
  <c r="I126" i="1"/>
  <c r="N126" i="1" s="1"/>
  <c r="H125" i="1"/>
  <c r="M125" i="1" s="1"/>
  <c r="J124" i="1"/>
  <c r="O124" i="1"/>
  <c r="E124" i="22" s="1"/>
  <c r="M66" i="1"/>
  <c r="J66" i="1"/>
  <c r="J76" i="1"/>
  <c r="M76" i="1"/>
  <c r="H126" i="1"/>
  <c r="M126" i="1" s="1"/>
  <c r="G126" i="1"/>
  <c r="L127" i="1"/>
  <c r="H57" i="1"/>
  <c r="M57" i="1" s="1"/>
  <c r="I143" i="1"/>
  <c r="N143" i="1" s="1"/>
  <c r="O143" i="1" s="1"/>
  <c r="E143" i="22" s="1"/>
  <c r="AB143" i="22" s="1"/>
  <c r="AD143" i="22" s="1"/>
  <c r="H51" i="1"/>
  <c r="M51" i="1" s="1"/>
  <c r="H19" i="1"/>
  <c r="I51" i="1"/>
  <c r="N51" i="1" s="1"/>
  <c r="I19" i="1"/>
  <c r="N19" i="1" s="1"/>
  <c r="O41" i="1"/>
  <c r="E41" i="22" s="1"/>
  <c r="F41" i="22" s="1"/>
  <c r="AD41" i="22" s="1"/>
  <c r="J41" i="1"/>
  <c r="O42" i="1"/>
  <c r="E42" i="22" s="1"/>
  <c r="F42" i="22" s="1"/>
  <c r="AD42" i="22" s="1"/>
  <c r="G56" i="1"/>
  <c r="L56" i="1" s="1"/>
  <c r="L647" i="2"/>
  <c r="M603" i="2"/>
  <c r="I58" i="1"/>
  <c r="N58" i="1" s="1"/>
  <c r="M625" i="2"/>
  <c r="J44" i="1"/>
  <c r="J43" i="1"/>
  <c r="O44" i="1"/>
  <c r="E44" i="22" s="1"/>
  <c r="F44" i="22" s="1"/>
  <c r="AD44" i="22" s="1"/>
  <c r="I121" i="1"/>
  <c r="N121" i="1" s="1"/>
  <c r="H121" i="1"/>
  <c r="I57" i="1"/>
  <c r="N57" i="1" s="1"/>
  <c r="L19" i="1"/>
  <c r="G121" i="1"/>
  <c r="L43" i="1"/>
  <c r="L57" i="1"/>
  <c r="J42" i="1"/>
  <c r="G58" i="1"/>
  <c r="L58" i="1" s="1"/>
  <c r="L141" i="1"/>
  <c r="J141" i="1"/>
  <c r="L12" i="1"/>
  <c r="M12" i="18" s="1"/>
  <c r="K625" i="2"/>
  <c r="L625" i="2"/>
  <c r="K603" i="2"/>
  <c r="L603" i="2"/>
  <c r="J20" i="1"/>
  <c r="M20" i="1"/>
  <c r="N113" i="22" l="1"/>
  <c r="P113" i="22"/>
  <c r="P124" i="22"/>
  <c r="N124" i="22"/>
  <c r="Z34" i="22"/>
  <c r="AD34" i="22" s="1"/>
  <c r="P122" i="22"/>
  <c r="N122" i="22"/>
  <c r="R122" i="22"/>
  <c r="AD122" i="22" s="1"/>
  <c r="L12" i="18"/>
  <c r="P44" i="1"/>
  <c r="O141" i="1"/>
  <c r="E141" i="22" s="1"/>
  <c r="AB141" i="22" s="1"/>
  <c r="AD141" i="22" s="1"/>
  <c r="P122" i="1"/>
  <c r="O43" i="1"/>
  <c r="E43" i="22" s="1"/>
  <c r="F43" i="22" s="1"/>
  <c r="AD43" i="22" s="1"/>
  <c r="P124" i="1"/>
  <c r="P113" i="1"/>
  <c r="O66" i="1"/>
  <c r="E66" i="22" s="1"/>
  <c r="H66" i="22" s="1"/>
  <c r="AD66" i="22" s="1"/>
  <c r="O56" i="1"/>
  <c r="E56" i="22" s="1"/>
  <c r="F56" i="22" s="1"/>
  <c r="AD56" i="22" s="1"/>
  <c r="P41" i="1"/>
  <c r="P143" i="1"/>
  <c r="O76" i="1"/>
  <c r="E76" i="22" s="1"/>
  <c r="J76" i="22" s="1"/>
  <c r="L76" i="22" s="1"/>
  <c r="AD76" i="22" s="1"/>
  <c r="P42" i="1"/>
  <c r="P34" i="1"/>
  <c r="L14" i="1"/>
  <c r="J14" i="1"/>
  <c r="N33" i="1"/>
  <c r="J33" i="1"/>
  <c r="I31" i="1"/>
  <c r="N31" i="1" s="1"/>
  <c r="I28" i="1"/>
  <c r="N28" i="1" s="1"/>
  <c r="I22" i="1"/>
  <c r="N22" i="1" s="1"/>
  <c r="I24" i="1"/>
  <c r="N24" i="1" s="1"/>
  <c r="I27" i="1"/>
  <c r="N27" i="1" s="1"/>
  <c r="I25" i="1"/>
  <c r="N25" i="1" s="1"/>
  <c r="I26" i="1"/>
  <c r="N26" i="1" s="1"/>
  <c r="N23" i="1"/>
  <c r="J23" i="1"/>
  <c r="I39" i="1"/>
  <c r="J39" i="1" s="1"/>
  <c r="I36" i="1"/>
  <c r="J36" i="1" s="1"/>
  <c r="I35" i="1"/>
  <c r="J35" i="1" s="1"/>
  <c r="I37" i="1"/>
  <c r="N37" i="1" s="1"/>
  <c r="N135" i="1"/>
  <c r="M135" i="1"/>
  <c r="L135" i="1"/>
  <c r="I32" i="1"/>
  <c r="J32" i="1" s="1"/>
  <c r="I30" i="1"/>
  <c r="N30" i="1" s="1"/>
  <c r="I38" i="1"/>
  <c r="J38" i="1" s="1"/>
  <c r="J138" i="1"/>
  <c r="O138" i="1"/>
  <c r="E138" i="22" s="1"/>
  <c r="I123" i="1"/>
  <c r="O127" i="1"/>
  <c r="E127" i="22" s="1"/>
  <c r="J127" i="1"/>
  <c r="O117" i="1"/>
  <c r="E117" i="22" s="1"/>
  <c r="J12" i="1"/>
  <c r="O12" i="1"/>
  <c r="O125" i="1"/>
  <c r="E125" i="22" s="1"/>
  <c r="J125" i="1"/>
  <c r="J117" i="1"/>
  <c r="I136" i="1"/>
  <c r="N136" i="1" s="1"/>
  <c r="G131" i="1"/>
  <c r="L131" i="1" s="1"/>
  <c r="I131" i="1"/>
  <c r="N131" i="1" s="1"/>
  <c r="H132" i="1"/>
  <c r="M132" i="1" s="1"/>
  <c r="H131" i="1"/>
  <c r="M131" i="1" s="1"/>
  <c r="I132" i="1"/>
  <c r="N132" i="1" s="1"/>
  <c r="H136" i="1"/>
  <c r="M136" i="1" s="1"/>
  <c r="G132" i="1"/>
  <c r="L126" i="1"/>
  <c r="J126" i="1"/>
  <c r="K615" i="2"/>
  <c r="J143" i="1"/>
  <c r="O51" i="1"/>
  <c r="E51" i="22" s="1"/>
  <c r="F51" i="22" s="1"/>
  <c r="AD51" i="22" s="1"/>
  <c r="J51" i="1"/>
  <c r="J56" i="1"/>
  <c r="J57" i="1"/>
  <c r="M115" i="1"/>
  <c r="N114" i="1"/>
  <c r="L115" i="1"/>
  <c r="O57" i="1"/>
  <c r="E57" i="22" s="1"/>
  <c r="F57" i="22" s="1"/>
  <c r="AD57" i="22" s="1"/>
  <c r="N115" i="1"/>
  <c r="M114" i="1"/>
  <c r="L114" i="1"/>
  <c r="M19" i="1"/>
  <c r="K637" i="2"/>
  <c r="L637" i="2"/>
  <c r="L615" i="2"/>
  <c r="O20" i="1"/>
  <c r="E20" i="22" s="1"/>
  <c r="AB20" i="22" s="1"/>
  <c r="AD20" i="22" s="1"/>
  <c r="R113" i="22" l="1"/>
  <c r="AD113" i="22" s="1"/>
  <c r="P138" i="22"/>
  <c r="N138" i="22"/>
  <c r="P125" i="22"/>
  <c r="N125" i="22"/>
  <c r="N127" i="22"/>
  <c r="P127" i="22"/>
  <c r="R127" i="22" s="1"/>
  <c r="AD127" i="22" s="1"/>
  <c r="R124" i="22"/>
  <c r="AD124" i="22" s="1"/>
  <c r="G12" i="18"/>
  <c r="H12" i="18" s="1"/>
  <c r="E12" i="22"/>
  <c r="N117" i="22"/>
  <c r="P117" i="22"/>
  <c r="R117" i="22"/>
  <c r="AD117" i="22" s="1"/>
  <c r="O37" i="1"/>
  <c r="E37" i="22" s="1"/>
  <c r="P57" i="1"/>
  <c r="P125" i="1"/>
  <c r="O23" i="1"/>
  <c r="E23" i="22" s="1"/>
  <c r="O27" i="1"/>
  <c r="E27" i="22" s="1"/>
  <c r="O22" i="1"/>
  <c r="E22" i="22" s="1"/>
  <c r="O31" i="1"/>
  <c r="E31" i="22" s="1"/>
  <c r="X31" i="22" s="1"/>
  <c r="O30" i="1"/>
  <c r="E30" i="22" s="1"/>
  <c r="P56" i="1"/>
  <c r="O19" i="1"/>
  <c r="E19" i="22" s="1"/>
  <c r="O25" i="1"/>
  <c r="E25" i="22" s="1"/>
  <c r="O24" i="1"/>
  <c r="E24" i="22" s="1"/>
  <c r="P51" i="1"/>
  <c r="P127" i="1"/>
  <c r="P141" i="1"/>
  <c r="P138" i="1"/>
  <c r="O14" i="1"/>
  <c r="E14" i="22" s="1"/>
  <c r="P76" i="1"/>
  <c r="O26" i="1"/>
  <c r="E26" i="22" s="1"/>
  <c r="P43" i="1"/>
  <c r="P117" i="1"/>
  <c r="O28" i="1"/>
  <c r="E28" i="22" s="1"/>
  <c r="O126" i="1"/>
  <c r="E126" i="22" s="1"/>
  <c r="O33" i="1"/>
  <c r="E33" i="22" s="1"/>
  <c r="P66" i="1"/>
  <c r="J24" i="1"/>
  <c r="P12" i="1"/>
  <c r="J12" i="17"/>
  <c r="J31" i="1"/>
  <c r="J27" i="1"/>
  <c r="J22" i="1"/>
  <c r="J28" i="1"/>
  <c r="J25" i="1"/>
  <c r="J26" i="1"/>
  <c r="N39" i="1"/>
  <c r="N36" i="1"/>
  <c r="J37" i="1"/>
  <c r="N35" i="1"/>
  <c r="O135" i="1"/>
  <c r="E135" i="22" s="1"/>
  <c r="J135" i="1"/>
  <c r="N38" i="1"/>
  <c r="J30" i="1"/>
  <c r="N32" i="1"/>
  <c r="N123" i="1"/>
  <c r="J123" i="1"/>
  <c r="I133" i="1"/>
  <c r="N133" i="1" s="1"/>
  <c r="I134" i="1"/>
  <c r="N134" i="1" s="1"/>
  <c r="O136" i="1"/>
  <c r="E136" i="22" s="1"/>
  <c r="G134" i="1"/>
  <c r="L134" i="1" s="1"/>
  <c r="J131" i="1"/>
  <c r="O131" i="1"/>
  <c r="E131" i="22" s="1"/>
  <c r="H134" i="1"/>
  <c r="M134" i="1" s="1"/>
  <c r="G133" i="1"/>
  <c r="L133" i="1" s="1"/>
  <c r="H133" i="1"/>
  <c r="M133" i="1" s="1"/>
  <c r="J136" i="1"/>
  <c r="L132" i="1"/>
  <c r="J132" i="1"/>
  <c r="H58" i="1"/>
  <c r="J19" i="1"/>
  <c r="J114" i="1"/>
  <c r="L121" i="1"/>
  <c r="J115" i="1"/>
  <c r="M121" i="1"/>
  <c r="P20" i="1"/>
  <c r="O114" i="1"/>
  <c r="E114" i="22" s="1"/>
  <c r="O115" i="1"/>
  <c r="E115" i="22" s="1"/>
  <c r="R125" i="22" l="1"/>
  <c r="AD125" i="22" s="1"/>
  <c r="N115" i="22"/>
  <c r="P115" i="22"/>
  <c r="R115" i="22" s="1"/>
  <c r="AD115" i="22" s="1"/>
  <c r="N114" i="22"/>
  <c r="P114" i="22"/>
  <c r="R114" i="22"/>
  <c r="AD114" i="22" s="1"/>
  <c r="P135" i="22"/>
  <c r="N135" i="22"/>
  <c r="R138" i="22"/>
  <c r="AD138" i="22" s="1"/>
  <c r="P19" i="1"/>
  <c r="N131" i="22"/>
  <c r="P131" i="22"/>
  <c r="T27" i="22"/>
  <c r="V27" i="22" s="1"/>
  <c r="AD27" i="22" s="1"/>
  <c r="T26" i="22"/>
  <c r="V26" i="22" s="1"/>
  <c r="AD26" i="22" s="1"/>
  <c r="T25" i="22"/>
  <c r="V25" i="22" s="1"/>
  <c r="AD25" i="22" s="1"/>
  <c r="X37" i="22"/>
  <c r="Z37" i="22" s="1"/>
  <c r="AD37" i="22" s="1"/>
  <c r="X33" i="22"/>
  <c r="Z33" i="22" s="1"/>
  <c r="AD33" i="22" s="1"/>
  <c r="X30" i="22"/>
  <c r="Z30" i="22" s="1"/>
  <c r="P126" i="22"/>
  <c r="N126" i="22"/>
  <c r="Z31" i="22"/>
  <c r="AD31" i="22" s="1"/>
  <c r="T28" i="22"/>
  <c r="V28" i="22" s="1"/>
  <c r="AD28" i="22" s="1"/>
  <c r="T22" i="22"/>
  <c r="V22" i="22" s="1"/>
  <c r="P19" i="22"/>
  <c r="N19" i="22"/>
  <c r="R19" i="22" s="1"/>
  <c r="T23" i="22"/>
  <c r="V23" i="22"/>
  <c r="AD23" i="22" s="1"/>
  <c r="P136" i="22"/>
  <c r="N136" i="22"/>
  <c r="R136" i="22"/>
  <c r="AD136" i="22" s="1"/>
  <c r="T24" i="22"/>
  <c r="V24" i="22"/>
  <c r="AD24" i="22" s="1"/>
  <c r="O35" i="1"/>
  <c r="E35" i="22" s="1"/>
  <c r="X35" i="22" s="1"/>
  <c r="P126" i="1"/>
  <c r="P31" i="1"/>
  <c r="P135" i="1"/>
  <c r="P33" i="1"/>
  <c r="P30" i="1"/>
  <c r="O132" i="1"/>
  <c r="E132" i="22" s="1"/>
  <c r="O36" i="1"/>
  <c r="E36" i="22" s="1"/>
  <c r="X36" i="22" s="1"/>
  <c r="O39" i="1"/>
  <c r="E39" i="22" s="1"/>
  <c r="P28" i="1"/>
  <c r="P22" i="1"/>
  <c r="P26" i="1"/>
  <c r="O123" i="1"/>
  <c r="E123" i="22" s="1"/>
  <c r="P23" i="1"/>
  <c r="P25" i="1"/>
  <c r="O32" i="1"/>
  <c r="E32" i="22" s="1"/>
  <c r="X32" i="22" s="1"/>
  <c r="Z32" i="22" s="1"/>
  <c r="AD32" i="22" s="1"/>
  <c r="P27" i="1"/>
  <c r="P24" i="1"/>
  <c r="O38" i="1"/>
  <c r="E38" i="22" s="1"/>
  <c r="P131" i="1"/>
  <c r="P136" i="1"/>
  <c r="P14" i="1"/>
  <c r="P37" i="1"/>
  <c r="J134" i="1"/>
  <c r="O134" i="1"/>
  <c r="E134" i="22" s="1"/>
  <c r="J133" i="1"/>
  <c r="O133" i="1"/>
  <c r="E133" i="22" s="1"/>
  <c r="M58" i="1"/>
  <c r="J58" i="1"/>
  <c r="J121" i="1"/>
  <c r="O121" i="1"/>
  <c r="E121" i="22" s="1"/>
  <c r="P114" i="1"/>
  <c r="P115" i="1"/>
  <c r="K12" i="17"/>
  <c r="B12" i="17" s="1"/>
  <c r="B13" i="17" l="1"/>
  <c r="B14" i="17"/>
  <c r="R135" i="22"/>
  <c r="AD135" i="22" s="1"/>
  <c r="R126" i="22"/>
  <c r="AD126" i="22" s="1"/>
  <c r="R131" i="22"/>
  <c r="AD131" i="22" s="1"/>
  <c r="Z36" i="22"/>
  <c r="AD36" i="22" s="1"/>
  <c r="N121" i="22"/>
  <c r="P121" i="22"/>
  <c r="N134" i="22"/>
  <c r="P134" i="22"/>
  <c r="R134" i="22"/>
  <c r="AD134" i="22" s="1"/>
  <c r="AD22" i="22"/>
  <c r="P123" i="22"/>
  <c r="N123" i="22"/>
  <c r="N133" i="22"/>
  <c r="P133" i="22"/>
  <c r="R133" i="22" s="1"/>
  <c r="AD133" i="22" s="1"/>
  <c r="AD19" i="22"/>
  <c r="X39" i="22"/>
  <c r="Z39" i="22" s="1"/>
  <c r="AD39" i="22" s="1"/>
  <c r="P132" i="22"/>
  <c r="N132" i="22"/>
  <c r="X38" i="22"/>
  <c r="Z38" i="22" s="1"/>
  <c r="AD38" i="22" s="1"/>
  <c r="AD30" i="22"/>
  <c r="Z35" i="22"/>
  <c r="AD35" i="22" s="1"/>
  <c r="P36" i="1"/>
  <c r="P132" i="1"/>
  <c r="P133" i="1"/>
  <c r="P123" i="1"/>
  <c r="O58" i="1"/>
  <c r="E58" i="22" s="1"/>
  <c r="F58" i="22" s="1"/>
  <c r="P39" i="1"/>
  <c r="P38" i="1"/>
  <c r="P134" i="1"/>
  <c r="P32" i="1"/>
  <c r="P35" i="1"/>
  <c r="P121" i="1"/>
  <c r="B12" i="18"/>
  <c r="B15" i="17" l="1"/>
  <c r="B17" i="17"/>
  <c r="R132" i="22"/>
  <c r="AD132" i="22" s="1"/>
  <c r="R121" i="22"/>
  <c r="AD121" i="22" s="1"/>
  <c r="R123" i="22"/>
  <c r="AD123" i="22" s="1"/>
  <c r="K12" i="22"/>
  <c r="I12" i="22"/>
  <c r="I13" i="22" s="1"/>
  <c r="U12" i="22"/>
  <c r="U13" i="22" s="1"/>
  <c r="Q12" i="22"/>
  <c r="P12" i="22" s="1"/>
  <c r="O12" i="22"/>
  <c r="N12" i="22" s="1"/>
  <c r="Y12" i="22"/>
  <c r="X12" i="22" s="1"/>
  <c r="AA12" i="22"/>
  <c r="AD58" i="22"/>
  <c r="G12" i="22"/>
  <c r="M12" i="22"/>
  <c r="K13" i="22"/>
  <c r="J12" i="22"/>
  <c r="S12" i="22"/>
  <c r="W12" i="22"/>
  <c r="P58" i="1"/>
  <c r="P144" i="1" s="1"/>
  <c r="C11" i="12" s="1"/>
  <c r="G13" i="16"/>
  <c r="B18" i="17" l="1"/>
  <c r="B19" i="17" s="1"/>
  <c r="T12" i="22"/>
  <c r="H12" i="22"/>
  <c r="Q13" i="22"/>
  <c r="Q14" i="22" s="1"/>
  <c r="O13" i="22"/>
  <c r="Y13" i="22"/>
  <c r="L12" i="22"/>
  <c r="M13" i="22"/>
  <c r="H13" i="22"/>
  <c r="I14" i="22"/>
  <c r="V12" i="22"/>
  <c r="W13" i="22"/>
  <c r="K14" i="22"/>
  <c r="J13" i="22"/>
  <c r="X13" i="22"/>
  <c r="Y14" i="22"/>
  <c r="AA13" i="22"/>
  <c r="Z12" i="22"/>
  <c r="N13" i="22"/>
  <c r="O14" i="22"/>
  <c r="G13" i="22"/>
  <c r="F12" i="22"/>
  <c r="AC12" i="22"/>
  <c r="AC13" i="22" s="1"/>
  <c r="AC14" i="22" s="1"/>
  <c r="AC15" i="22" s="1"/>
  <c r="T13" i="22"/>
  <c r="U14" i="22"/>
  <c r="S13" i="22"/>
  <c r="R12" i="22"/>
  <c r="B20" i="17" l="1"/>
  <c r="P13" i="22"/>
  <c r="AE12" i="22"/>
  <c r="F13" i="22"/>
  <c r="G14" i="22"/>
  <c r="AE13" i="22"/>
  <c r="N14" i="22"/>
  <c r="O15" i="22"/>
  <c r="N15" i="22" s="1"/>
  <c r="AA14" i="22"/>
  <c r="Z13" i="22"/>
  <c r="V13" i="22"/>
  <c r="W14" i="22"/>
  <c r="U15" i="22"/>
  <c r="T15" i="22" s="1"/>
  <c r="T14" i="22"/>
  <c r="H14" i="22"/>
  <c r="I15" i="22"/>
  <c r="H15" i="22" s="1"/>
  <c r="AB12" i="22"/>
  <c r="AD12" i="22" s="1"/>
  <c r="K15" i="22"/>
  <c r="J15" i="22" s="1"/>
  <c r="J14" i="22"/>
  <c r="Q15" i="22"/>
  <c r="P15" i="22" s="1"/>
  <c r="P14" i="22"/>
  <c r="M14" i="22"/>
  <c r="L13" i="22"/>
  <c r="Y15" i="22"/>
  <c r="X15" i="22" s="1"/>
  <c r="X14" i="22"/>
  <c r="S14" i="22"/>
  <c r="R13" i="22"/>
  <c r="B22" i="17" l="1"/>
  <c r="X144" i="22"/>
  <c r="T144" i="22"/>
  <c r="P144" i="22"/>
  <c r="J144" i="22"/>
  <c r="H144" i="22"/>
  <c r="N144" i="22"/>
  <c r="W15" i="22"/>
  <c r="V15" i="22" s="1"/>
  <c r="V14" i="22"/>
  <c r="AB13" i="22"/>
  <c r="AD13" i="22" s="1"/>
  <c r="R14" i="22"/>
  <c r="S15" i="22"/>
  <c r="R15" i="22" s="1"/>
  <c r="AA15" i="22"/>
  <c r="Z15" i="22" s="1"/>
  <c r="Z14" i="22"/>
  <c r="L14" i="22"/>
  <c r="M15" i="22"/>
  <c r="L15" i="22" s="1"/>
  <c r="G15" i="22"/>
  <c r="F14" i="22"/>
  <c r="AE14" i="22"/>
  <c r="B23" i="17" l="1"/>
  <c r="B24" i="17" s="1"/>
  <c r="V144" i="22"/>
  <c r="Z144" i="22"/>
  <c r="R144" i="22"/>
  <c r="L144" i="22"/>
  <c r="AB14" i="22"/>
  <c r="AD14" i="22" s="1"/>
  <c r="F15" i="22"/>
  <c r="AB15" i="22" s="1"/>
  <c r="AD15" i="22" s="1"/>
  <c r="AE15" i="22"/>
  <c r="B25" i="17" l="1"/>
  <c r="AD144" i="22"/>
  <c r="T145" i="22" s="1"/>
  <c r="AB144" i="22"/>
  <c r="F144" i="22"/>
  <c r="B26" i="17" l="1"/>
  <c r="R145" i="22"/>
  <c r="L145" i="22"/>
  <c r="Z145" i="22"/>
  <c r="V145" i="22"/>
  <c r="N145" i="22"/>
  <c r="J145" i="22"/>
  <c r="H145" i="22"/>
  <c r="X145" i="22"/>
  <c r="P145" i="22"/>
  <c r="F146" i="22"/>
  <c r="F145" i="22"/>
  <c r="AB145" i="22"/>
  <c r="B27" i="17" l="1"/>
  <c r="F147" i="22"/>
  <c r="H146" i="22"/>
  <c r="B28" i="17" l="1"/>
  <c r="B30" i="17"/>
  <c r="J146" i="22"/>
  <c r="H147" i="22"/>
  <c r="B31" i="17" l="1"/>
  <c r="J147" i="22"/>
  <c r="L146" i="22"/>
  <c r="B32" i="17" l="1"/>
  <c r="B33" i="17"/>
  <c r="L147" i="22"/>
  <c r="N146" i="22"/>
  <c r="B34" i="17" l="1"/>
  <c r="N147" i="22"/>
  <c r="P146" i="22"/>
  <c r="B35" i="17" l="1"/>
  <c r="P147" i="22"/>
  <c r="R146" i="22"/>
  <c r="B36" i="17" l="1"/>
  <c r="R147" i="22"/>
  <c r="T146" i="22"/>
  <c r="B37" i="17" l="1"/>
  <c r="T147" i="22"/>
  <c r="V146" i="22"/>
  <c r="B38" i="17" l="1"/>
  <c r="V147" i="22"/>
  <c r="X146" i="22"/>
  <c r="B39" i="17" l="1"/>
  <c r="X147" i="22"/>
  <c r="Z146" i="22"/>
  <c r="B41" i="17" l="1"/>
  <c r="Z147" i="22"/>
  <c r="AB146" i="22"/>
  <c r="AB147" i="22" s="1"/>
  <c r="B42" i="17" l="1"/>
  <c r="B43" i="17" l="1"/>
  <c r="B44" i="17" l="1"/>
  <c r="B45" i="17" l="1"/>
  <c r="B46" i="17" l="1"/>
  <c r="B47" i="17" l="1"/>
  <c r="B48" i="17" l="1"/>
  <c r="B49" i="17" l="1"/>
  <c r="B50" i="17" l="1"/>
  <c r="B51" i="17" l="1"/>
  <c r="B52" i="17" l="1"/>
  <c r="B53" i="17" l="1"/>
  <c r="B54" i="17" l="1"/>
  <c r="B55" i="17" l="1"/>
  <c r="B56" i="17" l="1"/>
  <c r="B57" i="17" l="1"/>
  <c r="B58" i="17" l="1"/>
  <c r="B60" i="17" l="1"/>
  <c r="B61" i="17" l="1"/>
  <c r="B62" i="17" l="1"/>
  <c r="B63" i="17" l="1"/>
  <c r="B64" i="17" l="1"/>
  <c r="B65" i="17" l="1"/>
  <c r="B66" i="17" l="1"/>
  <c r="B67" i="17" l="1"/>
  <c r="B68" i="17" l="1"/>
  <c r="B70" i="17" l="1"/>
  <c r="B71" i="17" l="1"/>
  <c r="B72" i="17" l="1"/>
  <c r="B73" i="17" l="1"/>
  <c r="B74" i="17" l="1"/>
  <c r="B75" i="17" l="1"/>
  <c r="B76" i="17" l="1"/>
  <c r="B77" i="17" l="1"/>
  <c r="B79" i="17" l="1"/>
  <c r="B80" i="17" l="1"/>
  <c r="B81" i="17" l="1"/>
  <c r="B82" i="17" l="1"/>
  <c r="B83" i="17" l="1"/>
  <c r="B84" i="17" l="1"/>
  <c r="B85" i="17" l="1"/>
  <c r="B86" i="17" l="1"/>
  <c r="B87" i="17" l="1"/>
  <c r="B88" i="17" l="1"/>
  <c r="B89" i="17" l="1"/>
  <c r="B90" i="17" l="1"/>
  <c r="B91" i="17" l="1"/>
  <c r="B92" i="17" l="1"/>
  <c r="B93" i="17" l="1"/>
  <c r="B94" i="17" l="1"/>
  <c r="B95" i="17" l="1"/>
  <c r="B96" i="17" l="1"/>
  <c r="B97" i="17" l="1"/>
  <c r="B98" i="17" l="1"/>
  <c r="B99" i="17" l="1"/>
  <c r="B100" i="17" l="1"/>
  <c r="B101" i="17" l="1"/>
  <c r="B102" i="17" l="1"/>
  <c r="B103" i="17" l="1"/>
  <c r="B104" i="17" l="1"/>
  <c r="B106" i="17" l="1"/>
  <c r="B107" i="17" l="1"/>
  <c r="B108" i="17" l="1"/>
  <c r="B109" i="17" l="1"/>
  <c r="B110" i="17" l="1"/>
  <c r="B111" i="17" l="1"/>
  <c r="B112" i="17" l="1"/>
  <c r="B113" i="17" l="1"/>
  <c r="B114" i="17" l="1"/>
  <c r="B115" i="17" l="1"/>
  <c r="B116" i="17" l="1"/>
  <c r="B117" i="17" l="1"/>
  <c r="B118" i="17" l="1"/>
  <c r="B119" i="17" l="1"/>
  <c r="B120" i="17" l="1"/>
  <c r="B121" i="17" l="1"/>
  <c r="B122" i="17" l="1"/>
  <c r="B123" i="17" l="1"/>
  <c r="B124" i="17" l="1"/>
  <c r="B125" i="17" l="1"/>
  <c r="B126" i="17" l="1"/>
  <c r="B127" i="17" l="1"/>
  <c r="B128" i="17" l="1"/>
  <c r="B129" i="17" l="1"/>
  <c r="B130" i="17" l="1"/>
  <c r="B131" i="17" l="1"/>
  <c r="B132" i="17" l="1"/>
  <c r="B133" i="17" l="1"/>
  <c r="B134" i="17" l="1"/>
  <c r="B135" i="17" l="1"/>
  <c r="B136" i="17" l="1"/>
  <c r="B137" i="17" l="1"/>
  <c r="B138" i="17" l="1"/>
  <c r="C6" i="18" l="1"/>
  <c r="B7" i="16" s="1"/>
  <c r="B140" i="17"/>
  <c r="B141" i="17" s="1"/>
  <c r="B142" i="17" s="1"/>
  <c r="B143" i="17" s="1"/>
  <c r="B8" i="16" l="1"/>
  <c r="C6" i="17"/>
</calcChain>
</file>

<file path=xl/sharedStrings.xml><?xml version="1.0" encoding="utf-8"?>
<sst xmlns="http://schemas.openxmlformats.org/spreadsheetml/2006/main" count="41260" uniqueCount="13341">
  <si>
    <t>ITEM</t>
  </si>
  <si>
    <t>DESCRIÇÃO</t>
  </si>
  <si>
    <t>UNID.</t>
  </si>
  <si>
    <t>CUSTO TOTAL</t>
  </si>
  <si>
    <t>BDI</t>
  </si>
  <si>
    <t>PREÇO TOTAL</t>
  </si>
  <si>
    <t>3.1</t>
  </si>
  <si>
    <t>TOTAL</t>
  </si>
  <si>
    <t>3.3</t>
  </si>
  <si>
    <t>CÓDIGO:</t>
  </si>
  <si>
    <t>UNIDADE</t>
  </si>
  <si>
    <t>TECNICO DE EDIFICACOES COM ENCARGOS COMPLEMENTARES</t>
  </si>
  <si>
    <t>ELETRICISTA COM ENCARGOS COMPLEMENTARES</t>
  </si>
  <si>
    <t>PEDREIRO COM ENCARGOS COMPLEMENTARES</t>
  </si>
  <si>
    <t>SERRALHEIRO COM ENCARGOS COMPLEMENTARES</t>
  </si>
  <si>
    <t>AUXILIAR DE PEDREIRO COM ENCARGOS COMPLEMENTARES</t>
  </si>
  <si>
    <t>AUXILIAR DE ELETRICISTA COM ENCARGOS COMPLEMENTARES</t>
  </si>
  <si>
    <t>AUXILIAR DE SERRALHEIRO COM ENCARGOS COMPLEMENTARES</t>
  </si>
  <si>
    <t>CHP</t>
  </si>
  <si>
    <t>CHI</t>
  </si>
  <si>
    <t>COMPOSIÇÕES DE CUSTOS UNITÁRIAS</t>
  </si>
  <si>
    <t>Data da cotação</t>
  </si>
  <si>
    <t>Valor da cotação</t>
  </si>
  <si>
    <t>a)</t>
  </si>
  <si>
    <t>b)</t>
  </si>
  <si>
    <t>c)</t>
  </si>
  <si>
    <t>COTAÇÕES</t>
  </si>
  <si>
    <t>ENGENHEIRO SANITARISTA COM ENCARGOS COMPLEMENTARES</t>
  </si>
  <si>
    <t>SERVENTE COM ENCARGOS COMPLEMENTARES</t>
  </si>
  <si>
    <t>TÉCNICO DE LABORATÓRIO COM ENCARGOS COMPLEMENTARES</t>
  </si>
  <si>
    <t>L</t>
  </si>
  <si>
    <t>PINTOR COM ENCARGOS COMPLEMENTARES</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</si>
  <si>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</si>
  <si>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</si>
  <si>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</si>
  <si>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PARAFUSO ZINCADO, AUTOBROCANTE, FLANGEADO, 4,2 MM X 19 MM</t>
  </si>
  <si>
    <t>MARMORISTA/GRANITEIRO COM ENCARGOS COMPLEMENTARES</t>
  </si>
  <si>
    <t>CUSTO UNITÁRIO</t>
  </si>
  <si>
    <t>ENCANADOR OU BOMBEIRO HIDRÁULICO COM ENCARGOS COMPLEMENTARES</t>
  </si>
  <si>
    <t>AUXILIAR DE ENCANADOR OU BOMBEIRO HIDRÁULICO COM ENCARGOS COMPLEMENTARES</t>
  </si>
  <si>
    <t>UN</t>
  </si>
  <si>
    <t>H</t>
  </si>
  <si>
    <t>AJUDANTE DE CARPINTEIRO COM ENCARGOS COMPLEMENTARES</t>
  </si>
  <si>
    <t>CARPINTEIRO DE ESQUADRIA COM ENCARGOS COMPLEMENTARES</t>
  </si>
  <si>
    <t>PREÇO UNITÁRIO</t>
  </si>
  <si>
    <t>PREGO DE ACO POLIDO COM CABECA 18 X 27 (2 1/2 X 10)</t>
  </si>
  <si>
    <t>CARPINTEIRO DE FORMAS COM ENCARGOS COMPLEMENTARES</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</si>
  <si>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</si>
  <si>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</si>
  <si>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</si>
  <si>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</si>
  <si>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</si>
  <si>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</si>
  <si>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t>
  </si>
  <si>
    <t>ARGAMASSA TRAÇO 1:4 (EM VOLUME DE CIMENTO E AREIA GROSSA ÚMIDA) PARA CHAPISCO CONVENCIONAL, PREPARO MECÂNICO COM BETONEIRA 400 L. AF_08/2019</t>
  </si>
  <si>
    <t>COLA A BASE DE RESINA SINTETICA PARA CHAPA DE LAMINADO MELAMINICO</t>
  </si>
  <si>
    <t>ARGAMASSA TRAÇO 1:3 (EM VOLUME DE CIMENTO E AREIA MÉDIA ÚMIDA) PARA CONTRAPISO, PREPARO MECÂNICO COM BETONEIRA 400 L. AF_08/2019</t>
  </si>
  <si>
    <t>SOLDA DE TOPO EM CHAPA/PERFIL/TUBO DE AÇO CHANFRADO, ESPESSURA=1/4''. AF_06/2018</t>
  </si>
  <si>
    <t>SINAPI</t>
  </si>
  <si>
    <t>ARMADOR COM ENCARGOS COMPLEMENTARES</t>
  </si>
  <si>
    <t>CAMINHÃO BASCULANTE 6 M3, PESO BRUTO TOTAL 16.000 KG, CARGA ÚTIL MÁXIMA 13.071 KG, DISTÂNCIA ENTRE EIXOS 4,80 M, POTÊNCIA 230 CV INCLUSIVE CAÇAMBA METÁLICA - CHP DIURNO. AF_06/2014</t>
  </si>
  <si>
    <t>CAMINHÃO TRUCADO (C/ TERCEIRO EIXO) ELETRÔNICO - POTÊNCIA 231CV - PBT = 22000KG - DIST. ENTRE EIXOS 5170 MM - INCLUI CARROCERIA FIXA ABERTA DE MADEIRA - CHP DIURNO. AF_06/2015</t>
  </si>
  <si>
    <t>M3</t>
  </si>
  <si>
    <t>VÁLVULA EM METAL CROMADO 1.1/2 X 1.1/2 PARA TANQUE OU LAVATÓRIO, COM OU SEM LADRÃO - FORNECIMENTO E INSTALAÇÃO. AF_01/2020</t>
  </si>
  <si>
    <t>CUBA DE EMBUTIR OVAL EM LOUÇA BRANCA, 35 X 50CM OU EQUIVALENTE - FORNECIMENTO E INSTALAÇÃO. AF_01/2020</t>
  </si>
  <si>
    <t>ARGAMASSA TRAÇO 1:2:8 (EM VOLUME DE CIMENTO, CAL E AREIA MÉDIA ÚMIDA) PARA EMBOÇO/MASSA ÚNICA/ASSENTAMENTO DE ALVENARIA DE VEDAÇÃO, PREPARO MECÂNICO COM MISTURADOR DE EIXO HORIZONTAL DE 300 KG. AF_08/2019</t>
  </si>
  <si>
    <t>AJUDANTE DE ARMADOR COM ENCARGOS COMPLEMENTARES</t>
  </si>
  <si>
    <t>DOBRADICA EM ACO/FERRO, 3" X 2 1/2", E= 1,2 A 1,8 MM, SEM ANEL,  CROMADO OU ZINCADO, TAMPA CHATA, COM PARAFUSOS</t>
  </si>
  <si>
    <t>VALVULA DE DESCARGA EM METAL CROMADO PARA MICTORIO COM ACIONAMENTO POR PRESSAO E FECHAMENTO AUTOMATICO</t>
  </si>
  <si>
    <t/>
  </si>
  <si>
    <t>DESCRIÇÃO:</t>
  </si>
  <si>
    <t>UNIDADE:</t>
  </si>
  <si>
    <t>COT 01</t>
  </si>
  <si>
    <t>ENGENHEIRO CIVIL DE OBRA PLENO COM ENCARGOS COMPLEMENTARES</t>
  </si>
  <si>
    <t>TÉCNICO EM SEGURANÇA DO TRABALHO COM ENCARGOS COMPLEMENTARES</t>
  </si>
  <si>
    <t>ELETROTÉCNICO COM ENCARGOS COMPLEMENTARES</t>
  </si>
  <si>
    <t>CAMINHÃO BASCULANTE 6 M3, PESO BRUTO TOTAL 16.000 KG, CARGA ÚTIL MÁXIMA 13.071 KG, DISTÂNCIA ENTRE EIXOS 4,80 M, POTÊNCIA 230 CV INCLUSIVE CAÇAMBA METÁLICA - CHI DIURNO. AF_06/2014</t>
  </si>
  <si>
    <t>KG</t>
  </si>
  <si>
    <t>PREFEITURA MUNICIPAL DE PORTO ALEGRE</t>
  </si>
  <si>
    <t>M</t>
  </si>
  <si>
    <t>ARGAMASSA TRAÇO 1:4 (EM VOLUME DE CIMENTO E AREIA MÉDIA ÚMIDA), PREPARO MANUAL. AF_08/2019</t>
  </si>
  <si>
    <t>SECRETARIA MUNICIPAL DE OBRAS E INFRAESTRUTURA</t>
  </si>
  <si>
    <t>ADESIVO ACRILICO DE BASE AQUOSA / COLA DE CONTATO</t>
  </si>
  <si>
    <t>LADRILHO HIDRAULICO, *20 X 20* CM, E= 2 CM, TATIL ALERTA OU DIRECIONAL, AMARELO</t>
  </si>
  <si>
    <t>MACANETA ALAVANCA RETA OCA, EM ZAMAC COM ACABAMENTO CROMADO, COMPRIMENTO APROX DE 15 CM</t>
  </si>
  <si>
    <t>MOLA HIDRAULICA AEREA, PARA PORTAS DE ATE 1.100 MM E PESO DE ATE 85 KG, COM CORPO EM ALUMINIO E BRACO EM ACO, SEM BRACO DE PARADA</t>
  </si>
  <si>
    <t>PISO TATIL ALERTA OU DIRECIONAL, DE BORRACHA, COLORIDO, 25 X 25 CM, E = 5 MM, PARA COLA</t>
  </si>
  <si>
    <t>M2</t>
  </si>
  <si>
    <t>CONCRETO FCK = 15MPA, TRAÇO 1:3,4:3,5 (EM MASSA SECA DE CIMENTO/ AREIA MÉDIA/ BRITA 1) - PREPARO MANUAL. AF_05/2021</t>
  </si>
  <si>
    <t>Valor adotado:</t>
  </si>
  <si>
    <t>Total</t>
  </si>
  <si>
    <t>Mao de obra</t>
  </si>
  <si>
    <t>FONTE</t>
  </si>
  <si>
    <t>CÓDIGO</t>
  </si>
  <si>
    <t>QUANT.</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</si>
  <si>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</si>
  <si>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</si>
  <si>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</si>
  <si>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</si>
  <si>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</si>
  <si>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</si>
  <si>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</si>
  <si>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</si>
  <si>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</si>
  <si>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</si>
  <si>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</si>
  <si>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</si>
  <si>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</si>
  <si>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</si>
  <si>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</si>
  <si>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</si>
  <si>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</si>
  <si>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</si>
  <si>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</si>
  <si>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</si>
  <si>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</si>
  <si>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</si>
  <si>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</si>
  <si>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</si>
  <si>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</si>
  <si>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</si>
  <si>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</si>
  <si>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</si>
  <si>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</si>
  <si>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</si>
  <si>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</si>
  <si>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</si>
  <si>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</si>
  <si>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</si>
  <si>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</si>
  <si>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</si>
  <si>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</si>
  <si>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</si>
  <si>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</si>
  <si>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</si>
  <si>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</si>
  <si>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</si>
  <si>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</si>
  <si>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</si>
  <si>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</si>
  <si>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</si>
  <si>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</si>
  <si>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</si>
  <si>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</si>
  <si>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</si>
  <si>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</si>
  <si>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</si>
  <si>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</si>
  <si>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</si>
  <si>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</si>
  <si>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</si>
  <si>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</si>
  <si>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</si>
  <si>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</si>
  <si>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</si>
  <si>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</si>
  <si>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</si>
  <si>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</si>
  <si>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</si>
  <si>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</si>
  <si>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</si>
  <si>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</si>
  <si>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</si>
  <si>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</si>
  <si>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</si>
  <si>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</si>
  <si>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</si>
  <si>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</si>
  <si>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</si>
  <si>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</si>
  <si>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</si>
  <si>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</si>
  <si>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</si>
  <si>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</si>
  <si>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</si>
  <si>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</si>
  <si>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</si>
  <si>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</si>
  <si>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</si>
  <si>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</si>
  <si>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</si>
  <si>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</si>
  <si>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</si>
  <si>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</si>
  <si>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</si>
  <si>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</si>
  <si>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</si>
  <si>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</si>
  <si>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</si>
  <si>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</si>
  <si>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</si>
  <si>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</si>
  <si>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</si>
  <si>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</si>
  <si>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</si>
  <si>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</si>
  <si>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</si>
  <si>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</si>
  <si>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</si>
  <si>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</si>
  <si>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</si>
  <si>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</si>
  <si>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</si>
  <si>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</si>
  <si>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</si>
  <si>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</si>
  <si>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</si>
  <si>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</si>
  <si>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</si>
  <si>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</si>
  <si>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</si>
  <si>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</si>
  <si>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</si>
  <si>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</si>
  <si>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</si>
  <si>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</si>
  <si>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</si>
  <si>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</si>
  <si>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</si>
  <si>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</si>
  <si>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</si>
  <si>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</si>
  <si>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</si>
  <si>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</si>
  <si>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</si>
  <si>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</si>
  <si>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</si>
  <si>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</si>
  <si>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</si>
  <si>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</si>
  <si>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</si>
  <si>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</si>
  <si>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</si>
  <si>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</si>
  <si>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</si>
  <si>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</si>
  <si>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</si>
  <si>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</si>
  <si>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</si>
  <si>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</si>
  <si>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</si>
  <si>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</si>
  <si>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</si>
  <si>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</si>
  <si>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</si>
  <si>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</si>
  <si>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</si>
  <si>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</si>
  <si>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</si>
  <si>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</si>
  <si>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</si>
  <si>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</si>
  <si>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</si>
  <si>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</si>
  <si>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</si>
  <si>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</si>
  <si>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</si>
  <si>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</si>
  <si>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</si>
  <si>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</si>
  <si>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</si>
  <si>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</si>
  <si>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</si>
  <si>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</si>
  <si>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</si>
  <si>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</si>
  <si>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</si>
  <si>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</si>
  <si>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</si>
  <si>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</si>
  <si>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</si>
  <si>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</si>
  <si>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</si>
  <si>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</si>
  <si>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</si>
  <si>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</si>
  <si>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</si>
  <si>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</si>
  <si>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</si>
  <si>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</si>
  <si>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</si>
  <si>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</si>
  <si>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</si>
  <si>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</si>
  <si>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</si>
  <si>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</si>
  <si>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</si>
  <si>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</si>
  <si>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</si>
  <si>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</si>
  <si>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</si>
  <si>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</si>
  <si>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</si>
  <si>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</si>
  <si>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</si>
  <si>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</si>
  <si>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</si>
  <si>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</si>
  <si>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</si>
  <si>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</si>
  <si>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</si>
  <si>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</si>
  <si>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</si>
  <si>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</si>
  <si>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</si>
  <si>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</si>
  <si>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</si>
  <si>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</si>
  <si>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</si>
  <si>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</si>
  <si>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</si>
  <si>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</si>
  <si>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</si>
  <si>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</si>
  <si>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</si>
  <si>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</si>
  <si>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</si>
  <si>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</si>
  <si>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</si>
  <si>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</si>
  <si>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</si>
  <si>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</si>
  <si>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</si>
  <si>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</si>
  <si>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</si>
  <si>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</si>
  <si>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</si>
  <si>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</si>
  <si>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</si>
  <si>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</si>
  <si>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</si>
  <si>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</si>
  <si>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</si>
  <si>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</si>
  <si>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</si>
  <si>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</si>
  <si>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</si>
  <si>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</si>
  <si>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</si>
  <si>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</si>
  <si>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</si>
  <si>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</si>
  <si>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</si>
  <si>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</si>
  <si>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</si>
  <si>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</si>
  <si>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</si>
  <si>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</si>
  <si>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</si>
  <si>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</si>
  <si>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</si>
  <si>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</si>
  <si>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</si>
  <si>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</si>
  <si>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</si>
  <si>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</si>
  <si>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</si>
  <si>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</si>
  <si>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</si>
  <si>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</si>
  <si>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</si>
  <si>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</si>
  <si>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</si>
  <si>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</si>
  <si>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</si>
  <si>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</si>
  <si>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</si>
  <si>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</si>
  <si>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</si>
  <si>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</si>
  <si>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</si>
  <si>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</si>
  <si>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</si>
  <si>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</si>
  <si>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</si>
  <si>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</si>
  <si>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</si>
  <si>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</si>
  <si>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</si>
  <si>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</si>
  <si>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</si>
  <si>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</si>
  <si>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</si>
  <si>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</si>
  <si>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</si>
  <si>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</si>
  <si>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</si>
  <si>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</si>
  <si>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</si>
  <si>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</si>
  <si>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</si>
  <si>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</si>
  <si>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</si>
  <si>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</si>
  <si>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</si>
  <si>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</si>
  <si>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</si>
  <si>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</si>
  <si>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</si>
  <si>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</si>
  <si>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</si>
  <si>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</si>
  <si>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</si>
  <si>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</si>
  <si>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</si>
  <si>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</si>
  <si>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</si>
  <si>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</si>
  <si>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</si>
  <si>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</si>
  <si>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</si>
  <si>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</si>
  <si>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</si>
  <si>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</si>
  <si>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</si>
  <si>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</si>
  <si>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</si>
  <si>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</si>
  <si>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</si>
  <si>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</si>
  <si>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</si>
  <si>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</si>
  <si>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</si>
  <si>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</si>
  <si>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</si>
  <si>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</si>
  <si>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</si>
  <si>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</si>
  <si>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</si>
  <si>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</si>
  <si>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</si>
  <si>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</si>
  <si>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</si>
  <si>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</si>
  <si>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</si>
  <si>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</si>
  <si>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</si>
  <si>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</si>
  <si>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</si>
  <si>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</si>
  <si>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</si>
  <si>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</si>
  <si>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</si>
  <si>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</si>
  <si>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</si>
  <si>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</si>
  <si>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</si>
  <si>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</si>
  <si>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</si>
  <si>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</si>
  <si>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</si>
  <si>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</si>
  <si>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</si>
  <si>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</si>
  <si>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</si>
  <si>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</si>
  <si>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</si>
  <si>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</si>
  <si>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</si>
  <si>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</si>
  <si>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</si>
  <si>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</si>
  <si>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</si>
  <si>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</si>
  <si>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</si>
  <si>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</si>
  <si>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</si>
  <si>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</si>
  <si>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</si>
  <si>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</si>
  <si>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</si>
  <si>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</si>
  <si>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</si>
  <si>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</si>
  <si>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</si>
  <si>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</si>
  <si>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</si>
  <si>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</si>
  <si>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</si>
  <si>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</si>
  <si>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</si>
  <si>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</si>
  <si>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</si>
  <si>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</si>
  <si>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</si>
  <si>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</si>
  <si>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</si>
  <si>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</si>
  <si>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</si>
  <si>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</si>
  <si>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</si>
  <si>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</si>
  <si>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</si>
  <si>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</si>
  <si>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</si>
  <si>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</si>
  <si>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</si>
  <si>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</si>
  <si>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</si>
  <si>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</si>
  <si>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</si>
  <si>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</si>
  <si>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</si>
  <si>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</si>
  <si>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</si>
  <si>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</si>
  <si>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</si>
  <si>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</si>
  <si>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</si>
  <si>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</si>
  <si>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</si>
  <si>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</si>
  <si>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</si>
  <si>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</si>
  <si>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</si>
  <si>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</si>
  <si>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</si>
  <si>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</si>
  <si>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</si>
  <si>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</si>
  <si>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</si>
  <si>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</si>
  <si>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</si>
  <si>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</si>
  <si>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</si>
  <si>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</si>
  <si>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</si>
  <si>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</si>
  <si>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</si>
  <si>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</si>
  <si>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</si>
  <si>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</si>
  <si>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</si>
  <si>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</si>
  <si>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</si>
  <si>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</si>
  <si>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</si>
  <si>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</si>
  <si>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</si>
  <si>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</si>
  <si>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</si>
  <si>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</si>
  <si>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</si>
  <si>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</si>
  <si>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</si>
  <si>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</si>
  <si>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</si>
  <si>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</si>
  <si>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</si>
  <si>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</si>
  <si>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</si>
  <si>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</si>
  <si>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</si>
  <si>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</si>
  <si>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</si>
  <si>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</si>
  <si>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</si>
  <si>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</si>
  <si>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</si>
  <si>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</si>
  <si>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</si>
  <si>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</si>
  <si>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</si>
  <si>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</si>
  <si>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</si>
  <si>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</si>
  <si>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</si>
  <si>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</si>
  <si>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</si>
  <si>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</si>
  <si>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</si>
  <si>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</si>
  <si>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</si>
  <si>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</si>
  <si>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</si>
  <si>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</si>
  <si>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</si>
  <si>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</si>
  <si>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</si>
  <si>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</si>
  <si>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</si>
  <si>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</si>
  <si>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</si>
  <si>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</si>
  <si>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</si>
  <si>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</si>
  <si>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</si>
  <si>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</si>
  <si>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</si>
  <si>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</si>
  <si>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</si>
  <si>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</si>
  <si>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</si>
  <si>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</si>
  <si>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</si>
  <si>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</si>
  <si>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</si>
  <si>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</si>
  <si>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</si>
  <si>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</si>
  <si>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</si>
  <si>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</si>
  <si>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</si>
  <si>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</si>
  <si>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</si>
  <si>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</si>
  <si>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</si>
  <si>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</si>
  <si>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</si>
  <si>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</si>
  <si>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</si>
  <si>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</si>
  <si>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</si>
  <si>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</si>
  <si>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</si>
  <si>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</si>
  <si>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</si>
  <si>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</si>
  <si>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</si>
  <si>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</si>
  <si>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</si>
  <si>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</si>
  <si>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</si>
  <si>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</si>
  <si>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</si>
  <si>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</si>
  <si>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</si>
  <si>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</si>
  <si>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</si>
  <si>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</si>
  <si>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</si>
  <si>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</si>
  <si>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</si>
  <si>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</si>
  <si>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</si>
  <si>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</si>
  <si>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</si>
  <si>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</si>
  <si>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</si>
  <si>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</si>
  <si>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</si>
  <si>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</si>
  <si>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</si>
  <si>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</si>
  <si>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</si>
  <si>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</si>
  <si>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</si>
  <si>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</si>
  <si>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</si>
  <si>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</si>
  <si>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</si>
  <si>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</si>
  <si>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</si>
  <si>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</si>
  <si>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</si>
  <si>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</si>
  <si>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</si>
  <si>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</si>
  <si>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</si>
  <si>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</si>
  <si>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</si>
  <si>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</si>
  <si>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</si>
  <si>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</si>
  <si>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</si>
  <si>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</si>
  <si>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</si>
  <si>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</si>
  <si>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</si>
  <si>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</si>
  <si>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</si>
  <si>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</si>
  <si>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</si>
  <si>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</si>
  <si>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</si>
  <si>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</si>
  <si>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</si>
  <si>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</si>
  <si>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</si>
  <si>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</si>
  <si>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</si>
  <si>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</si>
  <si>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</si>
  <si>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</si>
  <si>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</si>
  <si>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</si>
  <si>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</si>
  <si>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</si>
  <si>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</si>
  <si>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</si>
  <si>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</si>
  <si>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</si>
  <si>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</si>
  <si>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</si>
  <si>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</si>
  <si>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</si>
  <si>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</si>
  <si>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</si>
  <si>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</si>
  <si>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</si>
  <si>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</si>
  <si>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</si>
  <si>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</si>
  <si>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</si>
  <si>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</si>
  <si>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</si>
  <si>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</si>
  <si>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</si>
  <si>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</si>
  <si>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</si>
  <si>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</si>
  <si>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</si>
  <si>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</si>
  <si>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</si>
  <si>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</si>
  <si>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</si>
  <si>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</si>
  <si>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</si>
  <si>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</si>
  <si>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</si>
  <si>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</si>
  <si>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</si>
  <si>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</si>
  <si>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</si>
  <si>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</si>
  <si>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</si>
  <si>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</si>
  <si>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</si>
  <si>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</si>
  <si>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</si>
  <si>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</si>
  <si>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</si>
  <si>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</si>
  <si>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</si>
  <si>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</si>
  <si>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</si>
  <si>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</si>
  <si>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</si>
  <si>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</si>
  <si>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</si>
  <si>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</si>
  <si>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</si>
  <si>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</si>
  <si>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</si>
  <si>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</si>
  <si>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</si>
  <si>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</si>
  <si>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</si>
  <si>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</si>
  <si>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</si>
  <si>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</si>
  <si>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</si>
  <si>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</si>
  <si>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</si>
  <si>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</si>
  <si>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</si>
  <si>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</si>
  <si>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</si>
  <si>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</si>
  <si>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</si>
  <si>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</si>
  <si>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</si>
  <si>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</si>
  <si>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</si>
  <si>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</si>
  <si>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</si>
  <si>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</si>
  <si>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</si>
  <si>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</si>
  <si>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</si>
  <si>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</si>
  <si>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</si>
  <si>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</si>
  <si>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</si>
  <si>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</si>
  <si>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</si>
  <si>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</si>
  <si>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</si>
  <si>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</si>
  <si>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</si>
  <si>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</si>
  <si>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</si>
  <si>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</si>
  <si>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</si>
  <si>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</si>
  <si>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</si>
  <si>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</si>
  <si>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</si>
  <si>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</si>
  <si>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</si>
  <si>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</si>
  <si>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</si>
  <si>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</si>
  <si>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</si>
  <si>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</si>
  <si>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</si>
  <si>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</si>
  <si>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</si>
  <si>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</si>
  <si>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</si>
  <si>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</si>
  <si>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</si>
  <si>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</si>
  <si>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</si>
  <si>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</si>
  <si>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</si>
  <si>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</si>
  <si>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</si>
  <si>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</si>
  <si>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</si>
  <si>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</si>
  <si>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</si>
  <si>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</si>
  <si>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</si>
  <si>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</si>
  <si>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</si>
  <si>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</si>
  <si>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</si>
  <si>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</si>
  <si>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</si>
  <si>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</si>
  <si>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</si>
  <si>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</si>
  <si>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</si>
  <si>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</si>
  <si>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</si>
  <si>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</si>
  <si>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</si>
  <si>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</si>
  <si>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</si>
  <si>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</si>
  <si>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</si>
  <si>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</si>
  <si>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</si>
  <si>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</si>
  <si>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</si>
  <si>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</si>
  <si>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</si>
  <si>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</si>
  <si>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</si>
  <si>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</si>
  <si>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</si>
  <si>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</si>
  <si>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</si>
  <si>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</si>
  <si>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</si>
  <si>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</si>
  <si>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</si>
  <si>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</si>
  <si>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</si>
  <si>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</si>
  <si>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</si>
  <si>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</si>
  <si>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</si>
  <si>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</si>
  <si>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</si>
  <si>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</si>
  <si>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</si>
  <si>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</si>
  <si>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</si>
  <si>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</si>
  <si>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</si>
  <si>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</si>
  <si>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</si>
  <si>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</si>
  <si>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</si>
  <si>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</si>
  <si>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</si>
  <si>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</si>
  <si>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</si>
  <si>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</si>
  <si>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</si>
  <si>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</si>
  <si>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</si>
  <si>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</si>
  <si>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</si>
  <si>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</si>
  <si>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</si>
  <si>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</si>
  <si>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</si>
  <si>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</si>
  <si>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</si>
  <si>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</si>
  <si>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</si>
  <si>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</si>
  <si>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</si>
  <si>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</si>
  <si>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</si>
  <si>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</si>
  <si>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</si>
  <si>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</si>
  <si>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</si>
  <si>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</si>
  <si>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</si>
  <si>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</si>
  <si>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</si>
  <si>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</si>
  <si>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</si>
  <si>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</si>
  <si>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</si>
  <si>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</si>
  <si>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</si>
  <si>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</si>
  <si>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</si>
  <si>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</si>
  <si>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</si>
  <si>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</si>
  <si>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</si>
  <si>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</si>
  <si>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</si>
  <si>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</si>
  <si>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</si>
  <si>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</si>
  <si>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</si>
  <si>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</si>
  <si>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</si>
  <si>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</si>
  <si>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</si>
  <si>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</si>
  <si>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</si>
  <si>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</si>
  <si>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</si>
  <si>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</si>
  <si>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</si>
  <si>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</si>
  <si>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</si>
  <si>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</si>
  <si>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</si>
  <si>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</si>
  <si>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</si>
  <si>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</si>
  <si>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</si>
  <si>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</si>
  <si>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</si>
  <si>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</si>
  <si>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</si>
  <si>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</si>
  <si>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</si>
  <si>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</si>
  <si>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</si>
  <si>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</si>
  <si>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</si>
  <si>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</si>
  <si>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</si>
  <si>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</si>
  <si>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</si>
  <si>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</si>
  <si>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</si>
  <si>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</si>
  <si>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</si>
  <si>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</si>
  <si>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</si>
  <si>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</si>
  <si>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</si>
  <si>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</si>
  <si>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</si>
  <si>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</si>
  <si>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</si>
  <si>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</si>
  <si>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</si>
  <si>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</si>
  <si>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</si>
  <si>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</si>
  <si>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</si>
  <si>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</si>
  <si>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</si>
  <si>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</si>
  <si>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</si>
  <si>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</si>
  <si>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</si>
  <si>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</si>
  <si>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</si>
  <si>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</si>
  <si>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</si>
  <si>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</si>
  <si>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</si>
  <si>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</si>
  <si>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</si>
  <si>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</si>
  <si>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</si>
  <si>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</si>
  <si>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</si>
  <si>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</si>
  <si>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</si>
  <si>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</si>
  <si>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</si>
  <si>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</si>
  <si>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</si>
  <si>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</si>
  <si>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</si>
  <si>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</si>
  <si>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</si>
  <si>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</si>
  <si>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</si>
  <si>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</si>
  <si>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</si>
  <si>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</si>
  <si>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</si>
  <si>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</si>
  <si>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</si>
  <si>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</si>
  <si>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</si>
  <si>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</si>
  <si>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</si>
  <si>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</si>
  <si>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</si>
  <si>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</si>
  <si>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</si>
  <si>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</si>
  <si>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</si>
  <si>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</si>
  <si>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</si>
  <si>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</si>
  <si>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</si>
  <si>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</si>
  <si>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</si>
  <si>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</si>
  <si>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</si>
  <si>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</si>
  <si>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</si>
  <si>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</si>
  <si>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</si>
  <si>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</si>
  <si>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</si>
  <si>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</si>
  <si>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</si>
  <si>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</si>
  <si>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</si>
  <si>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</si>
  <si>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</si>
  <si>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</si>
  <si>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</si>
  <si>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</si>
  <si>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</si>
  <si>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</si>
  <si>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</si>
  <si>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</si>
  <si>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</si>
  <si>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</si>
  <si>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</si>
  <si>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</si>
  <si>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</si>
  <si>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</si>
  <si>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</si>
  <si>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</si>
  <si>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</si>
  <si>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</si>
  <si>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</si>
  <si>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</si>
  <si>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</si>
  <si>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</si>
  <si>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</si>
  <si>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</si>
  <si>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</si>
  <si>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</si>
  <si>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</si>
  <si>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</si>
  <si>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</si>
  <si>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</si>
  <si>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</si>
  <si>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</si>
  <si>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</si>
  <si>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</si>
  <si>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</si>
  <si>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</si>
  <si>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</si>
  <si>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</si>
  <si>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</si>
  <si>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</si>
  <si>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</si>
  <si>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</si>
  <si>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</si>
  <si>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</si>
  <si>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</si>
  <si>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</si>
  <si>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</si>
  <si>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</si>
  <si>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</si>
  <si>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</si>
  <si>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</si>
  <si>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</si>
  <si>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</si>
  <si>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</si>
  <si>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</si>
  <si>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</si>
  <si>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</si>
  <si>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</si>
  <si>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</si>
  <si>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</si>
  <si>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</si>
  <si>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</si>
  <si>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</si>
  <si>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</si>
  <si>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</si>
  <si>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</si>
  <si>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</si>
  <si>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</si>
  <si>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</si>
  <si>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</si>
  <si>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</si>
  <si>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</si>
  <si>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</si>
  <si>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</si>
  <si>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</si>
  <si>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</si>
  <si>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</si>
  <si>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</si>
  <si>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</si>
  <si>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</si>
  <si>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</si>
  <si>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</si>
  <si>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</si>
  <si>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</si>
  <si>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</si>
  <si>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</si>
  <si>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</si>
  <si>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</si>
  <si>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</si>
  <si>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</si>
  <si>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</si>
  <si>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</si>
  <si>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</si>
  <si>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</si>
  <si>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</si>
  <si>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</si>
  <si>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</si>
  <si>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</si>
  <si>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</si>
  <si>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</si>
  <si>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</si>
  <si>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</si>
  <si>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</si>
  <si>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</si>
  <si>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</si>
  <si>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</si>
  <si>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</si>
  <si>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</si>
  <si>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</si>
  <si>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</si>
  <si>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</si>
  <si>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</si>
  <si>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</si>
  <si>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</si>
  <si>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</si>
  <si>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</si>
  <si>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</si>
  <si>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</si>
  <si>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</si>
  <si>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</si>
  <si>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</si>
  <si>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</si>
  <si>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</si>
  <si>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</si>
  <si>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</si>
  <si>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</si>
  <si>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</si>
  <si>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</si>
  <si>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</si>
  <si>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</si>
  <si>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</si>
  <si>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</si>
  <si>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</si>
  <si>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</si>
  <si>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</si>
  <si>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</si>
  <si>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</si>
  <si>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</si>
  <si>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</si>
  <si>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</si>
  <si>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</si>
  <si>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</si>
  <si>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</si>
  <si>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</si>
  <si>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</si>
  <si>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</si>
  <si>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</si>
  <si>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</si>
  <si>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</si>
  <si>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</si>
  <si>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</si>
  <si>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</si>
  <si>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</si>
  <si>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</si>
  <si>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</si>
  <si>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</si>
  <si>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</si>
  <si>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</si>
  <si>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</si>
  <si>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</si>
  <si>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</si>
  <si>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</si>
  <si>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</si>
  <si>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</si>
  <si>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</si>
  <si>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</si>
  <si>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</si>
  <si>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</si>
  <si>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</si>
  <si>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</si>
  <si>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</si>
  <si>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</si>
  <si>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</si>
  <si>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</si>
  <si>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</si>
  <si>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</si>
  <si>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</si>
  <si>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</si>
  <si>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</si>
  <si>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</si>
  <si>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</si>
  <si>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</si>
  <si>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</si>
  <si>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</si>
  <si>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</si>
  <si>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</si>
  <si>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</si>
  <si>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</si>
  <si>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</si>
  <si>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</si>
  <si>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</si>
  <si>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</si>
  <si>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</si>
  <si>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</si>
  <si>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</si>
  <si>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</si>
  <si>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</si>
  <si>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</si>
  <si>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</si>
  <si>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</si>
  <si>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</si>
  <si>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</si>
  <si>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</si>
  <si>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</si>
  <si>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</si>
  <si>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</si>
  <si>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</si>
  <si>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</si>
  <si>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</si>
  <si>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</si>
  <si>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</si>
  <si>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</si>
  <si>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</si>
  <si>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</si>
  <si>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</si>
  <si>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</si>
  <si>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</si>
  <si>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</si>
  <si>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</si>
  <si>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</si>
  <si>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</si>
  <si>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</si>
  <si>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</si>
  <si>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</si>
  <si>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</si>
  <si>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</si>
  <si>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</si>
  <si>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</si>
  <si>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</si>
  <si>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</si>
  <si>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</si>
  <si>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</si>
  <si>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</si>
  <si>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</si>
  <si>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</si>
  <si>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</si>
  <si>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</si>
  <si>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</si>
  <si>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</si>
  <si>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</si>
  <si>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</si>
  <si>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</si>
  <si>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</si>
  <si>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</si>
  <si>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</si>
  <si>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</si>
  <si>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</si>
  <si>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</si>
  <si>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</si>
  <si>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</si>
  <si>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</si>
  <si>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</si>
  <si>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</si>
  <si>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</si>
  <si>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</si>
  <si>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</si>
  <si>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</si>
  <si>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</si>
  <si>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</si>
  <si>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</si>
  <si>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</si>
  <si>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</si>
  <si>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</si>
  <si>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</si>
  <si>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</si>
  <si>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</si>
  <si>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</si>
  <si>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</si>
  <si>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</si>
  <si>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</si>
  <si>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</si>
  <si>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</si>
  <si>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</si>
  <si>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</si>
  <si>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</si>
  <si>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</si>
  <si>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</si>
  <si>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</si>
  <si>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</si>
  <si>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</si>
  <si>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</si>
  <si>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</si>
  <si>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</si>
  <si>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</si>
  <si>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</si>
  <si>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</si>
  <si>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</si>
  <si>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</si>
  <si>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</si>
  <si>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</si>
  <si>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</si>
  <si>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</si>
  <si>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</si>
  <si>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</si>
  <si>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</si>
  <si>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</si>
  <si>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</si>
  <si>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</si>
  <si>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</si>
  <si>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</si>
  <si>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</si>
  <si>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</si>
  <si>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</si>
  <si>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</si>
  <si>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</si>
  <si>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</si>
  <si>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</si>
  <si>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</si>
  <si>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</si>
  <si>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</si>
  <si>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</si>
  <si>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</si>
  <si>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</si>
  <si>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</si>
  <si>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</si>
  <si>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</si>
  <si>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</si>
  <si>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</si>
  <si>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</si>
  <si>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</si>
  <si>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</si>
  <si>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</si>
  <si>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</si>
  <si>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</si>
  <si>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</si>
  <si>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</si>
  <si>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</si>
  <si>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</si>
  <si>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</si>
  <si>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</si>
  <si>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</si>
  <si>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</si>
  <si>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</si>
  <si>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</si>
  <si>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</si>
  <si>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</si>
  <si>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</si>
  <si>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</si>
  <si>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</si>
  <si>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</si>
  <si>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</si>
  <si>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</si>
  <si>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</si>
  <si>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</si>
  <si>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</si>
  <si>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</si>
  <si>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</si>
  <si>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</si>
  <si>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</si>
  <si>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</si>
  <si>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</si>
  <si>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</si>
  <si>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</si>
  <si>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</si>
  <si>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</si>
  <si>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</si>
  <si>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</si>
  <si>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</si>
  <si>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</si>
  <si>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</si>
  <si>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</si>
  <si>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</si>
  <si>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</si>
  <si>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</si>
  <si>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</si>
  <si>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</si>
  <si>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</si>
  <si>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</si>
  <si>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</si>
  <si>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</si>
  <si>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</si>
  <si>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</si>
  <si>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</si>
  <si>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</si>
  <si>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</si>
  <si>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</si>
  <si>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</si>
  <si>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</si>
  <si>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</si>
  <si>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</si>
  <si>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</si>
  <si>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</si>
  <si>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</si>
  <si>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</si>
  <si>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</si>
  <si>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</si>
  <si>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</si>
  <si>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</si>
  <si>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</si>
  <si>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</si>
  <si>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</si>
  <si>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</si>
  <si>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</si>
  <si>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</si>
  <si>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</si>
  <si>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</si>
  <si>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</si>
  <si>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</si>
  <si>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</si>
  <si>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</si>
  <si>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</si>
  <si>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</si>
  <si>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</si>
  <si>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</si>
  <si>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</si>
  <si>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</si>
  <si>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</si>
  <si>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</si>
  <si>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</si>
  <si>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</si>
  <si>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</si>
  <si>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</si>
  <si>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</si>
  <si>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</si>
  <si>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</si>
  <si>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</si>
  <si>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</si>
  <si>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</si>
  <si>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</si>
  <si>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</si>
  <si>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</si>
  <si>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</si>
  <si>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</si>
  <si>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</si>
  <si>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</si>
  <si>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</si>
  <si>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</si>
  <si>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</si>
  <si>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</si>
  <si>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</si>
  <si>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</si>
  <si>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</si>
  <si>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</si>
  <si>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</si>
  <si>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</si>
  <si>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</si>
  <si>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</si>
  <si>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</si>
  <si>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</si>
  <si>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</si>
  <si>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</si>
  <si>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</si>
  <si>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</si>
  <si>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</si>
  <si>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</si>
  <si>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</si>
  <si>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</si>
  <si>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</si>
  <si>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</si>
  <si>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</si>
  <si>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</si>
  <si>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</si>
  <si>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</si>
  <si>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</si>
  <si>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</si>
  <si>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</si>
  <si>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</si>
  <si>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</si>
  <si>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</si>
  <si>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</si>
  <si>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</si>
  <si>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</si>
  <si>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</si>
  <si>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</si>
  <si>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</si>
  <si>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</si>
  <si>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</si>
  <si>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</si>
  <si>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</si>
  <si>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</si>
  <si>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</si>
  <si>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</si>
  <si>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</si>
  <si>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</si>
  <si>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</si>
  <si>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</si>
  <si>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</si>
  <si>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</si>
  <si>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</si>
  <si>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</si>
  <si>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</si>
  <si>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</si>
  <si>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</si>
  <si>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</si>
  <si>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</si>
  <si>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</si>
  <si>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</si>
  <si>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</si>
  <si>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</si>
  <si>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</si>
  <si>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</si>
  <si>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</si>
  <si>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</si>
  <si>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</si>
  <si>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</si>
  <si>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</si>
  <si>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</si>
  <si>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</si>
  <si>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</si>
  <si>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</si>
  <si>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</si>
  <si>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</si>
  <si>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</si>
  <si>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</si>
  <si>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</si>
  <si>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</si>
  <si>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</si>
  <si>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</si>
  <si>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</si>
  <si>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</si>
  <si>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</si>
  <si>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</si>
  <si>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</si>
  <si>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</si>
  <si>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</si>
  <si>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</si>
  <si>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</si>
  <si>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</si>
  <si>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</si>
  <si>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</si>
  <si>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</si>
  <si>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</si>
  <si>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</si>
  <si>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</si>
  <si>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</si>
  <si>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</si>
  <si>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</si>
  <si>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</si>
  <si>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</si>
  <si>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</si>
  <si>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</si>
  <si>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</si>
  <si>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</si>
  <si>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</si>
  <si>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</si>
  <si>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</si>
  <si>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</si>
  <si>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</si>
  <si>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</si>
  <si>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</si>
  <si>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</si>
  <si>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</si>
  <si>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</si>
  <si>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</si>
  <si>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</si>
  <si>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</si>
  <si>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</si>
  <si>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</si>
  <si>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</si>
  <si>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</si>
  <si>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</si>
  <si>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</si>
  <si>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</si>
  <si>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</si>
  <si>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</si>
  <si>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</si>
  <si>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</si>
  <si>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</si>
  <si>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</si>
  <si>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</si>
  <si>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</si>
  <si>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</si>
  <si>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</si>
  <si>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</si>
  <si>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</si>
  <si>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</si>
  <si>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</si>
  <si>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</si>
  <si>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</si>
  <si>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</si>
  <si>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</si>
  <si>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</si>
  <si>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</si>
  <si>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</si>
  <si>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</si>
  <si>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</si>
  <si>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</si>
  <si>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</si>
  <si>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</si>
  <si>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</si>
  <si>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</si>
  <si>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</si>
  <si>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</si>
  <si>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</si>
  <si>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</si>
  <si>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</si>
  <si>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</si>
  <si>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</si>
  <si>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</si>
  <si>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</si>
  <si>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</si>
  <si>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</si>
  <si>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</si>
  <si>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</si>
  <si>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</si>
  <si>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</si>
  <si>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</si>
  <si>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</si>
  <si>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</si>
  <si>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</si>
  <si>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</si>
  <si>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</si>
  <si>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</si>
  <si>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</si>
  <si>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</si>
  <si>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</si>
  <si>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</si>
  <si>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</si>
  <si>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</si>
  <si>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</si>
  <si>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</si>
  <si>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</si>
  <si>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</si>
  <si>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</si>
  <si>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</si>
  <si>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</si>
  <si>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</si>
  <si>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</si>
  <si>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</si>
  <si>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</si>
  <si>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</si>
  <si>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</si>
  <si>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</si>
  <si>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</si>
  <si>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</si>
  <si>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</si>
  <si>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</si>
  <si>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</si>
  <si>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</si>
  <si>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</si>
  <si>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</si>
  <si>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</si>
  <si>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</si>
  <si>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</si>
  <si>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</si>
  <si>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</si>
  <si>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</si>
  <si>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</si>
  <si>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</si>
  <si>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</si>
  <si>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</si>
  <si>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</si>
  <si>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</si>
  <si>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</si>
  <si>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</si>
  <si>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</si>
  <si>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</si>
  <si>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</si>
  <si>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</si>
  <si>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</si>
  <si>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</si>
  <si>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</si>
  <si>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</si>
  <si>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</si>
  <si>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</si>
  <si>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</si>
  <si>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</si>
  <si>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</si>
  <si>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</si>
  <si>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</si>
  <si>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</si>
  <si>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</si>
  <si>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</si>
  <si>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</si>
  <si>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</si>
  <si>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</si>
  <si>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</si>
  <si>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</si>
  <si>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</si>
  <si>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</si>
  <si>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</si>
  <si>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</si>
  <si>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</si>
  <si>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</si>
  <si>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</si>
  <si>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</si>
  <si>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</si>
  <si>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</si>
  <si>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</si>
  <si>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</si>
  <si>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</si>
  <si>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</si>
  <si>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</si>
  <si>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</si>
  <si>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</si>
  <si>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</si>
  <si>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</si>
  <si>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</si>
  <si>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</si>
  <si>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</si>
  <si>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</si>
  <si>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</si>
  <si>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</si>
  <si>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</si>
  <si>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</si>
  <si>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</si>
  <si>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</si>
  <si>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</si>
  <si>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</si>
  <si>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</si>
  <si>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</si>
  <si>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</si>
  <si>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</si>
  <si>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</si>
  <si>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</si>
  <si>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</si>
  <si>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</si>
  <si>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</si>
  <si>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</si>
  <si>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</si>
  <si>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</si>
  <si>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</si>
  <si>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</si>
  <si>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</si>
  <si>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</si>
  <si>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</si>
  <si>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</si>
  <si>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</si>
  <si>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</si>
  <si>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</si>
  <si>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</si>
  <si>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</si>
  <si>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</si>
  <si>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</si>
  <si>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</si>
  <si>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</si>
  <si>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</si>
  <si>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</si>
  <si>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</si>
  <si>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</si>
  <si>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</si>
  <si>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</si>
  <si>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</si>
  <si>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</si>
  <si>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</si>
  <si>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</si>
  <si>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</si>
  <si>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</si>
  <si>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</si>
  <si>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</si>
  <si>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</si>
  <si>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</si>
  <si>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</si>
  <si>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</si>
  <si>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</si>
  <si>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</si>
  <si>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</si>
  <si>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</si>
  <si>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</si>
  <si>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</si>
  <si>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</si>
  <si>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</si>
  <si>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</si>
  <si>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</si>
  <si>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</si>
  <si>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</si>
  <si>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</si>
  <si>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</si>
  <si>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</si>
  <si>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</si>
  <si>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</si>
  <si>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</si>
  <si>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</si>
  <si>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</si>
  <si>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</si>
  <si>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</si>
  <si>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</si>
  <si>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</si>
  <si>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</si>
  <si>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</si>
  <si>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</si>
  <si>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</si>
  <si>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</si>
  <si>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</si>
  <si>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</si>
  <si>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</si>
  <si>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</si>
  <si>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</si>
  <si>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</si>
  <si>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</si>
  <si>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</si>
  <si>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</si>
  <si>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</si>
  <si>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</si>
  <si>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</si>
  <si>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</si>
  <si>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</si>
  <si>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</si>
  <si>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</si>
  <si>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</si>
  <si>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</si>
  <si>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</si>
  <si>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</si>
  <si>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</si>
  <si>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</si>
  <si>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</si>
  <si>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</si>
  <si>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</si>
  <si>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</si>
  <si>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</si>
  <si>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</si>
  <si>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</si>
  <si>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</si>
  <si>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</si>
  <si>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</si>
  <si>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</si>
  <si>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</si>
  <si>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</si>
  <si>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</si>
  <si>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</si>
  <si>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</si>
  <si>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</si>
  <si>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</si>
  <si>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</si>
  <si>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</si>
  <si>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</si>
  <si>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</si>
  <si>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</si>
  <si>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</si>
  <si>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</si>
  <si>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</si>
  <si>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</si>
  <si>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</si>
  <si>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</si>
  <si>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</si>
  <si>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</si>
  <si>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</si>
  <si>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</si>
  <si>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</si>
  <si>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</si>
  <si>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</si>
  <si>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</si>
  <si>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</si>
  <si>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</si>
  <si>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</si>
  <si>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</si>
  <si>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</si>
  <si>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</si>
  <si>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</si>
  <si>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</si>
  <si>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</si>
  <si>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</si>
  <si>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</si>
  <si>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</si>
  <si>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</si>
  <si>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</si>
  <si>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</si>
  <si>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</si>
  <si>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</si>
  <si>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</si>
  <si>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</si>
  <si>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</si>
  <si>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</si>
  <si>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</si>
  <si>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</si>
  <si>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</si>
  <si>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</si>
  <si>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</si>
  <si>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</si>
  <si>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</si>
  <si>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</si>
  <si>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</si>
  <si>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</si>
  <si>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</si>
  <si>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</si>
  <si>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</si>
  <si>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</si>
  <si>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</si>
  <si>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</si>
  <si>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</si>
  <si>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</si>
  <si>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</si>
  <si>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</si>
  <si>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</si>
  <si>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</si>
  <si>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</si>
  <si>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</si>
  <si>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</si>
  <si>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</si>
  <si>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</si>
  <si>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</si>
  <si>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</si>
  <si>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</si>
  <si>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</si>
  <si>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</si>
  <si>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</si>
  <si>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</si>
  <si>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</si>
  <si>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</si>
  <si>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</si>
  <si>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</si>
  <si>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</si>
  <si>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</si>
  <si>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</si>
  <si>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</si>
  <si>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</si>
  <si>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</si>
  <si>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</si>
  <si>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</si>
  <si>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</si>
  <si>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</si>
  <si>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</si>
  <si>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</si>
  <si>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</si>
  <si>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</si>
  <si>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</si>
  <si>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</si>
  <si>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</si>
  <si>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</si>
  <si>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</si>
  <si>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</si>
  <si>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</si>
  <si>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</si>
  <si>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</si>
  <si>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</si>
  <si>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</si>
  <si>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</si>
  <si>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</si>
  <si>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</si>
  <si>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</si>
  <si>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</si>
  <si>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</si>
  <si>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</si>
  <si>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</si>
  <si>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</si>
  <si>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</si>
  <si>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</si>
  <si>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</si>
  <si>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</si>
  <si>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</si>
  <si>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</si>
  <si>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</si>
  <si>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</si>
  <si>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</si>
  <si>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</si>
  <si>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</si>
  <si>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</si>
  <si>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</si>
  <si>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</si>
  <si>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</si>
  <si>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</si>
  <si>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</si>
  <si>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</si>
  <si>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</si>
  <si>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</si>
  <si>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</si>
  <si>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</si>
  <si>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</si>
  <si>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</si>
  <si>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</si>
  <si>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</si>
  <si>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</si>
  <si>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</si>
  <si>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</si>
  <si>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</si>
  <si>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</si>
  <si>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</si>
  <si>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</si>
  <si>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</si>
  <si>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</si>
  <si>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</si>
  <si>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</si>
  <si>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</si>
  <si>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</si>
  <si>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</si>
  <si>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</si>
  <si>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</si>
  <si>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</si>
  <si>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</si>
  <si>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</si>
  <si>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</si>
  <si>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</si>
  <si>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</si>
  <si>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</si>
  <si>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</si>
  <si>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</si>
  <si>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</si>
  <si>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</si>
  <si>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</si>
  <si>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</si>
  <si>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</si>
  <si>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</si>
  <si>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</si>
  <si>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</si>
  <si>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</si>
  <si>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</si>
  <si>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</si>
  <si>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</si>
  <si>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</si>
  <si>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</si>
  <si>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</si>
  <si>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</si>
  <si>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</si>
  <si>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</si>
  <si>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</si>
  <si>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</si>
  <si>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</si>
  <si>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</si>
  <si>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</si>
  <si>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</si>
  <si>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</si>
  <si>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</si>
  <si>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</si>
  <si>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</si>
  <si>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</si>
  <si>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</si>
  <si>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</si>
  <si>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</si>
  <si>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</si>
  <si>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</si>
  <si>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</si>
  <si>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</si>
  <si>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</si>
  <si>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</si>
  <si>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</si>
  <si>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</si>
  <si>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</si>
  <si>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</si>
  <si>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</si>
  <si>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</si>
  <si>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</si>
  <si>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</si>
  <si>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</si>
  <si>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</si>
  <si>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</si>
  <si>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</si>
  <si>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</si>
  <si>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</si>
  <si>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</si>
  <si>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</si>
  <si>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</si>
  <si>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</si>
  <si>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</si>
  <si>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</si>
  <si>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</si>
  <si>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</si>
  <si>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</si>
  <si>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</si>
  <si>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</si>
  <si>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</si>
  <si>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</si>
  <si>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</si>
  <si>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</si>
  <si>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</si>
  <si>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</si>
  <si>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</si>
  <si>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</si>
  <si>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</si>
  <si>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</si>
  <si>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</si>
  <si>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</si>
  <si>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</si>
  <si>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</si>
  <si>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</si>
  <si>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</si>
  <si>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</si>
  <si>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</si>
  <si>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</si>
  <si>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</si>
  <si>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</si>
  <si>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</si>
  <si>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</si>
  <si>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</si>
  <si>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</si>
  <si>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</si>
  <si>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</si>
  <si>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</si>
  <si>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</si>
  <si>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</si>
  <si>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</si>
  <si>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</si>
  <si>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</si>
  <si>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</si>
  <si>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</si>
  <si>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</si>
  <si>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</si>
  <si>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</si>
  <si>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</si>
  <si>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</si>
  <si>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</si>
  <si>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</si>
  <si>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</si>
  <si>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</si>
  <si>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</si>
  <si>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</si>
  <si>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</si>
  <si>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</si>
  <si>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</si>
  <si>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</si>
  <si>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</si>
  <si>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</si>
  <si>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</si>
  <si>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</si>
  <si>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</si>
  <si>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</si>
  <si>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</si>
  <si>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</si>
  <si>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</si>
  <si>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</si>
  <si>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</si>
  <si>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</si>
  <si>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</si>
  <si>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</si>
  <si>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</si>
  <si>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</si>
  <si>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</si>
  <si>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</si>
  <si>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</si>
  <si>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</si>
  <si>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</si>
  <si>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</si>
  <si>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</si>
  <si>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</si>
  <si>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</si>
  <si>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</si>
  <si>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</si>
  <si>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</si>
  <si>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</si>
  <si>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</si>
  <si>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</si>
  <si>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</si>
  <si>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</si>
  <si>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</si>
  <si>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</si>
  <si>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</si>
  <si>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</si>
  <si>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</si>
  <si>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</si>
  <si>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</si>
  <si>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</si>
  <si>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</si>
  <si>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</si>
  <si>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</si>
  <si>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</si>
  <si>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</si>
  <si>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</si>
  <si>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</si>
  <si>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</si>
  <si>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</si>
  <si>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</si>
  <si>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</si>
  <si>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</si>
  <si>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</si>
  <si>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</si>
  <si>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</si>
  <si>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</si>
  <si>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</si>
  <si>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</si>
  <si>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</si>
  <si>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</si>
  <si>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</si>
  <si>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</si>
  <si>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</si>
  <si>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</si>
  <si>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</si>
  <si>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</si>
  <si>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</si>
  <si>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</si>
  <si>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</si>
  <si>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</si>
  <si>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</si>
  <si>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</si>
  <si>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</si>
  <si>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</si>
  <si>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</si>
  <si>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</si>
  <si>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</si>
  <si>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</si>
  <si>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</si>
  <si>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</si>
  <si>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</si>
  <si>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</si>
  <si>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</si>
  <si>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</si>
  <si>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</si>
  <si>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</si>
  <si>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</si>
  <si>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</si>
  <si>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</si>
  <si>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</si>
  <si>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</si>
  <si>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</si>
  <si>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</si>
  <si>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</si>
  <si>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</si>
  <si>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</si>
  <si>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</si>
  <si>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</si>
  <si>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</si>
  <si>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</si>
  <si>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</si>
  <si>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</si>
  <si>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</si>
  <si>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</si>
  <si>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</si>
  <si>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</si>
  <si>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</si>
  <si>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</si>
  <si>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</si>
  <si>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</si>
  <si>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</si>
  <si>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</si>
  <si>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</si>
  <si>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</si>
  <si>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</si>
  <si>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</si>
  <si>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</si>
  <si>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</si>
  <si>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</si>
  <si>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</si>
  <si>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</si>
  <si>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</si>
  <si>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</si>
  <si>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</si>
  <si>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</si>
  <si>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</si>
  <si>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</si>
  <si>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</si>
  <si>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</si>
  <si>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</si>
  <si>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</si>
  <si>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</si>
  <si>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</si>
  <si>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</si>
  <si>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</si>
  <si>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</si>
  <si>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</si>
  <si>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</si>
  <si>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</si>
  <si>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</si>
  <si>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</si>
  <si>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</si>
  <si>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</si>
  <si>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</si>
  <si>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</si>
  <si>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</si>
  <si>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</si>
  <si>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</si>
  <si>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</si>
  <si>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</si>
  <si>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</si>
  <si>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</si>
  <si>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</si>
  <si>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</si>
  <si>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</si>
  <si>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</si>
  <si>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</si>
  <si>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</si>
  <si>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</si>
  <si>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</si>
  <si>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</si>
  <si>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</si>
  <si>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</si>
  <si>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</si>
  <si>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</si>
  <si>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</si>
  <si>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</si>
  <si>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</si>
  <si>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</si>
  <si>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</si>
  <si>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</si>
  <si>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</si>
  <si>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</si>
  <si>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</si>
  <si>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</si>
  <si>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</si>
  <si>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</si>
  <si>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</si>
  <si>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</si>
  <si>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</si>
  <si>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</si>
  <si>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</si>
  <si>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</si>
  <si>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</si>
  <si>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</si>
  <si>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</si>
  <si>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</si>
  <si>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</si>
  <si>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</si>
  <si>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</si>
  <si>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</si>
  <si>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</si>
  <si>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</si>
  <si>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</si>
  <si>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</si>
  <si>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</si>
  <si>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</si>
  <si>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</si>
  <si>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</si>
  <si>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</si>
  <si>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</si>
  <si>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</si>
  <si>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</si>
  <si>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</si>
  <si>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</si>
  <si>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</si>
  <si>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</si>
  <si>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</si>
  <si>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</si>
  <si>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</si>
  <si>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</si>
  <si>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</si>
  <si>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</si>
  <si>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</si>
  <si>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</si>
  <si>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</si>
  <si>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</si>
  <si>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</si>
  <si>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</si>
  <si>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</si>
  <si>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</si>
  <si>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</si>
  <si>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</si>
  <si>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</si>
  <si>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</si>
  <si>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</si>
  <si>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</si>
  <si>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</si>
  <si>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</si>
  <si>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</si>
  <si>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</si>
  <si>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</si>
  <si>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</si>
  <si>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</si>
  <si>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</si>
  <si>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</si>
  <si>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</si>
  <si>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</si>
  <si>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</si>
  <si>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</si>
  <si>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</si>
  <si>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</si>
  <si>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</si>
  <si>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</si>
  <si>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</si>
  <si>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</si>
  <si>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</si>
  <si>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</si>
  <si>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</si>
  <si>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</si>
  <si>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</si>
  <si>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</si>
  <si>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</si>
  <si>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</si>
  <si>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</si>
  <si>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</si>
  <si>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</si>
  <si>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</si>
  <si>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</si>
  <si>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</si>
  <si>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</si>
  <si>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</si>
  <si>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</si>
  <si>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</si>
  <si>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</si>
  <si>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</si>
  <si>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</si>
  <si>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</si>
  <si>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</si>
  <si>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</si>
  <si>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</si>
  <si>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</si>
  <si>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</si>
  <si>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</si>
  <si>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</si>
  <si>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</si>
  <si>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</si>
  <si>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</si>
  <si>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</si>
  <si>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</si>
  <si>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</si>
  <si>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</si>
  <si>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</si>
  <si>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</si>
  <si>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</si>
  <si>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</si>
  <si>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</si>
  <si>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</si>
  <si>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</si>
  <si>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</si>
  <si>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</si>
  <si>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</si>
  <si>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</si>
  <si>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</si>
  <si>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</si>
  <si>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</si>
  <si>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</si>
  <si>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</si>
  <si>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</si>
  <si>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</si>
  <si>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</si>
  <si>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</si>
  <si>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</si>
  <si>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</si>
  <si>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</si>
  <si>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</si>
  <si>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</si>
  <si>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</si>
  <si>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</si>
  <si>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</si>
  <si>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</si>
  <si>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</si>
  <si>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</si>
  <si>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</si>
  <si>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</si>
  <si>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</si>
  <si>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</si>
  <si>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</si>
  <si>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</si>
  <si>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</si>
  <si>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</si>
  <si>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</si>
  <si>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</si>
  <si>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</si>
  <si>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</si>
  <si>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</si>
  <si>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</si>
  <si>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</si>
  <si>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</si>
  <si>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</si>
  <si>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</si>
  <si>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</si>
  <si>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</si>
  <si>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</si>
  <si>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</si>
  <si>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</si>
  <si>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</si>
  <si>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</si>
  <si>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</si>
  <si>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</si>
  <si>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</si>
  <si>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</si>
  <si>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</si>
  <si>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</si>
  <si>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</si>
  <si>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</si>
  <si>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</si>
  <si>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</si>
  <si>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</si>
  <si>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</si>
  <si>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</si>
  <si>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</si>
  <si>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</si>
  <si>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</si>
  <si>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</si>
  <si>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</si>
  <si>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</si>
  <si>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</si>
  <si>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</si>
  <si>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</si>
  <si>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</si>
  <si>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</si>
  <si>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</si>
  <si>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</si>
  <si>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</si>
  <si>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</si>
  <si>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</si>
  <si>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</si>
  <si>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</si>
  <si>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</si>
  <si>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</si>
  <si>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</si>
  <si>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</si>
  <si>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</si>
  <si>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</si>
  <si>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</si>
  <si>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</si>
  <si>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</si>
  <si>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</si>
  <si>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</si>
  <si>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</si>
  <si>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</si>
  <si>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</si>
  <si>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</si>
  <si>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</si>
  <si>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</si>
  <si>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</si>
  <si>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</si>
  <si>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</si>
  <si>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</si>
  <si>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</si>
  <si>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</si>
  <si>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</si>
  <si>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</si>
  <si>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</si>
  <si>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</si>
  <si>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</si>
  <si>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</si>
  <si>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</si>
  <si>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</si>
  <si>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</si>
  <si>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</si>
  <si>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</si>
  <si>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</si>
  <si>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</si>
  <si>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</si>
  <si>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</si>
  <si>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</si>
  <si>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</si>
  <si>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</si>
  <si>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</si>
  <si>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</si>
  <si>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</si>
  <si>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</si>
  <si>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</si>
  <si>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</si>
  <si>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</si>
  <si>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</si>
  <si>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</si>
  <si>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</si>
  <si>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</si>
  <si>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</si>
  <si>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</si>
  <si>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</si>
  <si>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</si>
  <si>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</si>
  <si>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</si>
  <si>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</si>
  <si>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</si>
  <si>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</si>
  <si>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</si>
  <si>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</si>
  <si>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</si>
  <si>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</si>
  <si>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</si>
  <si>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</si>
  <si>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</si>
  <si>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</si>
  <si>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</si>
  <si>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</si>
  <si>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</si>
  <si>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</si>
  <si>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</si>
  <si>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</si>
  <si>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</si>
  <si>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</si>
  <si>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</si>
  <si>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</si>
  <si>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</si>
  <si>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</si>
  <si>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</si>
  <si>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</si>
  <si>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</si>
  <si>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</si>
  <si>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</si>
  <si>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</si>
  <si>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</si>
  <si>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</si>
  <si>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</si>
  <si>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</si>
  <si>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</si>
  <si>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</si>
  <si>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</si>
  <si>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</si>
  <si>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</si>
  <si>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</si>
  <si>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</si>
  <si>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</si>
  <si>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</si>
  <si>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</si>
  <si>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</si>
  <si>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</si>
  <si>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</si>
  <si>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</si>
  <si>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</si>
  <si>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</si>
  <si>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</si>
  <si>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</si>
  <si>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</si>
  <si>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</si>
  <si>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</si>
  <si>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</si>
  <si>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</si>
  <si>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</si>
  <si>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</si>
  <si>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</si>
  <si>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</si>
  <si>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</si>
  <si>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</si>
  <si>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</si>
  <si>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</si>
  <si>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</si>
  <si>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</si>
  <si>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</si>
  <si>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</si>
  <si>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</si>
  <si>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</si>
  <si>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</si>
  <si>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</si>
  <si>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</si>
  <si>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</si>
  <si>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</si>
  <si>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</si>
  <si>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</si>
  <si>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</si>
  <si>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</si>
  <si>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</si>
  <si>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</si>
  <si>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</si>
  <si>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</si>
  <si>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</si>
  <si>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</si>
  <si>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</si>
  <si>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</si>
  <si>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</si>
  <si>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</si>
  <si>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</si>
  <si>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</si>
  <si>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</si>
  <si>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</si>
  <si>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</si>
  <si>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</si>
  <si>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</si>
  <si>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</si>
  <si>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</si>
  <si>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</si>
  <si>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</si>
  <si>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</si>
  <si>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</si>
  <si>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</si>
  <si>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</si>
  <si>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</si>
  <si>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</si>
  <si>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</si>
  <si>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</si>
  <si>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</si>
  <si>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</si>
  <si>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</si>
  <si>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</si>
  <si>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</si>
  <si>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</si>
  <si>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</si>
  <si>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</si>
  <si>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</si>
  <si>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</si>
  <si>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</si>
  <si>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</si>
  <si>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</si>
  <si>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</si>
  <si>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</si>
  <si>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</si>
  <si>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</si>
  <si>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</si>
  <si>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</si>
  <si>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</si>
  <si>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</si>
  <si>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</si>
  <si>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</si>
  <si>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</si>
  <si>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</si>
  <si>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</si>
  <si>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</si>
  <si>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</si>
  <si>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</si>
  <si>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</si>
  <si>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</si>
  <si>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</si>
  <si>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</si>
  <si>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</si>
  <si>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</si>
  <si>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</si>
  <si>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</si>
  <si>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</si>
  <si>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</si>
  <si>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</si>
  <si>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</si>
  <si>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</si>
  <si>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</si>
  <si>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</si>
  <si>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</si>
  <si>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</si>
  <si>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</si>
  <si>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</si>
  <si>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</si>
  <si>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</si>
  <si>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</si>
  <si>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</si>
  <si>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</si>
  <si>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</si>
  <si>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</si>
  <si>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</si>
  <si>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</si>
  <si>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</si>
  <si>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</si>
  <si>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</si>
  <si>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</si>
  <si>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</si>
  <si>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</si>
  <si>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</si>
  <si>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</si>
  <si>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</si>
  <si>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</si>
  <si>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</si>
  <si>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</si>
  <si>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</si>
  <si>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</si>
  <si>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</si>
  <si>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</si>
  <si>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</si>
  <si>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</si>
  <si>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</si>
  <si>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</si>
  <si>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</si>
  <si>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</si>
  <si>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</si>
  <si>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</si>
  <si>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</si>
  <si>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</si>
  <si>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</si>
  <si>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</si>
  <si>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</si>
  <si>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</si>
  <si>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</si>
  <si>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</si>
  <si>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</si>
  <si>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</si>
  <si>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</si>
  <si>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</si>
  <si>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</si>
  <si>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</si>
  <si>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</si>
  <si>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</si>
  <si>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</si>
  <si>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</si>
  <si>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</si>
  <si>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</si>
  <si>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</si>
  <si>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</si>
  <si>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</si>
  <si>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</si>
  <si>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</si>
  <si>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</si>
  <si>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</si>
  <si>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</si>
  <si>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</si>
  <si>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</si>
  <si>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</si>
  <si>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</si>
  <si>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</si>
  <si>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</si>
  <si>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</si>
  <si>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</si>
  <si>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</si>
  <si>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</si>
  <si>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</si>
  <si>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</si>
  <si>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</si>
  <si>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</si>
  <si>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</si>
  <si>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</si>
  <si>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</si>
  <si>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</si>
  <si>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</si>
  <si>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</si>
  <si>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</si>
  <si>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</si>
  <si>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</si>
  <si>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</si>
  <si>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</si>
  <si>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</si>
  <si>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</si>
  <si>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</si>
  <si>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</si>
  <si>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</si>
  <si>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</si>
  <si>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</si>
  <si>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</si>
  <si>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</si>
  <si>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</si>
  <si>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</si>
  <si>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</si>
  <si>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</si>
  <si>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</si>
  <si>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</si>
  <si>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</si>
  <si>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</si>
  <si>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</si>
  <si>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</si>
  <si>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</si>
  <si>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</si>
  <si>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</si>
  <si>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</si>
  <si>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</si>
  <si>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</si>
  <si>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</si>
  <si>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</si>
  <si>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</si>
  <si>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</si>
  <si>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</si>
  <si>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</si>
  <si>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</si>
  <si>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</si>
  <si>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</si>
  <si>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</si>
  <si>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</si>
  <si>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</si>
  <si>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</si>
  <si>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</si>
  <si>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</si>
  <si>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</si>
  <si>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</si>
  <si>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</si>
  <si>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</si>
  <si>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</si>
  <si>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</si>
  <si>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</si>
  <si>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</si>
  <si>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</si>
  <si>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</si>
  <si>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</si>
  <si>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</si>
  <si>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</si>
  <si>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</si>
  <si>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</si>
  <si>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</si>
  <si>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</si>
  <si>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</si>
  <si>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</si>
  <si>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</si>
  <si>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</si>
  <si>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</si>
  <si>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</si>
  <si>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</si>
  <si>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</si>
  <si>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</si>
  <si>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</si>
  <si>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</si>
  <si>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</si>
  <si>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</si>
  <si>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</si>
  <si>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</si>
  <si>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</si>
  <si>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</si>
  <si>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</si>
  <si>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</si>
  <si>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</si>
  <si>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</si>
  <si>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</si>
  <si>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</si>
  <si>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</si>
  <si>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</si>
  <si>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</si>
  <si>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</si>
  <si>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</si>
  <si>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</si>
  <si>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</si>
  <si>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</si>
  <si>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</si>
  <si>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</si>
  <si>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</si>
  <si>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</si>
  <si>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</si>
  <si>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</si>
  <si>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</si>
  <si>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</si>
  <si>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</si>
  <si>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</si>
  <si>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</si>
  <si>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</si>
  <si>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</si>
  <si>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</si>
  <si>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</si>
  <si>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</si>
  <si>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</si>
  <si>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</si>
  <si>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</si>
  <si>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</si>
  <si>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</si>
  <si>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</si>
  <si>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</si>
  <si>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</si>
  <si>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</si>
  <si>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</si>
  <si>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</si>
  <si>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</si>
  <si>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</si>
  <si>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</si>
  <si>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</si>
  <si>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</si>
  <si>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</si>
  <si>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</si>
  <si>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</si>
  <si>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</si>
  <si>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</si>
  <si>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</si>
  <si>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</si>
  <si>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</si>
  <si>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</si>
  <si>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</si>
  <si>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</si>
  <si>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</si>
  <si>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</si>
  <si>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</si>
  <si>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</si>
  <si>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</si>
  <si>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</si>
  <si>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</si>
  <si>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</si>
  <si>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</si>
  <si>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</si>
  <si>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</si>
  <si>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</si>
  <si>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</si>
  <si>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</si>
  <si>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</si>
  <si>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</si>
  <si>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</si>
  <si>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</si>
  <si>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</si>
  <si>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</si>
  <si>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</si>
  <si>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</si>
  <si>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</si>
  <si>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</si>
  <si>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</si>
  <si>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</si>
  <si>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</si>
  <si>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</si>
  <si>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</si>
  <si>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</si>
  <si>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</si>
  <si>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</si>
  <si>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</si>
  <si>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</si>
  <si>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</si>
  <si>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</si>
  <si>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</si>
  <si>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</si>
  <si>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</si>
  <si>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</si>
  <si>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</si>
  <si>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</si>
  <si>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</si>
  <si>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</si>
  <si>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</si>
  <si>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</si>
  <si>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</si>
  <si>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</si>
  <si>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</si>
  <si>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</si>
  <si>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</si>
  <si>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</si>
  <si>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</si>
  <si>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</si>
  <si>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</si>
  <si>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</si>
  <si>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</si>
  <si>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</si>
  <si>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</si>
  <si>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</si>
  <si>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</si>
  <si>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</si>
  <si>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</si>
  <si>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</si>
  <si>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</si>
  <si>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</si>
  <si>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</si>
  <si>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</si>
  <si>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</si>
  <si>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</si>
  <si>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</si>
  <si>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</si>
  <si>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</si>
  <si>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</si>
  <si>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</si>
  <si>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</si>
  <si>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</si>
  <si>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</si>
  <si>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</si>
  <si>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</si>
  <si>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</si>
  <si>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</si>
  <si>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</si>
  <si>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</si>
  <si>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</si>
  <si>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</si>
  <si>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</si>
  <si>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</si>
  <si>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</si>
  <si>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</si>
  <si>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</si>
  <si>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</si>
  <si>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</si>
  <si>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</si>
  <si>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</si>
  <si>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</si>
  <si>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</si>
  <si>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</si>
  <si>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</si>
  <si>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</si>
  <si>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</si>
  <si>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</si>
  <si>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</si>
  <si>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</si>
  <si>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</si>
  <si>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</si>
  <si>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</si>
  <si>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</si>
  <si>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</si>
  <si>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</si>
  <si>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</si>
  <si>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</si>
  <si>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</si>
  <si>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</si>
  <si>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</si>
  <si>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</si>
  <si>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</si>
  <si>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</si>
  <si>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</si>
  <si>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</si>
  <si>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</si>
  <si>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</si>
  <si>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</si>
  <si>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</si>
  <si>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</si>
  <si>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</si>
  <si>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</si>
  <si>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</si>
  <si>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</si>
  <si>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</si>
  <si>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</si>
  <si>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</si>
  <si>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</si>
  <si>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</si>
  <si>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</si>
  <si>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</si>
  <si>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</si>
  <si>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</si>
  <si>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</si>
  <si>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</si>
  <si>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</si>
  <si>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</si>
  <si>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</si>
  <si>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</si>
  <si>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</si>
  <si>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</si>
  <si>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</si>
  <si>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</si>
  <si>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</si>
  <si>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</si>
  <si>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</si>
  <si>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</si>
  <si>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</si>
  <si>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</si>
  <si>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</si>
  <si>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</si>
  <si>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</si>
  <si>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</si>
  <si>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</si>
  <si>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</si>
  <si>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</si>
  <si>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</si>
  <si>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</si>
  <si>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</si>
  <si>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</si>
  <si>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</si>
  <si>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</si>
  <si>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</si>
  <si>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</si>
  <si>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</si>
  <si>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</si>
  <si>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</si>
  <si>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</si>
  <si>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</si>
  <si>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</si>
  <si>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</si>
  <si>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</si>
  <si>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</si>
  <si>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</si>
  <si>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</si>
  <si>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</si>
  <si>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</si>
  <si>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</si>
  <si>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</si>
  <si>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</si>
  <si>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</si>
  <si>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</si>
  <si>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</si>
  <si>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</si>
  <si>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</si>
  <si>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</si>
  <si>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</si>
  <si>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</si>
  <si>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</si>
  <si>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</si>
  <si>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</si>
  <si>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</si>
  <si>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</si>
  <si>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</si>
  <si>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</si>
  <si>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</si>
  <si>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</si>
  <si>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</si>
  <si>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</si>
  <si>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</si>
  <si>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</si>
  <si>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</si>
  <si>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</si>
  <si>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</si>
  <si>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</si>
  <si>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</si>
  <si>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</si>
  <si>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</si>
  <si>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</si>
  <si>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</si>
  <si>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</si>
  <si>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</si>
  <si>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</si>
  <si>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</si>
  <si>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</si>
  <si>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</si>
  <si>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</si>
  <si>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</si>
  <si>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</si>
  <si>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</si>
  <si>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</si>
  <si>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</si>
  <si>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</si>
  <si>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</si>
  <si>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</si>
  <si>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</si>
  <si>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</si>
  <si>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</si>
  <si>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</si>
  <si>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</si>
  <si>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</si>
  <si>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</si>
  <si>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</si>
  <si>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</si>
  <si>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</si>
  <si>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</si>
  <si>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</si>
  <si>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</si>
  <si>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</si>
  <si>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</si>
  <si>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</si>
  <si>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</si>
  <si>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</si>
  <si>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</si>
  <si>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</si>
  <si>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</si>
  <si>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</si>
  <si>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</si>
  <si>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</si>
  <si>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</si>
  <si>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</si>
  <si>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</si>
  <si>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</si>
  <si>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</si>
  <si>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</si>
  <si>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</si>
  <si>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</si>
  <si>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</si>
  <si>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</si>
  <si>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</si>
  <si>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</si>
  <si>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</si>
  <si>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</si>
  <si>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</si>
  <si>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</si>
  <si>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</si>
  <si>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</si>
  <si>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</si>
  <si>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</si>
  <si>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</si>
  <si>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</si>
  <si>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</si>
  <si>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</si>
  <si>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</si>
  <si>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</si>
  <si>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</si>
  <si>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</si>
  <si>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</si>
  <si>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</si>
  <si>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</si>
  <si>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</si>
  <si>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</si>
  <si>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</si>
  <si>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</si>
  <si>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</si>
  <si>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</si>
  <si>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</si>
  <si>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</si>
  <si>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</si>
  <si>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</si>
  <si>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</si>
  <si>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</si>
  <si>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</si>
  <si>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</si>
  <si>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</si>
  <si>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</si>
  <si>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</si>
  <si>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</si>
  <si>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</si>
  <si>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</si>
  <si>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</si>
  <si>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</si>
  <si>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</si>
  <si>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</si>
  <si>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</si>
  <si>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</si>
  <si>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</si>
  <si>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</si>
  <si>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</si>
  <si>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</si>
  <si>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</si>
  <si>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</si>
  <si>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</si>
  <si>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</si>
  <si>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</si>
  <si>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</si>
  <si>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</si>
  <si>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</si>
  <si>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</si>
  <si>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</si>
  <si>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</si>
  <si>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</si>
  <si>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</si>
  <si>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</si>
  <si>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</si>
  <si>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</si>
  <si>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</si>
  <si>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</si>
  <si>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</si>
  <si>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</si>
  <si>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</si>
  <si>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</si>
  <si>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</si>
  <si>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</si>
  <si>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</si>
  <si>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</si>
  <si>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</si>
  <si>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</si>
  <si>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</si>
  <si>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</si>
  <si>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</si>
  <si>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</si>
  <si>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</si>
  <si>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</si>
  <si>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</si>
  <si>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</si>
  <si>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</si>
  <si>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</si>
  <si>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</si>
  <si>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</si>
  <si>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</si>
  <si>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</si>
  <si>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</si>
  <si>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</si>
  <si>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</si>
  <si>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</si>
  <si>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</si>
  <si>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</si>
  <si>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</si>
  <si>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</si>
  <si>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</si>
  <si>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</si>
  <si>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</si>
  <si>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</si>
  <si>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</si>
  <si>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</si>
  <si>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</si>
  <si>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</si>
  <si>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</si>
  <si>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</si>
  <si>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</si>
  <si>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</si>
  <si>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</si>
  <si>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</si>
  <si>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</si>
  <si>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</si>
  <si>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</si>
  <si>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</si>
  <si>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</si>
  <si>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</si>
  <si>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</si>
  <si>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</si>
  <si>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</si>
  <si>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</si>
  <si>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</si>
  <si>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</si>
  <si>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</si>
  <si>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</si>
  <si>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</si>
  <si>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</si>
  <si>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</si>
  <si>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</si>
  <si>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</si>
  <si>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</si>
  <si>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</si>
  <si>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</si>
  <si>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</si>
  <si>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</si>
  <si>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</si>
  <si>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</si>
  <si>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</si>
  <si>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</si>
  <si>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</si>
  <si>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</si>
  <si>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</si>
  <si>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</si>
  <si>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</si>
  <si>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</si>
  <si>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</si>
  <si>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</si>
  <si>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</si>
  <si>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</si>
  <si>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</si>
  <si>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</si>
  <si>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</si>
  <si>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</si>
  <si>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</si>
  <si>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</si>
  <si>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</si>
  <si>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</si>
  <si>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</si>
  <si>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</si>
  <si>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</si>
  <si>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</si>
  <si>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</si>
  <si>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</si>
  <si>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</si>
  <si>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</si>
  <si>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</si>
  <si>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</si>
  <si>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</si>
  <si>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</si>
  <si>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</si>
  <si>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</si>
  <si>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</si>
  <si>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</si>
  <si>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</si>
  <si>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</si>
  <si>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</si>
  <si>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</si>
  <si>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</si>
  <si>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</si>
  <si>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</si>
  <si>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</si>
  <si>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</si>
  <si>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</si>
  <si>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</si>
  <si>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</si>
  <si>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</si>
  <si>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</si>
  <si>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</si>
  <si>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</si>
  <si>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</si>
  <si>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</si>
  <si>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</si>
  <si>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</si>
  <si>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</si>
  <si>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</si>
  <si>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</si>
  <si>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</si>
  <si>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</si>
  <si>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</si>
  <si>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</si>
  <si>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</si>
  <si>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</si>
  <si>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</si>
  <si>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</si>
  <si>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</si>
  <si>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</si>
  <si>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</si>
  <si>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</si>
  <si>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</si>
  <si>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</si>
  <si>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</si>
  <si>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</si>
  <si>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</si>
  <si>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</si>
  <si>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</si>
  <si>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</si>
  <si>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</si>
  <si>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</si>
  <si>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</si>
  <si>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</si>
  <si>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</si>
  <si>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</si>
  <si>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</si>
  <si>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</si>
  <si>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</si>
  <si>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</si>
  <si>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</si>
  <si>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</si>
  <si>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</si>
  <si>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</si>
  <si>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</si>
  <si>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</si>
  <si>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</si>
  <si>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</si>
  <si>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</si>
  <si>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</si>
  <si>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</si>
  <si>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</si>
  <si>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</si>
  <si>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</si>
  <si>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</si>
  <si>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</si>
  <si>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</si>
  <si>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</si>
  <si>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</si>
  <si>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</si>
  <si>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</si>
  <si>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</si>
  <si>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</si>
  <si>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</si>
  <si>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</si>
  <si>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</si>
  <si>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</si>
  <si>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</si>
  <si>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</si>
  <si>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</si>
  <si>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</si>
  <si>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</si>
  <si>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</si>
  <si>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</si>
  <si>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</si>
  <si>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</si>
  <si>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</si>
  <si>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</si>
  <si>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</si>
  <si>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</si>
  <si>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</si>
  <si>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</si>
  <si>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</si>
  <si>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</si>
  <si>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</si>
  <si>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</si>
  <si>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</si>
  <si>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</si>
  <si>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</si>
  <si>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</si>
  <si>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</si>
  <si>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</si>
  <si>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</si>
  <si>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</si>
  <si>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</si>
  <si>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</si>
  <si>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</si>
  <si>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</si>
  <si>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</si>
  <si>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</si>
  <si>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</si>
  <si>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</si>
  <si>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</si>
  <si>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</si>
  <si>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</si>
  <si>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</si>
  <si>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</si>
  <si>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</si>
  <si>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</si>
  <si>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</si>
  <si>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</si>
  <si>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</si>
  <si>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</si>
  <si>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</si>
  <si>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</si>
  <si>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</si>
  <si>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</si>
  <si>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</si>
  <si>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</si>
  <si>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</si>
  <si>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</si>
  <si>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</si>
  <si>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</si>
  <si>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</si>
  <si>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</si>
  <si>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</si>
  <si>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</si>
  <si>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</si>
  <si>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</si>
  <si>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</si>
  <si>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</si>
  <si>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</si>
  <si>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</si>
  <si>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</si>
  <si>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</si>
  <si>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</si>
  <si>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</si>
  <si>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</si>
  <si>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</si>
  <si>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</si>
  <si>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</si>
  <si>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</si>
  <si>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</si>
  <si>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</si>
  <si>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</si>
  <si>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</si>
  <si>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</si>
  <si>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</si>
  <si>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</si>
  <si>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</si>
  <si>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</si>
  <si>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</si>
  <si>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</si>
  <si>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</si>
  <si>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</si>
  <si>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</si>
  <si>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</si>
  <si>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</si>
  <si>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</si>
  <si>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</si>
  <si>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</si>
  <si>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</si>
  <si>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</si>
  <si>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</si>
  <si>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</si>
  <si>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</si>
  <si>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</si>
  <si>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</si>
  <si>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</si>
  <si>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</si>
  <si>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</si>
  <si>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</si>
  <si>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</si>
  <si>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</si>
  <si>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</si>
  <si>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</si>
  <si>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</si>
  <si>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</si>
  <si>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</si>
  <si>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</si>
  <si>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</si>
  <si>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</si>
  <si>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</si>
  <si>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</si>
  <si>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</si>
  <si>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</si>
  <si>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</si>
  <si>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</si>
  <si>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</si>
  <si>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</si>
  <si>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</si>
  <si>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</si>
  <si>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</si>
  <si>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</si>
  <si>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</si>
  <si>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</si>
  <si>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</si>
  <si>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</si>
  <si>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</si>
  <si>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</si>
  <si>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</si>
  <si>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</si>
  <si>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</si>
  <si>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</si>
  <si>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</si>
  <si>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</si>
  <si>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</si>
  <si>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</si>
  <si>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</si>
  <si>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</si>
  <si>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</si>
  <si>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</si>
  <si>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</si>
  <si>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</si>
  <si>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</si>
  <si>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</si>
  <si>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</si>
  <si>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</si>
  <si>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</si>
  <si>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</si>
  <si>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</si>
  <si>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</si>
  <si>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</si>
  <si>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</si>
  <si>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</si>
  <si>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</si>
  <si>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</si>
  <si>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</si>
  <si>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</si>
  <si>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</si>
  <si>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</si>
  <si>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</si>
  <si>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</si>
  <si>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</si>
  <si>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</si>
  <si>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</si>
  <si>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</si>
  <si>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</si>
  <si>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</si>
  <si>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</si>
  <si>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</si>
  <si>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</si>
  <si>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</si>
  <si>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</si>
  <si>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</si>
  <si>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</si>
  <si>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</si>
  <si>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</si>
  <si>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</si>
  <si>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</si>
  <si>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</si>
  <si>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</si>
  <si>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</si>
  <si>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</si>
  <si>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</si>
  <si>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</si>
  <si>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</si>
  <si>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</si>
  <si>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</si>
  <si>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</si>
  <si>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</si>
  <si>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</si>
  <si>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</si>
  <si>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</si>
  <si>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</si>
  <si>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</si>
  <si>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</si>
  <si>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</si>
  <si>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</si>
  <si>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</si>
  <si>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</si>
  <si>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</si>
  <si>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</si>
  <si>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</si>
  <si>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</si>
  <si>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</si>
  <si>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</si>
  <si>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</si>
  <si>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</si>
  <si>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</si>
  <si>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</si>
  <si>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</si>
  <si>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</si>
  <si>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</si>
  <si>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</si>
  <si>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</si>
  <si>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</si>
  <si>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</si>
  <si>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</si>
  <si>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</si>
  <si>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</si>
  <si>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</si>
  <si>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</si>
  <si>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</si>
  <si>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</si>
  <si>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</si>
  <si>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</si>
  <si>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</si>
  <si>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</si>
  <si>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</si>
  <si>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</si>
  <si>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</si>
  <si>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</si>
  <si>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</si>
  <si>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</si>
  <si>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</si>
  <si>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</si>
  <si>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</si>
  <si>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</si>
  <si>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</si>
  <si>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</si>
  <si>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</si>
  <si>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</si>
  <si>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</si>
  <si>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</si>
  <si>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</si>
  <si>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</si>
  <si>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</si>
  <si>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</si>
  <si>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</si>
  <si>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</si>
  <si>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</si>
  <si>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</si>
  <si>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</si>
  <si>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</si>
  <si>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</si>
  <si>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</si>
  <si>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</si>
  <si>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</si>
  <si>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</si>
  <si>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</si>
  <si>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</si>
  <si>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</si>
  <si>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</si>
  <si>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</si>
  <si>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</si>
  <si>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</si>
  <si>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</si>
  <si>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</si>
  <si>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</si>
  <si>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</si>
  <si>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</si>
  <si>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</si>
  <si>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</si>
  <si>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</si>
  <si>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</si>
  <si>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</si>
  <si>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</si>
  <si>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</si>
  <si>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</si>
  <si>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</si>
  <si>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</si>
  <si>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</si>
  <si>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</si>
  <si>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</si>
  <si>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</si>
  <si>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</si>
  <si>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</si>
  <si>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</si>
  <si>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</si>
  <si>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</si>
  <si>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</si>
  <si>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</si>
  <si>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</si>
  <si>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</si>
  <si>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</si>
  <si>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</si>
  <si>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</si>
  <si>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</si>
  <si>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</si>
  <si>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</si>
  <si>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</si>
  <si>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</si>
  <si>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</si>
  <si>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</si>
  <si>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</si>
  <si>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</si>
  <si>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</si>
  <si>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</si>
  <si>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</si>
  <si>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</si>
  <si>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</si>
  <si>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</si>
  <si>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</si>
  <si>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</si>
  <si>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</si>
  <si>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</si>
  <si>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</si>
  <si>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</si>
  <si>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</si>
  <si>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</si>
  <si>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</si>
  <si>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</si>
  <si>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</si>
  <si>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</si>
  <si>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</si>
  <si>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</si>
  <si>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</si>
  <si>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</si>
  <si>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</si>
  <si>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</si>
  <si>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</si>
  <si>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</si>
  <si>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</si>
  <si>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</si>
  <si>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</si>
  <si>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</si>
  <si>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</si>
  <si>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</si>
  <si>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</si>
  <si>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</si>
  <si>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</si>
  <si>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</si>
  <si>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</si>
  <si>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</si>
  <si>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</si>
  <si>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</si>
  <si>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</si>
  <si>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</si>
  <si>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</si>
  <si>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</si>
  <si>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</si>
  <si>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</si>
  <si>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</si>
  <si>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</si>
  <si>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</si>
  <si>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</si>
  <si>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</si>
  <si>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</si>
  <si>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</si>
  <si>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</si>
  <si>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</si>
  <si>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</si>
  <si>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</si>
  <si>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</si>
  <si>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</si>
  <si>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</si>
  <si>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</si>
  <si>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</si>
  <si>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</si>
  <si>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</si>
  <si>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</si>
  <si>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</si>
  <si>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</si>
  <si>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</si>
  <si>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</si>
  <si>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</si>
  <si>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</si>
  <si>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</si>
  <si>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</si>
  <si>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</si>
  <si>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</si>
  <si>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</si>
  <si>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</si>
  <si>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</si>
  <si>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</si>
  <si>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</si>
  <si>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</si>
  <si>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</si>
  <si>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</si>
  <si>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</si>
  <si>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</si>
  <si>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</si>
  <si>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</si>
  <si>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</si>
  <si>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</si>
  <si>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</si>
  <si>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</si>
  <si>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</si>
  <si>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</si>
  <si>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</si>
  <si>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</si>
  <si>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</si>
  <si>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</si>
  <si>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</si>
  <si>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</si>
  <si>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</si>
  <si>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</si>
  <si>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</si>
  <si>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</si>
  <si>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</si>
  <si>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</si>
  <si>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</si>
  <si>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</si>
  <si>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</si>
  <si>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</si>
  <si>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</si>
  <si>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</si>
  <si>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</si>
  <si>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</si>
  <si>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</si>
  <si>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</si>
  <si>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</si>
  <si>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</si>
  <si>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</si>
  <si>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</si>
  <si>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</si>
  <si>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</si>
  <si>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</si>
  <si>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</si>
  <si>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</si>
  <si>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</si>
  <si>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</si>
  <si>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</si>
  <si>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</si>
  <si>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</si>
  <si>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</si>
  <si>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</si>
  <si>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</si>
  <si>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</si>
  <si>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</si>
  <si>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</si>
  <si>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</si>
  <si>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</si>
  <si>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</si>
  <si>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</si>
  <si>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</si>
  <si>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</si>
  <si>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</si>
  <si>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</si>
  <si>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</si>
  <si>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</si>
  <si>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</si>
  <si>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</si>
  <si>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</si>
  <si>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</si>
  <si>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</si>
  <si>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</si>
  <si>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</si>
  <si>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</si>
  <si>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</si>
  <si>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</si>
  <si>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</si>
  <si>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</si>
  <si>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</si>
  <si>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</si>
  <si>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</si>
  <si>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</si>
  <si>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</si>
  <si>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</si>
  <si>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</si>
  <si>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</si>
  <si>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</si>
  <si>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</si>
  <si>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</si>
  <si>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</si>
  <si>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</si>
  <si>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</si>
  <si>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</si>
  <si>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</si>
  <si>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</si>
  <si>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</si>
  <si>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</si>
  <si>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</si>
  <si>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</si>
  <si>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</si>
  <si>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</si>
  <si>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</si>
  <si>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</si>
  <si>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</si>
  <si>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</si>
  <si>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</si>
  <si>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</si>
  <si>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</si>
  <si>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</si>
  <si>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</si>
  <si>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</si>
  <si>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</si>
  <si>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</si>
  <si>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</si>
  <si>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</si>
  <si>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</si>
  <si>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</si>
  <si>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</si>
  <si>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</si>
  <si>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</si>
  <si>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</si>
  <si>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</si>
  <si>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</si>
  <si>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</si>
  <si>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</si>
  <si>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</si>
  <si>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</si>
  <si>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</si>
  <si>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</si>
  <si>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</si>
  <si>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</si>
  <si>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</si>
  <si>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</si>
  <si>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</si>
  <si>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</si>
  <si>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</si>
  <si>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</si>
  <si>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</si>
  <si>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</si>
  <si>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</si>
  <si>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</si>
  <si>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</si>
  <si>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</si>
  <si>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</si>
  <si>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</si>
  <si>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</si>
  <si>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</si>
  <si>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</si>
  <si>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</si>
  <si>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</si>
  <si>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</si>
  <si>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</si>
  <si>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</si>
  <si>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</si>
  <si>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</si>
  <si>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</si>
  <si>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</si>
  <si>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</si>
  <si>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</si>
  <si>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</si>
  <si>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</si>
  <si>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</si>
  <si>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</si>
  <si>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</si>
  <si>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</si>
  <si>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</si>
  <si>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</si>
  <si>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</si>
  <si>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</si>
  <si>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</si>
  <si>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</si>
  <si>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</si>
  <si>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</si>
  <si>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</si>
  <si>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</si>
  <si>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</si>
  <si>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</si>
  <si>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</si>
  <si>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</si>
  <si>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</si>
  <si>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</si>
  <si>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</si>
  <si>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</si>
  <si>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</si>
  <si>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</si>
  <si>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</si>
  <si>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</si>
  <si>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</si>
  <si>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</si>
  <si>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</si>
  <si>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</si>
  <si>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</si>
  <si>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</si>
  <si>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</si>
  <si>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</si>
  <si>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</si>
  <si>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</si>
  <si>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</si>
  <si>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</si>
  <si>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</si>
  <si>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</si>
  <si>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</si>
  <si>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</si>
  <si>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</si>
  <si>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</si>
  <si>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</si>
  <si>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</si>
  <si>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</si>
  <si>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</si>
  <si>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</si>
  <si>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</si>
  <si>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</si>
  <si>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</si>
  <si>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</si>
  <si>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</si>
  <si>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</si>
  <si>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</si>
  <si>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</si>
  <si>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</si>
  <si>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</si>
  <si>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</si>
  <si>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</si>
  <si>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</si>
  <si>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</si>
  <si>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</si>
  <si>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</si>
  <si>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</si>
  <si>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</si>
  <si>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</si>
  <si>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</si>
  <si>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</si>
  <si>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</si>
  <si>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</si>
  <si>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</si>
  <si>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</si>
  <si>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</si>
  <si>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</si>
  <si>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</si>
  <si>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</si>
  <si>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</si>
  <si>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</si>
  <si>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</si>
  <si>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</si>
  <si>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</si>
  <si>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</si>
  <si>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</si>
  <si>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</si>
  <si>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</si>
  <si>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</si>
  <si>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</si>
  <si>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</si>
  <si>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</si>
  <si>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</si>
  <si>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</si>
  <si>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</si>
  <si>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</si>
  <si>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</si>
  <si>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</si>
  <si>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</si>
  <si>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</si>
  <si>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</si>
  <si>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</si>
  <si>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</si>
  <si>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</si>
  <si>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</si>
  <si>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</si>
  <si>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</si>
  <si>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</si>
  <si>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</si>
  <si>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</si>
  <si>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</si>
  <si>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</si>
  <si>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</si>
  <si>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</si>
  <si>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</si>
  <si>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</si>
  <si>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</si>
  <si>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</si>
  <si>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</si>
  <si>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</si>
  <si>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</si>
  <si>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</si>
  <si>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</si>
  <si>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</si>
  <si>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</si>
  <si>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</si>
  <si>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</si>
  <si>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</si>
  <si>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</si>
  <si>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</si>
  <si>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</si>
  <si>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</si>
  <si>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</si>
  <si>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</si>
  <si>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</si>
  <si>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</si>
  <si>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</si>
  <si>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</si>
  <si>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</si>
  <si>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</si>
  <si>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</si>
  <si>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</si>
  <si>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</si>
  <si>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</si>
  <si>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</si>
  <si>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</si>
  <si>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</si>
  <si>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</si>
  <si>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</si>
  <si>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</si>
  <si>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</si>
  <si>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</si>
  <si>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</si>
  <si>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</si>
  <si>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</si>
  <si>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</si>
  <si>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</si>
  <si>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</si>
  <si>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</si>
  <si>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</si>
  <si>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</si>
  <si>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</si>
  <si>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</si>
  <si>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</si>
  <si>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</si>
  <si>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</si>
  <si>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</si>
  <si>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</si>
  <si>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</si>
  <si>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</si>
  <si>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</si>
  <si>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</si>
  <si>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</si>
  <si>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</si>
  <si>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</si>
  <si>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</si>
  <si>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</si>
  <si>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</si>
  <si>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</si>
  <si>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</si>
  <si>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</si>
  <si>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</si>
  <si>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</si>
  <si>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</si>
  <si>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</si>
  <si>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</si>
  <si>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</si>
  <si>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</si>
  <si>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</si>
  <si>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</si>
  <si>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</si>
  <si>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</si>
  <si>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</si>
  <si>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</si>
  <si>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</si>
  <si>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</si>
  <si>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</si>
  <si>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</si>
  <si>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</si>
  <si>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</si>
  <si>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</si>
  <si>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</si>
  <si>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</si>
  <si>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</si>
  <si>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</si>
  <si>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</si>
  <si>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</si>
  <si>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</si>
  <si>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</si>
  <si>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</si>
  <si>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</si>
  <si>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</si>
  <si>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</si>
  <si>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</si>
  <si>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</si>
  <si>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</si>
  <si>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</si>
  <si>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</si>
  <si>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</si>
  <si>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</si>
  <si>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</si>
  <si>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</si>
  <si>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</si>
  <si>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</si>
  <si>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</si>
  <si>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</si>
  <si>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</si>
  <si>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</si>
  <si>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</si>
  <si>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</si>
  <si>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</si>
  <si>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</si>
  <si>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</si>
  <si>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</si>
  <si>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</si>
  <si>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</si>
  <si>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</si>
  <si>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</si>
  <si>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</si>
  <si>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</si>
  <si>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</si>
  <si>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</si>
  <si>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</si>
  <si>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</si>
  <si>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</si>
  <si>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</si>
  <si>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</si>
  <si>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</si>
  <si>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</si>
  <si>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</si>
  <si>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</si>
  <si>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</si>
  <si>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</si>
  <si>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</si>
  <si>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</si>
  <si>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</si>
  <si>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</si>
  <si>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</si>
  <si>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</si>
  <si>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</si>
  <si>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</si>
  <si>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</si>
  <si>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</si>
  <si>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</si>
  <si>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</si>
  <si>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</si>
  <si>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</si>
  <si>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</si>
  <si>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</si>
  <si>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</si>
  <si>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</si>
  <si>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</si>
  <si>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</si>
  <si>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</si>
  <si>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</si>
  <si>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</si>
  <si>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</si>
  <si>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</si>
  <si>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</si>
  <si>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</si>
  <si>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</si>
  <si>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</si>
  <si>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</si>
  <si>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</si>
  <si>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</si>
  <si>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</si>
  <si>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</si>
  <si>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</si>
  <si>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</si>
  <si>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</si>
  <si>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</si>
  <si>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</si>
  <si>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</si>
  <si>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</si>
  <si>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</si>
  <si>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</si>
  <si>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</si>
  <si>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</si>
  <si>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</si>
  <si>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</si>
  <si>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</si>
  <si>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</si>
  <si>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</si>
  <si>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</si>
  <si>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</si>
  <si>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</si>
  <si>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</si>
  <si>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</si>
  <si>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</si>
  <si>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</si>
  <si>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</si>
  <si>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</si>
  <si>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</si>
  <si>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</si>
  <si>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</si>
  <si>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</si>
  <si>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</si>
  <si>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</si>
  <si>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</si>
  <si>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</si>
  <si>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</si>
  <si>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</si>
  <si>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</si>
  <si>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</si>
  <si>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</si>
  <si>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</si>
  <si>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</si>
  <si>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</si>
  <si>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</si>
  <si>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</si>
  <si>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</si>
  <si>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</si>
  <si>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</si>
  <si>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</si>
  <si>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</si>
  <si>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</si>
  <si>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</si>
  <si>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</si>
  <si>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</si>
  <si>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</si>
  <si>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</si>
  <si>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</si>
  <si>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</si>
  <si>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</si>
  <si>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</si>
  <si>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</si>
  <si>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</si>
  <si>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</si>
  <si>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</si>
  <si>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</si>
  <si>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</si>
  <si>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</si>
  <si>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</si>
  <si>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</si>
  <si>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</si>
  <si>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</si>
  <si>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</si>
  <si>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</si>
  <si>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</si>
  <si>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</si>
  <si>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</si>
  <si>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</si>
  <si>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</si>
  <si>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</si>
  <si>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</si>
  <si>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</si>
  <si>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</si>
  <si>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</si>
  <si>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</si>
  <si>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</si>
  <si>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</si>
  <si>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</si>
  <si>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</si>
  <si>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</si>
  <si>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</si>
  <si>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</si>
  <si>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</si>
  <si>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</si>
  <si>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</si>
  <si>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</si>
  <si>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</si>
  <si>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</si>
  <si>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</si>
  <si>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</si>
  <si>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</si>
  <si>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</si>
  <si>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</si>
  <si>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</si>
  <si>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</si>
  <si>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</si>
  <si>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</si>
  <si>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</si>
  <si>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</si>
  <si>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</si>
  <si>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</si>
  <si>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</si>
  <si>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</si>
  <si>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</si>
  <si>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</si>
  <si>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</si>
  <si>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</si>
  <si>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</si>
  <si>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</si>
  <si>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</si>
  <si>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</si>
  <si>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</si>
  <si>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</si>
  <si>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</si>
  <si>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</si>
  <si>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</si>
  <si>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</si>
  <si>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</si>
  <si>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</si>
  <si>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</si>
  <si>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</si>
  <si>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</si>
  <si>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</si>
  <si>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</si>
  <si>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</si>
  <si>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</si>
  <si>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</si>
  <si>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</si>
  <si>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</si>
  <si>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</si>
  <si>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</si>
  <si>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</si>
  <si>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</si>
  <si>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</si>
  <si>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</si>
  <si>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</si>
  <si>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</si>
  <si>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</si>
  <si>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</si>
  <si>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</si>
  <si>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</si>
  <si>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</si>
  <si>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</si>
  <si>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</si>
  <si>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</si>
  <si>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</si>
  <si>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</si>
  <si>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</si>
  <si>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</si>
  <si>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</si>
  <si>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</si>
  <si>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</si>
  <si>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</si>
  <si>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</si>
  <si>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</si>
  <si>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</si>
  <si>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</si>
  <si>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</si>
  <si>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</si>
  <si>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</si>
  <si>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</si>
  <si>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</si>
  <si>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</si>
  <si>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</si>
  <si>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</si>
  <si>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</si>
  <si>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</si>
  <si>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</si>
  <si>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</si>
  <si>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</si>
  <si>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</si>
  <si>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</si>
  <si>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</si>
  <si>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</si>
  <si>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</si>
  <si>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</si>
  <si>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</si>
  <si>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</si>
  <si>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</si>
  <si>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</si>
  <si>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</si>
  <si>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</si>
  <si>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</si>
  <si>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</si>
  <si>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</si>
  <si>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</si>
  <si>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</si>
  <si>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</si>
  <si>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</si>
  <si>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</si>
  <si>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</si>
  <si>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</si>
  <si>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</si>
  <si>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</si>
  <si>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</si>
  <si>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</si>
  <si>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</si>
  <si>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</si>
  <si>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</si>
  <si>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</si>
  <si>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</si>
  <si>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</si>
  <si>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</si>
  <si>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</si>
  <si>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</si>
  <si>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</si>
  <si>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</si>
  <si>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</si>
  <si>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</si>
  <si>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</si>
  <si>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</si>
  <si>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</si>
  <si>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</si>
  <si>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</si>
  <si>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</si>
  <si>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</si>
  <si>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</si>
  <si>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</si>
  <si>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</si>
  <si>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</si>
  <si>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</si>
  <si>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</si>
  <si>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</si>
  <si>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</si>
  <si>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</si>
  <si>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</si>
  <si>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</si>
  <si>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</si>
  <si>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</si>
  <si>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</si>
  <si>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</si>
  <si>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</si>
  <si>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</si>
  <si>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</si>
  <si>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</si>
  <si>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</si>
  <si>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</si>
  <si>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</si>
  <si>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</si>
  <si>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</si>
  <si>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</si>
  <si>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</si>
  <si>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</si>
  <si>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</si>
  <si>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</si>
  <si>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</si>
  <si>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</si>
  <si>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</si>
  <si>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</si>
  <si>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</si>
  <si>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</si>
  <si>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</si>
  <si>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</si>
  <si>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</si>
  <si>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</si>
  <si>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</si>
  <si>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</si>
  <si>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</si>
  <si>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</si>
  <si>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</si>
  <si>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</si>
  <si>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</si>
  <si>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</si>
  <si>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</si>
  <si>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</si>
  <si>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</si>
  <si>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</si>
  <si>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</si>
  <si>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</si>
  <si>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</si>
  <si>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</si>
  <si>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</si>
  <si>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</si>
  <si>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</si>
  <si>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</si>
  <si>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</si>
  <si>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</si>
  <si>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</si>
  <si>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</si>
  <si>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</si>
  <si>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</si>
  <si>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</si>
  <si>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</si>
  <si>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</si>
  <si>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</si>
  <si>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</si>
  <si>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</si>
  <si>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</si>
  <si>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</si>
  <si>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</si>
  <si>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</si>
  <si>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</si>
  <si>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</si>
  <si>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</si>
  <si>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</si>
  <si>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</si>
  <si>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</si>
  <si>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</si>
  <si>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</si>
  <si>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</si>
  <si>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</si>
  <si>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</si>
  <si>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</si>
  <si>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</si>
  <si>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</si>
  <si>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</si>
  <si>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</si>
  <si>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</si>
  <si>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</si>
  <si>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</si>
  <si>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</si>
  <si>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</si>
  <si>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</si>
  <si>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</si>
  <si>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</si>
  <si>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</si>
  <si>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</si>
  <si>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</si>
  <si>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</si>
  <si>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</si>
  <si>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</si>
  <si>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</si>
  <si>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</si>
  <si>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</si>
  <si>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</si>
  <si>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</si>
  <si>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</si>
  <si>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</si>
  <si>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</si>
  <si>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</si>
  <si>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</si>
  <si>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</si>
  <si>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</si>
  <si>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</si>
  <si>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</si>
  <si>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</si>
  <si>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</si>
  <si>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</si>
  <si>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</si>
  <si>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</si>
  <si>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</si>
  <si>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</si>
  <si>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</si>
  <si>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</si>
  <si>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</si>
  <si>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</si>
  <si>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</si>
  <si>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</si>
  <si>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</si>
  <si>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</si>
  <si>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</si>
  <si>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</si>
  <si>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</si>
  <si>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</si>
  <si>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</si>
  <si>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</si>
  <si>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</si>
  <si>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</si>
  <si>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</si>
  <si>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</si>
  <si>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</si>
  <si>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</si>
  <si>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</si>
  <si>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</si>
  <si>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</si>
  <si>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</si>
  <si>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</si>
  <si>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</si>
  <si>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</si>
  <si>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</si>
  <si>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</si>
  <si>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</si>
  <si>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</si>
  <si>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</si>
  <si>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</si>
  <si>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</si>
  <si>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</si>
  <si>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</si>
  <si>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</si>
  <si>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</si>
  <si>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</si>
  <si>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</si>
  <si>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</si>
  <si>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</si>
  <si>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</si>
  <si>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</si>
  <si>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</si>
  <si>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</si>
  <si>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</si>
  <si>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</si>
  <si>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</si>
  <si>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</si>
  <si>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</si>
  <si>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</si>
  <si>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</si>
  <si>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</si>
  <si>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</si>
  <si>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</si>
  <si>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</si>
  <si>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</si>
  <si>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</si>
  <si>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</si>
  <si>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</si>
  <si>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</si>
  <si>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</si>
  <si>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</si>
  <si>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</si>
  <si>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</si>
  <si>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</si>
  <si>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</si>
  <si>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</si>
  <si>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</si>
  <si>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</si>
  <si>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</si>
  <si>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</si>
  <si>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</si>
  <si>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</si>
  <si>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</si>
  <si>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</si>
  <si>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</si>
  <si>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</si>
  <si>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</si>
  <si>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</si>
  <si>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</si>
  <si>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</si>
  <si>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</si>
  <si>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</si>
  <si>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</si>
  <si>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</si>
  <si>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</si>
  <si>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</si>
  <si>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</si>
  <si>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</si>
  <si>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</si>
  <si>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</si>
  <si>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</si>
  <si>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</si>
  <si>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</si>
  <si>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</si>
  <si>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</si>
  <si>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</si>
  <si>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</si>
  <si>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</si>
  <si>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</si>
  <si>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</si>
  <si>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</si>
  <si>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</si>
  <si>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</si>
  <si>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</si>
  <si>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</si>
  <si>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</si>
  <si>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</si>
  <si>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</si>
  <si>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</si>
  <si>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</si>
  <si>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</si>
  <si>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</si>
  <si>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</si>
  <si>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</si>
  <si>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</si>
  <si>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</si>
  <si>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</si>
  <si>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</si>
  <si>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</si>
  <si>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</si>
  <si>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</si>
  <si>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</si>
  <si>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</si>
  <si>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</si>
  <si>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</si>
  <si>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</si>
  <si>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</si>
  <si>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</si>
  <si>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</si>
  <si>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</si>
  <si>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</si>
  <si>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</si>
  <si>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</si>
  <si>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</si>
  <si>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</si>
  <si>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</si>
  <si>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</si>
  <si>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</si>
  <si>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</si>
  <si>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</si>
  <si>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</si>
  <si>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</si>
  <si>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</si>
  <si>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</si>
  <si>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</si>
  <si>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</si>
  <si>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</si>
  <si>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</si>
  <si>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</si>
  <si>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</si>
  <si>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</si>
  <si>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</si>
  <si>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</si>
  <si>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</si>
  <si>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</si>
  <si>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</si>
  <si>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</si>
  <si>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</si>
  <si>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</si>
  <si>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</si>
  <si>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</si>
  <si>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</si>
  <si>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</si>
  <si>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</si>
  <si>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</si>
  <si>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</si>
  <si>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</si>
  <si>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</si>
  <si>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</si>
  <si>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</si>
  <si>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</si>
  <si>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</si>
  <si>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</si>
  <si>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</si>
  <si>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</si>
  <si>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</si>
  <si>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</si>
  <si>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</si>
  <si>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</si>
  <si>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</si>
  <si>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</si>
  <si>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</si>
  <si>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</si>
  <si>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</si>
  <si>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</si>
  <si>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</si>
  <si>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</si>
  <si>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</si>
  <si>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</si>
  <si>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</si>
  <si>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</si>
  <si>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</si>
  <si>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</si>
  <si>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</si>
  <si>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</si>
  <si>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</si>
  <si>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</si>
  <si>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</si>
  <si>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</si>
  <si>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</si>
  <si>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</si>
  <si>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</si>
  <si>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</si>
  <si>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</si>
  <si>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</si>
  <si>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</si>
  <si>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</si>
  <si>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</si>
  <si>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</si>
  <si>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</si>
  <si>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</si>
  <si>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</si>
  <si>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</si>
  <si>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</si>
  <si>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</si>
  <si>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</si>
  <si>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</si>
  <si>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</si>
  <si>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</si>
  <si>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</si>
  <si>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</si>
  <si>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</si>
  <si>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</si>
  <si>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</si>
  <si>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</si>
  <si>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</si>
  <si>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</si>
  <si>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</si>
  <si>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</si>
  <si>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</si>
  <si>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</si>
  <si>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</si>
  <si>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</si>
  <si>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</si>
  <si>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</si>
  <si>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</si>
  <si>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</si>
  <si>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</si>
  <si>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</si>
  <si>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</si>
  <si>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</si>
  <si>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</si>
  <si>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</si>
  <si>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3.2</t>
  </si>
  <si>
    <t>SACO DE RAFIA PARA ENTULHO, NOVO, LISO (SEM CLICHE), *60 x 90* CM</t>
  </si>
  <si>
    <t>Nome do Fornecedor</t>
  </si>
  <si>
    <t>CNPJ do Fornecedor</t>
  </si>
  <si>
    <t>Nome do contato</t>
  </si>
  <si>
    <t>Telefone do contato</t>
  </si>
  <si>
    <t>LONA PLASTICA PESADA PRETA, E = 150 MICRA</t>
  </si>
  <si>
    <t>BUCHA DE NYLON SEM ABA S6, COM PARAFUSO DE 4,20 X 40 MM EM ACO ZINCADO COM ROSCA SOBERBA, CABECA CHATA E FENDA PHILLIPS</t>
  </si>
  <si>
    <t>DILUENTE EPOXI</t>
  </si>
  <si>
    <t>FITA VEDA ROSCA EM ROLOS DE 18 MM X 50 M (L X C)</t>
  </si>
  <si>
    <t>ARGAMASSA COLANTE AC I PARA CERAMICAS</t>
  </si>
  <si>
    <t>REJUNTE CIMENTICIO, QUALQUER COR</t>
  </si>
  <si>
    <t>LUMINARIA PLAFON REDONDO COM VIDRO FOSCO DIAMETRO *30* CM, PARA 2 LAMPADAS, BASE E27, POTENCIA MAXIMA 40/60 W (NAO INCLUI LAMPADAS)</t>
  </si>
  <si>
    <t>LAMPADA LED 6 W BIVOLT BRANCA, FORMATO TRADICIONAL (BASE E27)</t>
  </si>
  <si>
    <t>LIXA EM FOLHA PARA PAREDE OU MADEIRA, NUMERO 120, COR VERMELHA</t>
  </si>
  <si>
    <t>MASSA ACRILICA PARA SUPERFICIES INTERNAS E EXTERNAS</t>
  </si>
  <si>
    <t>CHUMBADOR, DIAMETRO 1/4" COM PARAFUSO 1/4" X 40 MM</t>
  </si>
  <si>
    <t>VERGALHAO ZINCADO ROSCA TOTAL, 1/4 " (6,3 MM)</t>
  </si>
  <si>
    <t>PERFIL DE BORRACHA EPDM MACICO *12 X 15* MM PARA ESQUADRIAS</t>
  </si>
  <si>
    <t>VIDRO LISO INCOLOR 4MM - SEM COLOCACAO</t>
  </si>
  <si>
    <t>GEOTÊXTIL NÃO TECIDO 100% POLIÉSTER, RESISTÊNCIA A TRAÇÃO DE 31 KN/M (RT-31), INSTALADO EM DRENO - FORNECIMENTO E INSTALAÇÃO. AF_07/2021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</si>
  <si>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</si>
  <si>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</si>
  <si>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</si>
  <si>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</si>
  <si>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</si>
  <si>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</si>
  <si>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</si>
  <si>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</si>
  <si>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</si>
  <si>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</si>
  <si>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</si>
  <si>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</si>
  <si>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</si>
  <si>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</si>
  <si>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</si>
  <si>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</si>
  <si>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</si>
  <si>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APLICAÇÃO MASSA ACRÍLICA PARA MADEIRA, PARA PINTURA COM TINTA DE ACABAMENTO (PIGMENTADA). AF_01/2021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</si>
  <si>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</si>
  <si>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</si>
  <si>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</si>
  <si>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</si>
  <si>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</si>
  <si>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</si>
  <si>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</si>
  <si>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</si>
  <si>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</si>
  <si>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</si>
  <si>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</si>
  <si>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</si>
  <si>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</si>
  <si>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</si>
  <si>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</si>
  <si>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</si>
  <si>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</si>
  <si>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</si>
  <si>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</si>
  <si>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</si>
  <si>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</si>
  <si>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</si>
  <si>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</si>
  <si>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</si>
  <si>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</si>
  <si>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</si>
  <si>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</si>
  <si>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</si>
  <si>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</si>
  <si>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</si>
  <si>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</si>
  <si>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</si>
  <si>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</si>
  <si>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</si>
  <si>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</si>
  <si>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</si>
  <si>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</si>
  <si>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</si>
  <si>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</si>
  <si>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</si>
  <si>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</si>
  <si>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</si>
  <si>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</si>
  <si>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</si>
  <si>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</si>
  <si>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</si>
  <si>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</si>
  <si>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</si>
  <si>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</si>
  <si>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</si>
  <si>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</si>
  <si>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</si>
  <si>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</si>
  <si>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</si>
  <si>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</si>
  <si>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</si>
  <si>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</si>
  <si>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</si>
  <si>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</si>
  <si>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</si>
  <si>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</si>
  <si>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</si>
  <si>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</si>
  <si>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</si>
  <si>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</si>
  <si>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</si>
  <si>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</si>
  <si>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</si>
  <si>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</si>
  <si>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</si>
  <si>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</si>
  <si>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</si>
  <si>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</si>
  <si>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</si>
  <si>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</si>
  <si>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</si>
  <si>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</si>
  <si>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</si>
  <si>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</si>
  <si>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</si>
  <si>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</si>
  <si>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</si>
  <si>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</si>
  <si>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</si>
  <si>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</si>
  <si>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</si>
  <si>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</si>
  <si>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</si>
  <si>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</si>
  <si>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</si>
  <si>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</si>
  <si>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</si>
  <si>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</si>
  <si>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</si>
  <si>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</si>
  <si>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</si>
  <si>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</si>
  <si>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</si>
  <si>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</si>
  <si>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</si>
  <si>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</si>
  <si>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</si>
  <si>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</si>
  <si>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</si>
  <si>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</si>
  <si>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</si>
  <si>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</si>
  <si>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</si>
  <si>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</si>
  <si>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</si>
  <si>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</si>
  <si>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</si>
  <si>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</si>
  <si>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</si>
  <si>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</si>
  <si>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</si>
  <si>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</si>
  <si>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</si>
  <si>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</si>
  <si>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</si>
  <si>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</si>
  <si>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</si>
  <si>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</si>
  <si>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</si>
  <si>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</si>
  <si>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</si>
  <si>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</si>
  <si>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</si>
  <si>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</si>
  <si>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</si>
  <si>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</si>
  <si>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</si>
  <si>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</si>
  <si>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</si>
  <si>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</si>
  <si>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</si>
  <si>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</si>
  <si>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</si>
  <si>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</si>
  <si>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</si>
  <si>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</si>
  <si>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</si>
  <si>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</si>
  <si>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</si>
  <si>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</si>
  <si>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</si>
  <si>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</si>
  <si>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</si>
  <si>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</si>
  <si>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</si>
  <si>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</si>
  <si>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</si>
  <si>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</si>
  <si>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</si>
  <si>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</si>
  <si>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</si>
  <si>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</si>
  <si>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</si>
  <si>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</si>
  <si>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</si>
  <si>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</si>
  <si>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</si>
  <si>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</si>
  <si>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</si>
  <si>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</si>
  <si>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</si>
  <si>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</si>
  <si>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</si>
  <si>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</si>
  <si>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</si>
  <si>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</si>
  <si>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</si>
  <si>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</si>
  <si>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</si>
  <si>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</si>
  <si>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</si>
  <si>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</si>
  <si>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</si>
  <si>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</si>
  <si>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</si>
  <si>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</si>
  <si>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</si>
  <si>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</si>
  <si>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</si>
  <si>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</si>
  <si>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</si>
  <si>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</si>
  <si>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</si>
  <si>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</si>
  <si>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</si>
  <si>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</si>
  <si>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</si>
  <si>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</si>
  <si>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</si>
  <si>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</si>
  <si>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</si>
  <si>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</si>
  <si>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</si>
  <si>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</si>
  <si>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</si>
  <si>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</si>
  <si>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</si>
  <si>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</si>
  <si>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</si>
  <si>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</si>
  <si>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</si>
  <si>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</si>
  <si>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</si>
  <si>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</si>
  <si>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</si>
  <si>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</si>
  <si>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</si>
  <si>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</si>
  <si>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</si>
  <si>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</si>
  <si>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</si>
  <si>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</si>
  <si>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</si>
  <si>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</si>
  <si>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</si>
  <si>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</si>
  <si>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</si>
  <si>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</si>
  <si>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</si>
  <si>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</si>
  <si>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</si>
  <si>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</si>
  <si>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</si>
  <si>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</si>
  <si>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</si>
  <si>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</si>
  <si>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</si>
  <si>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</si>
  <si>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</si>
  <si>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</si>
  <si>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</si>
  <si>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</si>
  <si>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</si>
  <si>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</si>
  <si>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</si>
  <si>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</si>
  <si>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</si>
  <si>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</si>
  <si>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</si>
  <si>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</si>
  <si>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</si>
  <si>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</si>
  <si>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</si>
  <si>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</si>
  <si>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</si>
  <si>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</si>
  <si>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</si>
  <si>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</si>
  <si>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</si>
  <si>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</si>
  <si>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</si>
  <si>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</si>
  <si>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</si>
  <si>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</si>
  <si>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</si>
  <si>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</si>
  <si>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</si>
  <si>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</si>
  <si>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</si>
  <si>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</si>
  <si>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</si>
  <si>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</si>
  <si>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</si>
  <si>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</si>
  <si>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</si>
  <si>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</si>
  <si>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</si>
  <si>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</si>
  <si>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</si>
  <si>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</si>
  <si>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</si>
  <si>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</si>
  <si>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</si>
  <si>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</si>
  <si>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</si>
  <si>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</si>
  <si>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</si>
  <si>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</si>
  <si>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</si>
  <si>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</si>
  <si>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</si>
  <si>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</si>
  <si>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</si>
  <si>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</si>
  <si>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</si>
  <si>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</si>
  <si>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</si>
  <si>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</si>
  <si>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</si>
  <si>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</si>
  <si>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</si>
  <si>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</si>
  <si>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</si>
  <si>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</si>
  <si>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</si>
  <si>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</si>
  <si>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</si>
  <si>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</si>
  <si>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</si>
  <si>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</si>
  <si>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</si>
  <si>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</si>
  <si>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</si>
  <si>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</si>
  <si>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</si>
  <si>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</si>
  <si>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</si>
  <si>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</si>
  <si>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</si>
  <si>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</si>
  <si>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</si>
  <si>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</si>
  <si>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</si>
  <si>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</si>
  <si>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</si>
  <si>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</si>
  <si>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</si>
  <si>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</si>
  <si>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</si>
  <si>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</si>
  <si>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</si>
  <si>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</si>
  <si>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</si>
  <si>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</si>
  <si>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</si>
  <si>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</si>
  <si>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</si>
  <si>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</si>
  <si>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</si>
  <si>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</si>
  <si>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</si>
  <si>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</si>
  <si>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</si>
  <si>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</si>
  <si>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</si>
  <si>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</si>
  <si>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</si>
  <si>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</si>
  <si>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</si>
  <si>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</si>
  <si>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</si>
  <si>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</si>
  <si>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</si>
  <si>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</si>
  <si>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</si>
  <si>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</si>
  <si>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</si>
  <si>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</si>
  <si>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</si>
  <si>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</si>
  <si>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</si>
  <si>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</si>
  <si>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</si>
  <si>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</si>
  <si>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</si>
  <si>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</si>
  <si>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</si>
  <si>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</si>
  <si>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</si>
  <si>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</si>
  <si>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</si>
  <si>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</si>
  <si>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</si>
  <si>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</si>
  <si>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</si>
  <si>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</si>
  <si>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</si>
  <si>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</si>
  <si>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</si>
  <si>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</si>
  <si>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</si>
  <si>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</si>
  <si>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</si>
  <si>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</si>
  <si>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</si>
  <si>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</si>
  <si>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</si>
  <si>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</si>
  <si>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</si>
  <si>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</si>
  <si>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</si>
  <si>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</si>
  <si>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</si>
  <si>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</si>
  <si>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</si>
  <si>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</si>
  <si>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</si>
  <si>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</si>
  <si>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</si>
  <si>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</si>
  <si>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</si>
  <si>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</si>
  <si>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</si>
  <si>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</si>
  <si>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</si>
  <si>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</si>
  <si>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</si>
  <si>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</si>
  <si>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</si>
  <si>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</si>
  <si>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</si>
  <si>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</si>
  <si>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</si>
  <si>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</si>
  <si>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</si>
  <si>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</si>
  <si>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</si>
  <si>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</si>
  <si>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</si>
  <si>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</si>
  <si>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</si>
  <si>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</si>
  <si>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</si>
  <si>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</si>
  <si>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</si>
  <si>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</si>
  <si>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</si>
  <si>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</si>
  <si>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</si>
  <si>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</si>
  <si>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</si>
  <si>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</si>
  <si>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</si>
  <si>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</si>
  <si>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</si>
  <si>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</si>
  <si>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</si>
  <si>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</si>
  <si>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</si>
  <si>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</si>
  <si>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</si>
  <si>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</si>
  <si>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</si>
  <si>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</si>
  <si>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</si>
  <si>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</si>
  <si>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</si>
  <si>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</si>
  <si>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</si>
  <si>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</si>
  <si>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</si>
  <si>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</si>
  <si>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</si>
  <si>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</si>
  <si>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</si>
  <si>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</si>
  <si>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</si>
  <si>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</si>
  <si>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</si>
  <si>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</si>
  <si>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</si>
  <si>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</si>
  <si>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</si>
  <si>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</si>
  <si>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</si>
  <si>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</si>
  <si>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</si>
  <si>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</si>
  <si>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</si>
  <si>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</si>
  <si>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</si>
  <si>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</si>
  <si>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</si>
  <si>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</si>
  <si>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</si>
  <si>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</si>
  <si>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</si>
  <si>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</si>
  <si>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</si>
  <si>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</si>
  <si>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</si>
  <si>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</si>
  <si>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</si>
  <si>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</si>
  <si>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</si>
  <si>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</si>
  <si>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</si>
  <si>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</si>
  <si>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</si>
  <si>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</si>
  <si>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</si>
  <si>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</si>
  <si>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</si>
  <si>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</si>
  <si>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</si>
  <si>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</si>
  <si>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</si>
  <si>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</si>
  <si>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</si>
  <si>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</si>
  <si>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</si>
  <si>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</si>
  <si>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</si>
  <si>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</si>
  <si>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</si>
  <si>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</si>
  <si>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</si>
  <si>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</si>
  <si>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</si>
  <si>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</si>
  <si>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</si>
  <si>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</si>
  <si>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</si>
  <si>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</si>
  <si>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</si>
  <si>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</si>
  <si>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</si>
  <si>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</si>
  <si>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</si>
  <si>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</si>
  <si>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</si>
  <si>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</si>
  <si>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</si>
  <si>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</si>
  <si>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</si>
  <si>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</si>
  <si>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</si>
  <si>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</si>
  <si>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</si>
  <si>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</si>
  <si>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</si>
  <si>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</si>
  <si>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</si>
  <si>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</si>
  <si>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</si>
  <si>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</si>
  <si>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</si>
  <si>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</si>
  <si>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</si>
  <si>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</si>
  <si>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</si>
  <si>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</si>
  <si>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</si>
  <si>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</si>
  <si>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</si>
  <si>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</si>
  <si>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</si>
  <si>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</si>
  <si>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</si>
  <si>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</si>
  <si>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</si>
  <si>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</si>
  <si>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</si>
  <si>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</si>
  <si>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</si>
  <si>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</si>
  <si>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</si>
  <si>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</si>
  <si>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</si>
  <si>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</si>
  <si>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</si>
  <si>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</si>
  <si>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</si>
  <si>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</si>
  <si>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</si>
  <si>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</si>
  <si>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</si>
  <si>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</si>
  <si>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</si>
  <si>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</si>
  <si>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</si>
  <si>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</si>
  <si>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</si>
  <si>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</si>
  <si>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</si>
  <si>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</si>
  <si>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</si>
  <si>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</si>
  <si>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</si>
  <si>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</si>
  <si>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</si>
  <si>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</si>
  <si>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</si>
  <si>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</si>
  <si>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</si>
  <si>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</si>
  <si>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</si>
  <si>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</si>
  <si>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</si>
  <si>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</si>
  <si>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</si>
  <si>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</si>
  <si>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</si>
  <si>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</si>
  <si>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</si>
  <si>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</si>
  <si>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</si>
  <si>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</si>
  <si>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</si>
  <si>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</si>
  <si>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</si>
  <si>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</si>
  <si>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</si>
  <si>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</si>
  <si>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</si>
  <si>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</si>
  <si>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</si>
  <si>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</si>
  <si>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</si>
  <si>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</si>
  <si>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</si>
  <si>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</si>
  <si>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</si>
  <si>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</si>
  <si>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</si>
  <si>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</si>
  <si>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</si>
  <si>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</si>
  <si>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</si>
  <si>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</si>
  <si>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</si>
  <si>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</si>
  <si>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</si>
  <si>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</si>
  <si>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</si>
  <si>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</si>
  <si>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</si>
  <si>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</si>
  <si>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</si>
  <si>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</si>
  <si>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</si>
  <si>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</si>
  <si>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</si>
  <si>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</si>
  <si>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</si>
  <si>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</si>
  <si>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</si>
  <si>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</si>
  <si>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</si>
  <si>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</si>
  <si>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</si>
  <si>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</si>
  <si>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</si>
  <si>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</si>
  <si>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</si>
  <si>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</si>
  <si>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</si>
  <si>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</si>
  <si>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</si>
  <si>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</si>
  <si>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</si>
  <si>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</si>
  <si>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</si>
  <si>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</si>
  <si>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</si>
  <si>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</si>
  <si>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</si>
  <si>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</si>
  <si>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</si>
  <si>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</si>
  <si>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</si>
  <si>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</si>
  <si>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</si>
  <si>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</si>
  <si>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</si>
  <si>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</si>
  <si>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</si>
  <si>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</si>
  <si>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</si>
  <si>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</si>
  <si>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</si>
  <si>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</si>
  <si>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</si>
  <si>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</si>
  <si>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</si>
  <si>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</si>
  <si>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</si>
  <si>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</si>
  <si>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</si>
  <si>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</si>
  <si>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</si>
  <si>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</si>
  <si>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</si>
  <si>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</si>
  <si>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</si>
  <si>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</si>
  <si>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</si>
  <si>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</si>
  <si>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</si>
  <si>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</si>
  <si>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</si>
  <si>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</si>
  <si>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</si>
  <si>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</si>
  <si>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</si>
  <si>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</si>
  <si>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</si>
  <si>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</si>
  <si>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</si>
  <si>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</si>
  <si>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</si>
  <si>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</si>
  <si>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</si>
  <si>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</si>
  <si>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</si>
  <si>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</si>
  <si>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</si>
  <si>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</si>
  <si>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</si>
  <si>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</si>
  <si>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</si>
  <si>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</si>
  <si>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</si>
  <si>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</si>
  <si>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</si>
  <si>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</si>
  <si>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</si>
  <si>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</si>
  <si>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</si>
  <si>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</si>
  <si>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</si>
  <si>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</si>
  <si>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</si>
  <si>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</si>
  <si>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</si>
  <si>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</si>
  <si>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</si>
  <si>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</si>
  <si>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</si>
  <si>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</si>
  <si>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</si>
  <si>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</si>
  <si>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</si>
  <si>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</si>
  <si>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</si>
  <si>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</si>
  <si>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</si>
  <si>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</si>
  <si>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</si>
  <si>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</si>
  <si>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</si>
  <si>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</si>
  <si>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</si>
  <si>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</si>
  <si>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</si>
  <si>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</si>
  <si>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</si>
  <si>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</si>
  <si>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</si>
  <si>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</si>
  <si>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</si>
  <si>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</si>
  <si>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</si>
  <si>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</si>
  <si>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</si>
  <si>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</si>
  <si>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</si>
  <si>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</si>
  <si>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</si>
  <si>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</si>
  <si>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</si>
  <si>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</si>
  <si>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</si>
  <si>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</si>
  <si>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</si>
  <si>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</si>
  <si>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</si>
  <si>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</si>
  <si>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</si>
  <si>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</si>
  <si>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</si>
  <si>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</si>
  <si>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</si>
  <si>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</si>
  <si>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</si>
  <si>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</si>
  <si>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</si>
  <si>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</si>
  <si>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</si>
  <si>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</si>
  <si>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</si>
  <si>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</si>
  <si>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</si>
  <si>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</si>
  <si>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</si>
  <si>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</si>
  <si>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</si>
  <si>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</si>
  <si>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</si>
  <si>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</si>
  <si>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</si>
  <si>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</si>
  <si>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</si>
  <si>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</si>
  <si>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</si>
  <si>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</si>
  <si>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</si>
  <si>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</si>
  <si>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</si>
  <si>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</si>
  <si>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</si>
  <si>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</si>
  <si>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</si>
  <si>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</si>
  <si>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</si>
  <si>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</si>
  <si>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</si>
  <si>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</si>
  <si>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</si>
  <si>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</si>
  <si>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</si>
  <si>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</si>
  <si>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</si>
  <si>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</si>
  <si>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</si>
  <si>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</si>
  <si>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</si>
  <si>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</si>
  <si>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</si>
  <si>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</si>
  <si>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</si>
  <si>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</si>
  <si>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</si>
  <si>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</si>
  <si>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</si>
  <si>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</si>
  <si>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</si>
  <si>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</si>
  <si>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</si>
  <si>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</si>
  <si>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</si>
  <si>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</si>
  <si>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</si>
  <si>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</si>
  <si>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</si>
  <si>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</si>
  <si>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</si>
  <si>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</si>
  <si>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</si>
  <si>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</si>
  <si>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</si>
  <si>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</si>
  <si>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</si>
  <si>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</si>
  <si>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</si>
  <si>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</si>
  <si>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</si>
  <si>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</si>
  <si>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</si>
  <si>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</si>
  <si>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</si>
  <si>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</si>
  <si>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</si>
  <si>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</si>
  <si>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</si>
  <si>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</si>
  <si>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</si>
  <si>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</si>
  <si>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</si>
  <si>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</si>
  <si>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</si>
  <si>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</si>
  <si>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</si>
  <si>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</si>
  <si>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</si>
  <si>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</si>
  <si>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</si>
  <si>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</si>
  <si>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</si>
  <si>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</si>
  <si>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</si>
  <si>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</si>
  <si>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</si>
  <si>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</si>
  <si>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</si>
  <si>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</si>
  <si>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</si>
  <si>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</si>
  <si>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</si>
  <si>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</si>
  <si>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</si>
  <si>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</si>
  <si>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</si>
  <si>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</si>
  <si>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</si>
  <si>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</si>
  <si>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</si>
  <si>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</si>
  <si>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</si>
  <si>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</si>
  <si>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</si>
  <si>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</si>
  <si>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</si>
  <si>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</si>
  <si>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</si>
  <si>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</si>
  <si>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</si>
  <si>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</si>
  <si>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</si>
  <si>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</si>
  <si>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</si>
  <si>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</si>
  <si>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</si>
  <si>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</si>
  <si>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</si>
  <si>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</si>
  <si>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</si>
  <si>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</si>
  <si>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</si>
  <si>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</si>
  <si>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</si>
  <si>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</si>
  <si>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</si>
  <si>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</si>
  <si>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</si>
  <si>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</si>
  <si>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</si>
  <si>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</si>
  <si>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</si>
  <si>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</si>
  <si>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</si>
  <si>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</si>
  <si>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</si>
  <si>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</si>
  <si>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</si>
  <si>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</si>
  <si>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</si>
  <si>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</si>
  <si>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</si>
  <si>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</si>
  <si>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</si>
  <si>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</si>
  <si>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</si>
  <si>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</si>
  <si>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</si>
  <si>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</si>
  <si>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</si>
  <si>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</si>
  <si>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</si>
  <si>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</si>
  <si>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</si>
  <si>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</si>
  <si>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</si>
  <si>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</si>
  <si>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</si>
  <si>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</si>
  <si>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</si>
  <si>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</si>
  <si>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</si>
  <si>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</si>
  <si>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</si>
  <si>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</si>
  <si>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</si>
  <si>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</si>
  <si>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</si>
  <si>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</si>
  <si>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</si>
  <si>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</si>
  <si>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</si>
  <si>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</si>
  <si>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</si>
  <si>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</si>
  <si>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</si>
  <si>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</si>
  <si>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</si>
  <si>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</si>
  <si>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</si>
  <si>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</si>
  <si>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</si>
  <si>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</si>
  <si>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</si>
  <si>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</si>
  <si>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</si>
  <si>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</si>
  <si>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</si>
  <si>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</si>
  <si>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</si>
  <si>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</si>
  <si>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</si>
  <si>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</si>
  <si>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</si>
  <si>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</si>
  <si>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</si>
  <si>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</si>
  <si>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</si>
  <si>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</si>
  <si>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</si>
  <si>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</si>
  <si>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</si>
  <si>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</si>
  <si>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</si>
  <si>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</si>
  <si>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</si>
  <si>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</si>
  <si>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</si>
  <si>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</si>
  <si>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</si>
  <si>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</si>
  <si>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</si>
  <si>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</si>
  <si>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</si>
  <si>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</si>
  <si>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</si>
  <si>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</si>
  <si>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</si>
  <si>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</si>
  <si>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</si>
  <si>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</si>
  <si>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</si>
  <si>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</si>
  <si>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</si>
  <si>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</si>
  <si>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</si>
  <si>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</si>
  <si>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</si>
  <si>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</si>
  <si>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</si>
  <si>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</si>
  <si>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</si>
  <si>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</si>
  <si>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</si>
  <si>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</si>
  <si>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</si>
  <si>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</si>
  <si>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</si>
  <si>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</si>
  <si>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</si>
  <si>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</si>
  <si>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</si>
  <si>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</si>
  <si>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</si>
  <si>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</si>
  <si>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</si>
  <si>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</si>
  <si>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</si>
  <si>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</si>
  <si>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</si>
  <si>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</si>
  <si>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</si>
  <si>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</si>
  <si>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</si>
  <si>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</si>
  <si>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</si>
  <si>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</si>
  <si>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</si>
  <si>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</si>
  <si>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</si>
  <si>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</si>
  <si>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</si>
  <si>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</si>
  <si>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</si>
  <si>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</si>
  <si>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</si>
  <si>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</si>
  <si>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</si>
  <si>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</si>
  <si>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</si>
  <si>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</si>
  <si>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</si>
  <si>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</si>
  <si>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</si>
  <si>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</si>
  <si>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</si>
  <si>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</si>
  <si>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</si>
  <si>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</si>
  <si>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</si>
  <si>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</si>
  <si>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</si>
  <si>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</si>
  <si>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</si>
  <si>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</si>
  <si>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</si>
  <si>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</si>
  <si>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</si>
  <si>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</si>
  <si>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</si>
  <si>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</si>
  <si>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</si>
  <si>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</si>
  <si>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</si>
  <si>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</si>
  <si>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</si>
  <si>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</si>
  <si>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</si>
  <si>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</si>
  <si>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</si>
  <si>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</si>
  <si>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</si>
  <si>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</si>
  <si>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</si>
  <si>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</si>
  <si>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</si>
  <si>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</si>
  <si>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</si>
  <si>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</si>
  <si>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</si>
  <si>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</si>
  <si>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</si>
  <si>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</si>
  <si>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</si>
  <si>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</si>
  <si>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</si>
  <si>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</si>
  <si>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</si>
  <si>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</si>
  <si>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</si>
  <si>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</si>
  <si>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</si>
  <si>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</si>
  <si>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</si>
  <si>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</si>
  <si>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</si>
  <si>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</si>
  <si>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</si>
  <si>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</si>
  <si>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</si>
  <si>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</si>
  <si>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</si>
  <si>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</si>
  <si>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</si>
  <si>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</si>
  <si>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</si>
  <si>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</si>
  <si>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</si>
  <si>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</si>
  <si>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</si>
  <si>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</si>
  <si>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</si>
  <si>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</si>
  <si>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</si>
  <si>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</si>
  <si>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</si>
  <si>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</si>
  <si>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</si>
  <si>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</si>
  <si>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</si>
  <si>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</si>
  <si>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</si>
  <si>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</si>
  <si>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</si>
  <si>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</si>
  <si>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</si>
  <si>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</si>
  <si>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</si>
  <si>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</si>
  <si>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</si>
  <si>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</si>
  <si>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</si>
  <si>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</si>
  <si>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</si>
  <si>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</si>
  <si>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</si>
  <si>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</si>
  <si>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</si>
  <si>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</si>
  <si>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</si>
  <si>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</si>
  <si>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</si>
  <si>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</si>
  <si>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</si>
  <si>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</si>
  <si>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</si>
  <si>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</si>
  <si>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</si>
  <si>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</si>
  <si>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</si>
  <si>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</si>
  <si>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</si>
  <si>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</si>
  <si>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</si>
  <si>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</si>
  <si>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</si>
  <si>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</si>
  <si>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</si>
  <si>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</si>
  <si>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</si>
  <si>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</si>
  <si>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</si>
  <si>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</si>
  <si>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</si>
  <si>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</si>
  <si>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</si>
  <si>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</si>
  <si>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</si>
  <si>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</si>
  <si>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</si>
  <si>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</si>
  <si>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</si>
  <si>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</si>
  <si>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</si>
  <si>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</si>
  <si>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</si>
  <si>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</si>
  <si>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</si>
  <si>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</si>
  <si>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</si>
  <si>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</si>
  <si>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</si>
  <si>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</si>
  <si>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</si>
  <si>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</si>
  <si>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</si>
  <si>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</si>
  <si>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</si>
  <si>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</si>
  <si>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</si>
  <si>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</si>
  <si>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</si>
  <si>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</si>
  <si>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</si>
  <si>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</si>
  <si>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</si>
  <si>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</si>
  <si>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</si>
  <si>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</si>
  <si>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</si>
  <si>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</si>
  <si>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</si>
  <si>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</si>
  <si>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</si>
  <si>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</si>
  <si>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</si>
  <si>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</si>
  <si>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</si>
  <si>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</si>
  <si>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</si>
  <si>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</si>
  <si>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</si>
  <si>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</si>
  <si>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</si>
  <si>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</si>
  <si>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</si>
  <si>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</si>
  <si>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</si>
  <si>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</si>
  <si>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</si>
  <si>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</si>
  <si>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</si>
  <si>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</si>
  <si>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</si>
  <si>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</si>
  <si>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</si>
  <si>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</si>
  <si>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</si>
  <si>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</si>
  <si>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</si>
  <si>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</si>
  <si>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</si>
  <si>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</si>
  <si>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</si>
  <si>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</si>
  <si>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</si>
  <si>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</si>
  <si>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</si>
  <si>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</si>
  <si>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</si>
  <si>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</si>
  <si>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</si>
  <si>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</si>
  <si>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</si>
  <si>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</si>
  <si>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</si>
  <si>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</si>
  <si>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</si>
  <si>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</si>
  <si>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</si>
  <si>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</si>
  <si>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</si>
  <si>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</si>
  <si>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</si>
  <si>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</si>
  <si>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</si>
  <si>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</si>
  <si>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</si>
  <si>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</si>
  <si>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</si>
  <si>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</si>
  <si>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</si>
  <si>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</si>
  <si>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</si>
  <si>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</si>
  <si>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</si>
  <si>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</si>
  <si>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</si>
  <si>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</si>
  <si>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</si>
  <si>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</si>
  <si>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</si>
  <si>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</si>
  <si>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</si>
  <si>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</si>
  <si>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</si>
  <si>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</si>
  <si>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</si>
  <si>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</si>
  <si>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</si>
  <si>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</si>
  <si>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</si>
  <si>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</si>
  <si>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</si>
  <si>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</si>
  <si>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</si>
  <si>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</si>
  <si>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</si>
  <si>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</si>
  <si>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</si>
  <si>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</si>
  <si>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</si>
  <si>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</si>
  <si>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</si>
  <si>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</si>
  <si>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</si>
  <si>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</si>
  <si>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</si>
  <si>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</si>
  <si>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</si>
  <si>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</si>
  <si>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</si>
  <si>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</si>
  <si>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</si>
  <si>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</si>
  <si>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</si>
  <si>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</si>
  <si>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</si>
  <si>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</si>
  <si>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</si>
  <si>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</si>
  <si>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</si>
  <si>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</si>
  <si>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</si>
  <si>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</si>
  <si>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</si>
  <si>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</si>
  <si>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</si>
  <si>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</si>
  <si>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</si>
  <si>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</si>
  <si>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</si>
  <si>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</si>
  <si>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</si>
  <si>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</si>
  <si>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</si>
  <si>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</si>
  <si>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</si>
  <si>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</si>
  <si>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</si>
  <si>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</si>
  <si>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</si>
  <si>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</si>
  <si>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</si>
  <si>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</si>
  <si>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</si>
  <si>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</si>
  <si>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</si>
  <si>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</si>
  <si>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</si>
  <si>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</si>
  <si>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</si>
  <si>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</si>
  <si>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</si>
  <si>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</si>
  <si>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</si>
  <si>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</si>
  <si>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</si>
  <si>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</si>
  <si>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</si>
  <si>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</si>
  <si>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</si>
  <si>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</si>
  <si>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</si>
  <si>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</si>
  <si>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</si>
  <si>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</si>
  <si>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</si>
  <si>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</si>
  <si>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</si>
  <si>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</si>
  <si>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</si>
  <si>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</si>
  <si>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</si>
  <si>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</si>
  <si>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</si>
  <si>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</si>
  <si>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</si>
  <si>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</si>
  <si>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</si>
  <si>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</si>
  <si>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</si>
  <si>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</si>
  <si>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</si>
  <si>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</si>
  <si>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</si>
  <si>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</si>
  <si>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</si>
  <si>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</si>
  <si>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</si>
  <si>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</si>
  <si>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</si>
  <si>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</si>
  <si>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</si>
  <si>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</si>
  <si>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</si>
  <si>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</si>
  <si>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</si>
  <si>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</si>
  <si>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</si>
  <si>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</si>
  <si>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</si>
  <si>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</si>
  <si>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</si>
  <si>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</si>
  <si>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</si>
  <si>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</si>
  <si>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</si>
  <si>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</si>
  <si>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</si>
  <si>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</si>
  <si>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</si>
  <si>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</si>
  <si>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</si>
  <si>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</si>
  <si>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</si>
  <si>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</si>
  <si>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</si>
  <si>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</si>
  <si>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</si>
  <si>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</si>
  <si>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</si>
  <si>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</si>
  <si>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</si>
  <si>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</si>
  <si>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</si>
  <si>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</si>
  <si>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</si>
  <si>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</si>
  <si>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</si>
  <si>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</si>
  <si>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</si>
  <si>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</si>
  <si>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</si>
  <si>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</si>
  <si>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</si>
  <si>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</si>
  <si>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</si>
  <si>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</si>
  <si>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</si>
  <si>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</si>
  <si>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</si>
  <si>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</si>
  <si>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</si>
  <si>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</si>
  <si>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</si>
  <si>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</si>
  <si>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</si>
  <si>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</si>
  <si>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</si>
  <si>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</si>
  <si>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</si>
  <si>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</si>
  <si>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</si>
  <si>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</si>
  <si>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</si>
  <si>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</si>
  <si>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</si>
  <si>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</si>
  <si>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</si>
  <si>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</si>
  <si>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</si>
  <si>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</si>
  <si>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</si>
  <si>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</si>
  <si>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</si>
  <si>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</si>
  <si>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</si>
  <si>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</si>
  <si>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</si>
  <si>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</si>
  <si>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</si>
  <si>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</si>
  <si>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</si>
  <si>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</si>
  <si>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</si>
  <si>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</si>
  <si>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</si>
  <si>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</si>
  <si>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</si>
  <si>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</si>
  <si>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</si>
  <si>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</si>
  <si>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</si>
  <si>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</si>
  <si>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</si>
  <si>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</si>
  <si>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</si>
  <si>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</si>
  <si>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</si>
  <si>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</si>
  <si>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</si>
  <si>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</si>
  <si>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</si>
  <si>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</si>
  <si>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</si>
  <si>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</si>
  <si>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</si>
  <si>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</si>
  <si>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</si>
  <si>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</si>
  <si>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</si>
  <si>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</si>
  <si>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</si>
  <si>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</si>
  <si>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</si>
  <si>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</si>
  <si>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</si>
  <si>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</si>
  <si>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</si>
  <si>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</si>
  <si>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</si>
  <si>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</si>
  <si>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</si>
  <si>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</si>
  <si>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</si>
  <si>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</si>
  <si>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</si>
  <si>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</si>
  <si>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</si>
  <si>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</si>
  <si>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</si>
  <si>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</si>
  <si>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</si>
  <si>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</si>
  <si>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</si>
  <si>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</si>
  <si>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</si>
  <si>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</si>
  <si>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</si>
  <si>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</si>
  <si>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</si>
  <si>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</si>
  <si>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</si>
  <si>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</si>
  <si>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</si>
  <si>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</si>
  <si>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</si>
  <si>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</si>
  <si>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</si>
  <si>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</si>
  <si>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</si>
  <si>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</si>
  <si>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</si>
  <si>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</si>
  <si>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</si>
  <si>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</si>
  <si>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</si>
  <si>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</si>
  <si>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</si>
  <si>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</si>
  <si>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</si>
  <si>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</si>
  <si>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</si>
  <si>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</si>
  <si>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</si>
  <si>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</si>
  <si>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</si>
  <si>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</si>
  <si>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</si>
  <si>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</si>
  <si>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</si>
  <si>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</si>
  <si>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</si>
  <si>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</si>
  <si>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</si>
  <si>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</si>
  <si>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</si>
  <si>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</si>
  <si>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</si>
  <si>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</si>
  <si>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</si>
  <si>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</si>
  <si>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</si>
  <si>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</si>
  <si>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</si>
  <si>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</si>
  <si>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</si>
  <si>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</si>
  <si>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</si>
  <si>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</si>
  <si>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</si>
  <si>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</si>
  <si>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</si>
  <si>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</si>
  <si>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</si>
  <si>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</si>
  <si>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</si>
  <si>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</si>
  <si>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</si>
  <si>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</si>
  <si>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</si>
  <si>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</si>
  <si>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</si>
  <si>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</si>
  <si>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</si>
  <si>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</si>
  <si>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</si>
  <si>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</si>
  <si>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</si>
  <si>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</si>
  <si>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</si>
  <si>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</si>
  <si>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</si>
  <si>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</si>
  <si>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</si>
  <si>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</si>
  <si>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</si>
  <si>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</si>
  <si>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</si>
  <si>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</si>
  <si>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</si>
  <si>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</si>
  <si>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</si>
  <si>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</si>
  <si>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</si>
  <si>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</si>
  <si>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</si>
  <si>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</si>
  <si>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</si>
  <si>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</si>
  <si>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</si>
  <si>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</si>
  <si>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</si>
  <si>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</si>
  <si>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</si>
  <si>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</si>
  <si>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</si>
  <si>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</si>
  <si>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</si>
  <si>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</si>
  <si>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</si>
  <si>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</si>
  <si>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</si>
  <si>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</si>
  <si>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</si>
  <si>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</si>
  <si>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</si>
  <si>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</si>
  <si>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</si>
  <si>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</si>
  <si>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</si>
  <si>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</si>
  <si>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</si>
  <si>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</si>
  <si>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</si>
  <si>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</si>
  <si>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</si>
  <si>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</si>
  <si>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</si>
  <si>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</si>
  <si>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</si>
  <si>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</si>
  <si>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</si>
  <si>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</si>
  <si>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</si>
  <si>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</si>
  <si>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</si>
  <si>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</si>
  <si>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</si>
  <si>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</si>
  <si>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</si>
  <si>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</si>
  <si>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</si>
  <si>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</si>
  <si>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</si>
  <si>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</si>
  <si>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</si>
  <si>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</si>
  <si>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</si>
  <si>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</si>
  <si>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</si>
  <si>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</si>
  <si>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</si>
  <si>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</si>
  <si>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</si>
  <si>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</si>
  <si>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</si>
  <si>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</si>
  <si>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</si>
  <si>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</si>
  <si>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</si>
  <si>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</si>
  <si>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</si>
  <si>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</si>
  <si>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</si>
  <si>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</si>
  <si>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</si>
  <si>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</si>
  <si>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</si>
  <si>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</si>
  <si>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</si>
  <si>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</si>
  <si>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</si>
  <si>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</si>
  <si>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</si>
  <si>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</si>
  <si>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</si>
  <si>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</si>
  <si>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</si>
  <si>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</si>
  <si>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</si>
  <si>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</si>
  <si>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</si>
  <si>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</si>
  <si>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</si>
  <si>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</si>
  <si>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</si>
  <si>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</si>
  <si>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</si>
  <si>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</si>
  <si>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</si>
  <si>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</si>
  <si>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</si>
  <si>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</si>
  <si>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</si>
  <si>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</si>
  <si>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</si>
  <si>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</si>
  <si>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</si>
  <si>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</si>
  <si>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</si>
  <si>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</si>
  <si>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</si>
  <si>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</si>
  <si>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</si>
  <si>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</si>
  <si>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</si>
  <si>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</si>
  <si>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</si>
  <si>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</si>
  <si>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</si>
  <si>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</si>
  <si>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</si>
  <si>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</si>
  <si>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</si>
  <si>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</si>
  <si>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</si>
  <si>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</si>
  <si>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</si>
  <si>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</si>
  <si>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</si>
  <si>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</si>
  <si>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</si>
  <si>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</si>
  <si>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</si>
  <si>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</si>
  <si>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</si>
  <si>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</si>
  <si>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</si>
  <si>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</si>
  <si>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</si>
  <si>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</si>
  <si>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</si>
  <si>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</si>
  <si>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</si>
  <si>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</si>
  <si>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</si>
  <si>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</si>
  <si>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</si>
  <si>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</si>
  <si>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</si>
  <si>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</si>
  <si>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</si>
  <si>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</si>
  <si>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</si>
  <si>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</si>
  <si>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</si>
  <si>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</si>
  <si>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</si>
  <si>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</si>
  <si>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</si>
  <si>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</si>
  <si>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</si>
  <si>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</si>
  <si>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</si>
  <si>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</si>
  <si>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</si>
  <si>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</si>
  <si>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</si>
  <si>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</si>
  <si>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</si>
  <si>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</si>
  <si>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</si>
  <si>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</si>
  <si>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</si>
  <si>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</si>
  <si>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</si>
  <si>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</si>
  <si>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</si>
  <si>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</si>
  <si>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</si>
  <si>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</si>
  <si>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</si>
  <si>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</si>
  <si>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</si>
  <si>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</si>
  <si>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</si>
  <si>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</si>
  <si>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</si>
  <si>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</si>
  <si>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</si>
  <si>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</si>
  <si>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</si>
  <si>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</si>
  <si>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</si>
  <si>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</si>
  <si>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</si>
  <si>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</si>
  <si>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</si>
  <si>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</si>
  <si>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</si>
  <si>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</si>
  <si>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</si>
  <si>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</si>
  <si>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</si>
  <si>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</si>
  <si>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</si>
  <si>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</si>
  <si>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</si>
  <si>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</si>
  <si>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</si>
  <si>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</si>
  <si>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</si>
  <si>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</si>
  <si>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</si>
  <si>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</si>
  <si>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</si>
  <si>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</si>
  <si>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</si>
  <si>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</si>
  <si>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</si>
  <si>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</si>
  <si>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</si>
  <si>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</si>
  <si>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</si>
  <si>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</si>
  <si>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</si>
  <si>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</si>
  <si>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</si>
  <si>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</si>
  <si>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</si>
  <si>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</si>
  <si>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</si>
  <si>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</si>
  <si>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</si>
  <si>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</si>
  <si>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</si>
  <si>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</si>
  <si>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</si>
  <si>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</si>
  <si>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</si>
  <si>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</si>
  <si>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</si>
  <si>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</si>
  <si>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</si>
  <si>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</si>
  <si>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</si>
  <si>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</si>
  <si>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</si>
  <si>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</si>
  <si>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</si>
  <si>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</si>
  <si>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</si>
  <si>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</si>
  <si>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</si>
  <si>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</si>
  <si>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</si>
  <si>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</si>
  <si>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</si>
  <si>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</si>
  <si>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</si>
  <si>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</si>
  <si>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</si>
  <si>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</si>
  <si>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</si>
  <si>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</si>
  <si>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</si>
  <si>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</si>
  <si>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</si>
  <si>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</si>
  <si>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</si>
  <si>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</si>
  <si>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</si>
  <si>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</si>
  <si>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</si>
  <si>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</si>
  <si>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</si>
  <si>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</si>
  <si>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</si>
  <si>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</si>
  <si>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</si>
  <si>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</si>
  <si>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</si>
  <si>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</si>
  <si>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</si>
  <si>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</si>
  <si>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</si>
  <si>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</si>
  <si>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</si>
  <si>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</si>
  <si>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</si>
  <si>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</si>
  <si>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</si>
  <si>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</si>
  <si>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</si>
  <si>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</si>
  <si>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</si>
  <si>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</si>
  <si>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</si>
  <si>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</si>
  <si>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</si>
  <si>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</si>
  <si>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</si>
  <si>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</si>
  <si>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</si>
  <si>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</si>
  <si>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</si>
  <si>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</si>
  <si>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</si>
  <si>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</si>
  <si>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</si>
  <si>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</si>
  <si>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</si>
  <si>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</si>
  <si>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</si>
  <si>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</si>
  <si>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</si>
  <si>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</si>
  <si>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</si>
  <si>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</si>
  <si>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</si>
  <si>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</si>
  <si>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</si>
  <si>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</si>
  <si>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</si>
  <si>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</si>
  <si>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</si>
  <si>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</si>
  <si>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</si>
  <si>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</si>
  <si>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</si>
  <si>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</si>
  <si>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</si>
  <si>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</si>
  <si>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</si>
  <si>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</si>
  <si>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</si>
  <si>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</si>
  <si>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</si>
  <si>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</si>
  <si>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</si>
  <si>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</si>
  <si>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</si>
  <si>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</si>
  <si>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</si>
  <si>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</si>
  <si>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</si>
  <si>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</si>
  <si>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</si>
  <si>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</si>
  <si>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</si>
  <si>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</si>
  <si>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</si>
  <si>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</si>
  <si>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</si>
  <si>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</si>
  <si>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</si>
  <si>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</si>
  <si>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</si>
  <si>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</si>
  <si>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</si>
  <si>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</si>
  <si>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</si>
  <si>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</si>
  <si>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</si>
  <si>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</si>
  <si>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</si>
  <si>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</si>
  <si>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</si>
  <si>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</si>
  <si>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</si>
  <si>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</si>
  <si>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</si>
  <si>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</si>
  <si>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</si>
  <si>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</si>
  <si>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</si>
  <si>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</si>
  <si>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</si>
  <si>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</si>
  <si>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</si>
  <si>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</si>
  <si>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</si>
  <si>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</si>
  <si>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</si>
  <si>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</si>
  <si>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</si>
  <si>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</si>
  <si>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</si>
  <si>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</si>
  <si>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</si>
  <si>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</si>
  <si>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</si>
  <si>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</si>
  <si>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</si>
  <si>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</si>
  <si>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</si>
  <si>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</si>
  <si>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</si>
  <si>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</si>
  <si>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</si>
  <si>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</si>
  <si>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</si>
  <si>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</si>
  <si>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</si>
  <si>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</si>
  <si>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</si>
  <si>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</si>
  <si>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</si>
  <si>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</si>
  <si>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</si>
  <si>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</si>
  <si>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</si>
  <si>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</si>
  <si>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</si>
  <si>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</si>
  <si>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</si>
  <si>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</si>
  <si>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</si>
  <si>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</si>
  <si>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</si>
  <si>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</si>
  <si>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</si>
  <si>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</si>
  <si>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</si>
  <si>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</si>
  <si>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</si>
  <si>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</si>
  <si>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</si>
  <si>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</si>
  <si>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</si>
  <si>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</si>
  <si>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</si>
  <si>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</si>
  <si>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</si>
  <si>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</si>
  <si>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</si>
  <si>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</si>
  <si>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</si>
  <si>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</si>
  <si>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</si>
  <si>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</si>
  <si>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</si>
  <si>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</si>
  <si>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</si>
  <si>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</si>
  <si>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</si>
  <si>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</si>
  <si>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</si>
  <si>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</si>
  <si>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</si>
  <si>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</si>
  <si>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</si>
  <si>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</si>
  <si>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</si>
  <si>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</si>
  <si>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</si>
  <si>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</si>
  <si>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</si>
  <si>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</si>
  <si>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</si>
  <si>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</si>
  <si>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</si>
  <si>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</si>
  <si>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</si>
  <si>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</si>
  <si>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</si>
  <si>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</si>
  <si>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</si>
  <si>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</si>
  <si>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</si>
  <si>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</si>
  <si>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</si>
  <si>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</si>
  <si>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</si>
  <si>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</si>
  <si>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</si>
  <si>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</si>
  <si>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</si>
  <si>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</si>
  <si>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</si>
  <si>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</si>
  <si>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</si>
  <si>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</si>
  <si>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</si>
  <si>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</si>
  <si>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</si>
  <si>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</si>
  <si>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</si>
  <si>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</si>
  <si>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</si>
  <si>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</si>
  <si>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</si>
  <si>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</si>
  <si>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</si>
  <si>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</si>
  <si>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</si>
  <si>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</si>
  <si>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</si>
  <si>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</si>
  <si>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</si>
  <si>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</si>
  <si>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</si>
  <si>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</si>
  <si>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</si>
  <si>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</si>
  <si>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</si>
  <si>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</si>
  <si>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</si>
  <si>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</si>
  <si>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</si>
  <si>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</si>
  <si>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</si>
  <si>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</si>
  <si>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</si>
  <si>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</si>
  <si>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</si>
  <si>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</si>
  <si>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</si>
  <si>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</si>
  <si>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</si>
  <si>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</si>
  <si>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</si>
  <si>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</si>
  <si>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</si>
  <si>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</si>
  <si>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</si>
  <si>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</si>
  <si>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</si>
  <si>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</si>
  <si>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</si>
  <si>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</si>
  <si>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</si>
  <si>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</si>
  <si>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</si>
  <si>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</si>
  <si>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</si>
  <si>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</si>
  <si>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</si>
  <si>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</si>
  <si>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</si>
  <si>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</si>
  <si>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</si>
  <si>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</si>
  <si>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</si>
  <si>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</si>
  <si>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</si>
  <si>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</si>
  <si>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</si>
  <si>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</si>
  <si>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</si>
  <si>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</si>
  <si>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</si>
  <si>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</si>
  <si>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</si>
  <si>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</si>
  <si>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</si>
  <si>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</si>
  <si>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</si>
  <si>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</si>
  <si>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</si>
  <si>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</si>
  <si>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</si>
  <si>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</si>
  <si>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</si>
  <si>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</si>
  <si>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</si>
  <si>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</si>
  <si>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</si>
  <si>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</si>
  <si>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</si>
  <si>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</si>
  <si>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</si>
  <si>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</si>
  <si>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</si>
  <si>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</si>
  <si>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</si>
  <si>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</si>
  <si>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</si>
  <si>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</si>
  <si>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</si>
  <si>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</si>
  <si>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</si>
  <si>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</si>
  <si>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</si>
  <si>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</si>
  <si>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</si>
  <si>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</si>
  <si>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</si>
  <si>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</si>
  <si>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</si>
  <si>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</si>
  <si>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</si>
  <si>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</si>
  <si>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</si>
  <si>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</si>
  <si>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</si>
  <si>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</si>
  <si>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</si>
  <si>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</si>
  <si>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</si>
  <si>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</si>
  <si>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</si>
  <si>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</si>
  <si>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</si>
  <si>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</si>
  <si>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</si>
  <si>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</si>
  <si>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</si>
  <si>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</si>
  <si>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</si>
  <si>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</si>
  <si>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</si>
  <si>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</si>
  <si>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</si>
  <si>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</si>
  <si>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</si>
  <si>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</si>
  <si>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</si>
  <si>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</si>
  <si>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</si>
  <si>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</si>
  <si>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</si>
  <si>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</si>
  <si>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</si>
  <si>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</si>
  <si>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</si>
  <si>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</si>
  <si>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</si>
  <si>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</si>
  <si>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</si>
  <si>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</si>
  <si>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</si>
  <si>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</si>
  <si>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</si>
  <si>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</si>
  <si>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</si>
  <si>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</si>
  <si>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</si>
  <si>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</si>
  <si>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</si>
  <si>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</si>
  <si>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</si>
  <si>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</si>
  <si>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</si>
  <si>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</si>
  <si>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</si>
  <si>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</si>
  <si>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</si>
  <si>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</si>
  <si>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</si>
  <si>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</si>
  <si>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</si>
  <si>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</si>
  <si>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</si>
  <si>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</si>
  <si>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</si>
  <si>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</si>
  <si>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</si>
  <si>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</si>
  <si>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</si>
  <si>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</si>
  <si>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</si>
  <si>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</si>
  <si>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</si>
  <si>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</si>
  <si>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</si>
  <si>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</si>
  <si>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</si>
  <si>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</si>
  <si>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</si>
  <si>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</si>
  <si>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</si>
  <si>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</si>
  <si>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</si>
  <si>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</si>
  <si>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</si>
  <si>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</si>
  <si>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</si>
  <si>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</si>
  <si>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</si>
  <si>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</si>
  <si>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</si>
  <si>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</si>
  <si>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</si>
  <si>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</si>
  <si>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</si>
  <si>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</si>
  <si>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</si>
  <si>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</si>
  <si>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</si>
  <si>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</si>
  <si>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</si>
  <si>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</si>
  <si>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</si>
  <si>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</si>
  <si>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</si>
  <si>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</si>
  <si>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</si>
  <si>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</si>
  <si>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</si>
  <si>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</si>
  <si>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</si>
  <si>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</si>
  <si>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</si>
  <si>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</si>
  <si>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</si>
  <si>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</si>
  <si>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</si>
  <si>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</si>
  <si>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</si>
  <si>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</si>
  <si>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</si>
  <si>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</si>
  <si>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</si>
  <si>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</si>
  <si>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</si>
  <si>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</si>
  <si>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</si>
  <si>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</si>
  <si>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</si>
  <si>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</si>
  <si>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</si>
  <si>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</si>
  <si>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</si>
  <si>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</si>
  <si>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</si>
  <si>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</si>
  <si>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</si>
  <si>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</si>
  <si>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</si>
  <si>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</si>
  <si>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</si>
  <si>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</si>
  <si>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</si>
  <si>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</si>
  <si>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</si>
  <si>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</si>
  <si>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</si>
  <si>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</si>
  <si>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</si>
  <si>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</si>
  <si>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</si>
  <si>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</si>
  <si>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</si>
  <si>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</si>
  <si>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</si>
  <si>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</si>
  <si>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</si>
  <si>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</si>
  <si>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</si>
  <si>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</si>
  <si>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</si>
  <si>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</si>
  <si>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</si>
  <si>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</si>
  <si>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</si>
  <si>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</si>
  <si>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</si>
  <si>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</si>
  <si>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</si>
  <si>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</si>
  <si>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</si>
  <si>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</si>
  <si>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</si>
  <si>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</si>
  <si>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</si>
  <si>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</si>
  <si>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</si>
  <si>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</si>
  <si>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</si>
  <si>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</si>
  <si>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</si>
  <si>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</si>
  <si>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</si>
  <si>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</si>
  <si>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</si>
  <si>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</si>
  <si>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</si>
  <si>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</si>
  <si>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</si>
  <si>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</si>
  <si>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</si>
  <si>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</si>
  <si>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</si>
  <si>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</si>
  <si>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</si>
  <si>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</si>
  <si>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</si>
  <si>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</si>
  <si>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</si>
  <si>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</si>
  <si>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</si>
  <si>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</si>
  <si>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</si>
  <si>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</si>
  <si>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</si>
  <si>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</si>
  <si>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</si>
  <si>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</si>
  <si>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</si>
  <si>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</si>
  <si>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</si>
  <si>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</si>
  <si>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</si>
  <si>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</si>
  <si>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</si>
  <si>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</si>
  <si>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</si>
  <si>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</si>
  <si>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</si>
  <si>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</si>
  <si>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</si>
  <si>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</si>
  <si>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</si>
  <si>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</si>
  <si>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</si>
  <si>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</si>
  <si>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</si>
  <si>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</si>
  <si>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</si>
  <si>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</si>
  <si>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</si>
  <si>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</si>
  <si>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</si>
  <si>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</si>
  <si>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</si>
  <si>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</si>
  <si>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</si>
  <si>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</si>
  <si>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</si>
  <si>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</si>
  <si>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</si>
  <si>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</si>
  <si>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</si>
  <si>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</si>
  <si>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</si>
  <si>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</si>
  <si>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</si>
  <si>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</si>
  <si>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</si>
  <si>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</si>
  <si>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</si>
  <si>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</si>
  <si>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</si>
  <si>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</si>
  <si>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</si>
  <si>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</si>
  <si>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</si>
  <si>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</si>
  <si>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</si>
  <si>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</si>
  <si>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</si>
  <si>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</si>
  <si>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</si>
  <si>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</si>
  <si>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</si>
  <si>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</si>
  <si>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</si>
  <si>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</si>
  <si>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</si>
  <si>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</si>
  <si>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</si>
  <si>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</si>
  <si>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</si>
  <si>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</si>
  <si>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</si>
  <si>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</si>
  <si>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</si>
  <si>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</si>
  <si>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</si>
  <si>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</si>
  <si>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</si>
  <si>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</si>
  <si>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</si>
  <si>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</si>
  <si>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</si>
  <si>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</si>
  <si>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</si>
  <si>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</si>
  <si>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</si>
  <si>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</si>
  <si>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</si>
  <si>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</si>
  <si>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</si>
  <si>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</si>
  <si>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</si>
  <si>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</si>
  <si>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</si>
  <si>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</si>
  <si>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</si>
  <si>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</si>
  <si>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</si>
  <si>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</si>
  <si>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</si>
  <si>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</si>
  <si>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</si>
  <si>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</si>
  <si>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</si>
  <si>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</si>
  <si>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</si>
  <si>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</si>
  <si>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</si>
  <si>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</si>
  <si>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</si>
  <si>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</si>
  <si>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</si>
  <si>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</si>
  <si>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</si>
  <si>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</si>
  <si>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</si>
  <si>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</si>
  <si>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</si>
  <si>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</si>
  <si>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</si>
  <si>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</si>
  <si>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</si>
  <si>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</si>
  <si>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</si>
  <si>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</si>
  <si>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</si>
  <si>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</si>
  <si>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</si>
  <si>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</si>
  <si>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</si>
  <si>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</si>
  <si>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</si>
  <si>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</si>
  <si>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</si>
  <si>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</si>
  <si>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</si>
  <si>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</si>
  <si>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</si>
  <si>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</si>
  <si>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</si>
  <si>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</si>
  <si>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</si>
  <si>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</si>
  <si>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</si>
  <si>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</si>
  <si>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</si>
  <si>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</si>
  <si>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</si>
  <si>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</si>
  <si>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</si>
  <si>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</si>
  <si>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</si>
  <si>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</si>
  <si>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</si>
  <si>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</si>
  <si>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</si>
  <si>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</si>
  <si>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</si>
  <si>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</si>
  <si>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</si>
  <si>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</si>
  <si>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</si>
  <si>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</si>
  <si>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</si>
  <si>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</si>
  <si>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</si>
  <si>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</si>
  <si>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</si>
  <si>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</si>
  <si>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</si>
  <si>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</si>
  <si>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</si>
  <si>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</si>
  <si>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</si>
  <si>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</si>
  <si>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</si>
  <si>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</si>
  <si>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</si>
  <si>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</si>
  <si>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</si>
  <si>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</si>
  <si>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</si>
  <si>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</si>
  <si>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</si>
  <si>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</si>
  <si>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</si>
  <si>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</si>
  <si>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</si>
  <si>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</si>
  <si>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</si>
  <si>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</si>
  <si>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</si>
  <si>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</si>
  <si>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</si>
  <si>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</si>
  <si>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</si>
  <si>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</si>
  <si>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</si>
  <si>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</si>
  <si>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</si>
  <si>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</si>
  <si>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</si>
  <si>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</si>
  <si>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</si>
  <si>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</si>
  <si>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</si>
  <si>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</si>
  <si>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</si>
  <si>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</si>
  <si>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</si>
  <si>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</si>
  <si>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</si>
  <si>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</si>
  <si>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</si>
  <si>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</si>
  <si>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</si>
  <si>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</si>
  <si>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</si>
  <si>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</si>
  <si>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</si>
  <si>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</si>
  <si>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</si>
  <si>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</si>
  <si>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</si>
  <si>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</si>
  <si>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</si>
  <si>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</si>
  <si>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</si>
  <si>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</si>
  <si>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</si>
  <si>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</si>
  <si>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</si>
  <si>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</si>
  <si>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</si>
  <si>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</si>
  <si>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</si>
  <si>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</si>
  <si>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</si>
  <si>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</si>
  <si>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</si>
  <si>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</si>
  <si>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</si>
  <si>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</si>
  <si>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</si>
  <si>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</si>
  <si>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</si>
  <si>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</si>
  <si>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</si>
  <si>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</si>
  <si>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</si>
  <si>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</si>
  <si>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</si>
  <si>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</si>
  <si>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</si>
  <si>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</si>
  <si>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</si>
  <si>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</si>
  <si>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</si>
  <si>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</si>
  <si>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</si>
  <si>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</si>
  <si>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</si>
  <si>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</si>
  <si>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</si>
  <si>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</si>
  <si>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</si>
  <si>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</si>
  <si>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</si>
  <si>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</si>
  <si>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</si>
  <si>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</si>
  <si>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</si>
  <si>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</si>
  <si>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</si>
  <si>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</si>
  <si>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</si>
  <si>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</si>
  <si>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</si>
  <si>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</si>
  <si>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</si>
  <si>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</si>
  <si>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</si>
  <si>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</si>
  <si>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</si>
  <si>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</si>
  <si>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</si>
  <si>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</si>
  <si>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</si>
  <si>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</si>
  <si>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</si>
  <si>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</si>
  <si>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</si>
  <si>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</si>
  <si>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</si>
  <si>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</si>
  <si>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</si>
  <si>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</si>
  <si>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</si>
  <si>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</si>
  <si>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</si>
  <si>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</si>
  <si>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</si>
  <si>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</si>
  <si>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</si>
  <si>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</si>
  <si>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</si>
  <si>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</si>
  <si>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</si>
  <si>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</si>
  <si>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</si>
  <si>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</si>
  <si>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</si>
  <si>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</si>
  <si>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</si>
  <si>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</si>
  <si>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</si>
  <si>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</si>
  <si>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</si>
  <si>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</si>
  <si>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</si>
  <si>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</si>
  <si>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</si>
  <si>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</si>
  <si>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</si>
  <si>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</si>
  <si>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</si>
  <si>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</si>
  <si>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</si>
  <si>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</si>
  <si>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</si>
  <si>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</si>
  <si>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</si>
  <si>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</si>
  <si>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</si>
  <si>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</si>
  <si>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</si>
  <si>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</si>
  <si>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</si>
  <si>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</si>
  <si>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</si>
  <si>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</si>
  <si>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</si>
  <si>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</si>
  <si>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</si>
  <si>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</si>
  <si>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</si>
  <si>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</si>
  <si>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</si>
  <si>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</si>
  <si>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</si>
  <si>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</si>
  <si>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</si>
  <si>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</si>
  <si>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</si>
  <si>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</si>
  <si>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</si>
  <si>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</si>
  <si>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</si>
  <si>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</si>
  <si>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</si>
  <si>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</si>
  <si>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</si>
  <si>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</si>
  <si>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</si>
  <si>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</si>
  <si>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</si>
  <si>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</si>
  <si>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</si>
  <si>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</si>
  <si>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</si>
  <si>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</si>
  <si>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</si>
  <si>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</si>
  <si>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</si>
  <si>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</si>
  <si>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</si>
  <si>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</si>
  <si>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</si>
  <si>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</si>
  <si>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</si>
  <si>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</si>
  <si>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</si>
  <si>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</si>
  <si>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</si>
  <si>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</si>
  <si>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</si>
  <si>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</si>
  <si>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</si>
  <si>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</si>
  <si>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</si>
  <si>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</si>
  <si>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</si>
  <si>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</si>
  <si>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</si>
  <si>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</si>
  <si>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</si>
  <si>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</si>
  <si>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</si>
  <si>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</si>
  <si>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</si>
  <si>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</si>
  <si>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</si>
  <si>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</si>
  <si>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</si>
  <si>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</si>
  <si>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</si>
  <si>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</si>
  <si>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</si>
  <si>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</si>
  <si>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</si>
  <si>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</si>
  <si>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</si>
  <si>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</si>
  <si>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</si>
  <si>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</si>
  <si>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</si>
  <si>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</si>
  <si>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</si>
  <si>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</si>
  <si>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</si>
  <si>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</si>
  <si>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</si>
  <si>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</si>
  <si>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</si>
  <si>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</si>
  <si>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</si>
  <si>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</si>
  <si>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</si>
  <si>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</si>
  <si>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</si>
  <si>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</si>
  <si>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</si>
  <si>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</si>
  <si>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</si>
  <si>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</si>
  <si>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</si>
  <si>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</si>
  <si>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</si>
  <si>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</si>
  <si>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</si>
  <si>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</si>
  <si>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</si>
  <si>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</si>
  <si>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</si>
  <si>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</si>
  <si>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</si>
  <si>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</si>
  <si>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</si>
  <si>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</si>
  <si>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</si>
  <si>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</si>
  <si>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</si>
  <si>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</si>
  <si>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</si>
  <si>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</si>
  <si>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</si>
  <si>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</si>
  <si>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</si>
  <si>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</si>
  <si>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</si>
  <si>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</si>
  <si>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</si>
  <si>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</si>
  <si>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</si>
  <si>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</si>
  <si>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</si>
  <si>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</si>
  <si>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</si>
  <si>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</si>
  <si>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</si>
  <si>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</si>
  <si>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</si>
  <si>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</si>
  <si>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</si>
  <si>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</si>
  <si>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</si>
  <si>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</si>
  <si>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</si>
  <si>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</si>
  <si>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</si>
  <si>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</si>
  <si>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</si>
  <si>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</si>
  <si>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</si>
  <si>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</si>
  <si>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</si>
  <si>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</si>
  <si>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</si>
  <si>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</si>
  <si>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</si>
  <si>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</si>
  <si>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</si>
  <si>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</si>
  <si>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</si>
  <si>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</si>
  <si>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</si>
  <si>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</si>
  <si>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</si>
  <si>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</si>
  <si>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</si>
  <si>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</si>
  <si>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</si>
  <si>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</si>
  <si>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</si>
  <si>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</si>
  <si>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</si>
  <si>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</si>
  <si>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</si>
  <si>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</si>
  <si>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</si>
  <si>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</si>
  <si>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</si>
  <si>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</si>
  <si>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</si>
  <si>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</si>
  <si>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</si>
  <si>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</si>
  <si>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</si>
  <si>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</si>
  <si>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</si>
  <si>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</si>
  <si>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</si>
  <si>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</si>
  <si>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</si>
  <si>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</si>
  <si>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</si>
  <si>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</si>
  <si>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</si>
  <si>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</si>
  <si>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</si>
  <si>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</si>
  <si>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</si>
  <si>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</si>
  <si>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</si>
  <si>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</si>
  <si>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</si>
  <si>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</si>
  <si>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</si>
  <si>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</si>
  <si>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</si>
  <si>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</si>
  <si>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</si>
  <si>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</si>
  <si>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</si>
  <si>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</si>
  <si>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</si>
  <si>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</si>
  <si>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</si>
  <si>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</si>
  <si>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</si>
  <si>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</si>
  <si>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</si>
  <si>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</si>
  <si>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</si>
  <si>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</si>
  <si>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</si>
  <si>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</si>
  <si>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</si>
  <si>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</si>
  <si>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</si>
  <si>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</si>
  <si>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</si>
  <si>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</si>
  <si>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</si>
  <si>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</si>
  <si>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</si>
  <si>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</si>
  <si>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</si>
  <si>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</si>
  <si>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</si>
  <si>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</si>
  <si>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</si>
  <si>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</si>
  <si>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</si>
  <si>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</si>
  <si>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</si>
  <si>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</si>
  <si>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</si>
  <si>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</si>
  <si>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</si>
  <si>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</si>
  <si>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</si>
  <si>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</si>
  <si>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</si>
  <si>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</si>
  <si>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</si>
  <si>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</si>
  <si>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</si>
  <si>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</si>
  <si>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</si>
  <si>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</si>
  <si>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</si>
  <si>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</si>
  <si>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</si>
  <si>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</si>
  <si>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</si>
  <si>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</si>
  <si>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</si>
  <si>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</si>
  <si>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</si>
  <si>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</si>
  <si>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</si>
  <si>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</si>
  <si>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</si>
  <si>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</si>
  <si>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</si>
  <si>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</si>
  <si>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</si>
  <si>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</si>
  <si>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</si>
  <si>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</si>
  <si>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</si>
  <si>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</si>
  <si>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</si>
  <si>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</si>
  <si>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</si>
  <si>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</si>
  <si>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</si>
  <si>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</si>
  <si>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</si>
  <si>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</si>
  <si>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</si>
  <si>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</si>
  <si>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</si>
  <si>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</si>
  <si>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</si>
  <si>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</si>
  <si>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</si>
  <si>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</si>
  <si>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</si>
  <si>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</si>
  <si>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</si>
  <si>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</si>
  <si>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</si>
  <si>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</si>
  <si>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</si>
  <si>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</si>
  <si>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</si>
  <si>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</si>
  <si>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</si>
  <si>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</si>
  <si>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</si>
  <si>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</si>
  <si>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</si>
  <si>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</si>
  <si>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</si>
  <si>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</si>
  <si>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</si>
  <si>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</si>
  <si>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</si>
  <si>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</si>
  <si>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</si>
  <si>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</si>
  <si>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</si>
  <si>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</si>
  <si>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</si>
  <si>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</si>
  <si>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</si>
  <si>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</si>
  <si>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</si>
  <si>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</si>
  <si>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</si>
  <si>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</si>
  <si>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</si>
  <si>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</si>
  <si>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</si>
  <si>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</si>
  <si>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</si>
  <si>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</si>
  <si>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</si>
  <si>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</si>
  <si>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</si>
  <si>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</si>
  <si>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</si>
  <si>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</si>
  <si>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</si>
  <si>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</si>
  <si>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</si>
  <si>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</si>
  <si>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</si>
  <si>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</si>
  <si>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</si>
  <si>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</si>
  <si>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</si>
  <si>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</si>
  <si>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</si>
  <si>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</si>
  <si>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</si>
  <si>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</si>
  <si>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</si>
  <si>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</si>
  <si>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</si>
  <si>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</si>
  <si>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</si>
  <si>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</si>
  <si>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</si>
  <si>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</si>
  <si>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</si>
  <si>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</si>
  <si>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</si>
  <si>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</si>
  <si>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</si>
  <si>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</si>
  <si>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</si>
  <si>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</si>
  <si>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</si>
  <si>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</si>
  <si>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</si>
  <si>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</si>
  <si>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</si>
  <si>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</si>
  <si>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</si>
  <si>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</si>
  <si>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</si>
  <si>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</si>
  <si>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</si>
  <si>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</si>
  <si>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</si>
  <si>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</si>
  <si>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</si>
  <si>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</si>
  <si>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</si>
  <si>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</si>
  <si>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</si>
  <si>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</si>
  <si>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</si>
  <si>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</si>
  <si>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</si>
  <si>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</si>
  <si>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</si>
  <si>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</si>
  <si>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</si>
  <si>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</si>
  <si>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</si>
  <si>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</si>
  <si>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</si>
  <si>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</si>
  <si>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</si>
  <si>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</si>
  <si>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</si>
  <si>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</si>
  <si>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</si>
  <si>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</si>
  <si>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</si>
  <si>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</si>
  <si>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</si>
  <si>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</si>
  <si>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</si>
  <si>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</si>
  <si>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</si>
  <si>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</si>
  <si>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</si>
  <si>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</si>
  <si>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</si>
  <si>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</si>
  <si>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</si>
  <si>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</si>
  <si>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</si>
  <si>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</si>
  <si>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</si>
  <si>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</si>
  <si>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</si>
  <si>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</si>
  <si>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</si>
  <si>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</si>
  <si>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</si>
  <si>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</si>
  <si>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</si>
  <si>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</si>
  <si>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</si>
  <si>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</si>
  <si>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</si>
  <si>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</si>
  <si>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</si>
  <si>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</si>
  <si>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</si>
  <si>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</si>
  <si>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</si>
  <si>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</si>
  <si>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</si>
  <si>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</si>
  <si>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</si>
  <si>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</si>
  <si>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</si>
  <si>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</si>
  <si>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</si>
  <si>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</si>
  <si>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</si>
  <si>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</si>
  <si>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</si>
  <si>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</si>
  <si>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</si>
  <si>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</si>
  <si>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</si>
  <si>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</si>
  <si>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</si>
  <si>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</si>
  <si>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</si>
  <si>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</si>
  <si>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</si>
  <si>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</si>
  <si>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</si>
  <si>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</si>
  <si>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</si>
  <si>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</si>
  <si>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</si>
  <si>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</si>
  <si>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</si>
  <si>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</si>
  <si>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</si>
  <si>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</si>
  <si>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</si>
  <si>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</si>
  <si>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</si>
  <si>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</si>
  <si>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</si>
  <si>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</si>
  <si>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</si>
  <si>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</si>
  <si>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</si>
  <si>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</si>
  <si>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</si>
  <si>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</si>
  <si>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</si>
  <si>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</si>
  <si>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</si>
  <si>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</si>
  <si>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</si>
  <si>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</si>
  <si>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</si>
  <si>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</si>
  <si>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</si>
  <si>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</si>
  <si>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</si>
  <si>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</si>
  <si>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</si>
  <si>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</si>
  <si>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</si>
  <si>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</si>
  <si>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</si>
  <si>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</si>
  <si>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</si>
  <si>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</si>
  <si>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</si>
  <si>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</si>
  <si>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</si>
  <si>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</si>
  <si>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</si>
  <si>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</si>
  <si>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</si>
  <si>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</si>
  <si>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</si>
  <si>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</si>
  <si>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</si>
  <si>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</si>
  <si>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</si>
  <si>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</si>
  <si>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</si>
  <si>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</si>
  <si>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</si>
  <si>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</si>
  <si>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</si>
  <si>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</si>
  <si>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</si>
  <si>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</si>
  <si>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</si>
  <si>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</si>
  <si>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</si>
  <si>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</si>
  <si>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</si>
  <si>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</si>
  <si>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</si>
  <si>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</si>
  <si>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</si>
  <si>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</si>
  <si>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</si>
  <si>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</si>
  <si>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</si>
  <si>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</si>
  <si>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</si>
  <si>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</si>
  <si>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</si>
  <si>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</si>
  <si>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</si>
  <si>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</si>
  <si>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</si>
  <si>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</si>
  <si>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</si>
  <si>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</si>
  <si>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</si>
  <si>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</si>
  <si>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</si>
  <si>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</si>
  <si>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</si>
  <si>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</si>
  <si>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</si>
  <si>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</si>
  <si>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</si>
  <si>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</si>
  <si>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</si>
  <si>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</si>
  <si>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</si>
  <si>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</si>
  <si>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</si>
  <si>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</si>
  <si>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</si>
  <si>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</si>
  <si>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</si>
  <si>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</si>
  <si>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</si>
  <si>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</si>
  <si>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</si>
  <si>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</si>
  <si>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</si>
  <si>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</si>
  <si>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</si>
  <si>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</si>
  <si>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</si>
  <si>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</si>
  <si>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</si>
  <si>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</si>
  <si>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</si>
  <si>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</si>
  <si>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</si>
  <si>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</si>
  <si>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</si>
  <si>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</si>
  <si>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</si>
  <si>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</si>
  <si>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</si>
  <si>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</si>
  <si>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</si>
  <si>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</si>
  <si>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</si>
  <si>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</si>
  <si>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</si>
  <si>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</si>
  <si>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</si>
  <si>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</si>
  <si>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</si>
  <si>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</si>
  <si>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</si>
  <si>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</si>
  <si>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NAO APARELHADO *2,5 X 10*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</si>
  <si>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</si>
  <si>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</si>
  <si>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</si>
  <si>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</si>
  <si>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</si>
  <si>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</si>
  <si>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</si>
  <si>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</si>
  <si>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</si>
  <si>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</si>
  <si>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</si>
  <si>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</si>
  <si>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</si>
  <si>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</si>
  <si>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</si>
  <si>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</si>
  <si>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</si>
  <si>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</si>
  <si>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</si>
  <si>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</si>
  <si>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</si>
  <si>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</si>
  <si>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</si>
  <si>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</si>
  <si>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</si>
  <si>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</si>
  <si>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</si>
  <si>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</si>
  <si>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</si>
  <si>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</si>
  <si>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</si>
  <si>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</si>
  <si>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</si>
  <si>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</si>
  <si>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</si>
  <si>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</si>
  <si>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</si>
  <si>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</si>
  <si>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</si>
  <si>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</si>
  <si>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</si>
  <si>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</si>
  <si>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</si>
  <si>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</si>
  <si>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</si>
  <si>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</si>
  <si>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</si>
  <si>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</si>
  <si>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</si>
  <si>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</si>
  <si>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</si>
  <si>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</si>
  <si>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</si>
  <si>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</si>
  <si>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</si>
  <si>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</si>
  <si>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</si>
  <si>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</si>
  <si>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</si>
  <si>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</si>
  <si>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</si>
  <si>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</si>
  <si>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</si>
  <si>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</si>
  <si>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</si>
  <si>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</si>
  <si>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</si>
  <si>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</si>
  <si>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</si>
  <si>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</si>
  <si>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</si>
  <si>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</si>
  <si>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</si>
  <si>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</si>
  <si>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</si>
  <si>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</si>
  <si>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</si>
  <si>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</si>
  <si>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</si>
  <si>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</si>
  <si>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</si>
  <si>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</si>
  <si>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</si>
  <si>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</si>
  <si>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</si>
  <si>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</si>
  <si>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</si>
  <si>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</si>
  <si>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</si>
  <si>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</si>
  <si>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</si>
  <si>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</si>
  <si>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</si>
  <si>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</si>
  <si>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</si>
  <si>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</si>
  <si>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</si>
  <si>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</si>
  <si>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</si>
  <si>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</si>
  <si>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</si>
  <si>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</si>
  <si>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</si>
  <si>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</si>
  <si>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</si>
  <si>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</si>
  <si>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</si>
  <si>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</si>
  <si>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</si>
  <si>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</si>
  <si>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</si>
  <si>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</si>
  <si>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</si>
  <si>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</si>
  <si>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</si>
  <si>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</si>
  <si>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</si>
  <si>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</si>
  <si>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</si>
  <si>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</si>
  <si>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</si>
  <si>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</si>
  <si>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</si>
  <si>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</si>
  <si>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</si>
  <si>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</si>
  <si>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</si>
  <si>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</si>
  <si>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</si>
  <si>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</si>
  <si>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</si>
  <si>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</si>
  <si>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</si>
  <si>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</si>
  <si>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</si>
  <si>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</si>
  <si>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</si>
  <si>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</si>
  <si>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</si>
  <si>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</si>
  <si>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</si>
  <si>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</si>
  <si>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</si>
  <si>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</si>
  <si>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</si>
  <si>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</si>
  <si>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</si>
  <si>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</si>
  <si>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</si>
  <si>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</si>
  <si>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</si>
  <si>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</si>
  <si>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</si>
  <si>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</si>
  <si>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</si>
  <si>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</si>
  <si>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</si>
  <si>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</si>
  <si>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</si>
  <si>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</si>
  <si>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</si>
  <si>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</si>
  <si>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</si>
  <si>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</si>
  <si>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</si>
  <si>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</si>
  <si>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</si>
  <si>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</si>
  <si>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</si>
  <si>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</si>
  <si>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</si>
  <si>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</si>
  <si>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</si>
  <si>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</si>
  <si>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</si>
  <si>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</si>
  <si>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</si>
  <si>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</si>
  <si>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</si>
  <si>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</si>
  <si>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</si>
  <si>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</si>
  <si>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</si>
  <si>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</si>
  <si>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</si>
  <si>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</si>
  <si>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</si>
  <si>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</si>
  <si>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</si>
  <si>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</si>
  <si>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</si>
  <si>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</si>
  <si>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</si>
  <si>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</si>
  <si>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</si>
  <si>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</si>
  <si>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</si>
  <si>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</si>
  <si>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</si>
  <si>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</si>
  <si>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</si>
  <si>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</si>
  <si>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</si>
  <si>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</si>
  <si>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</si>
  <si>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</si>
  <si>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</si>
  <si>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</si>
  <si>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</si>
  <si>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</si>
  <si>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</si>
  <si>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</si>
  <si>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</si>
  <si>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</si>
  <si>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</si>
  <si>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</si>
  <si>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</si>
  <si>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</si>
  <si>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</si>
  <si>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</si>
  <si>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</si>
  <si>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</si>
  <si>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</si>
  <si>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</si>
  <si>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</si>
  <si>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</si>
  <si>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</si>
  <si>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</si>
  <si>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</si>
  <si>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</si>
  <si>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</si>
  <si>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</si>
  <si>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</si>
  <si>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</si>
  <si>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</si>
  <si>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</si>
  <si>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</si>
  <si>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</si>
  <si>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</si>
  <si>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</si>
  <si>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</si>
  <si>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</si>
  <si>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</si>
  <si>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</si>
  <si>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</si>
  <si>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</si>
  <si>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</si>
  <si>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</si>
  <si>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</si>
  <si>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</si>
  <si>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</si>
  <si>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</si>
  <si>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</si>
  <si>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</si>
  <si>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</si>
  <si>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</si>
  <si>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</si>
  <si>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</si>
  <si>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</si>
  <si>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</si>
  <si>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</si>
  <si>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</si>
  <si>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</si>
  <si>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</si>
  <si>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</si>
  <si>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</si>
  <si>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</si>
  <si>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</si>
  <si>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</si>
  <si>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</si>
  <si>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</si>
  <si>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</si>
  <si>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</si>
  <si>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</si>
  <si>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</si>
  <si>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</si>
  <si>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</si>
  <si>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</si>
  <si>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</si>
  <si>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</si>
  <si>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</si>
  <si>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</si>
  <si>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</si>
  <si>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</si>
  <si>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</si>
  <si>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</si>
  <si>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</si>
  <si>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</si>
  <si>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</si>
  <si>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</si>
  <si>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</si>
  <si>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</si>
  <si>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</si>
  <si>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</si>
  <si>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</si>
  <si>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</si>
  <si>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</si>
  <si>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</si>
  <si>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</si>
  <si>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</si>
  <si>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</si>
  <si>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</si>
  <si>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</si>
  <si>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</si>
  <si>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</si>
  <si>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</si>
  <si>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</si>
  <si>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</si>
  <si>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</si>
  <si>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</si>
  <si>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</si>
  <si>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</si>
  <si>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</si>
  <si>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</si>
  <si>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</si>
  <si>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</si>
  <si>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</si>
  <si>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</si>
  <si>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</si>
  <si>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</si>
  <si>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</si>
  <si>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</si>
  <si>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</si>
  <si>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</si>
  <si>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</si>
  <si>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</si>
  <si>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</si>
  <si>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</si>
  <si>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</si>
  <si>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</si>
  <si>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</si>
  <si>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</si>
  <si>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</si>
  <si>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</si>
  <si>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</si>
  <si>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</si>
  <si>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</si>
  <si>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</si>
  <si>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</si>
  <si>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</si>
  <si>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</si>
  <si>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</si>
  <si>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</si>
  <si>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</si>
  <si>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</si>
  <si>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</si>
  <si>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</si>
  <si>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</si>
  <si>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</si>
  <si>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</si>
  <si>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</si>
  <si>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</si>
  <si>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</si>
  <si>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</si>
  <si>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</si>
  <si>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</si>
  <si>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</si>
  <si>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</si>
  <si>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</si>
  <si>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</si>
  <si>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</si>
  <si>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</si>
  <si>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</si>
  <si>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</si>
  <si>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</si>
  <si>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</si>
  <si>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</si>
  <si>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</si>
  <si>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</si>
  <si>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</si>
  <si>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</si>
  <si>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</si>
  <si>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</si>
  <si>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</si>
  <si>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</si>
  <si>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</si>
  <si>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</si>
  <si>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</si>
  <si>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</si>
  <si>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</si>
  <si>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</si>
  <si>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</si>
  <si>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</si>
  <si>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</si>
  <si>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</si>
  <si>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</si>
  <si>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</si>
  <si>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</si>
  <si>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</si>
  <si>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</si>
  <si>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</si>
  <si>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</si>
  <si>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</si>
  <si>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</si>
  <si>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</si>
  <si>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</si>
  <si>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</si>
  <si>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</si>
  <si>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</si>
  <si>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</si>
  <si>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</si>
  <si>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</si>
  <si>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</si>
  <si>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</si>
  <si>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</si>
  <si>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</si>
  <si>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</si>
  <si>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</si>
  <si>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</si>
  <si>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</si>
  <si>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</si>
  <si>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</si>
  <si>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</si>
  <si>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</si>
  <si>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</si>
  <si>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</si>
  <si>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</si>
  <si>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</si>
  <si>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</si>
  <si>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</si>
  <si>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</si>
  <si>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</si>
  <si>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</si>
  <si>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</si>
  <si>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</si>
  <si>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</si>
  <si>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</si>
  <si>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</si>
  <si>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</si>
  <si>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</si>
  <si>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</si>
  <si>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</si>
  <si>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</si>
  <si>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</si>
  <si>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</si>
  <si>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</si>
  <si>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</si>
  <si>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</si>
  <si>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</si>
  <si>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</si>
  <si>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</si>
  <si>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</si>
  <si>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</si>
  <si>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</si>
  <si>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</si>
  <si>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</si>
  <si>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</si>
  <si>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</si>
  <si>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</si>
  <si>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</si>
  <si>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</si>
  <si>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</si>
  <si>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</si>
  <si>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</si>
  <si>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</si>
  <si>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</si>
  <si>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</si>
  <si>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</si>
  <si>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</si>
  <si>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</si>
  <si>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</si>
  <si>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</si>
  <si>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</si>
  <si>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</si>
  <si>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</si>
  <si>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</si>
  <si>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</si>
  <si>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</si>
  <si>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</si>
  <si>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</si>
  <si>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</si>
  <si>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</si>
  <si>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</si>
  <si>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</si>
  <si>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</si>
  <si>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</si>
  <si>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</si>
  <si>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</si>
  <si>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</si>
  <si>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</si>
  <si>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</si>
  <si>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</si>
  <si>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</si>
  <si>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</si>
  <si>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</si>
  <si>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</si>
  <si>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</si>
  <si>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</si>
  <si>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</si>
  <si>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</si>
  <si>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</si>
  <si>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</si>
  <si>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</si>
  <si>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</si>
  <si>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</si>
  <si>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</si>
  <si>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</si>
  <si>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</si>
  <si>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</si>
  <si>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</si>
  <si>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</si>
  <si>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</si>
  <si>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</si>
  <si>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</si>
  <si>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</si>
  <si>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</si>
  <si>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</si>
  <si>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</si>
  <si>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</si>
  <si>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</si>
  <si>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</si>
  <si>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</si>
  <si>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</si>
  <si>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</si>
  <si>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</si>
  <si>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</si>
  <si>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</si>
  <si>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</si>
  <si>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</si>
  <si>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</si>
  <si>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</si>
  <si>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</si>
  <si>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</si>
  <si>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</si>
  <si>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</si>
  <si>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</si>
  <si>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</si>
  <si>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</si>
  <si>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</si>
  <si>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</si>
  <si>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</si>
  <si>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</si>
  <si>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</si>
  <si>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</si>
  <si>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</si>
  <si>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</si>
  <si>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</si>
  <si>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</si>
  <si>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</si>
  <si>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</si>
  <si>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</si>
  <si>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</si>
  <si>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</si>
  <si>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</si>
  <si>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</si>
  <si>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</si>
  <si>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</si>
  <si>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</si>
  <si>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</si>
  <si>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</si>
  <si>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</si>
  <si>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</si>
  <si>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</si>
  <si>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</si>
  <si>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</si>
  <si>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</si>
  <si>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</si>
  <si>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</si>
  <si>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</si>
  <si>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</si>
  <si>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</si>
  <si>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</si>
  <si>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</si>
  <si>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</si>
  <si>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</si>
  <si>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</si>
  <si>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</si>
  <si>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</si>
  <si>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</si>
  <si>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</si>
  <si>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</si>
  <si>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</si>
  <si>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</si>
  <si>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</si>
  <si>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</si>
  <si>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</si>
  <si>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</si>
  <si>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</si>
  <si>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</si>
  <si>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</si>
  <si>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</si>
  <si>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</si>
  <si>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</si>
  <si>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</si>
  <si>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</si>
  <si>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</si>
  <si>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</si>
  <si>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</si>
  <si>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</si>
  <si>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</si>
  <si>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</si>
  <si>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</si>
  <si>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</si>
  <si>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</si>
  <si>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</si>
  <si>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</si>
  <si>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</si>
  <si>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</si>
  <si>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</si>
  <si>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</si>
  <si>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</si>
  <si>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</si>
  <si>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</si>
  <si>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</si>
  <si>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</si>
  <si>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</si>
  <si>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</si>
  <si>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</si>
  <si>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</si>
  <si>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</si>
  <si>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</si>
  <si>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</si>
  <si>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</si>
  <si>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</si>
  <si>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</si>
  <si>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</si>
  <si>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</si>
  <si>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</si>
  <si>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</si>
  <si>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</si>
  <si>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</si>
  <si>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</si>
  <si>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</si>
  <si>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</si>
  <si>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</si>
  <si>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</si>
  <si>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</si>
  <si>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</si>
  <si>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</si>
  <si>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</si>
  <si>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</si>
  <si>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</si>
  <si>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</si>
  <si>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</si>
  <si>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</si>
  <si>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</si>
  <si>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</si>
  <si>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</si>
  <si>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</si>
  <si>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</si>
  <si>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</si>
  <si>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</si>
  <si>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</si>
  <si>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</si>
  <si>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</si>
  <si>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</si>
  <si>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</si>
  <si>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</si>
  <si>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</si>
  <si>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</si>
  <si>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</si>
  <si>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</si>
  <si>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</si>
  <si>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</si>
  <si>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</si>
  <si>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</si>
  <si>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</si>
  <si>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</si>
  <si>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</si>
  <si>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</si>
  <si>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</si>
  <si>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</si>
  <si>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</si>
  <si>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</si>
  <si>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</si>
  <si>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</si>
  <si>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</si>
  <si>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</si>
  <si>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</si>
  <si>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</si>
  <si>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</si>
  <si>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</si>
  <si>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</si>
  <si>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</si>
  <si>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</si>
  <si>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</si>
  <si>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</si>
  <si>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</si>
  <si>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</si>
  <si>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</si>
  <si>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</si>
  <si>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</si>
  <si>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</si>
  <si>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</si>
  <si>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</si>
  <si>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</si>
  <si>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</si>
  <si>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</si>
  <si>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</si>
  <si>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</si>
  <si>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</si>
  <si>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</si>
  <si>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</si>
  <si>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</si>
  <si>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</si>
  <si>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</si>
  <si>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</si>
  <si>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</si>
  <si>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</si>
  <si>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</si>
  <si>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</si>
  <si>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</si>
  <si>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</si>
  <si>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</si>
  <si>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</si>
  <si>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</si>
  <si>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</si>
  <si>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</si>
  <si>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</si>
  <si>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</si>
  <si>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</si>
  <si>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</si>
  <si>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</si>
  <si>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</si>
  <si>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</si>
  <si>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</si>
  <si>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</si>
  <si>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</si>
  <si>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</si>
  <si>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</si>
  <si>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</si>
  <si>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</si>
  <si>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</si>
  <si>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</si>
  <si>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</si>
  <si>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</si>
  <si>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</si>
  <si>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</si>
  <si>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</si>
  <si>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</si>
  <si>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</si>
  <si>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</si>
  <si>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</si>
  <si>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</si>
  <si>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</si>
  <si>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</si>
  <si>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</si>
  <si>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</si>
  <si>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</si>
  <si>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</si>
  <si>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</si>
  <si>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</si>
  <si>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</si>
  <si>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</si>
  <si>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</si>
  <si>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</si>
  <si>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</si>
  <si>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</si>
  <si>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</si>
  <si>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</si>
  <si>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</si>
  <si>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</si>
  <si>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</si>
  <si>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</si>
  <si>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</si>
  <si>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</si>
  <si>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</si>
  <si>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</si>
  <si>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</si>
  <si>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</si>
  <si>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</si>
  <si>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</si>
  <si>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</si>
  <si>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</si>
  <si>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</si>
  <si>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</si>
  <si>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</si>
  <si>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</si>
  <si>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</si>
  <si>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</si>
  <si>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</si>
  <si>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</si>
  <si>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</si>
  <si>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</si>
  <si>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</si>
  <si>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</si>
  <si>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</si>
  <si>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</si>
  <si>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</si>
  <si>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</si>
  <si>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</si>
  <si>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</si>
  <si>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</si>
  <si>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</si>
  <si>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</si>
  <si>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</si>
  <si>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</si>
  <si>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</si>
  <si>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</si>
  <si>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</si>
  <si>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</si>
  <si>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</si>
  <si>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</si>
  <si>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</si>
  <si>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</si>
  <si>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</si>
  <si>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</si>
  <si>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</si>
  <si>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</si>
  <si>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</si>
  <si>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</si>
  <si>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</si>
  <si>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</si>
  <si>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</si>
  <si>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</si>
  <si>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</si>
  <si>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</si>
  <si>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</si>
  <si>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</si>
  <si>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</si>
  <si>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</si>
  <si>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</si>
  <si>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</si>
  <si>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</si>
  <si>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</si>
  <si>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</si>
  <si>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</si>
  <si>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</si>
  <si>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</si>
  <si>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</si>
  <si>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</si>
  <si>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</si>
  <si>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</si>
  <si>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</si>
  <si>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</si>
  <si>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</si>
  <si>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</si>
  <si>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</si>
  <si>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</si>
  <si>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</si>
  <si>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</si>
  <si>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</si>
  <si>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</si>
  <si>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</si>
  <si>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</si>
  <si>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</si>
  <si>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</si>
  <si>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</si>
  <si>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</si>
  <si>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</si>
  <si>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</si>
  <si>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</si>
  <si>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</si>
  <si>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</si>
  <si>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</si>
  <si>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</si>
  <si>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</si>
  <si>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</si>
  <si>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</si>
  <si>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</si>
  <si>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</si>
  <si>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</si>
  <si>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</si>
  <si>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</si>
  <si>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</si>
  <si>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</si>
  <si>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</si>
  <si>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</si>
  <si>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</si>
  <si>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</si>
  <si>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</si>
  <si>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</si>
  <si>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</si>
  <si>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</si>
  <si>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</si>
  <si>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</si>
  <si>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</si>
  <si>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</si>
  <si>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</si>
  <si>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</si>
  <si>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</si>
  <si>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</si>
  <si>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</si>
  <si>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</si>
  <si>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</si>
  <si>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</si>
  <si>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</si>
  <si>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</si>
  <si>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</si>
  <si>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</si>
  <si>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</si>
  <si>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</si>
  <si>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</si>
  <si>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</si>
  <si>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</si>
  <si>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</si>
  <si>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</si>
  <si>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</si>
  <si>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</si>
  <si>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</si>
  <si>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</si>
  <si>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</si>
  <si>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</si>
  <si>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</si>
  <si>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</si>
  <si>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</si>
  <si>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</si>
  <si>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</si>
  <si>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</si>
  <si>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</si>
  <si>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</si>
  <si>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</si>
  <si>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</si>
  <si>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</si>
  <si>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</si>
  <si>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</si>
  <si>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</si>
  <si>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</si>
  <si>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</si>
  <si>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</si>
  <si>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</si>
  <si>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</si>
  <si>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</si>
  <si>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</si>
  <si>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</si>
  <si>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</si>
  <si>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</si>
  <si>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</si>
  <si>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</si>
  <si>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</si>
  <si>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</si>
  <si>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</si>
  <si>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</si>
  <si>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</si>
  <si>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</si>
  <si>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</si>
  <si>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</si>
  <si>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</si>
  <si>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</si>
  <si>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</si>
  <si>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</si>
  <si>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</si>
  <si>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</si>
  <si>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</si>
  <si>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</si>
  <si>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</si>
  <si>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</si>
  <si>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</si>
  <si>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</si>
  <si>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</si>
  <si>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</si>
  <si>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</si>
  <si>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</si>
  <si>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</si>
  <si>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</si>
  <si>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</si>
  <si>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</si>
  <si>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</si>
  <si>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</si>
  <si>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</si>
  <si>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</si>
  <si>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</si>
  <si>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</si>
  <si>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</si>
  <si>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</si>
  <si>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</si>
  <si>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3.4</t>
  </si>
  <si>
    <t>1.1</t>
  </si>
  <si>
    <t>1.2</t>
  </si>
  <si>
    <t>1.3</t>
  </si>
  <si>
    <t>1.4</t>
  </si>
  <si>
    <t>2.1</t>
  </si>
  <si>
    <t>2.2</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</si>
  <si>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</si>
  <si>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</si>
  <si>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</si>
  <si>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</si>
  <si>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</si>
  <si>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</si>
  <si>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</si>
  <si>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</si>
  <si>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</si>
  <si>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AJUDANTE DE ELETRICISTA (HORISTA)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</si>
  <si>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</si>
  <si>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</si>
  <si>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</si>
  <si>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11030 KG, DISTANCIA ENTRE EIXOS 5,41 M, POTENCIA 185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</si>
  <si>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</si>
  <si>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</si>
  <si>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</si>
  <si>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ELETRICISTA (HORISTA)</t>
  </si>
  <si>
    <t>ELETRICISTA DE MANUTENCAO INDUSTRIAL (HORISTA)</t>
  </si>
  <si>
    <t>ELETROTECNICO (HORISTA)</t>
  </si>
  <si>
    <t>MECANICO DE REFRIGERACAO (HORISTA)</t>
  </si>
  <si>
    <t>MONTADOR DE ELETROELETRONICOS (HORISTA)</t>
  </si>
  <si>
    <t>MONTADOR DE MAQUINAS (HORISTA)</t>
  </si>
  <si>
    <t>CUSTO OUTROS</t>
  </si>
  <si>
    <t>CUSTO SERVICOS TERCEIROS</t>
  </si>
  <si>
    <t>2.3</t>
  </si>
  <si>
    <t>2.4</t>
  </si>
  <si>
    <t>3.5</t>
  </si>
  <si>
    <t>3.6</t>
  </si>
  <si>
    <t>3.7</t>
  </si>
  <si>
    <t>3.8</t>
  </si>
  <si>
    <t>3.9</t>
  </si>
  <si>
    <t>ESGOTAMENTO DE VALA COM BOMBA</t>
  </si>
  <si>
    <t>PLANTIO DE GRAMA EM PLACAS</t>
  </si>
  <si>
    <t>SINAPI 85323</t>
  </si>
  <si>
    <t>COMPOSICAO_PROPRIA</t>
  </si>
  <si>
    <t>CCU 02</t>
  </si>
  <si>
    <t>SINAPI 73891/001</t>
  </si>
  <si>
    <t>COTACAO</t>
  </si>
  <si>
    <t>SINAPI 92219</t>
  </si>
  <si>
    <t>CCU 03</t>
  </si>
  <si>
    <t>CCU 04</t>
  </si>
  <si>
    <t>CCU 05</t>
  </si>
  <si>
    <t>CCU 06</t>
  </si>
  <si>
    <t>CCU 10</t>
  </si>
  <si>
    <t>CCU 11</t>
  </si>
  <si>
    <t>CCU 12</t>
  </si>
  <si>
    <t>CCU 13</t>
  </si>
  <si>
    <t>CCU 14</t>
  </si>
  <si>
    <t>CCU 15</t>
  </si>
  <si>
    <t>CCU 16</t>
  </si>
  <si>
    <t>CCU 24</t>
  </si>
  <si>
    <t>CCU 25</t>
  </si>
  <si>
    <t>CCU 32</t>
  </si>
  <si>
    <t>CCU 33</t>
  </si>
  <si>
    <t>CCU 34</t>
  </si>
  <si>
    <t>CCU 35</t>
  </si>
  <si>
    <t>CCU 36</t>
  </si>
  <si>
    <t>CCU 37</t>
  </si>
  <si>
    <t>CCU 38</t>
  </si>
  <si>
    <t>CCU 41</t>
  </si>
  <si>
    <t>CCU 45</t>
  </si>
  <si>
    <t>CCU 46</t>
  </si>
  <si>
    <t>CCU 47</t>
  </si>
  <si>
    <t>SINAPI 92850</t>
  </si>
  <si>
    <t>SINAPI 92852</t>
  </si>
  <si>
    <t>SINAPI 92854</t>
  </si>
  <si>
    <t>SINAPI 92220</t>
  </si>
  <si>
    <t>CCU 21</t>
  </si>
  <si>
    <t>SINAPI 99255 (6,00m2 / 1,92m2)</t>
  </si>
  <si>
    <t>SINAPI 99255 (3,20m2 / 1,92m2)</t>
  </si>
  <si>
    <t>SINAPI 99255</t>
  </si>
  <si>
    <t>SINAPI 99255 (1,00m2 / 0,64m2)</t>
  </si>
  <si>
    <t>SINAPI 96399</t>
  </si>
  <si>
    <t xml:space="preserve">SINAPI 96622 </t>
  </si>
  <si>
    <t>CCU 48</t>
  </si>
  <si>
    <t>CCU 49</t>
  </si>
  <si>
    <t>CCU 50</t>
  </si>
  <si>
    <t>CCU 51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</si>
  <si>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</si>
  <si>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</si>
  <si>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</si>
  <si>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</si>
  <si>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</si>
  <si>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</si>
  <si>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</si>
  <si>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</si>
  <si>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</si>
  <si>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</si>
  <si>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</si>
  <si>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</si>
  <si>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</si>
  <si>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</si>
  <si>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</si>
  <si>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</si>
  <si>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</si>
  <si>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</si>
  <si>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</si>
  <si>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</si>
  <si>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</si>
  <si>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</si>
  <si>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</si>
  <si>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</si>
  <si>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</si>
  <si>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</si>
  <si>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</si>
  <si>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</si>
  <si>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</si>
  <si>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</si>
  <si>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</si>
  <si>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</si>
  <si>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</si>
  <si>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</si>
  <si>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</si>
  <si>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</si>
  <si>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</si>
  <si>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</si>
  <si>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</si>
  <si>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</si>
  <si>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</si>
  <si>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</si>
  <si>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</si>
  <si>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</si>
  <si>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</si>
  <si>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</si>
  <si>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</si>
  <si>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</si>
  <si>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</si>
  <si>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</si>
  <si>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</si>
  <si>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</si>
  <si>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</si>
  <si>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</si>
  <si>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</si>
  <si>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</si>
  <si>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</si>
  <si>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</si>
  <si>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</si>
  <si>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</si>
  <si>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</si>
  <si>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</si>
  <si>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</si>
  <si>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</si>
  <si>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</si>
  <si>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</si>
  <si>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</si>
  <si>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</si>
  <si>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</si>
  <si>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</si>
  <si>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</si>
  <si>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</si>
  <si>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</si>
  <si>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</si>
  <si>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</si>
  <si>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</si>
  <si>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</si>
  <si>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</si>
  <si>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</si>
  <si>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</si>
  <si>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</si>
  <si>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</si>
  <si>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</si>
  <si>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</si>
  <si>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</si>
  <si>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</si>
  <si>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</si>
  <si>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</si>
  <si>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</si>
  <si>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</si>
  <si>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</si>
  <si>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</si>
  <si>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</si>
  <si>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</si>
  <si>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</si>
  <si>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</si>
  <si>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</si>
  <si>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</si>
  <si>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</si>
  <si>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</si>
  <si>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</si>
  <si>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</si>
  <si>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</si>
  <si>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</si>
  <si>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</si>
  <si>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</si>
  <si>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</si>
  <si>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</si>
  <si>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</si>
  <si>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</si>
  <si>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</si>
  <si>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</si>
  <si>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</si>
  <si>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</si>
  <si>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</si>
  <si>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</si>
  <si>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</si>
  <si>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</si>
  <si>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</si>
  <si>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</si>
  <si>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</si>
  <si>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</si>
  <si>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</si>
  <si>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</si>
  <si>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</si>
  <si>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</si>
  <si>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</si>
  <si>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</si>
  <si>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</si>
  <si>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</si>
  <si>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</si>
  <si>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</si>
  <si>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</si>
  <si>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</si>
  <si>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</si>
  <si>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</si>
  <si>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</si>
  <si>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</si>
  <si>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</si>
  <si>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</si>
  <si>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</si>
  <si>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</si>
  <si>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</si>
  <si>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</si>
  <si>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</si>
  <si>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</si>
  <si>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</si>
  <si>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</si>
  <si>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</si>
  <si>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</si>
  <si>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</si>
  <si>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</si>
  <si>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</si>
  <si>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</si>
  <si>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</si>
  <si>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</si>
  <si>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</si>
  <si>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</si>
  <si>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</si>
  <si>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</si>
  <si>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</si>
  <si>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</si>
  <si>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</si>
  <si>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</si>
  <si>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</si>
  <si>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</si>
  <si>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</si>
  <si>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</si>
  <si>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</si>
  <si>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</si>
  <si>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</si>
  <si>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</si>
  <si>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</si>
  <si>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</si>
  <si>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</si>
  <si>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</si>
  <si>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</si>
  <si>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</si>
  <si>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</si>
  <si>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</si>
  <si>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</si>
  <si>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</si>
  <si>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</si>
  <si>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</si>
  <si>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</si>
  <si>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</si>
  <si>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</si>
  <si>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</si>
  <si>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</si>
  <si>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</si>
  <si>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</si>
  <si>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</si>
  <si>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</si>
  <si>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</si>
  <si>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</si>
  <si>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</si>
  <si>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</si>
  <si>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</si>
  <si>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</si>
  <si>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</si>
  <si>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</si>
  <si>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</si>
  <si>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</si>
  <si>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</si>
  <si>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</si>
  <si>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</si>
  <si>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</si>
  <si>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</si>
  <si>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</si>
  <si>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</si>
  <si>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</si>
  <si>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</si>
  <si>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</si>
  <si>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</si>
  <si>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</si>
  <si>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</si>
  <si>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</si>
  <si>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</si>
  <si>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</si>
  <si>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</si>
  <si>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</si>
  <si>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</si>
  <si>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</si>
  <si>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</si>
  <si>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</si>
  <si>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</si>
  <si>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</si>
  <si>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</si>
  <si>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</si>
  <si>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</si>
  <si>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</si>
  <si>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</si>
  <si>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</si>
  <si>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</si>
  <si>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</si>
  <si>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</si>
  <si>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</si>
  <si>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</si>
  <si>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</si>
  <si>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</si>
  <si>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</si>
  <si>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</si>
  <si>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</si>
  <si>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</si>
  <si>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</si>
  <si>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</si>
  <si>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</si>
  <si>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</si>
  <si>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</si>
  <si>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</si>
  <si>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</si>
  <si>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</si>
  <si>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</si>
  <si>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</si>
  <si>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</si>
  <si>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</si>
  <si>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</si>
  <si>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</si>
  <si>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</si>
  <si>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</si>
  <si>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</si>
  <si>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</si>
  <si>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</si>
  <si>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</si>
  <si>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</si>
  <si>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</si>
  <si>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</si>
  <si>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</si>
  <si>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</si>
  <si>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</si>
  <si>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</si>
  <si>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</si>
  <si>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</si>
  <si>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</si>
  <si>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</si>
  <si>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</si>
  <si>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</si>
  <si>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</si>
  <si>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</si>
  <si>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</si>
  <si>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</si>
  <si>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</si>
  <si>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</si>
  <si>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</si>
  <si>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</si>
  <si>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</si>
  <si>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</si>
  <si>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</si>
  <si>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</si>
  <si>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</si>
  <si>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</si>
  <si>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</si>
  <si>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</si>
  <si>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</si>
  <si>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</si>
  <si>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</si>
  <si>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</si>
  <si>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</si>
  <si>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</si>
  <si>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</si>
  <si>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</si>
  <si>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</si>
  <si>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</si>
  <si>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</si>
  <si>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</si>
  <si>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</si>
  <si>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</si>
  <si>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</si>
  <si>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</si>
  <si>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</si>
  <si>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</si>
  <si>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</si>
  <si>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</si>
  <si>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</si>
  <si>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</si>
  <si>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</si>
  <si>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</si>
  <si>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</si>
  <si>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</si>
  <si>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</si>
  <si>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</si>
  <si>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</si>
  <si>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</si>
  <si>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</si>
  <si>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</si>
  <si>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</si>
  <si>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</si>
  <si>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</si>
  <si>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</si>
  <si>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</si>
  <si>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</si>
  <si>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</si>
  <si>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</si>
  <si>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</si>
  <si>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</si>
  <si>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</si>
  <si>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</si>
  <si>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</si>
  <si>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</si>
  <si>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</si>
  <si>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</si>
  <si>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</si>
  <si>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</si>
  <si>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</si>
  <si>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</si>
  <si>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</si>
  <si>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</si>
  <si>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</si>
  <si>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</si>
  <si>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</si>
  <si>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</si>
  <si>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</si>
  <si>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</si>
  <si>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</si>
  <si>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</si>
  <si>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</si>
  <si>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</si>
  <si>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</si>
  <si>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</si>
  <si>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</si>
  <si>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</si>
  <si>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</si>
  <si>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</si>
  <si>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</si>
  <si>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</si>
  <si>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</si>
  <si>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</si>
  <si>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</si>
  <si>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</si>
  <si>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</si>
  <si>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</si>
  <si>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</si>
  <si>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</si>
  <si>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</si>
  <si>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</si>
  <si>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</si>
  <si>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</si>
  <si>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</si>
  <si>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</si>
  <si>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</si>
  <si>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</si>
  <si>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</si>
  <si>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</si>
  <si>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</si>
  <si>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</si>
  <si>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</si>
  <si>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</si>
  <si>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</si>
  <si>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</si>
  <si>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</si>
  <si>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</si>
  <si>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</si>
  <si>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</si>
  <si>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</si>
  <si>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</si>
  <si>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</si>
  <si>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</si>
  <si>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</si>
  <si>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</si>
  <si>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</si>
  <si>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</si>
  <si>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</si>
  <si>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</si>
  <si>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</si>
  <si>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</si>
  <si>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</si>
  <si>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</si>
  <si>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</si>
  <si>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</si>
  <si>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</si>
  <si>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</si>
  <si>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</si>
  <si>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</si>
  <si>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</si>
  <si>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</si>
  <si>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</si>
  <si>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</si>
  <si>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</si>
  <si>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</si>
  <si>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</si>
  <si>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</si>
  <si>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</si>
  <si>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</si>
  <si>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</si>
  <si>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</si>
  <si>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</si>
  <si>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</si>
  <si>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</si>
  <si>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</si>
  <si>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</si>
  <si>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</si>
  <si>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</si>
  <si>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</si>
  <si>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</si>
  <si>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</si>
  <si>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</si>
  <si>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</si>
  <si>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</si>
  <si>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</si>
  <si>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</si>
  <si>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</si>
  <si>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</si>
  <si>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</si>
  <si>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</si>
  <si>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</si>
  <si>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</si>
  <si>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</si>
  <si>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</si>
  <si>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</si>
  <si>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</si>
  <si>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</si>
  <si>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</si>
  <si>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</si>
  <si>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</si>
  <si>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</si>
  <si>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</si>
  <si>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</si>
  <si>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</si>
  <si>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</si>
  <si>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</si>
  <si>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</si>
  <si>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</si>
  <si>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</si>
  <si>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</si>
  <si>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</si>
  <si>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</si>
  <si>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</si>
  <si>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</si>
  <si>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</si>
  <si>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</si>
  <si>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</si>
  <si>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</si>
  <si>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</si>
  <si>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</si>
  <si>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</si>
  <si>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</si>
  <si>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</si>
  <si>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</si>
  <si>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</si>
  <si>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</si>
  <si>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</si>
  <si>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</si>
  <si>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</si>
  <si>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</si>
  <si>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</si>
  <si>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</si>
  <si>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</si>
  <si>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</si>
  <si>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</si>
  <si>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</si>
  <si>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</si>
  <si>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</si>
  <si>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</si>
  <si>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</si>
  <si>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</si>
  <si>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</si>
  <si>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</si>
  <si>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</si>
  <si>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</si>
  <si>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</si>
  <si>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</si>
  <si>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</si>
  <si>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</si>
  <si>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</si>
  <si>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</si>
  <si>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</si>
  <si>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</si>
  <si>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</si>
  <si>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</si>
  <si>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</si>
  <si>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</si>
  <si>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</si>
  <si>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</si>
  <si>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</si>
  <si>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</si>
  <si>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</si>
  <si>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</si>
  <si>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</si>
  <si>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</si>
  <si>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</si>
  <si>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</si>
  <si>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</si>
  <si>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</si>
  <si>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</si>
  <si>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</si>
  <si>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</si>
  <si>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</si>
  <si>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</si>
  <si>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</si>
  <si>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</si>
  <si>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</si>
  <si>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</si>
  <si>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</si>
  <si>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</si>
  <si>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</si>
  <si>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</si>
  <si>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</si>
  <si>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</si>
  <si>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</si>
  <si>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</si>
  <si>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</si>
  <si>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</si>
  <si>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</si>
  <si>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</si>
  <si>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</si>
  <si>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</si>
  <si>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</si>
  <si>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</si>
  <si>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</si>
  <si>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</si>
  <si>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</si>
  <si>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</si>
  <si>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</si>
  <si>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</si>
  <si>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</si>
  <si>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</si>
  <si>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</si>
  <si>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</si>
  <si>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</si>
  <si>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</si>
  <si>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</si>
  <si>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</si>
  <si>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</si>
  <si>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</si>
  <si>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</si>
  <si>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</si>
  <si>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</si>
  <si>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</si>
  <si>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</si>
  <si>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</si>
  <si>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</si>
  <si>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</si>
  <si>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</si>
  <si>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</si>
  <si>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</si>
  <si>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</si>
  <si>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</si>
  <si>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</si>
  <si>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</si>
  <si>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</si>
  <si>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</si>
  <si>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</si>
  <si>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</si>
  <si>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</si>
  <si>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</si>
  <si>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</si>
  <si>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</si>
  <si>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</si>
  <si>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</si>
  <si>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</si>
  <si>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</si>
  <si>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</si>
  <si>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</si>
  <si>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</si>
  <si>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</si>
  <si>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</si>
  <si>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</si>
  <si>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</si>
  <si>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</si>
  <si>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</si>
  <si>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</si>
  <si>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</si>
  <si>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</si>
  <si>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</si>
  <si>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</si>
  <si>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</si>
  <si>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</si>
  <si>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</si>
  <si>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</si>
  <si>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</si>
  <si>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</si>
  <si>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</si>
  <si>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</si>
  <si>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</si>
  <si>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</si>
  <si>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</si>
  <si>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</si>
  <si>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</si>
  <si>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</si>
  <si>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</si>
  <si>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</si>
  <si>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</si>
  <si>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</si>
  <si>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</si>
  <si>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</si>
  <si>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</si>
  <si>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</si>
  <si>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</si>
  <si>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</si>
  <si>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</si>
  <si>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</si>
  <si>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</si>
  <si>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</si>
  <si>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</si>
  <si>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</si>
  <si>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</si>
  <si>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</si>
  <si>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</si>
  <si>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</si>
  <si>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</si>
  <si>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</si>
  <si>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</si>
  <si>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</si>
  <si>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</si>
  <si>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</si>
  <si>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</si>
  <si>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</si>
  <si>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</si>
  <si>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</si>
  <si>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</si>
  <si>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</si>
  <si>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</si>
  <si>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</si>
  <si>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</si>
  <si>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</si>
  <si>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</si>
  <si>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</si>
  <si>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</si>
  <si>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</si>
  <si>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</si>
  <si>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</si>
  <si>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</si>
  <si>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</si>
  <si>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</si>
  <si>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</si>
  <si>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</si>
  <si>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</si>
  <si>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</si>
  <si>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</si>
  <si>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</si>
  <si>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</si>
  <si>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</si>
  <si>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</si>
  <si>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</si>
  <si>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</si>
  <si>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</si>
  <si>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</si>
  <si>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</si>
  <si>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</si>
  <si>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</si>
  <si>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</si>
  <si>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</si>
  <si>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</si>
  <si>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</si>
  <si>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</si>
  <si>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</si>
  <si>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</si>
  <si>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</si>
  <si>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</si>
  <si>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</si>
  <si>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</si>
  <si>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</si>
  <si>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</si>
  <si>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</si>
  <si>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</si>
  <si>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</si>
  <si>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</si>
  <si>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</si>
  <si>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</si>
  <si>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</si>
  <si>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</si>
  <si>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</si>
  <si>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</si>
  <si>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</si>
  <si>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</si>
  <si>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</si>
  <si>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</si>
  <si>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</si>
  <si>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</si>
  <si>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</si>
  <si>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</si>
  <si>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</si>
  <si>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</si>
  <si>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</si>
  <si>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</si>
  <si>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</si>
  <si>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</si>
  <si>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</si>
  <si>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</si>
  <si>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</si>
  <si>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</si>
  <si>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</si>
  <si>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</si>
  <si>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</si>
  <si>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</si>
  <si>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</si>
  <si>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</si>
  <si>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</si>
  <si>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</si>
  <si>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</si>
  <si>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</si>
  <si>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</si>
  <si>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</si>
  <si>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</si>
  <si>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</si>
  <si>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</si>
  <si>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</si>
  <si>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</si>
  <si>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</si>
  <si>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</si>
  <si>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</si>
  <si>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</si>
  <si>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</si>
  <si>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</si>
  <si>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</si>
  <si>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</si>
  <si>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</si>
  <si>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</si>
  <si>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</si>
  <si>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</si>
  <si>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</si>
  <si>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</si>
  <si>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</si>
  <si>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</si>
  <si>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</si>
  <si>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</si>
  <si>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</si>
  <si>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</si>
  <si>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</si>
  <si>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</si>
  <si>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</si>
  <si>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</si>
  <si>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</si>
  <si>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</si>
  <si>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</si>
  <si>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</si>
  <si>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</si>
  <si>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</si>
  <si>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</si>
  <si>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</si>
  <si>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</si>
  <si>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</si>
  <si>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</si>
  <si>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</si>
  <si>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</si>
  <si>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</si>
  <si>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</si>
  <si>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</si>
  <si>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</si>
  <si>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</si>
  <si>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</si>
  <si>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</si>
  <si>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</si>
  <si>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</si>
  <si>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</si>
  <si>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</si>
  <si>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</si>
  <si>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</si>
  <si>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</si>
  <si>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</si>
  <si>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</si>
  <si>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</si>
  <si>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</si>
  <si>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</si>
  <si>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</si>
  <si>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</si>
  <si>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</si>
  <si>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</si>
  <si>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</si>
  <si>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</si>
  <si>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</si>
  <si>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</si>
  <si>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</si>
  <si>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</si>
  <si>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</si>
  <si>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</si>
  <si>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</si>
  <si>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</si>
  <si>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</si>
  <si>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</si>
  <si>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</si>
  <si>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</si>
  <si>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</si>
  <si>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</si>
  <si>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</si>
  <si>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</si>
  <si>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</si>
  <si>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</si>
  <si>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</si>
  <si>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</si>
  <si>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</si>
  <si>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</si>
  <si>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</si>
  <si>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</si>
  <si>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</si>
  <si>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</si>
  <si>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</si>
  <si>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</si>
  <si>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</si>
  <si>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</si>
  <si>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</si>
  <si>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</si>
  <si>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</si>
  <si>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</si>
  <si>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</si>
  <si>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</si>
  <si>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</si>
  <si>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</si>
  <si>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</si>
  <si>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</si>
  <si>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</si>
  <si>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</si>
  <si>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</si>
  <si>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</si>
  <si>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</si>
  <si>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</si>
  <si>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</si>
  <si>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</si>
  <si>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</si>
  <si>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</si>
  <si>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</si>
  <si>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</si>
  <si>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</si>
  <si>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</si>
  <si>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</si>
  <si>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</si>
  <si>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</si>
  <si>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</si>
  <si>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</si>
  <si>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</si>
  <si>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</si>
  <si>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</si>
  <si>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</si>
  <si>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</si>
  <si>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</si>
  <si>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</si>
  <si>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</si>
  <si>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</si>
  <si>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</si>
  <si>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</si>
  <si>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</si>
  <si>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</si>
  <si>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</si>
  <si>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</si>
  <si>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</si>
  <si>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</si>
  <si>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</si>
  <si>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</si>
  <si>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</si>
  <si>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</si>
  <si>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</si>
  <si>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</si>
  <si>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</si>
  <si>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</si>
  <si>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</si>
  <si>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</si>
  <si>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</si>
  <si>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</si>
  <si>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</si>
  <si>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</si>
  <si>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</si>
  <si>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</si>
  <si>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</si>
  <si>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</si>
  <si>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</si>
  <si>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</si>
  <si>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</si>
  <si>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</si>
  <si>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</si>
  <si>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</si>
  <si>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</si>
  <si>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</si>
  <si>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</si>
  <si>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</si>
  <si>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</si>
  <si>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</si>
  <si>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</si>
  <si>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</si>
  <si>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</si>
  <si>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</si>
  <si>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</si>
  <si>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</si>
  <si>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</si>
  <si>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</si>
  <si>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</si>
  <si>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</si>
  <si>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</si>
  <si>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</si>
  <si>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</si>
  <si>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</si>
  <si>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</si>
  <si>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</si>
  <si>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</si>
  <si>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</si>
  <si>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</si>
  <si>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</si>
  <si>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</si>
  <si>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</si>
  <si>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</si>
  <si>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</si>
  <si>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</si>
  <si>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</si>
  <si>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</si>
  <si>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</si>
  <si>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</si>
  <si>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</si>
  <si>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</si>
  <si>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</si>
  <si>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</si>
  <si>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</si>
  <si>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</si>
  <si>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</si>
  <si>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</si>
  <si>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</si>
  <si>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</si>
  <si>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</si>
  <si>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</si>
  <si>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</si>
  <si>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</si>
  <si>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</si>
  <si>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</si>
  <si>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</si>
  <si>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</si>
  <si>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</si>
  <si>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</si>
  <si>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</si>
  <si>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</si>
  <si>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</si>
  <si>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</si>
  <si>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</si>
  <si>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</si>
  <si>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</si>
  <si>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</si>
  <si>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</si>
  <si>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</si>
  <si>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</si>
  <si>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</si>
  <si>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</si>
  <si>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</si>
  <si>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</si>
  <si>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</si>
  <si>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</si>
  <si>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</si>
  <si>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</si>
  <si>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</si>
  <si>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</si>
  <si>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</si>
  <si>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</si>
  <si>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</si>
  <si>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</si>
  <si>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</si>
  <si>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</si>
  <si>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</si>
  <si>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</si>
  <si>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</si>
  <si>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</si>
  <si>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</si>
  <si>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</si>
  <si>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</si>
  <si>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</si>
  <si>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</si>
  <si>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</si>
  <si>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</si>
  <si>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</si>
  <si>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</si>
  <si>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</si>
  <si>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</si>
  <si>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</si>
  <si>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</si>
  <si>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</si>
  <si>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</si>
  <si>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</si>
  <si>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</si>
  <si>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</si>
  <si>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</si>
  <si>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</si>
  <si>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</si>
  <si>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</si>
  <si>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</si>
  <si>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</si>
  <si>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</si>
  <si>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</si>
  <si>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</si>
  <si>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</si>
  <si>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</si>
  <si>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</si>
  <si>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</si>
  <si>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</si>
  <si>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</si>
  <si>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</si>
  <si>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</si>
  <si>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</si>
  <si>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</si>
  <si>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</si>
  <si>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</si>
  <si>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</si>
  <si>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</si>
  <si>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</si>
  <si>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</si>
  <si>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</si>
  <si>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</si>
  <si>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</si>
  <si>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</si>
  <si>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</si>
  <si>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</si>
  <si>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</si>
  <si>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</si>
  <si>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</si>
  <si>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</si>
  <si>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</si>
  <si>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</si>
  <si>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</si>
  <si>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</si>
  <si>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</si>
  <si>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</si>
  <si>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</si>
  <si>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</si>
  <si>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</si>
  <si>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</si>
  <si>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</si>
  <si>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</si>
  <si>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</si>
  <si>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</si>
  <si>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</si>
  <si>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</si>
  <si>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</si>
  <si>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</si>
  <si>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</si>
  <si>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</si>
  <si>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</si>
  <si>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</si>
  <si>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</si>
  <si>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</si>
  <si>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</si>
  <si>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</si>
  <si>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</si>
  <si>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</si>
  <si>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</si>
  <si>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</si>
  <si>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</si>
  <si>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</si>
  <si>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</si>
  <si>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</si>
  <si>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</si>
  <si>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</si>
  <si>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</si>
  <si>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</si>
  <si>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</si>
  <si>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</si>
  <si>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</si>
  <si>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</si>
  <si>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</si>
  <si>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</si>
  <si>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</si>
  <si>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</si>
  <si>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</si>
  <si>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</si>
  <si>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</si>
  <si>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</si>
  <si>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</si>
  <si>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</si>
  <si>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</si>
  <si>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</si>
  <si>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</si>
  <si>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</si>
  <si>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</si>
  <si>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</si>
  <si>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</si>
  <si>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</si>
  <si>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</si>
  <si>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</si>
  <si>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</si>
  <si>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</si>
  <si>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</si>
  <si>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</si>
  <si>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</si>
  <si>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</si>
  <si>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</si>
  <si>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</si>
  <si>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</si>
  <si>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</si>
  <si>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</si>
  <si>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</si>
  <si>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</si>
  <si>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</si>
  <si>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</si>
  <si>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</si>
  <si>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</si>
  <si>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</si>
  <si>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</si>
  <si>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</si>
  <si>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</si>
  <si>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</si>
  <si>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</si>
  <si>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</si>
  <si>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</si>
  <si>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</si>
  <si>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</si>
  <si>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</si>
  <si>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</si>
  <si>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</si>
  <si>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</si>
  <si>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</si>
  <si>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</si>
  <si>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</si>
  <si>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</si>
  <si>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</si>
  <si>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</si>
  <si>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</si>
  <si>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</si>
  <si>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</si>
  <si>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</si>
  <si>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</si>
  <si>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</si>
  <si>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</si>
  <si>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</si>
  <si>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</si>
  <si>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</si>
  <si>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</si>
  <si>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</si>
  <si>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</si>
  <si>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</si>
  <si>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</si>
  <si>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</si>
  <si>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</si>
  <si>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</si>
  <si>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</si>
  <si>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</si>
  <si>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</si>
  <si>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</si>
  <si>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</si>
  <si>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</si>
  <si>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</si>
  <si>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</si>
  <si>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</si>
  <si>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</si>
  <si>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</si>
  <si>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</si>
  <si>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</si>
  <si>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</si>
  <si>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</si>
  <si>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</si>
  <si>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</si>
  <si>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</si>
  <si>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</si>
  <si>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</si>
  <si>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</si>
  <si>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</si>
  <si>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</si>
  <si>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</si>
  <si>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</si>
  <si>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</si>
  <si>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</si>
  <si>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</si>
  <si>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</si>
  <si>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</si>
  <si>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</si>
  <si>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</si>
  <si>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</si>
  <si>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</si>
  <si>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</si>
  <si>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</si>
  <si>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</si>
  <si>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</si>
  <si>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</si>
  <si>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</si>
  <si>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</si>
  <si>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</si>
  <si>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</si>
  <si>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</si>
  <si>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</si>
  <si>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</si>
  <si>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</si>
  <si>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</si>
  <si>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</si>
  <si>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</si>
  <si>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</si>
  <si>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</si>
  <si>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</si>
  <si>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</si>
  <si>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</si>
  <si>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</si>
  <si>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</si>
  <si>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</si>
  <si>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</si>
  <si>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</si>
  <si>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</si>
  <si>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</si>
  <si>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</si>
  <si>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</si>
  <si>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</si>
  <si>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</si>
  <si>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</si>
  <si>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</si>
  <si>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</si>
  <si>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</si>
  <si>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</si>
  <si>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</si>
  <si>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</si>
  <si>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</si>
  <si>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</si>
  <si>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</si>
  <si>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</si>
  <si>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</si>
  <si>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</si>
  <si>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</si>
  <si>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</si>
  <si>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</si>
  <si>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</si>
  <si>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</si>
  <si>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</si>
  <si>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</si>
  <si>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</si>
  <si>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</si>
  <si>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</si>
  <si>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</si>
  <si>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</si>
  <si>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</si>
  <si>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</si>
  <si>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</si>
  <si>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</si>
  <si>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</si>
  <si>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</si>
  <si>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</si>
  <si>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</si>
  <si>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</si>
  <si>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</si>
  <si>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</si>
  <si>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</si>
  <si>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</si>
  <si>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</si>
  <si>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</si>
  <si>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</si>
  <si>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</si>
  <si>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</si>
  <si>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</si>
  <si>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</si>
  <si>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</si>
  <si>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</si>
  <si>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</si>
  <si>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</si>
  <si>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</si>
  <si>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</si>
  <si>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</si>
  <si>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</si>
  <si>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</si>
  <si>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</si>
  <si>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</si>
  <si>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</si>
  <si>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</si>
  <si>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</si>
  <si>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</si>
  <si>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</si>
  <si>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</si>
  <si>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</si>
  <si>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</si>
  <si>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</si>
  <si>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</si>
  <si>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</si>
  <si>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</si>
  <si>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</si>
  <si>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</si>
  <si>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</si>
  <si>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</si>
  <si>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</si>
  <si>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</si>
  <si>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</si>
  <si>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</si>
  <si>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</si>
  <si>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</si>
  <si>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</si>
  <si>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</si>
  <si>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</si>
  <si>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</si>
  <si>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</si>
  <si>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</si>
  <si>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</si>
  <si>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</si>
  <si>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</si>
  <si>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</si>
  <si>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</si>
  <si>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</si>
  <si>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</si>
  <si>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</si>
  <si>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</si>
  <si>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</si>
  <si>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</si>
  <si>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</si>
  <si>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</si>
  <si>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</si>
  <si>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</si>
  <si>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</si>
  <si>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</si>
  <si>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</si>
  <si>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</si>
  <si>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</si>
  <si>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</si>
  <si>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</si>
  <si>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</si>
  <si>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</si>
  <si>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</si>
  <si>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</si>
  <si>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</si>
  <si>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</si>
  <si>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</si>
  <si>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</si>
  <si>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</si>
  <si>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</si>
  <si>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</si>
  <si>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</si>
  <si>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</si>
  <si>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</si>
  <si>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</si>
  <si>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</si>
  <si>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</si>
  <si>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</si>
  <si>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</si>
  <si>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</si>
  <si>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</si>
  <si>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</si>
  <si>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</si>
  <si>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</si>
  <si>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</si>
  <si>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</si>
  <si>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</si>
  <si>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</si>
  <si>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</si>
  <si>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</si>
  <si>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</si>
  <si>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</si>
  <si>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</si>
  <si>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</si>
  <si>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</si>
  <si>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</si>
  <si>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</si>
  <si>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</si>
  <si>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</si>
  <si>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</si>
  <si>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</si>
  <si>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</si>
  <si>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</si>
  <si>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</si>
  <si>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</si>
  <si>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</si>
  <si>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</si>
  <si>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</si>
  <si>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</si>
  <si>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</si>
  <si>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</si>
  <si>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</si>
  <si>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</si>
  <si>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</si>
  <si>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</si>
  <si>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</si>
  <si>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</si>
  <si>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</si>
  <si>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</si>
  <si>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</si>
  <si>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</si>
  <si>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</si>
  <si>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</si>
  <si>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</si>
  <si>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</si>
  <si>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</si>
  <si>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</si>
  <si>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</si>
  <si>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</si>
  <si>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</si>
  <si>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</si>
  <si>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</si>
  <si>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</si>
  <si>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</si>
  <si>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</si>
  <si>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</si>
  <si>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</si>
  <si>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</si>
  <si>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</si>
  <si>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</si>
  <si>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</si>
  <si>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</si>
  <si>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</si>
  <si>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</si>
  <si>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</si>
  <si>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</si>
  <si>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</si>
  <si>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</si>
  <si>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</si>
  <si>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</si>
  <si>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</si>
  <si>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</si>
  <si>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</si>
  <si>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</si>
  <si>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</si>
  <si>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</si>
  <si>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</si>
  <si>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</si>
  <si>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</si>
  <si>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</si>
  <si>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</si>
  <si>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</si>
  <si>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</si>
  <si>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</si>
  <si>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</si>
  <si>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</si>
  <si>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</si>
  <si>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</si>
  <si>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</si>
  <si>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</si>
  <si>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</si>
  <si>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</si>
  <si>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</si>
  <si>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</si>
  <si>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</si>
  <si>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</si>
  <si>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</si>
  <si>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</si>
  <si>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</si>
  <si>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</si>
  <si>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</si>
  <si>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</si>
  <si>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</si>
  <si>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</si>
  <si>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</si>
  <si>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</si>
  <si>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</si>
  <si>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</si>
  <si>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</si>
  <si>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</si>
  <si>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</si>
  <si>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</si>
  <si>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</si>
  <si>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</si>
  <si>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</si>
  <si>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</si>
  <si>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</si>
  <si>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</si>
  <si>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</si>
  <si>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</si>
  <si>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</si>
  <si>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</si>
  <si>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</si>
  <si>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</si>
  <si>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</si>
  <si>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</si>
  <si>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</si>
  <si>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</si>
  <si>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</si>
  <si>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</si>
  <si>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</si>
  <si>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</si>
  <si>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</si>
  <si>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</si>
  <si>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</si>
  <si>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</si>
  <si>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</si>
  <si>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</si>
  <si>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</si>
  <si>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</si>
  <si>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</si>
  <si>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</si>
  <si>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</si>
  <si>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</si>
  <si>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</si>
  <si>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</si>
  <si>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</si>
  <si>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</si>
  <si>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</si>
  <si>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</si>
  <si>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</si>
  <si>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</si>
  <si>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</si>
  <si>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</si>
  <si>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</si>
  <si>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</si>
  <si>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</si>
  <si>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</si>
  <si>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</si>
  <si>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</si>
  <si>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</si>
  <si>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</si>
  <si>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</si>
  <si>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</si>
  <si>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</si>
  <si>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</si>
  <si>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</si>
  <si>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</si>
  <si>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</si>
  <si>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</si>
  <si>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</si>
  <si>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</si>
  <si>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</si>
  <si>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</si>
  <si>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</si>
  <si>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</si>
  <si>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</si>
  <si>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</si>
  <si>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</si>
  <si>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</si>
  <si>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</si>
  <si>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</si>
  <si>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</si>
  <si>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</si>
  <si>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</si>
  <si>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</si>
  <si>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</si>
  <si>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</si>
  <si>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</si>
  <si>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</si>
  <si>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</si>
  <si>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</si>
  <si>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</si>
  <si>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</si>
  <si>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</si>
  <si>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</si>
  <si>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</si>
  <si>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</si>
  <si>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</si>
  <si>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</si>
  <si>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</si>
  <si>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</si>
  <si>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</si>
  <si>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</si>
  <si>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</si>
  <si>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</si>
  <si>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</si>
  <si>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</si>
  <si>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</si>
  <si>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</si>
  <si>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</si>
  <si>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</si>
  <si>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</si>
  <si>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</si>
  <si>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</si>
  <si>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</si>
  <si>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</si>
  <si>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</si>
  <si>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</si>
  <si>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</si>
  <si>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</si>
  <si>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</si>
  <si>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</si>
  <si>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</si>
  <si>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</si>
  <si>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</si>
  <si>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</si>
  <si>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</si>
  <si>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</si>
  <si>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</si>
  <si>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</si>
  <si>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</si>
  <si>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</si>
  <si>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</si>
  <si>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</si>
  <si>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</si>
  <si>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</si>
  <si>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</si>
  <si>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</si>
  <si>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</si>
  <si>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</si>
  <si>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</si>
  <si>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</si>
  <si>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</si>
  <si>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</si>
  <si>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</si>
  <si>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</si>
  <si>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</si>
  <si>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</si>
  <si>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</si>
  <si>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</si>
  <si>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</si>
  <si>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</si>
  <si>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</si>
  <si>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</si>
  <si>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</si>
  <si>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</si>
  <si>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</si>
  <si>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</si>
  <si>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</si>
  <si>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</si>
  <si>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</si>
  <si>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</si>
  <si>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</si>
  <si>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</si>
  <si>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</si>
  <si>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</si>
  <si>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</si>
  <si>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</si>
  <si>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</si>
  <si>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</si>
  <si>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</si>
  <si>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</si>
  <si>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</si>
  <si>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</si>
  <si>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</si>
  <si>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</si>
  <si>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</si>
  <si>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</si>
  <si>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</si>
  <si>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</si>
  <si>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</si>
  <si>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</si>
  <si>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</si>
  <si>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</si>
  <si>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</si>
  <si>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</si>
  <si>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</si>
  <si>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</si>
  <si>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</si>
  <si>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</si>
  <si>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</si>
  <si>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</si>
  <si>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</si>
  <si>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</si>
  <si>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</si>
  <si>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</si>
  <si>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</si>
  <si>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</si>
  <si>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</si>
  <si>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</si>
  <si>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</si>
  <si>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</si>
  <si>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</si>
  <si>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</si>
  <si>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</si>
  <si>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</si>
  <si>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</si>
  <si>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</si>
  <si>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</si>
  <si>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</si>
  <si>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</si>
  <si>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</si>
  <si>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</si>
  <si>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</si>
  <si>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</si>
  <si>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</si>
  <si>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</si>
  <si>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</si>
  <si>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</si>
  <si>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</si>
  <si>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</si>
  <si>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</si>
  <si>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</si>
  <si>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</si>
  <si>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</si>
  <si>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</si>
  <si>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</si>
  <si>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</si>
  <si>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</si>
  <si>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</si>
  <si>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</si>
  <si>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</si>
  <si>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</si>
  <si>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</si>
  <si>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</si>
  <si>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</si>
  <si>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</si>
  <si>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</si>
  <si>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</si>
  <si>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</si>
  <si>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</si>
  <si>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</si>
  <si>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</si>
  <si>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</si>
  <si>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</si>
  <si>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</si>
  <si>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</si>
  <si>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</si>
  <si>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</si>
  <si>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</si>
  <si>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</si>
  <si>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</si>
  <si>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</si>
  <si>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</si>
  <si>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</si>
  <si>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</si>
  <si>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</si>
  <si>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</si>
  <si>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</si>
  <si>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</si>
  <si>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</si>
  <si>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</si>
  <si>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</si>
  <si>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</si>
  <si>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</si>
  <si>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</si>
  <si>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</si>
  <si>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</si>
  <si>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</si>
  <si>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</si>
  <si>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</si>
  <si>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</si>
  <si>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</si>
  <si>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</si>
  <si>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</si>
  <si>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</si>
  <si>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</si>
  <si>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</si>
  <si>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</si>
  <si>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</si>
  <si>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</si>
  <si>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</si>
  <si>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</si>
  <si>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</si>
  <si>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</si>
  <si>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</si>
  <si>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</si>
  <si>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</si>
  <si>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</si>
  <si>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</si>
  <si>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</si>
  <si>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</si>
  <si>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</si>
  <si>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</si>
  <si>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</si>
  <si>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</si>
  <si>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</si>
  <si>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</si>
  <si>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</si>
  <si>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</si>
  <si>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</si>
  <si>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</si>
  <si>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</si>
  <si>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</si>
  <si>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</si>
  <si>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</si>
  <si>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</si>
  <si>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</si>
  <si>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</si>
  <si>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</si>
  <si>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</si>
  <si>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</si>
  <si>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</si>
  <si>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</si>
  <si>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</si>
  <si>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</si>
  <si>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</si>
  <si>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</si>
  <si>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</si>
  <si>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</si>
  <si>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</si>
  <si>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</si>
  <si>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</si>
  <si>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</si>
  <si>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</si>
  <si>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</si>
  <si>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</si>
  <si>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</si>
  <si>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</si>
  <si>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</si>
  <si>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</si>
  <si>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</si>
  <si>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</si>
  <si>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</si>
  <si>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</si>
  <si>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</si>
  <si>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</si>
  <si>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</si>
  <si>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</si>
  <si>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</si>
  <si>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</si>
  <si>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</si>
  <si>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</si>
  <si>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</si>
  <si>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</si>
  <si>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</si>
  <si>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</si>
  <si>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</si>
  <si>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</si>
  <si>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</si>
  <si>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</si>
  <si>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</si>
  <si>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</si>
  <si>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</si>
  <si>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</si>
  <si>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</si>
  <si>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</si>
  <si>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</si>
  <si>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</si>
  <si>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</si>
  <si>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</si>
  <si>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</si>
  <si>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</si>
  <si>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</si>
  <si>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</si>
  <si>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</si>
  <si>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</si>
  <si>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</si>
  <si>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</si>
  <si>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</si>
  <si>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</si>
  <si>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</si>
  <si>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</si>
  <si>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</si>
  <si>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</si>
  <si>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</si>
  <si>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</si>
  <si>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</si>
  <si>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</si>
  <si>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</si>
  <si>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</si>
  <si>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</si>
  <si>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</si>
  <si>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</si>
  <si>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</si>
  <si>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</si>
  <si>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</si>
  <si>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</si>
  <si>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</si>
  <si>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</si>
  <si>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</si>
  <si>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</si>
  <si>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</si>
  <si>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</si>
  <si>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</si>
  <si>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</si>
  <si>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</si>
  <si>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</si>
  <si>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</si>
  <si>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</si>
  <si>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</si>
  <si>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</si>
  <si>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</si>
  <si>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</si>
  <si>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</si>
  <si>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</si>
  <si>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</si>
  <si>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</si>
  <si>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</si>
  <si>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</si>
  <si>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</si>
  <si>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</si>
  <si>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</si>
  <si>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</si>
  <si>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</si>
  <si>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</si>
  <si>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</si>
  <si>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</si>
  <si>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</si>
  <si>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</si>
  <si>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</si>
  <si>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</si>
  <si>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</si>
  <si>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</si>
  <si>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</si>
  <si>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</si>
  <si>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</si>
  <si>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</si>
  <si>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</si>
  <si>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</si>
  <si>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</si>
  <si>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</si>
  <si>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</si>
  <si>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</si>
  <si>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</si>
  <si>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</si>
  <si>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</si>
  <si>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</si>
  <si>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</si>
  <si>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</si>
  <si>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</si>
  <si>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</si>
  <si>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</si>
  <si>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</si>
  <si>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</si>
  <si>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</si>
  <si>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</si>
  <si>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</si>
  <si>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</si>
  <si>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</si>
  <si>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</si>
  <si>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</si>
  <si>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</si>
  <si>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</si>
  <si>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</si>
  <si>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</si>
  <si>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</si>
  <si>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</si>
  <si>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</si>
  <si>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</si>
  <si>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</si>
  <si>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</si>
  <si>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</si>
  <si>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</si>
  <si>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</si>
  <si>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</si>
  <si>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</si>
  <si>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</si>
  <si>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</si>
  <si>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</si>
  <si>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</si>
  <si>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</si>
  <si>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</si>
  <si>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</si>
  <si>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</si>
  <si>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</si>
  <si>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</si>
  <si>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</si>
  <si>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</si>
  <si>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</si>
  <si>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</si>
  <si>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</si>
  <si>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</si>
  <si>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</si>
  <si>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</si>
  <si>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</si>
  <si>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</si>
  <si>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</si>
  <si>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</si>
  <si>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</si>
  <si>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</si>
  <si>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</si>
  <si>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</si>
  <si>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</si>
  <si>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</si>
  <si>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</si>
  <si>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</si>
  <si>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</si>
  <si>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</si>
  <si>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</si>
  <si>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</si>
  <si>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</si>
  <si>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</si>
  <si>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</si>
  <si>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</si>
  <si>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</si>
  <si>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</si>
  <si>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</si>
  <si>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</si>
  <si>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</si>
  <si>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</si>
  <si>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</si>
  <si>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</si>
  <si>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</si>
  <si>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</si>
  <si>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</si>
  <si>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</si>
  <si>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</si>
  <si>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</si>
  <si>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</si>
  <si>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</si>
  <si>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</si>
  <si>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</si>
  <si>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</si>
  <si>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</si>
  <si>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</si>
  <si>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</si>
  <si>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</si>
  <si>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</si>
  <si>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</si>
  <si>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</si>
  <si>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</si>
  <si>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</si>
  <si>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</si>
  <si>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</si>
  <si>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</si>
  <si>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</si>
  <si>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</si>
  <si>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</si>
  <si>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</si>
  <si>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</si>
  <si>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</si>
  <si>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</si>
  <si>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</si>
  <si>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</si>
  <si>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</si>
  <si>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</si>
  <si>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</si>
  <si>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</si>
  <si>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</si>
  <si>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</si>
  <si>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</si>
  <si>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</si>
  <si>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</si>
  <si>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</si>
  <si>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</si>
  <si>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</si>
  <si>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</si>
  <si>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</si>
  <si>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</si>
  <si>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</si>
  <si>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</si>
  <si>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</si>
  <si>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</si>
  <si>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</si>
  <si>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</si>
  <si>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</si>
  <si>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</si>
  <si>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</si>
  <si>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</si>
  <si>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</si>
  <si>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</si>
  <si>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</si>
  <si>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</si>
  <si>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</si>
  <si>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</si>
  <si>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</si>
  <si>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</si>
  <si>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</si>
  <si>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</si>
  <si>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</si>
  <si>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</si>
  <si>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</si>
  <si>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</si>
  <si>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</si>
  <si>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</si>
  <si>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</si>
  <si>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</si>
  <si>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</si>
  <si>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</si>
  <si>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</si>
  <si>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</si>
  <si>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</si>
  <si>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</si>
  <si>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</si>
  <si>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</si>
  <si>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</si>
  <si>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</si>
  <si>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</si>
  <si>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</si>
  <si>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</si>
  <si>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</si>
  <si>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</si>
  <si>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</si>
  <si>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</si>
  <si>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</si>
  <si>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</si>
  <si>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</si>
  <si>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</si>
  <si>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</si>
  <si>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</si>
  <si>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</si>
  <si>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</si>
  <si>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</si>
  <si>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</si>
  <si>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</si>
  <si>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</si>
  <si>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</si>
  <si>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</si>
  <si>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</si>
  <si>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</si>
  <si>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</si>
  <si>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</si>
  <si>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</si>
  <si>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</si>
  <si>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</si>
  <si>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</si>
  <si>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</si>
  <si>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</si>
  <si>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</si>
  <si>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</si>
  <si>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</si>
  <si>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</si>
  <si>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</si>
  <si>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</si>
  <si>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</si>
  <si>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</si>
  <si>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</si>
  <si>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</si>
  <si>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</si>
  <si>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</si>
  <si>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</si>
  <si>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</si>
  <si>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</si>
  <si>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</si>
  <si>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</si>
  <si>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</si>
  <si>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</si>
  <si>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</si>
  <si>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</si>
  <si>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</si>
  <si>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</si>
  <si>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</si>
  <si>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</si>
  <si>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</si>
  <si>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</si>
  <si>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</si>
  <si>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</si>
  <si>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</si>
  <si>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</si>
  <si>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</si>
  <si>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</si>
  <si>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</si>
  <si>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</si>
  <si>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</si>
  <si>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</si>
  <si>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</si>
  <si>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</si>
  <si>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</si>
  <si>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</si>
  <si>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</si>
  <si>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</si>
  <si>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</si>
  <si>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</si>
  <si>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</si>
  <si>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</si>
  <si>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</si>
  <si>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</si>
  <si>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</si>
  <si>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</si>
  <si>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</si>
  <si>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</si>
  <si>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</si>
  <si>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</si>
  <si>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</si>
  <si>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</si>
  <si>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</si>
  <si>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</si>
  <si>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</si>
  <si>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</si>
  <si>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</si>
  <si>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</si>
  <si>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</si>
  <si>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</si>
  <si>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</si>
  <si>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</si>
  <si>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</si>
  <si>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</si>
  <si>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</si>
  <si>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</si>
  <si>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</si>
  <si>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</si>
  <si>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</si>
  <si>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</si>
  <si>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</si>
  <si>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</si>
  <si>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</si>
  <si>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</si>
  <si>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</si>
  <si>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</si>
  <si>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</si>
  <si>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</si>
  <si>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</si>
  <si>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</si>
  <si>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</si>
  <si>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</si>
  <si>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</si>
  <si>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</si>
  <si>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</si>
  <si>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</si>
  <si>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</si>
  <si>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</si>
  <si>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</si>
  <si>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</si>
  <si>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</si>
  <si>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</si>
  <si>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</si>
  <si>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</si>
  <si>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</si>
  <si>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</si>
  <si>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</si>
  <si>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</si>
  <si>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</si>
  <si>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</si>
  <si>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</si>
  <si>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</si>
  <si>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</si>
  <si>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</si>
  <si>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</si>
  <si>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</si>
  <si>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</si>
  <si>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</si>
  <si>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</si>
  <si>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</si>
  <si>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</si>
  <si>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</si>
  <si>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</si>
  <si>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</si>
  <si>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</si>
  <si>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</si>
  <si>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</si>
  <si>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</si>
  <si>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</si>
  <si>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</si>
  <si>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</si>
  <si>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</si>
  <si>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</si>
  <si>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</si>
  <si>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</si>
  <si>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</si>
  <si>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</si>
  <si>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</si>
  <si>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</si>
  <si>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</si>
  <si>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</si>
  <si>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</si>
  <si>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</si>
  <si>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</si>
  <si>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</si>
  <si>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</si>
  <si>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</si>
  <si>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</si>
  <si>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</si>
  <si>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</si>
  <si>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</si>
  <si>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</si>
  <si>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</si>
  <si>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</si>
  <si>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</si>
  <si>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</si>
  <si>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</si>
  <si>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</si>
  <si>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</si>
  <si>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</si>
  <si>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</si>
  <si>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</si>
  <si>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</si>
  <si>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</si>
  <si>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</si>
  <si>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</si>
  <si>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</si>
  <si>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</si>
  <si>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</si>
  <si>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</si>
  <si>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</si>
  <si>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</si>
  <si>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</si>
  <si>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</si>
  <si>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</si>
  <si>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</si>
  <si>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</si>
  <si>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</si>
  <si>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</si>
  <si>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</si>
  <si>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</si>
  <si>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</si>
  <si>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</si>
  <si>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</si>
  <si>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</si>
  <si>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</si>
  <si>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</si>
  <si>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</si>
  <si>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</si>
  <si>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</si>
  <si>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</si>
  <si>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</si>
  <si>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</si>
  <si>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</si>
  <si>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</si>
  <si>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</si>
  <si>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</si>
  <si>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</si>
  <si>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</si>
  <si>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</si>
  <si>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</si>
  <si>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</si>
  <si>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</si>
  <si>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</si>
  <si>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</si>
  <si>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</si>
  <si>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</si>
  <si>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</si>
  <si>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</si>
  <si>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</si>
  <si>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</si>
  <si>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</si>
  <si>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</si>
  <si>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</si>
  <si>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</si>
  <si>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</si>
  <si>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</si>
  <si>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</si>
  <si>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</si>
  <si>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</si>
  <si>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</si>
  <si>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</si>
  <si>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</si>
  <si>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</si>
  <si>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</si>
  <si>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</si>
  <si>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</si>
  <si>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</si>
  <si>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</si>
  <si>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</si>
  <si>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</si>
  <si>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</si>
  <si>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</si>
  <si>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</si>
  <si>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</si>
  <si>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</si>
  <si>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</si>
  <si>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</si>
  <si>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</si>
  <si>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</si>
  <si>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</si>
  <si>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</si>
  <si>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</si>
  <si>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</si>
  <si>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</si>
  <si>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</si>
  <si>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</si>
  <si>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</si>
  <si>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</si>
  <si>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</si>
  <si>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</si>
  <si>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</si>
  <si>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</si>
  <si>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</si>
  <si>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</si>
  <si>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</si>
  <si>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</si>
  <si>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</si>
  <si>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</si>
  <si>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</si>
  <si>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</si>
  <si>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</si>
  <si>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</si>
  <si>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</si>
  <si>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</si>
  <si>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</si>
  <si>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</si>
  <si>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</si>
  <si>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</si>
  <si>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</si>
  <si>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</si>
  <si>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</si>
  <si>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</si>
  <si>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</si>
  <si>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</si>
  <si>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</si>
  <si>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</si>
  <si>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</si>
  <si>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</si>
  <si>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</si>
  <si>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</si>
  <si>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</si>
  <si>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</si>
  <si>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</si>
  <si>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</si>
  <si>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</si>
  <si>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</si>
  <si>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</si>
  <si>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</si>
  <si>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</si>
  <si>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</si>
  <si>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</si>
  <si>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</si>
  <si>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</si>
  <si>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</si>
  <si>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</si>
  <si>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</si>
  <si>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</si>
  <si>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</si>
  <si>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</si>
  <si>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</si>
  <si>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</si>
  <si>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</si>
  <si>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</si>
  <si>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</si>
  <si>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</si>
  <si>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</si>
  <si>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</si>
  <si>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</si>
  <si>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</si>
  <si>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</si>
  <si>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</si>
  <si>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</si>
  <si>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</si>
  <si>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</si>
  <si>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</si>
  <si>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</si>
  <si>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</si>
  <si>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</si>
  <si>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</si>
  <si>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</si>
  <si>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</si>
  <si>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</si>
  <si>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</si>
  <si>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</si>
  <si>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</si>
  <si>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</si>
  <si>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</si>
  <si>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</si>
  <si>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</si>
  <si>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</si>
  <si>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</si>
  <si>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</si>
  <si>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</si>
  <si>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</si>
  <si>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</si>
  <si>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</si>
  <si>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</si>
  <si>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</si>
  <si>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</si>
  <si>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</si>
  <si>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</si>
  <si>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</si>
  <si>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</si>
  <si>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</si>
  <si>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</si>
  <si>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</si>
  <si>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</si>
  <si>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</si>
  <si>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</si>
  <si>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</si>
  <si>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</si>
  <si>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</si>
  <si>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</si>
  <si>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</si>
  <si>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</si>
  <si>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</si>
  <si>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</si>
  <si>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</si>
  <si>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</si>
  <si>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</si>
  <si>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</si>
  <si>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</si>
  <si>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</si>
  <si>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</si>
  <si>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</si>
  <si>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</si>
  <si>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</si>
  <si>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</si>
  <si>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</si>
  <si>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</si>
  <si>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</si>
  <si>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</si>
  <si>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</si>
  <si>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ABRACADEIRA PVC, PARA CALHA PLUVIAL, DIAMETRO ENTRE *80 E 100* MM, PARA DRENAGEM PLUVIAL PREDIAL</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</si>
  <si>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</si>
  <si>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</si>
  <si>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</si>
  <si>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</si>
  <si>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</si>
  <si>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</si>
  <si>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</si>
  <si>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</si>
  <si>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</si>
  <si>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</si>
  <si>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ROSCAVEL, COM FLANGES E ANEL DE VEDACAO, 1/2", PARA CAIXA D' AGUA</t>
  </si>
  <si>
    <t>ADAPTADOR PVC, ROSCAVEL, COM FLANGES E ANEL DE VEDACAO, 1", PARA CAIXA D' AGUA</t>
  </si>
  <si>
    <t>ADAPTADOR PVC, ROSCAVEL, COM FLANGES E ANEL DE VEDACAO, 3/4", PARA CAIXA D' AGUA</t>
  </si>
  <si>
    <t>AJUDANTE ESPECIALIZADO (HORISTA)</t>
  </si>
  <si>
    <t>ALIMENTACAO - HORISTA (COLETADO CAIXA - ENCARGOS COMPLEMENTARES)</t>
  </si>
  <si>
    <t>ALIMENTACAO - MENSALISTA (COLETADO CAIXA - ENCARGOS COMPLEMENTARES)</t>
  </si>
  <si>
    <t>ALMOXARIFE (HORISTA)</t>
  </si>
  <si>
    <t>APONTADOR OU APROPRIADOR DE MAO DE OBRA (HORISTA)</t>
  </si>
  <si>
    <t>AR CONDICIONADO SPLIT INVERTER, HI-WALL (PAREDE), 24000 BTU/H, CICLO FRIO, 60HZ, CLASSIFICACAO A (SELO PROCEL), GAS HFC, CONTROLE S/FIO</t>
  </si>
  <si>
    <t>ARGAMASSA USINADA AUTOADENSAVEL E AUTONIVELANTE PARA CONTRAPISO, COM BOMBEAMENTO (DISPONIBILIZACAO DE BOMBA), SEM O LANCAMENTO</t>
  </si>
  <si>
    <t>AUXILIAR DE ALMOXARIFE (HORISTA)</t>
  </si>
  <si>
    <t>AUXILIAR DE ESCRITORIO (HORISTA)</t>
  </si>
  <si>
    <t>AUXILIAR DE LABORATORISTA DE SOLOS E DE CONCRETO (HORISTA)</t>
  </si>
  <si>
    <t>AUXILIAR DE TOPOGRAFO (HORISTA)</t>
  </si>
  <si>
    <t>BANCADA/ BANCA/ BALCAO/ TAMPO EM MARMORE BRANCO COMUM, POLIDO, LISO, ACABAMENTO RETO, E= *3* CM (SEM FUROS)</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</si>
  <si>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</si>
  <si>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</si>
  <si>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</si>
  <si>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</si>
  <si>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</si>
  <si>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</si>
  <si>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</si>
  <si>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</si>
  <si>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</si>
  <si>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</si>
  <si>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</si>
  <si>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</si>
  <si>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</si>
  <si>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</si>
  <si>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</si>
  <si>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</si>
  <si>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</si>
  <si>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</si>
  <si>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</si>
  <si>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</si>
  <si>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</si>
  <si>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</si>
  <si>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</si>
  <si>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</si>
  <si>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</si>
  <si>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</si>
  <si>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</si>
  <si>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</si>
  <si>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</si>
  <si>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</si>
  <si>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</si>
  <si>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</si>
  <si>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</si>
  <si>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</si>
  <si>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</si>
  <si>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</si>
  <si>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</si>
  <si>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</si>
  <si>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</si>
  <si>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</si>
  <si>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</si>
  <si>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</si>
  <si>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</si>
  <si>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</si>
  <si>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</si>
  <si>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</si>
  <si>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</si>
  <si>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</si>
  <si>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</si>
  <si>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</si>
  <si>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</si>
  <si>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</si>
  <si>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</si>
  <si>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</si>
  <si>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</si>
  <si>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</si>
  <si>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</si>
  <si>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</si>
  <si>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</si>
  <si>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</si>
  <si>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</si>
  <si>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</si>
  <si>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</si>
  <si>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</si>
  <si>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</si>
  <si>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</si>
  <si>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</si>
  <si>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</si>
  <si>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</si>
  <si>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</si>
  <si>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</si>
  <si>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</si>
  <si>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</si>
  <si>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</si>
  <si>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</si>
  <si>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</si>
  <si>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</si>
  <si>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</si>
  <si>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</si>
  <si>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</si>
  <si>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</si>
  <si>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</si>
  <si>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</si>
  <si>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</si>
  <si>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</si>
  <si>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</si>
  <si>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</si>
  <si>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</si>
  <si>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</si>
  <si>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</si>
  <si>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</si>
  <si>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</si>
  <si>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</si>
  <si>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</si>
  <si>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</si>
  <si>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</si>
  <si>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</si>
  <si>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</si>
  <si>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</si>
  <si>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</si>
  <si>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</si>
  <si>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</si>
  <si>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</si>
  <si>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</si>
  <si>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</si>
  <si>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</si>
  <si>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</si>
  <si>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</si>
  <si>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</si>
  <si>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</si>
  <si>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</si>
  <si>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</si>
  <si>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</si>
  <si>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</si>
  <si>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</si>
  <si>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</si>
  <si>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</si>
  <si>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</si>
  <si>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</si>
  <si>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</si>
  <si>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</si>
  <si>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</si>
  <si>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</si>
  <si>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</si>
  <si>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</si>
  <si>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</si>
  <si>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</si>
  <si>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</si>
  <si>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</si>
  <si>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</si>
  <si>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</si>
  <si>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</si>
  <si>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</si>
  <si>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</si>
  <si>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</si>
  <si>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</si>
  <si>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</si>
  <si>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</si>
  <si>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</si>
  <si>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</si>
  <si>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</si>
  <si>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</si>
  <si>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</si>
  <si>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</si>
  <si>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</si>
  <si>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</si>
  <si>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</si>
  <si>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</si>
  <si>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</si>
  <si>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</si>
  <si>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</si>
  <si>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</si>
  <si>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</si>
  <si>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</si>
  <si>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</si>
  <si>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</si>
  <si>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</si>
  <si>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</si>
  <si>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</si>
  <si>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</si>
  <si>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</si>
  <si>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</si>
  <si>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</si>
  <si>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</si>
  <si>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</si>
  <si>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</si>
  <si>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</si>
  <si>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</si>
  <si>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</si>
  <si>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</si>
  <si>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</si>
  <si>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</si>
  <si>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</si>
  <si>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</si>
  <si>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</si>
  <si>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</si>
  <si>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</si>
  <si>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</si>
  <si>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</si>
  <si>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</si>
  <si>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</si>
  <si>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EMENDA PARA CALHA PLUVIAL, PVC, DIAMETRO ENTRE 119 E 170 MM, PARA DRENAGEM PLUVIAL PREDIAL</t>
  </si>
  <si>
    <t>ENCARREGADO GERAL DE OBRAS (HORISTA)</t>
  </si>
  <si>
    <t>EQUIPAMENTO P/ DEMARCACAO DE FAIXAS DE TRAFEGO A QUENTE, A SER MONTADO SOBRE CAMINHAO DE PBT MIN. DE 17 T, DIST. MIN. ENTRE EIXOS 5,2 M, CAPACIDADE PARA 1.000 KG DE MATERIAL TERMOPLASTICO (INCLUI MONTAGEM, NAO INCLUI CAMINHAO, NEM COMPRESSOR DE AR)</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</si>
  <si>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</si>
  <si>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</si>
  <si>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</si>
  <si>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</si>
  <si>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</si>
  <si>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</si>
  <si>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</si>
  <si>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</si>
  <si>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</si>
  <si>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</si>
  <si>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</si>
  <si>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</si>
  <si>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</si>
  <si>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</si>
  <si>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</si>
  <si>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</si>
  <si>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</si>
  <si>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</si>
  <si>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</si>
  <si>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</si>
  <si>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</si>
  <si>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</si>
  <si>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</si>
  <si>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</si>
  <si>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</si>
  <si>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</si>
  <si>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</si>
  <si>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</si>
  <si>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</si>
  <si>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</si>
  <si>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</si>
  <si>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</si>
  <si>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</si>
  <si>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</si>
  <si>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</si>
  <si>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</si>
  <si>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</si>
  <si>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</si>
  <si>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</si>
  <si>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</si>
  <si>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</si>
  <si>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</si>
  <si>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</si>
  <si>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</si>
  <si>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</si>
  <si>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</si>
  <si>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</si>
  <si>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</si>
  <si>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</si>
  <si>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</si>
  <si>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</si>
  <si>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</si>
  <si>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</si>
  <si>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</si>
  <si>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</si>
  <si>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</si>
  <si>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</si>
  <si>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</si>
  <si>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</si>
  <si>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</si>
  <si>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</si>
  <si>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</si>
  <si>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</si>
  <si>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</si>
  <si>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</si>
  <si>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</si>
  <si>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</si>
  <si>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</si>
  <si>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</si>
  <si>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</si>
  <si>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</si>
  <si>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</si>
  <si>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</si>
  <si>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</si>
  <si>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</si>
  <si>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</si>
  <si>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</si>
  <si>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</si>
  <si>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</si>
  <si>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</si>
  <si>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</si>
  <si>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</si>
  <si>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</si>
  <si>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</si>
  <si>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</si>
  <si>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</si>
  <si>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</si>
  <si>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</si>
  <si>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</si>
  <si>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</si>
  <si>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</si>
  <si>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</si>
  <si>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</si>
  <si>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</si>
  <si>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</si>
  <si>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</si>
  <si>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</si>
  <si>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</si>
  <si>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</si>
  <si>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</si>
  <si>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</si>
  <si>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</si>
  <si>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</si>
  <si>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</si>
  <si>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</si>
  <si>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</si>
  <si>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</si>
  <si>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</si>
  <si>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</si>
  <si>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</si>
  <si>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</si>
  <si>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</si>
  <si>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</si>
  <si>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</si>
  <si>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</si>
  <si>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</si>
  <si>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</si>
  <si>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</si>
  <si>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</si>
  <si>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</si>
  <si>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</si>
  <si>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</si>
  <si>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</si>
  <si>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</si>
  <si>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</si>
  <si>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LEITURISTA OU CADASTRISTA DE REDES DE AGUA E ESGOTO (HORISTA)</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</si>
  <si>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</si>
  <si>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</si>
  <si>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</si>
  <si>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</si>
  <si>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</si>
  <si>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</si>
  <si>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</si>
  <si>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</si>
  <si>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</si>
  <si>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</si>
  <si>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</si>
  <si>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</si>
  <si>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</si>
  <si>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</si>
  <si>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</si>
  <si>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</si>
  <si>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</si>
  <si>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</si>
  <si>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</si>
  <si>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</si>
  <si>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</si>
  <si>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</si>
  <si>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</si>
  <si>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</si>
  <si>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</si>
  <si>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</si>
  <si>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</si>
  <si>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</si>
  <si>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</si>
  <si>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</si>
  <si>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</si>
  <si>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</si>
  <si>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</si>
  <si>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</si>
  <si>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</si>
  <si>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</si>
  <si>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</si>
  <si>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</si>
  <si>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</si>
  <si>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</si>
  <si>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</si>
  <si>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</si>
  <si>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</si>
  <si>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MACARIQUEIRO (HORISTA)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</si>
  <si>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</si>
  <si>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</si>
  <si>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MESTRE DE OBRAS (HORISTA)</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</si>
  <si>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</si>
  <si>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</si>
  <si>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</si>
  <si>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</si>
  <si>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</si>
  <si>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</si>
  <si>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</si>
  <si>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</si>
  <si>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</si>
  <si>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</si>
  <si>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</si>
  <si>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</si>
  <si>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</si>
  <si>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</si>
  <si>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</si>
  <si>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</si>
  <si>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</si>
  <si>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</si>
  <si>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</si>
  <si>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</si>
  <si>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</si>
  <si>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</si>
  <si>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</si>
  <si>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</si>
  <si>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</si>
  <si>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</si>
  <si>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</si>
  <si>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</si>
  <si>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</si>
  <si>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</si>
  <si>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SERVICO DE BOMBEAMENTO DE CONCRETO COM CONSUMO MINIMO DE 40 M3, (DISPONIBILIZACAO DE BOMBA), SEM O LANCAMENTO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</si>
  <si>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</si>
  <si>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</si>
  <si>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</si>
  <si>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</si>
  <si>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</si>
  <si>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</si>
  <si>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</si>
  <si>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</si>
  <si>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</si>
  <si>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</si>
  <si>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</si>
  <si>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</si>
  <si>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</si>
  <si>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</si>
  <si>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</si>
  <si>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</si>
  <si>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</si>
  <si>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</si>
  <si>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</si>
  <si>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</si>
  <si>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</si>
  <si>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</si>
  <si>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</si>
  <si>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</si>
  <si>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</si>
  <si>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</si>
  <si>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</si>
  <si>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</si>
  <si>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</si>
  <si>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</si>
  <si>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</si>
  <si>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</si>
  <si>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</si>
  <si>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</si>
  <si>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</si>
  <si>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</si>
  <si>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</si>
  <si>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</si>
  <si>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</si>
  <si>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</si>
  <si>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</si>
  <si>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</si>
  <si>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</si>
  <si>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</si>
  <si>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</si>
  <si>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</si>
  <si>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</si>
  <si>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</si>
  <si>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</si>
  <si>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</si>
  <si>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</si>
  <si>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</si>
  <si>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TIL CONDOMINIAL, PVC, DN 100 X 100 MM, PARA REDE COLETORA DE ESGOTO</t>
  </si>
  <si>
    <t>TIL PARA LIGACAO PREDIAL, EM PVC, JE, BBB, DN 100 X 100 MM, PARA REDE COLETORA ESGOTO</t>
  </si>
  <si>
    <t>TIL RADIAL, PVC, JE, BBB, DN 300 X 200 MM, PARA REDE COLETORA DE ESGOTO (NBR 10.569)</t>
  </si>
  <si>
    <t>TINTA/RESINA ACRILICA PREMIUM PARA CERAMICA, PEDRAS E OUTROS</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</si>
  <si>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</si>
  <si>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</si>
  <si>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</si>
  <si>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</si>
  <si>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</si>
  <si>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</si>
  <si>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</si>
  <si>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</si>
  <si>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</si>
  <si>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</si>
  <si>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</si>
  <si>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</si>
  <si>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</si>
  <si>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</si>
  <si>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</si>
  <si>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</si>
  <si>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</si>
  <si>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</si>
  <si>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</si>
  <si>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</si>
  <si>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</si>
  <si>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</si>
  <si>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</si>
  <si>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</si>
  <si>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</si>
  <si>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</si>
  <si>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</si>
  <si>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</si>
  <si>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</si>
  <si>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</si>
  <si>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</si>
  <si>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</si>
  <si>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20 MM, PARA AGUA QUENTE PREDIAL</t>
  </si>
  <si>
    <t>UNIAO DUPLA PPR, DN 25 MM, PARA AGUA QUENTE PREDIAL</t>
  </si>
  <si>
    <t>VEU DE POLIESTER PARA IMPERMEABILIZACAO</t>
  </si>
  <si>
    <t>VIDRO PLANO ARAMADO E = 7MM - SEM COLOCACAO</t>
  </si>
  <si>
    <t>Material</t>
  </si>
  <si>
    <t>Equipamento</t>
  </si>
  <si>
    <t>CUSTO UNITARIO (MAT)</t>
  </si>
  <si>
    <t>CUSTO UNITARIO (EQ)</t>
  </si>
  <si>
    <t>CUSTO TOTAL
(MAT)</t>
  </si>
  <si>
    <t>CUSTO TOTAL
(EQ)</t>
  </si>
  <si>
    <t>CUSTO TOTAL (MAT):</t>
  </si>
  <si>
    <t>CUSTO TOTAL (EQ):</t>
  </si>
  <si>
    <t>DADOS DO ORÇAMENTO</t>
  </si>
  <si>
    <t>SECRETARIA:</t>
  </si>
  <si>
    <t>OBJETO:</t>
  </si>
  <si>
    <t>ENDEREÇO:</t>
  </si>
  <si>
    <t>AUTOR:</t>
  </si>
  <si>
    <t>Demitrio Fleck</t>
  </si>
  <si>
    <t>TÍTULO:</t>
  </si>
  <si>
    <t>Engenheiro Civil</t>
  </si>
  <si>
    <t>CONSELHO:</t>
  </si>
  <si>
    <t>CREA RS-145877</t>
  </si>
  <si>
    <t>REVISÃO:</t>
  </si>
  <si>
    <t>DATA BASE:</t>
  </si>
  <si>
    <t>ENCARGOS SOCIAIS:</t>
  </si>
  <si>
    <t>Não desonerado</t>
  </si>
  <si>
    <t>PERCENTUAL DE MÃO DE OBRA EM RELAÇÃO AO VALOR TOTAL DO ORÇAMENTO:</t>
  </si>
  <si>
    <t>TABELAS PÚBLICAS</t>
  </si>
  <si>
    <t>DATA ORIGEM</t>
  </si>
  <si>
    <t>CUSTO ORIGEM</t>
  </si>
  <si>
    <t>REJUSTE PARA:</t>
  </si>
  <si>
    <t>CUSTO ATUAL</t>
  </si>
  <si>
    <t>Índice</t>
  </si>
  <si>
    <t>i0</t>
  </si>
  <si>
    <t>i1</t>
  </si>
  <si>
    <t>%</t>
  </si>
  <si>
    <t>TAB 02</t>
  </si>
  <si>
    <t>SINAPI RS (*)</t>
  </si>
  <si>
    <t>TAB 03.01</t>
  </si>
  <si>
    <t>SICRO RS</t>
  </si>
  <si>
    <t>E9093</t>
  </si>
  <si>
    <t>VEÍCULO LEVE - 53 KW (SEM MOTORISTA)</t>
  </si>
  <si>
    <t>Ind. Consultoria/DNIT</t>
  </si>
  <si>
    <t>TAB 05.01</t>
  </si>
  <si>
    <t>DAER RS</t>
  </si>
  <si>
    <t>3.4.1 (Tab. Supervisão)</t>
  </si>
  <si>
    <t>Equipamentos/Materiais para ensaios</t>
  </si>
  <si>
    <t>(*) conforme tabela anexa (aba oculta)</t>
  </si>
  <si>
    <t>TABELA DE ENCARGOS SOCIAIS</t>
  </si>
  <si>
    <t>CÓD.</t>
  </si>
  <si>
    <t>Sem Desoneração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</si>
  <si>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</si>
  <si>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</si>
  <si>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</si>
  <si>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</si>
  <si>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</si>
  <si>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</si>
  <si>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</si>
  <si>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</si>
  <si>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</si>
  <si>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</si>
  <si>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</si>
  <si>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</si>
  <si>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</si>
  <si>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</si>
  <si>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</si>
  <si>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</si>
  <si>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</si>
  <si>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</si>
  <si>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</si>
  <si>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</si>
  <si>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</si>
  <si>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</si>
  <si>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</si>
  <si>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</si>
  <si>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</si>
  <si>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</si>
  <si>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</si>
  <si>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</si>
  <si>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</si>
  <si>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</si>
  <si>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</si>
  <si>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</si>
  <si>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</si>
  <si>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</si>
  <si>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</si>
  <si>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</si>
  <si>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</si>
  <si>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</si>
  <si>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</si>
  <si>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</si>
  <si>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</si>
  <si>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</si>
  <si>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</si>
  <si>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</si>
  <si>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</si>
  <si>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</si>
  <si>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</si>
  <si>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</si>
  <si>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</si>
  <si>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</si>
  <si>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</si>
  <si>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</si>
  <si>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</si>
  <si>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</si>
  <si>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</si>
  <si>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</si>
  <si>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</si>
  <si>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</si>
  <si>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</si>
  <si>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</si>
  <si>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</si>
  <si>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</si>
  <si>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</si>
  <si>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</si>
  <si>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</si>
  <si>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PARCELAS</t>
  </si>
  <si>
    <r>
      <rPr>
        <b/>
        <sz val="11"/>
        <color indexed="8"/>
        <rFont val="Calibri"/>
        <family val="2"/>
      </rPr>
      <t xml:space="preserve">BDI </t>
    </r>
    <r>
      <rPr>
        <sz val="11"/>
        <color theme="1"/>
        <rFont val="Calibri"/>
        <family val="2"/>
        <scheme val="minor"/>
      </rPr>
      <t xml:space="preserve">para contratação de obras e serviços de </t>
    </r>
    <r>
      <rPr>
        <b/>
        <sz val="11"/>
        <color indexed="8"/>
        <rFont val="Calibri"/>
        <family val="2"/>
      </rPr>
      <t>INFRAESTRUTURA</t>
    </r>
  </si>
  <si>
    <t xml:space="preserve">(AC) - Administraçã o Central </t>
  </si>
  <si>
    <t>(S) + (G) - Seguro e Garantia</t>
  </si>
  <si>
    <t>(R) - Risco</t>
  </si>
  <si>
    <t>(DF) - Despesas Financeiras</t>
  </si>
  <si>
    <t>(L) - Lucro</t>
  </si>
  <si>
    <t>Impostos (I= I1+I2+I3):</t>
  </si>
  <si>
    <t>(I1) - PIS</t>
  </si>
  <si>
    <t>(I2 ) - COFINS</t>
  </si>
  <si>
    <t>(I3 ) - ISSQN</t>
  </si>
  <si>
    <t>(I4 ) - Contribuição Previdenciária (CPRB)</t>
  </si>
  <si>
    <t xml:space="preserve">BDI </t>
  </si>
  <si>
    <r>
      <rPr>
        <b/>
        <sz val="11"/>
        <color indexed="8"/>
        <rFont val="Calibri"/>
        <family val="2"/>
      </rPr>
      <t xml:space="preserve">BDI DIFERENCIADO </t>
    </r>
    <r>
      <rPr>
        <sz val="11"/>
        <color theme="1"/>
        <rFont val="Calibri"/>
        <family val="2"/>
        <scheme val="minor"/>
      </rPr>
      <t xml:space="preserve">para contratação de obras e serviços de </t>
    </r>
    <r>
      <rPr>
        <b/>
        <sz val="11"/>
        <color indexed="8"/>
        <rFont val="Calibri"/>
        <family val="2"/>
      </rPr>
      <t>INFRAESTRUTURA</t>
    </r>
  </si>
  <si>
    <t>Fonte: Decreto 19224/2015</t>
  </si>
  <si>
    <r>
      <t xml:space="preserve">BDI = </t>
    </r>
    <r>
      <rPr>
        <u/>
        <sz val="11"/>
        <rFont val="Calibri"/>
        <family val="2"/>
      </rPr>
      <t>( 1 + ( AC + S + G + R ) )  (1 + DF) ( 1+ L)</t>
    </r>
    <r>
      <rPr>
        <sz val="11"/>
        <rFont val="Calibri"/>
        <family val="2"/>
      </rPr>
      <t xml:space="preserve">  -  1</t>
    </r>
  </si>
  <si>
    <t>( 1 - l1 + l2 + l3 + l4 )</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</si>
  <si>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</si>
  <si>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</si>
  <si>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</si>
  <si>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</si>
  <si>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</si>
  <si>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</si>
  <si>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</si>
  <si>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</si>
  <si>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</si>
  <si>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</si>
  <si>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</si>
  <si>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</si>
  <si>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</si>
  <si>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</si>
  <si>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</si>
  <si>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</si>
  <si>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</si>
  <si>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</si>
  <si>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</si>
  <si>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</si>
  <si>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</si>
  <si>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</si>
  <si>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</si>
  <si>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</si>
  <si>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</si>
  <si>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</si>
  <si>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</si>
  <si>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</si>
  <si>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</si>
  <si>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</si>
  <si>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</si>
  <si>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</si>
  <si>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</si>
  <si>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</si>
  <si>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</si>
  <si>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</si>
  <si>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</si>
  <si>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</si>
  <si>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</si>
  <si>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</si>
  <si>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</si>
  <si>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</si>
  <si>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</si>
  <si>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</si>
  <si>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</si>
  <si>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</si>
  <si>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</si>
  <si>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</si>
  <si>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</si>
  <si>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</si>
  <si>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</si>
  <si>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</si>
  <si>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</si>
  <si>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</si>
  <si>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</si>
  <si>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</si>
  <si>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TERRAPLENAGEM</t>
  </si>
  <si>
    <t>DRENAGEM</t>
  </si>
  <si>
    <t>PAVIMENTAÇÃO</t>
  </si>
  <si>
    <t>PRAZO (mês):</t>
  </si>
  <si>
    <t>2h/dia</t>
  </si>
  <si>
    <t>1h/dia</t>
  </si>
  <si>
    <t>12h/dia; 30 dias;</t>
  </si>
  <si>
    <t>MANUTENÇÃO DO CANTEIRO DE OBRAS (ENERGIA, AGUA, SINALIZAÇÃO)</t>
  </si>
  <si>
    <t>4h/dia (limpeza, organização e auxilio canteiro, sinalização)</t>
  </si>
  <si>
    <t>1 abastecimento/1 dia (mês 1 e 2);
1 abastecimento/2 dias (mês 3 ate 5);
1h/cada abast.</t>
  </si>
  <si>
    <t>350KWH/mês</t>
  </si>
  <si>
    <t>PLACA DE SINALIZACAO EM CHAPA DE ACO NUM 16 COM PINTURA REFLETIVA EM CAVALETE DE MADEIRA</t>
  </si>
  <si>
    <t xml:space="preserve">PLACA DE OBRA EM CHAPA GALVANIZADA *N. 22*, ADESIVADA, INCLUSO MADEIRAMENTO E INSTALAÇÃO </t>
  </si>
  <si>
    <t>SINAPI 74209/1</t>
  </si>
  <si>
    <t>FRETE CONTAINER</t>
  </si>
  <si>
    <t>POSTE ROLICO DE MADEIRA TRATADA, D = 20 A 25 CM, H = 12,00 M - FORNECIMENTO E INSTALAÇÃO</t>
  </si>
  <si>
    <t>SINAPI 100622</t>
  </si>
  <si>
    <t>INSTALAÇÕES ELÉTRICAS PROVISÓRIAS PARA CANTEIRO (CABOS, QUADRO, DISJUNTORES, TOMADAS, INTERRUPTORES, LAMPADAS)</t>
  </si>
  <si>
    <t>INSTALAÇÕES HIDROSSANITÁRIA PROVISÓRIAS PARA CANTEIRO (RESERVATORIO, REGISTRO, TUBOS, CONEXOES, MANGUEIRA, TORNEIRA, TANQUE)</t>
  </si>
  <si>
    <t>Rede Agua</t>
  </si>
  <si>
    <t>Rede Esgoto</t>
  </si>
  <si>
    <t>1.1.1</t>
  </si>
  <si>
    <t>1.1.2</t>
  </si>
  <si>
    <t>TAB 01</t>
  </si>
  <si>
    <t>Serviços Provisórios</t>
  </si>
  <si>
    <t>LOCACAO DE CONTAINER 2,30 X 4,30 M, ALT. 2,50 M, PARA SANITARIO, COM 3 BACIAS, 4 CHUVEIROS, 1 LAVATORIO E 1 MICTORIO</t>
  </si>
  <si>
    <t>LOCACAO DE CONTAINER 2,30 X 6,00 M, ALT. 2,50 M, PARA ESCRITORIO, SEM DIVISORIAS INTERNAS E SEM SANITARIO</t>
  </si>
  <si>
    <t>LOCACAO DE CONTAINER 2,30 X 6,00 M, ALT. 2,50 M, PARA DEPOSITO, SEM DIVISORIAS INTERNAS E SEM SANITARIO</t>
  </si>
  <si>
    <t>EXTINTOR DE INCÊNDIO PORTÁTIL COM CARGA DE ÁGUA PRESSURIZADA DE 10 L, CLASSE A - FORNECIMENTO E INSTALAÇÃO</t>
  </si>
  <si>
    <t>EXTINTOR DE INCÊNDIO PORTÁTIL COM CARGA DE PQS DE 8 KG, CLASSE BC - FORNECIMENTO E INSTALAÇÃO</t>
  </si>
  <si>
    <t>ENTRADA DE ENERGIA ELÉTRICA, AÉREA, MONOFÁSICA, COM CAIXA DE SOBREPOR, CABO DE 10 MM2 E DISJUNTOR DIN 50A (NÃO INCLUSO O POSTE DE CONCRETO)</t>
  </si>
  <si>
    <t>CCU 17</t>
  </si>
  <si>
    <t>CCU 18</t>
  </si>
  <si>
    <t>CCU 20</t>
  </si>
  <si>
    <t>CCU 62</t>
  </si>
  <si>
    <t>CCU 60</t>
  </si>
  <si>
    <t>CCU 54</t>
  </si>
  <si>
    <t>CCU 63</t>
  </si>
  <si>
    <t>CCU 61</t>
  </si>
  <si>
    <t>CCU 19</t>
  </si>
  <si>
    <t>CREA RS</t>
  </si>
  <si>
    <t>DOCUMENTO DE RESPONSABILIDADE TÉCNICA</t>
  </si>
  <si>
    <t>acima de R$15mil</t>
  </si>
  <si>
    <t>SERVIÇOS FINAIS</t>
  </si>
  <si>
    <t>LIMPEZA FINAL</t>
  </si>
  <si>
    <t>FRETE CONTAINER (DEVOLUÇÃO)</t>
  </si>
  <si>
    <t>DESMONTAGEM CANTEIRO</t>
  </si>
  <si>
    <t>8h; 4 func; 2 dias</t>
  </si>
  <si>
    <t>SINAPI 74022/021</t>
  </si>
  <si>
    <t>SINAPI 74022/008</t>
  </si>
  <si>
    <t>SINAPI 74022/009</t>
  </si>
  <si>
    <t>SINAPI 74022/010</t>
  </si>
  <si>
    <t>SINAPI 78472</t>
  </si>
  <si>
    <t>E9665</t>
  </si>
  <si>
    <t>Autopropelido</t>
  </si>
  <si>
    <t>SINAPI 94273</t>
  </si>
  <si>
    <t>SINAPI 94273 +20% por ser totalmente enterrado</t>
  </si>
  <si>
    <t>SINAPI 96388</t>
  </si>
  <si>
    <t>TRANSPORTE COM CAMINHÃO BASCULANTE DE 10 M³, EM VIA URBANA PAVIMENTADA, DMT ATÉ 30 KM</t>
  </si>
  <si>
    <t>TRANSPORTE COM CAMINHÃO CARROCERIA COM GUINDAUTO (MUNCK),  MOMENTO MÁXIMO DE CARGA 11,7 TM, EM VIA URBANA PAVIMENTADA, DMT ATÉ 30KM</t>
  </si>
  <si>
    <t>CARGA, MANOBRA E DESCARGA DE SOLOS E MATERIAIS GRANULARES EM CAMINHÃO BASCULANTE 10 M³ - CARGA COM ESCAVADEIRA HIDRÁULICA (CAÇAMBA DE 1,20 M³ / 155 HP) E DESCARGA LIVRE</t>
  </si>
  <si>
    <t>SINAPI 101726</t>
  </si>
  <si>
    <t>SINAPI 101731</t>
  </si>
  <si>
    <t>SINAPI 94995 x area</t>
  </si>
  <si>
    <t>Area rampa:</t>
  </si>
  <si>
    <t>RAMPA ACESSIVEL DIMENSÃO 1,8x1,5M E ABAS 0,5M -  FORNECIMENTO E EXECUÇÃO</t>
  </si>
  <si>
    <t>SINAPI 98504</t>
  </si>
  <si>
    <t>CARGA, MANOBRAS E DESCARGA</t>
  </si>
  <si>
    <t>EXECUÇÃO DE PASSEIO (CALÇADA) COM CONCRETO MOLDADO IN LOCO, USINADO C20, ACABAMENTO CONVENCIONAL, NÃO ARMADO</t>
  </si>
  <si>
    <t>GUIA (MEIO-FIO) EM TRECHO RETO, EM CONCRETO PRÉ-FABRICADO, DIMENSÕES 100X15X13X30 CM (COMPRIMENTO X BASE INFERIOR X BASE SUPERIOR X ALTURA), PARA VIAS URBANAS (USO VIÁRIO) UTILIZADO ENTERRADO PARA ACABAMENTO FINAL DE TRECHO - FORNECIMENTO</t>
  </si>
  <si>
    <t>GUIA (MEIO-FIO) EM TRECHO RETO, EM CONCRETO PRÉ-FABRICADO, DIMENSÕES 100X15X13X30 CM (COMPRIMENTO X BASE INFERIOR X BASE SUPERIOR X ALTURA), PARA VIAS URBANAS (USO VIÁRIO) UTILIZADO ENTERRADO PARA ACABAMENTO FINAL DE TRECHO - ASSENTAMENTO</t>
  </si>
  <si>
    <t>REGULARIZAÇÃO E COMPACTAÇÃO DE SUBLEITO DE SOLO PREDOMINANTEMENTE ARENOSO</t>
  </si>
  <si>
    <t>SERVIÇOS INICIAIS</t>
  </si>
  <si>
    <t>2.5</t>
  </si>
  <si>
    <t>ESCAVAÇÃO HORIZONTAL, INCLUINDO CARGA, DESCARGA E TRANSPORTE EM SOLO DE 1A CATEGORIA COM TRATOR DE ESTEIRAS (125HP/LÂMINA: 2,70M3) E CAMINHÃO BASCULANTE DE 10M3, DMT ATÉ 200M</t>
  </si>
  <si>
    <t>RETIRADA DE MATERIAL DE 3ª CATEGORIA (APÓS ESCAVAÇÃO/DESMONTE) EM VALAS, COM ESCAVADEIRA HIDRÁULICA - EXCLUSIVE CARGA E TRANSPORTE</t>
  </si>
  <si>
    <t>SINAPI 94327</t>
  </si>
  <si>
    <t>PEDRACCON MINERAÇÃO</t>
  </si>
  <si>
    <t xml:space="preserve">EXECUÇÃO E COMPACTAÇÃO DE ATERRO COM SOLO PREDOMINANTEMENTE ARENOSO - EXCLUSIVE SOLO, ESCAVAÇÃO, CARGA E TRANSPORTE (SOLO LOCAL)     </t>
  </si>
  <si>
    <t>TAB 03.05</t>
  </si>
  <si>
    <t>TAB 03.06</t>
  </si>
  <si>
    <t>DEMOLIÇÃO DE PAVIMENTO ASFÁLTICO, DE FORMA MECANIZADA</t>
  </si>
  <si>
    <t>SINAPI 97636</t>
  </si>
  <si>
    <t>CARGA, MANOBRA E DESCARGA DE ENTULHO EM CAMINHÃO BASCULANTE 10 M³ - CARGA COM ESCAVADEIRA HIDRÁULICA  (CAÇAMBA DE 0,80 M³ / 111 HP) E DESCARGA LIVRE</t>
  </si>
  <si>
    <t>CORTE RASO E RECORTE DE ÁRVORE COM DIÂMETRO DE TRONCO MAIOR OU IGUAL A 0,20 M E MENOR QUE 0,40 M</t>
  </si>
  <si>
    <t>REMOÇÃO DE RAÍZES REMANESCENTES DE TRONCO DE ÁRVORE COM DIÂMETRO MAIOR OU IGUAL A 0,20 M E MENOR QUE 0,40 M</t>
  </si>
  <si>
    <t xml:space="preserve">REMOÇÃO DE MEIO FIO  </t>
  </si>
  <si>
    <t>DENSIDADE</t>
  </si>
  <si>
    <t>UMIDADE ANTES DA COMPACTAÇÃO</t>
  </si>
  <si>
    <t>LIMITE DE LIQUIDEZ</t>
  </si>
  <si>
    <t>LIMITE DE PLASTICIDADE</t>
  </si>
  <si>
    <t>COMPACTAÇÃO PROCTOR NORMAL</t>
  </si>
  <si>
    <t>ISC COM ENERGIA DE COMPACTAÇÃO MODIFICADA (CBR)</t>
  </si>
  <si>
    <t>SINAPI 74022/024</t>
  </si>
  <si>
    <t>SINAPI 74022/014</t>
  </si>
  <si>
    <t>LASTRO COM MATERIAL GRANULAR (PEDRA BRITADA N.2), APLICADO EM PISOS OU LAJES SOBRE SOLO</t>
  </si>
  <si>
    <t>ENSAIOS TECNOLÓGICOS - PAVIMENTAÇÃO</t>
  </si>
  <si>
    <t>ENSAIOS TECNOLÓGICOS - TERRAPLENAGEM</t>
  </si>
  <si>
    <t>SERVIÇO TOPOGRAFICO PARA LOCAÇÃO E NIVELAMENTO DE REDE DRENAGEM</t>
  </si>
  <si>
    <t>SERVIÇO TOPOGRAFICO PARA LOCAÇÃO E NIVELAMENTO DE PAVIMENTAÇÃO</t>
  </si>
  <si>
    <t>CCU 27</t>
  </si>
  <si>
    <t>CCU 28</t>
  </si>
  <si>
    <t>GUIA (MEIO-FIO) EM TRECHO RETO, EM CONCRETO PRÉ-FABRICADO, DIMENSÕES 100X15X13X30 CM (COMPRIMENTO X BASE INFERIOR X BASE SUPERIOR X ALTURA), PARA VIAS URBANAS (USO VIÁRIO) - ASSENTAMENTO ENTERRADO PARA INTERFACE COM OUTRO PAVIMENTO</t>
  </si>
  <si>
    <t>PLANTIO DE GRAMA EM PLACAS EM TALUDE - INCLUSO FRETE E CARGA E DESCARGA</t>
  </si>
  <si>
    <t>SINAPI 98504 +20% por ser talude</t>
  </si>
  <si>
    <t>BRITA GRADUADA SIMPLES - EXECUÇÃO E COMPACTAÇÃO DE BASE E OU SUB BASE PARA PAVIMENTAÇÃO, INCLUSIVE BRITA, EXCLUSIVE CARGA E TRANSPORTE</t>
  </si>
  <si>
    <t>Serviços Administrativos</t>
  </si>
  <si>
    <t>2.6</t>
  </si>
  <si>
    <t>2.7</t>
  </si>
  <si>
    <t>2.8</t>
  </si>
  <si>
    <t>4.1</t>
  </si>
  <si>
    <t>4.2</t>
  </si>
  <si>
    <t>4.3</t>
  </si>
  <si>
    <t>4.4</t>
  </si>
  <si>
    <t>4.5</t>
  </si>
  <si>
    <t>4.6</t>
  </si>
  <si>
    <t>4.7</t>
  </si>
  <si>
    <t>4.8</t>
  </si>
  <si>
    <t>4.9</t>
  </si>
  <si>
    <t>4.10</t>
  </si>
  <si>
    <t>4.11</t>
  </si>
  <si>
    <t>4.12</t>
  </si>
  <si>
    <t>4.13</t>
  </si>
  <si>
    <t>4.14</t>
  </si>
  <si>
    <t>4.15</t>
  </si>
  <si>
    <t>4.16</t>
  </si>
  <si>
    <t>4.17</t>
  </si>
  <si>
    <t>5.1</t>
  </si>
  <si>
    <t>5.2</t>
  </si>
  <si>
    <t>5.3</t>
  </si>
  <si>
    <t>5.4</t>
  </si>
  <si>
    <t>5.5</t>
  </si>
  <si>
    <t>5.6</t>
  </si>
  <si>
    <t>6.1</t>
  </si>
  <si>
    <t>6.2</t>
  </si>
  <si>
    <t>6.3</t>
  </si>
  <si>
    <t>6.4</t>
  </si>
  <si>
    <t>5.7</t>
  </si>
  <si>
    <t>5.8</t>
  </si>
  <si>
    <t>5.9</t>
  </si>
  <si>
    <t>CCU 65</t>
  </si>
  <si>
    <t>CCU 70</t>
  </si>
  <si>
    <t>CCU 71</t>
  </si>
  <si>
    <t>CCU 75</t>
  </si>
  <si>
    <t>CCU 76</t>
  </si>
  <si>
    <t>CCU 77</t>
  </si>
  <si>
    <t>CCU 86</t>
  </si>
  <si>
    <t>CARGA, MANOBRA E DESCARGA DE TUBOS DE CONCRETO, EM CAMINHÃO CARROCERIA COM GUINDAUTO (MUNCK) 11,7 TM</t>
  </si>
  <si>
    <t>ESCORAMENTO DE VALA, TIPO DESCONTÍNUO, COM PROFUNDIDADE DE 1,5 M A 3,0 M, LARGURA MENOR QUE 1,5 M</t>
  </si>
  <si>
    <t>SINAPI 94997 x 10 (1,0m3/0,10m3)</t>
  </si>
  <si>
    <t>RADIER, FCK 15 MPA, ARMADURA 5,0MM MALHA 10X10CM - FORNECIMENTO, LANÇAMENTO E ADENSAMENTO</t>
  </si>
  <si>
    <t>LASTRO COM PEDRA BRITADA EM VALA</t>
  </si>
  <si>
    <t>TUBO DE CONCRETO SIMPLES PARA AGUAS PLUVIAIS, CLASSE PS2, COM ENCAIXE PONTA E BOLSA, DIAMETRO NOMINAL DE 300 MM - FORNECIMENTO</t>
  </si>
  <si>
    <t>TUBO DE CONCRETO SIMPLES PARA AGUAS PLUVIAIS, CLASSE PS2, COM ENCAIXE PONTA E BOLSA, DIAMETRO NOMINAL DE 400 MM - FORNECIMENTO</t>
  </si>
  <si>
    <t>TUBO DE CONCRETO SIMPLES PARA AGUAS PLUVIAIS, CLASSE PS2, COM ENCAIXE PONTA E BOLSA, DIAMETRO NOMINAL DE 500 MM - FORNECIMENTO</t>
  </si>
  <si>
    <t>TUBO DE CONCRETO SIMPLES PARA AGUAS PLUVIAIS, CLASSE PS2, COM ENCAIXE PONTA E BOLSA, DIAMETRO NOMINAL DE 300 MM - ASSENTAMENTO</t>
  </si>
  <si>
    <t>TUBO DE CONCRETO SIMPLES PARA AGUAS PLUVIAIS, CLASSE PS2, COM ENCAIXE PONTA E BOLSA, DIAMETRO NOMINAL DE 400 MM - ASSENTAMENTO</t>
  </si>
  <si>
    <t>TUBO DE CONCRETO SIMPLES PARA AGUAS PLUVIAIS, CLASSE PS2, COM ENCAIXE PONTA E BOLSA, DIAMETRO NOMINAL DE 500 MM - ASSENTAMENTO</t>
  </si>
  <si>
    <t>POCO DE VISITA TIPO A, 0,80X0,80X1,00M EM TIJOLO MACIÇO</t>
  </si>
  <si>
    <t>POÇO DE VISITA TIPO B, 1,00X1,00X1,50M EM TIJOLO MACIÇO</t>
  </si>
  <si>
    <t>SINAPI 99255 (3,20m2 / 1,92m2)
3,20m2 = 0,8x0,8x1,0m (projeto)
1,92m2 = 0,8x0,8x0,6m (sinapi)</t>
  </si>
  <si>
    <t>METRO ADICIONAL DE POÇO DE VISITA TIPO A, 0,80X0,80M EM TIJOLO MACIÇO</t>
  </si>
  <si>
    <t>METRO ADICIONAL DE POÇO DE VISITA TIPO B, 1,00X1,00M EM TIJOLO MACIÇO</t>
  </si>
  <si>
    <t>SINAPI 99255 (6,00m2 / 1,92m2)
6,00m2 = 1,0x1,0x1,5m (projeto)
1,92m2 = 0,8x0,8x0,60m (sinapi)</t>
  </si>
  <si>
    <t>TAMPA CIRCULAR, EM FERRO FUNDIDO, DIÂMETRO INTERNO = 0,6 M</t>
  </si>
  <si>
    <t>SINAPI 99255 (3,33m2 / 1,92m2)
3,33m2 = 1,0x1,05x0,9m (projeto)
1,92m2 = 0,8x0,8x0,60m (sinapi)</t>
  </si>
  <si>
    <t>SINAPI 99255 (3,33m2 / 1,92m2)</t>
  </si>
  <si>
    <t>SINAPI 99255 (0,70m2 / 0,64m2)</t>
  </si>
  <si>
    <t>BOCA-DE-LOBO 1,00X1,00X0,90M EM TIJOLO MACIÇO COM TAMPA DE CONCRETO E ESPELHO PRÉ-MOLDADO DE CONCRETO</t>
  </si>
  <si>
    <t>SINAPI 99243 (3,6m2 / 4,1m2)
3,6m2 = 1,0x1,0x1,0m (projeto)
4,1m2 = Ø1,2m (sinapi)</t>
  </si>
  <si>
    <t>SINAPI 99243 (3,6m2 / 4,1m2)</t>
  </si>
  <si>
    <t>SINAPI 99243 (2,8m2 / 4,1m2)
2,8m2 = 1,0x1,0x1,0m (projeto)
4,1m2 = Ø1,2m (sinapi)</t>
  </si>
  <si>
    <t>SINAPI 99243 (2,8m2 / 4,1m2)</t>
  </si>
  <si>
    <t>TAB 03.07</t>
  </si>
  <si>
    <t>SINAPI 95995</t>
  </si>
  <si>
    <t>5.10</t>
  </si>
  <si>
    <t>5.11</t>
  </si>
  <si>
    <t>5.12</t>
  </si>
  <si>
    <t>5.13</t>
  </si>
  <si>
    <t>5.14</t>
  </si>
  <si>
    <t>5.15</t>
  </si>
  <si>
    <t>5.16</t>
  </si>
  <si>
    <t>5.17</t>
  </si>
  <si>
    <t>5.18</t>
  </si>
  <si>
    <t>5.19</t>
  </si>
  <si>
    <t>5.20</t>
  </si>
  <si>
    <t>5.21</t>
  </si>
  <si>
    <t>5.22</t>
  </si>
  <si>
    <t>5.23</t>
  </si>
  <si>
    <t>5.24</t>
  </si>
  <si>
    <t>5.25</t>
  </si>
  <si>
    <t>5.26</t>
  </si>
  <si>
    <t>5.27</t>
  </si>
  <si>
    <t>4.18</t>
  </si>
  <si>
    <t>4.19</t>
  </si>
  <si>
    <t>CARGA, MANOBRA E DESCARGA DE PEÇAS DE CONCRETO, EM CAMINHÃO CARROCERIA COM GUINDAUTO (MUNCK) 11,7 TM</t>
  </si>
  <si>
    <t xml:space="preserve">ESCORAMENTO DE VALA, TIPO CONTÍNUO, COM PROFUNDIDADE DE 1,5 M A 3,0 M, LARGURA MENOR QUE 1,5 M   </t>
  </si>
  <si>
    <t>ESCORAMENTO DE VALA, TIPO CONTÍNUO COM PERFIL METÁLICO "U", COM PROFUNDIDADE DE 1,5 A 3,0 M, LARGURA MENOR QUE 1,5 M</t>
  </si>
  <si>
    <t>ESCAVAÇÃO MECANIZADA DE VALA COM PROF. MAIOR QUE 1,5 M ATÉ 3,0 M (MÉDIA MONTANTE E JUSANTE/UMA COMPOSIÇÃO POR TRECHO), ESCAVADEIRA (0,8 M3), LARGURA ATÉ 1,5 M, EM SOLO DE 1A CATEGORIA, EM LOCAIS COM ALTO NÍVEL DE INTERFERÊNCIA</t>
  </si>
  <si>
    <t>4.20</t>
  </si>
  <si>
    <t>ASFALTO DILUÍDO CM-30</t>
  </si>
  <si>
    <t>www.gov.br/anp/pt-br/assuntos/precos-e-defesa-da-concorrencia/precos/precos-de-distribuicao-de-produtos-asfalticos</t>
  </si>
  <si>
    <t>TAB 05.02</t>
  </si>
  <si>
    <t>CCU 39</t>
  </si>
  <si>
    <t>PINTURA DE LIGAÇÃO COM EMULSÃO ASFALTICA - EXECUÇÃO</t>
  </si>
  <si>
    <t>TAB 04</t>
  </si>
  <si>
    <t>5.28</t>
  </si>
  <si>
    <t>TELHEIRO PARA TRABALHO EM CANTEIRO DE OBRA, INCLUSO PISO EM CONCRETO</t>
  </si>
  <si>
    <t>SINAPI 93582</t>
  </si>
  <si>
    <t>SINAPI 74219/1</t>
  </si>
  <si>
    <t>TAB 03.02</t>
  </si>
  <si>
    <t>TAB 03.03</t>
  </si>
  <si>
    <t>M0048</t>
  </si>
  <si>
    <t>Sinalizador a LED com bateria</t>
  </si>
  <si>
    <t>M0767</t>
  </si>
  <si>
    <t>Balizador cônico refletivo em polietileno semiflexível - H = 114 cm e base octogonal de D = 40 cm</t>
  </si>
  <si>
    <t>BALIZADOR REFLETIVO PARA CANALIZAÇÃO INCLUSO SINALIZADOR LED - FORNECIMENTO, INSTALAÇÃO E DESLOCAMENTOS AO LONGO DA OBRA</t>
  </si>
  <si>
    <t>SINAPI 84126</t>
  </si>
  <si>
    <t>CHAPA DE AÇO PARA PASSAGEM DE VEÍCULO SOBRE VALA - FORNECIMENTO, INSTALAÇÃO E DESLOCAMENTOS AO LONGO DA OBRA</t>
  </si>
  <si>
    <t>PASSADICOS COM TÁBUAS DE MADEIRA PARA PEDESTRES - FORNECIMENTO, INSTALAÇÃO E DESLOCAMENTOS AO LONGO DA OBRA</t>
  </si>
  <si>
    <t>TELA TAPUME LARANJA - FORNECIMENTO, INSTALAÇÃO E DESLOCAMENTOS AO LONGO DA OBRA</t>
  </si>
  <si>
    <t>2.9</t>
  </si>
  <si>
    <t>REMANEJO DE POSTE ELÉTRICO EM MADEIRA</t>
  </si>
  <si>
    <t>REMANEJO DE TUBULAÇÃO DE ÁGUA EM PEAD (SEM CORTE DE TUBULAÇÃO)</t>
  </si>
  <si>
    <t>Cápsula Pyroblast-C modelo III</t>
  </si>
  <si>
    <t>Cápsula Pyroblast-C modelo II</t>
  </si>
  <si>
    <t>Cápsula Pyroblast-C modelo I</t>
  </si>
  <si>
    <t>BROCAS INTEGRAL 7/8" SERIE 12</t>
  </si>
  <si>
    <t>CONECTOR SCOTCHLOK UY2-B-BR 3M</t>
  </si>
  <si>
    <t>ACIONADOR ELÉTRICO MODELO TRITF01 COM CABO PP</t>
  </si>
  <si>
    <t>TAPER BIT 38,0mm X 7/8"</t>
  </si>
  <si>
    <t>PROTECAO PARA ESCAVACAO A FOGO COM CAMADAS DE PNEUS (ATE 3 CAMADAS) PARA AMORTECIMENTO DAS DETONACOES</t>
  </si>
  <si>
    <t>COMPRESSOR AC XA-120DD, 250PCM, 78HP</t>
  </si>
  <si>
    <t>PERFURATRIZ AC BBD 12-LH 46 PCM</t>
  </si>
  <si>
    <t>OPERADOR BLASTER</t>
  </si>
  <si>
    <t>EMBASA</t>
  </si>
  <si>
    <t>TAB 06.01</t>
  </si>
  <si>
    <t>TAB 06.02</t>
  </si>
  <si>
    <t>TAB 06.03</t>
  </si>
  <si>
    <t>TAB 06.04</t>
  </si>
  <si>
    <t>TAB 06.05</t>
  </si>
  <si>
    <t>TAB 06.06</t>
  </si>
  <si>
    <t>TAB 06.07</t>
  </si>
  <si>
    <t>TAB 06.08</t>
  </si>
  <si>
    <t>TAB 06.09</t>
  </si>
  <si>
    <t>TAB 06.10</t>
  </si>
  <si>
    <t>TAB 06.11</t>
  </si>
  <si>
    <t>JG</t>
  </si>
  <si>
    <t>B010000043</t>
  </si>
  <si>
    <t xml:space="preserve">D369000027	</t>
  </si>
  <si>
    <t>D369000028</t>
  </si>
  <si>
    <t>D369000029</t>
  </si>
  <si>
    <t>D370000025</t>
  </si>
  <si>
    <t>D379000035</t>
  </si>
  <si>
    <t>D379000036</t>
  </si>
  <si>
    <t>D379000037</t>
  </si>
  <si>
    <t>F030000414</t>
  </si>
  <si>
    <t>H020000528</t>
  </si>
  <si>
    <t>H020000570</t>
  </si>
  <si>
    <t>EMBASA 50.93.90</t>
  </si>
  <si>
    <t>EMBASA 50.93.91</t>
  </si>
  <si>
    <t>DESMONTE DE MATERIAL DE 3ª CATEGORIA (BLOCOS DE ROCHAS OU MATACOS) DE 2,0 ATÉ 4,0m DE PROFUNDIDADE, COM USO DE DISPOSITIVO GERADOR DE GÁS INSTANTÂNEO FRAGMENTADOR DE ROCHA PYROBLAST OU SIMILAR - EXCLUSIVE CARGA E TRANSPORTE</t>
  </si>
  <si>
    <t>DESMONTE DE MATERIAL DE 3ª CATEGORIA (BLOCOS DE ROCHAS OU MATACOS) ATÉ 2,0m DE PROFUNDIDADE, COM USO DE DISPOSITIVO GERADOR DE GÁS INSTANTÂNEO FRAGMENTADOR DE ROCHA PYROBLAST OU SIMILAR - EXCLUSIVE CARGA E TRANSPORTE</t>
  </si>
  <si>
    <t>TAB 07</t>
  </si>
  <si>
    <t>EPTC</t>
  </si>
  <si>
    <t>MÓDULO DE GRADIL METÁLICO EM TUBO E TELA 1,20M</t>
  </si>
  <si>
    <t>PE 09/22, Lote 13, Item 1</t>
  </si>
  <si>
    <t>auxilio nas manobras e carga/descarga</t>
  </si>
  <si>
    <t>Cavalo mecânico com semirreboque com capacidade de 22 t - 240 kW</t>
  </si>
  <si>
    <t>TAB 03.04</t>
  </si>
  <si>
    <t>7 und equipamentos</t>
  </si>
  <si>
    <t>SINAPI 96399 - substituido por RETRO para reduzir mobiliz e ser com rodas mais apropriada para objeto</t>
  </si>
  <si>
    <t>SINAPI 92850 - substituido por RETRO para reduzir mobiliz e ser com rodas mais apropriada para objeto</t>
  </si>
  <si>
    <t>SINAPI 92852- substituido por RETRO para reduzir mobiliz e ser com rodas mais apropriada para objeto</t>
  </si>
  <si>
    <t>SINAPI 92854 - substituido por RETRO para reduzir mobiliz e ser com rodas mais apropriada para objeto</t>
  </si>
  <si>
    <t>DOCUMENTAÇÃO E ACOMPANHAMENTO DE SERVIÇOS AMBIENTAIS</t>
  </si>
  <si>
    <t>Engenheiro ambiental júnior</t>
  </si>
  <si>
    <t>P8057  (Tab. Supervisão)</t>
  </si>
  <si>
    <t>ENCARGOS COMPLEMENTARES</t>
  </si>
  <si>
    <t>101405-40940</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</si>
  <si>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</si>
  <si>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</si>
  <si>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SINAPI 96401</t>
  </si>
  <si>
    <t>SINAPI 72942</t>
  </si>
  <si>
    <t>EQUAÇÕES TARIFÁRIAS PARA O TRANSPORTE DE MATERIAIS BETUMINOSOS</t>
  </si>
  <si>
    <t>Atendendo a Portaria nº 1078, de 11 de agosto de 2015 - DNIT</t>
  </si>
  <si>
    <t>PEDRACCON</t>
  </si>
  <si>
    <t>ENCOPAV</t>
  </si>
  <si>
    <t>TONIOLO</t>
  </si>
  <si>
    <t>GIOVANELLA</t>
  </si>
  <si>
    <t>SULTEPA</t>
  </si>
  <si>
    <t>Bc. do Davi, 124
Porto Alegre/RS</t>
  </si>
  <si>
    <t>Estr. Julio de Castilhos, 1009
São Leopoldo/RS</t>
  </si>
  <si>
    <t>Rua Reinaldo Leopoldino de Souza, 555
Portão/RS</t>
  </si>
  <si>
    <t>R. Tilápia, 160
Estância Velha/RS</t>
  </si>
  <si>
    <t>R. Florianópolis, 1000
Estância Velha/RS</t>
  </si>
  <si>
    <t xml:space="preserve">Revestimento </t>
  </si>
  <si>
    <t xml:space="preserve">Equações tarifárias </t>
  </si>
  <si>
    <t xml:space="preserve">(Custo Direto - R$/ton) </t>
  </si>
  <si>
    <t>BETUNEL</t>
  </si>
  <si>
    <t>BR-470, 14 - Faxinal, Montenegro/RS</t>
  </si>
  <si>
    <t xml:space="preserve">Rodovia com revestimento asfáltico </t>
  </si>
  <si>
    <t>GRECA</t>
  </si>
  <si>
    <t>R. Bento Gonçalves, 1850, Esteio/RS</t>
  </si>
  <si>
    <t xml:space="preserve">Rodovia com revestimento primário </t>
  </si>
  <si>
    <t>STRATURA</t>
  </si>
  <si>
    <t>Rodovia Parada 28, BR-116, Canoas/RS</t>
  </si>
  <si>
    <t xml:space="preserve">Rodovia em leito natural </t>
  </si>
  <si>
    <t>Custo do transporte = Custo direto do transporte / (1 - % ICMS/100)  - ICMS = 17% ( a partir de 01/01/2022)</t>
  </si>
  <si>
    <t>Pavimentação</t>
  </si>
  <si>
    <t>1 - %ICMS/100</t>
  </si>
  <si>
    <t>1 - 0,17=</t>
  </si>
  <si>
    <r>
      <t>Rodovia com revestimento asfáltico  (D</t>
    </r>
    <r>
      <rPr>
        <b/>
        <vertAlign val="subscript"/>
        <sz val="10"/>
        <rFont val="Arial"/>
        <family val="2"/>
        <charset val="1"/>
      </rPr>
      <t>1</t>
    </r>
    <r>
      <rPr>
        <b/>
        <sz val="10"/>
        <rFont val="Arial"/>
        <family val="2"/>
        <charset val="1"/>
      </rPr>
      <t>)</t>
    </r>
  </si>
  <si>
    <r>
      <t>Rodovia com revestimento primário (D</t>
    </r>
    <r>
      <rPr>
        <b/>
        <vertAlign val="subscript"/>
        <sz val="10"/>
        <rFont val="Arial"/>
        <family val="2"/>
        <charset val="1"/>
      </rPr>
      <t>2</t>
    </r>
    <r>
      <rPr>
        <b/>
        <sz val="10"/>
        <rFont val="Arial"/>
        <family val="2"/>
        <charset val="1"/>
      </rPr>
      <t>)</t>
    </r>
  </si>
  <si>
    <t>Rodovia em leito natural (D3)</t>
  </si>
  <si>
    <t>EQUAÇÕES TARIFÁRIAS PARA O TRANSPORTE DE MATERIAIS BETUMINOSOS S/ICMS - Data-base: JUL/2014</t>
  </si>
  <si>
    <t>TAB 05.03</t>
  </si>
  <si>
    <t>Port. 1078/2015 DNIT</t>
  </si>
  <si>
    <t>Custo Transporte Materiais Betuminosos (R$/T)</t>
  </si>
  <si>
    <t>DNIT</t>
  </si>
  <si>
    <t>DMT
(média)</t>
  </si>
  <si>
    <t>INCOPEL</t>
  </si>
  <si>
    <t>Rodovia BR 116 - Km 232
Estância Velha/RS</t>
  </si>
  <si>
    <t>H V TRANS. E COM. DE AREIA LTDA</t>
  </si>
  <si>
    <t>R. Saco do Cabral, 521
Porto Alegre/RS</t>
  </si>
  <si>
    <t>JAZIDA AREIA BRANCA</t>
  </si>
  <si>
    <t>Garcês
Portão/RS</t>
  </si>
  <si>
    <t>COMERCIAL DE AREIA FERRAZ</t>
  </si>
  <si>
    <t>R. Saco do Cabral, 701
Porto Alegre/RS</t>
  </si>
  <si>
    <t>BRIMASUL</t>
  </si>
  <si>
    <t>Av São Borja, 608
São Leopoldo/RS</t>
  </si>
  <si>
    <t>AREIAS SV</t>
  </si>
  <si>
    <t>RS-240, 6696 - Rincão do Castilho
Portão/RS</t>
  </si>
  <si>
    <t>ARGAMASSA PAMPA</t>
  </si>
  <si>
    <t>R. Saco do Cabral, 219
Porto Alegre/RS</t>
  </si>
  <si>
    <t>NOVO HAMBURGO COM. AREIA E BRITA</t>
  </si>
  <si>
    <t>R. Odon Cavalcante, 1886
Novo Hamburgo/RS</t>
  </si>
  <si>
    <t>DMT MÉDIO ADOTADO (KM)</t>
  </si>
  <si>
    <t>DMT do AGREGADO para Concreto Asfáltico (CBUQ)</t>
  </si>
  <si>
    <t>OBRA</t>
  </si>
  <si>
    <t>Rua Reinaldo Muller,
Porto Alegre/RS</t>
  </si>
  <si>
    <t>TAB 05.04</t>
  </si>
  <si>
    <t>CAP</t>
  </si>
  <si>
    <t>ASFALTO DILUIDO E EMULSÃO ASFALTICA</t>
  </si>
  <si>
    <t>AREIA
empolamento = 25%
DMT pedreira/empreiteira</t>
  </si>
  <si>
    <t>BRITA
empolamento = 30%
DMT pedreira/empreiteira</t>
  </si>
  <si>
    <t>Io (JUL/2014)</t>
  </si>
  <si>
    <t>EQUAÇÕES TARIFÁRIAS PARA O TRANSPORTE DE MATERIAIS BETUMINOSOS C/ICMS (17%) - Data-base: AGO/2023</t>
  </si>
  <si>
    <t>+</t>
  </si>
  <si>
    <t>TANQUE DE ASFALTO ESTACIONÁRIO COM SERPENTINA, CAPACIDADE 30.000 L - CHP DIURNO. AF_06/2014</t>
  </si>
  <si>
    <t>USINA DE ASFALTO A QUENTE GRAVIMÉTRICA COM CAPACIDADE DE 100/140 T/H - 260 KW</t>
  </si>
  <si>
    <t>AQUECEDOR DE FLUIDO TÉRMICO - 12 KW</t>
  </si>
  <si>
    <t>E9689</t>
  </si>
  <si>
    <t>E9559</t>
  </si>
  <si>
    <t>SICRO 6416143</t>
  </si>
  <si>
    <t>DMT do CONCRETO ASFALTICO</t>
  </si>
  <si>
    <t>PINTURA DE LIGAÇÃO COM EMULSÃO ASFALTICA - FORNECIMENTO INSUMO</t>
  </si>
  <si>
    <t>TAB 05.05</t>
  </si>
  <si>
    <t>CIMENTOS ASFÁLTICOS CAP-50-70</t>
  </si>
  <si>
    <t>EMULSÃO ASFALTICA RR-1C</t>
  </si>
  <si>
    <t>4.21</t>
  </si>
  <si>
    <t>4.22</t>
  </si>
  <si>
    <t>4.23</t>
  </si>
  <si>
    <t>Marcos Eugenio Dauernheimer</t>
  </si>
  <si>
    <t>Lucinara Costa Gonçalves</t>
  </si>
  <si>
    <t>lgoncalves@pedra.com.br</t>
  </si>
  <si>
    <t>comercialrs@sbrreciclagem.com.br</t>
  </si>
  <si>
    <t>(**) IMPOSTO Materiais Betuminosos:</t>
  </si>
  <si>
    <t>ANP (**)</t>
  </si>
  <si>
    <t>Índice Atualização</t>
  </si>
  <si>
    <t>PISO TÁTIL CIMENTÍCIO 40X40X2,5CM ASSENTAMENTO COM ARGAMASSA - FORNECIMENTO E INSTALAÇÃO</t>
  </si>
  <si>
    <t>AREIA - EXECUÇÃO E COMPACTAÇÃO DE BASE E OU SUB BASE PARA PAVIMENTAÇÃO, INCLUSIVE INSUMO, EXCLUSIVE ESCAVAÇÃO, CARGA E TRANSPORTE</t>
  </si>
  <si>
    <t>CCU 07</t>
  </si>
  <si>
    <t>CCU 08.a</t>
  </si>
  <si>
    <t>CCU 08.b</t>
  </si>
  <si>
    <t>CCU 08.c</t>
  </si>
  <si>
    <t>CCU 08.d</t>
  </si>
  <si>
    <t>CCU 08.e</t>
  </si>
  <si>
    <t>CCU 08.f</t>
  </si>
  <si>
    <t>CCU 08.g</t>
  </si>
  <si>
    <t>CCU 08.h</t>
  </si>
  <si>
    <t>CCU 08.i</t>
  </si>
  <si>
    <t>CCU 08.j</t>
  </si>
  <si>
    <t>CCU 08.k</t>
  </si>
  <si>
    <t>CCU 57</t>
  </si>
  <si>
    <t>CCU 59</t>
  </si>
  <si>
    <t>CCU 69</t>
  </si>
  <si>
    <t>5.29</t>
  </si>
  <si>
    <t>5.30</t>
  </si>
  <si>
    <t>5.31</t>
  </si>
  <si>
    <t>ESPELHO PRÉ-MOLDADO EM CONCRETO PARA BOCA DE LOBO</t>
  </si>
  <si>
    <t>CHAMINÉ PARA POÇO DE VISITA Ø80M EM TIJOLO MACIÇO</t>
  </si>
  <si>
    <t>CCU 08.l</t>
  </si>
  <si>
    <t>MARSHALL</t>
  </si>
  <si>
    <t>SINAPI 74022/040</t>
  </si>
  <si>
    <t>1.3.1</t>
  </si>
  <si>
    <t>1.3.2</t>
  </si>
  <si>
    <t>1.3.3</t>
  </si>
  <si>
    <t>1.3.4</t>
  </si>
  <si>
    <t>1.3.5</t>
  </si>
  <si>
    <t>1.3.6</t>
  </si>
  <si>
    <t>1.3.7</t>
  </si>
  <si>
    <t>1.3.8</t>
  </si>
  <si>
    <t>1.3.9</t>
  </si>
  <si>
    <t>1.3.10</t>
  </si>
  <si>
    <t>1.3.11</t>
  </si>
  <si>
    <t>1.3.12</t>
  </si>
  <si>
    <t>1.3.13</t>
  </si>
  <si>
    <t>1.3.14</t>
  </si>
  <si>
    <t>1.3.15</t>
  </si>
  <si>
    <t>1.3.16</t>
  </si>
  <si>
    <t>1.3.17</t>
  </si>
  <si>
    <t>1.3.18</t>
  </si>
  <si>
    <t>ADMINISTRAÇÃO LOCAL, SERVIÇOS ADMINISTRATIVOS E PROVISÓRIOS</t>
  </si>
  <si>
    <t>Administração Local</t>
  </si>
  <si>
    <t>SICRO 6416143 + 5,66% (retirada CAP)</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</si>
  <si>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</si>
  <si>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</si>
  <si>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</si>
  <si>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</si>
  <si>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</si>
  <si>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</si>
  <si>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</si>
  <si>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</si>
  <si>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</si>
  <si>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</si>
  <si>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</si>
  <si>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</si>
  <si>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</si>
  <si>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</si>
  <si>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</si>
  <si>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</si>
  <si>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</si>
  <si>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</si>
  <si>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</si>
  <si>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</si>
  <si>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</si>
  <si>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</si>
  <si>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</si>
  <si>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</si>
  <si>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</si>
  <si>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</si>
  <si>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</si>
  <si>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</si>
  <si>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</si>
  <si>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</si>
  <si>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</si>
  <si>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</si>
  <si>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</si>
  <si>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</si>
  <si>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</si>
  <si>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</si>
  <si>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</si>
  <si>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</si>
  <si>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</si>
  <si>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</si>
  <si>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</si>
  <si>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</si>
  <si>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</si>
  <si>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</si>
  <si>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</si>
  <si>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</si>
  <si>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</si>
  <si>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</si>
  <si>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</si>
  <si>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</si>
  <si>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</si>
  <si>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</si>
  <si>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</si>
  <si>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</si>
  <si>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</si>
  <si>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</si>
  <si>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</si>
  <si>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</si>
  <si>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</si>
  <si>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</si>
  <si>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</si>
  <si>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</si>
  <si>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</si>
  <si>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</si>
  <si>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</si>
  <si>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</si>
  <si>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</si>
  <si>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</si>
  <si>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</si>
  <si>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</si>
  <si>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</si>
  <si>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</si>
  <si>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</si>
  <si>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</si>
  <si>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</si>
  <si>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</si>
  <si>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</si>
  <si>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</si>
  <si>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</si>
  <si>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</si>
  <si>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</si>
  <si>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</si>
  <si>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</si>
  <si>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</si>
  <si>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</si>
  <si>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</si>
  <si>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</si>
  <si>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</si>
  <si>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</si>
  <si>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</si>
  <si>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</si>
  <si>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</si>
  <si>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</si>
  <si>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</si>
  <si>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</si>
  <si>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</si>
  <si>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</si>
  <si>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</si>
  <si>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</si>
  <si>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</si>
  <si>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</si>
  <si>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</si>
  <si>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</si>
  <si>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</si>
  <si>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</si>
  <si>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</si>
  <si>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</si>
  <si>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</si>
  <si>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</si>
  <si>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</si>
  <si>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</si>
  <si>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</si>
  <si>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</si>
  <si>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</si>
  <si>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</si>
  <si>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</si>
  <si>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</si>
  <si>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</si>
  <si>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</si>
  <si>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</si>
  <si>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</si>
  <si>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</si>
  <si>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</si>
  <si>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</si>
  <si>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</si>
  <si>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</si>
  <si>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</si>
  <si>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</si>
  <si>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</si>
  <si>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</si>
  <si>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</si>
  <si>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</si>
  <si>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</si>
  <si>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</si>
  <si>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</si>
  <si>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</si>
  <si>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</si>
  <si>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</si>
  <si>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</si>
  <si>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</si>
  <si>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</si>
  <si>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</si>
  <si>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</si>
  <si>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</si>
  <si>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</si>
  <si>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</si>
  <si>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</si>
  <si>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</si>
  <si>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</si>
  <si>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</si>
  <si>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</si>
  <si>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</si>
  <si>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</si>
  <si>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</si>
  <si>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</si>
  <si>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</si>
  <si>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</si>
  <si>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</si>
  <si>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</si>
  <si>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</si>
  <si>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</si>
  <si>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</si>
  <si>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</si>
  <si>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</si>
  <si>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</si>
  <si>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</si>
  <si>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</si>
  <si>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</si>
  <si>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</si>
  <si>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</si>
  <si>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</si>
  <si>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</si>
  <si>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</si>
  <si>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</si>
  <si>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</si>
  <si>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</si>
  <si>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</si>
  <si>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</si>
  <si>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</si>
  <si>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</si>
  <si>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</si>
  <si>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</si>
  <si>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</si>
  <si>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</si>
  <si>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</si>
  <si>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</si>
  <si>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</si>
  <si>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</si>
  <si>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</si>
  <si>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</si>
  <si>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</si>
  <si>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</si>
  <si>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</si>
  <si>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</si>
  <si>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</si>
  <si>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</si>
  <si>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</si>
  <si>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</si>
  <si>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</si>
  <si>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</si>
  <si>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</si>
  <si>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</si>
  <si>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</si>
  <si>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</si>
  <si>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</si>
  <si>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</si>
  <si>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</si>
  <si>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</si>
  <si>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</si>
  <si>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</si>
  <si>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</si>
  <si>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</si>
  <si>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</si>
  <si>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</si>
  <si>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</si>
  <si>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</si>
  <si>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</si>
  <si>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</si>
  <si>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</si>
  <si>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</si>
  <si>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</si>
  <si>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</si>
  <si>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</si>
  <si>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</si>
  <si>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</si>
  <si>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</si>
  <si>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</si>
  <si>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</si>
  <si>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</si>
  <si>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</si>
  <si>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</si>
  <si>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</si>
  <si>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</si>
  <si>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</si>
  <si>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</si>
  <si>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</si>
  <si>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</si>
  <si>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</si>
  <si>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</si>
  <si>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</si>
  <si>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</si>
  <si>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</si>
  <si>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</si>
  <si>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</si>
  <si>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</si>
  <si>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ARGAMASSA POLIMERICA IMPERMEABILIZANTE SEMIFLEXIVEL, BICOMPONENTE, A BASE DE CIMENTO E ADITIVOS</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</si>
  <si>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</si>
  <si>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</si>
  <si>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</si>
  <si>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</si>
  <si>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</si>
  <si>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</si>
  <si>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</si>
  <si>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</si>
  <si>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</si>
  <si>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</si>
  <si>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</si>
  <si>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</si>
  <si>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</si>
  <si>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</si>
  <si>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</si>
  <si>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</si>
  <si>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</si>
  <si>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</si>
  <si>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</si>
  <si>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</si>
  <si>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</si>
  <si>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</si>
  <si>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</si>
  <si>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</si>
  <si>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</si>
  <si>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</si>
  <si>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</si>
  <si>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</si>
  <si>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</si>
  <si>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</si>
  <si>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</si>
  <si>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</si>
  <si>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</si>
  <si>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</si>
  <si>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GRAXA LUBRIFICANTE A BASE DE LITIO, DE MULTIPLAS APLICACOES E CONTENDO ADITIVOS DE EXTREMA PRESSAO (GRAU DE VISCOSIDADE NLGI 2)</t>
  </si>
  <si>
    <t>LOCACAO DE CRUZETA, SIMPLES, PARA ESCORA METALICA, COMPRIMENTO ENTRE 50 A 60 CM, PARA ESCORA DE 1,80 A 3,20 METROS E TUBO EXTERNO ATE 48 MM DE DIAMETRO</t>
  </si>
  <si>
    <t>LUBRIFICANTE REDUTOR DE TORQUE E ARRASTO DE ALTO DESEMPENHO, PARA PERFURACAO HORIZONTAL DIRECIONAL, HDD</t>
  </si>
  <si>
    <t>MICTORIO INDIVIDUAL, SIFONADO, DE LOUCA BRANCA, SEM COMPLEMENTOS</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</si>
  <si>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</si>
  <si>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</si>
  <si>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</si>
  <si>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</si>
  <si>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</si>
  <si>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</si>
  <si>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</si>
  <si>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</si>
  <si>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</si>
  <si>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</si>
  <si>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</si>
  <si>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</si>
  <si>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</si>
  <si>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</si>
  <si>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</si>
  <si>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</si>
  <si>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</si>
  <si>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</si>
  <si>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</si>
  <si>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</si>
  <si>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</si>
  <si>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</si>
  <si>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</si>
  <si>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</si>
  <si>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</si>
  <si>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</si>
  <si>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</si>
  <si>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</si>
  <si>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</si>
  <si>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</si>
  <si>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</si>
  <si>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</si>
  <si>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</si>
  <si>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</si>
  <si>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</si>
  <si>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</si>
  <si>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</si>
  <si>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</si>
  <si>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TUBO DE DESCIDA EXTERNO, DE PVC, PARA CAIXA DE DESCARGA EXTERNA ALTA - DIAMETRO DE 40 MM E ALTURA DE APROXIMADAMENTE 1,55 M</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</si>
  <si>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</si>
  <si>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</si>
  <si>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</si>
  <si>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</si>
  <si>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</si>
  <si>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</si>
  <si>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IMPRIMAÇÃO COM ASFALTO DILUÍDO - EXECUÇÃO</t>
  </si>
  <si>
    <t>IMPRIMAÇÃO COM ASFALTO DILUÍDO - FORNECIMENTO INSUMO</t>
  </si>
  <si>
    <t>PIS+COFINS - Distribuidor:</t>
  </si>
  <si>
    <t>PIS+COFINS incluso no BDI - a descontar devido a direito de crédito pela executora da obra:</t>
  </si>
  <si>
    <t>Alíquota PIS/COFINS resultante:</t>
  </si>
  <si>
    <t>Alíquota ICMS a partir jan/2022:</t>
  </si>
  <si>
    <t>TAB 03.10</t>
  </si>
  <si>
    <t>M1941</t>
  </si>
  <si>
    <t>Óleo tipo A1</t>
  </si>
  <si>
    <t>CCU 08.m</t>
  </si>
  <si>
    <t>PENETRAÇÃO</t>
  </si>
  <si>
    <t>CCU 08.n</t>
  </si>
  <si>
    <t>SINAPI 74022/001</t>
  </si>
  <si>
    <t>CCU 08.o</t>
  </si>
  <si>
    <t>VISCOSIDADE SAYBOLT - FUROL</t>
  </si>
  <si>
    <t>SINAPI 74022/002</t>
  </si>
  <si>
    <t>CCU 08.p</t>
  </si>
  <si>
    <t>PONTO DE FULGOR</t>
  </si>
  <si>
    <t>SINAPI 74022/025</t>
  </si>
  <si>
    <t>SUSCEPTIBILIDADE TÉRMICA - ÍNDICE PFEIFFER</t>
  </si>
  <si>
    <t>SINAPI 74022/028</t>
  </si>
  <si>
    <t>CCU 08.q</t>
  </si>
  <si>
    <t>CCU 08.r</t>
  </si>
  <si>
    <t>ESPUMA</t>
  </si>
  <si>
    <t>SINAPI 74022/029</t>
  </si>
  <si>
    <t>GRAU DE COMPACTAÇÃO DA MISTURA ASFÁLTICA</t>
  </si>
  <si>
    <t>SINAPI 74022/053</t>
  </si>
  <si>
    <t>TAXA DE APLICAÇÃO DE LIGANTE BETUMINOSO</t>
  </si>
  <si>
    <t>SINAPI 74022/027</t>
  </si>
  <si>
    <t>SINAPI 74022/030</t>
  </si>
  <si>
    <t>DESGASTE E RESISTÊNCIA (BLOCO INTERTRAVADO)</t>
  </si>
  <si>
    <t>CONTROLE USINAGEM</t>
  </si>
  <si>
    <t>GRANULOMETRIA DO AGREGADO</t>
  </si>
  <si>
    <t>SINAPI 74022/052</t>
  </si>
  <si>
    <t>GRANULOMETRIA POR PENEIRAMENTO</t>
  </si>
  <si>
    <t>SINAPI 74022/006</t>
  </si>
  <si>
    <t>MOBILIZAÇÃO/DESMOBILIZAÇÃO DE EQUIPAMENTOS PESADOS E LEVES E AUTOPROPELIDOS</t>
  </si>
  <si>
    <t>MOBILIZAÇÃO DE EQUIPAMENTOS PESADOS E LEVES E AUTOPROPELIDOS</t>
  </si>
  <si>
    <t>55km; 35km/h</t>
  </si>
  <si>
    <t>Equipamentos leve</t>
  </si>
  <si>
    <t>Equipamentos pesado</t>
  </si>
  <si>
    <t>DESMOBILIZAÇÃO DE EQUIPAMENTOS PESADOS E LEVES E AUTOPROPELIDOS</t>
  </si>
  <si>
    <t>ADMINISTRAÇÃO LOCAL</t>
  </si>
  <si>
    <t>VIGILÂNCIA NOTURNA</t>
  </si>
  <si>
    <r>
      <t xml:space="preserve">Ii </t>
    </r>
    <r>
      <rPr>
        <sz val="10"/>
        <color rgb="FFFF0000"/>
        <rFont val="Arial"/>
        <family val="2"/>
      </rPr>
      <t>(SET/2023)</t>
    </r>
  </si>
  <si>
    <t>TAB 03.11</t>
  </si>
  <si>
    <t>Caminhão carroceria com guindauto e cesto aéreo com capacidade de 10 t.m - 136 kW</t>
  </si>
  <si>
    <t>E9690</t>
  </si>
  <si>
    <t>SBR Reciclagem</t>
  </si>
  <si>
    <t>REATERRO MECANIZADO DE VALA COM RETROESCAVADEIRA (CAPACIDADE   DA   CAÇAMBA   DA RETRO: 0,26 M³/POTÊNCIA: 88 HP), LARGURA ATÉ 0,8 M, PROFUNDIDADE DE 1,5 A 3,0 M, COM SOLO (SEM SUBSTITUIÇÃO) DE 1ª CATEGORIA</t>
  </si>
  <si>
    <t>SINAPI 99255 (0,70m2 / 0,64m2);
TAMPA</t>
  </si>
  <si>
    <t>20kg/m2;30km</t>
  </si>
  <si>
    <t>ENCARGOS SOCIAIS</t>
  </si>
  <si>
    <t>Encargos</t>
  </si>
  <si>
    <t>1.2.1</t>
  </si>
  <si>
    <t>1.2.2</t>
  </si>
  <si>
    <t>1.2.3</t>
  </si>
  <si>
    <t>1.2.4</t>
  </si>
  <si>
    <t>CCU 01</t>
  </si>
  <si>
    <t>1.1.3</t>
  </si>
  <si>
    <t>1.1.4</t>
  </si>
  <si>
    <t>RC Chaves</t>
  </si>
  <si>
    <t>Roberto Chaves</t>
  </si>
  <si>
    <t>rccobraspoa@gmail.com</t>
  </si>
  <si>
    <t>30m3/mês</t>
  </si>
  <si>
    <t>10% do mês; prazo 6 meses</t>
  </si>
  <si>
    <t>CADASTRO DE REDES INCLUSIVE DESENHISTA - GEORREFERENCIADO</t>
  </si>
  <si>
    <t>EXECUÇÃO DE OBRA DE PAVIMENTAÇÃO E DRENAGEM DA RUA REINALDO MULLER</t>
  </si>
  <si>
    <t>1.2.5</t>
  </si>
  <si>
    <t>1.2.5.1</t>
  </si>
  <si>
    <t>1.2.5.2</t>
  </si>
  <si>
    <t>1.2.5.3</t>
  </si>
  <si>
    <t>1.2.5.4</t>
  </si>
  <si>
    <t>1.2.5.5</t>
  </si>
  <si>
    <t>1.2.5.6</t>
  </si>
  <si>
    <t>1.2.5.7</t>
  </si>
  <si>
    <t>1.2.6</t>
  </si>
  <si>
    <t>1.2.6.1</t>
  </si>
  <si>
    <t>1.2.6.2</t>
  </si>
  <si>
    <t>1.2.6.3</t>
  </si>
  <si>
    <t>1.2.6.4</t>
  </si>
  <si>
    <t>1.2.6.5</t>
  </si>
  <si>
    <t>1.2.6.6</t>
  </si>
  <si>
    <t>1.2.6.7</t>
  </si>
  <si>
    <t>1.2.6.8</t>
  </si>
  <si>
    <t>1.2.6.9</t>
  </si>
  <si>
    <t>1.2.6.10</t>
  </si>
  <si>
    <t>Rua Reinaldo Muller, Trecho Rua Espatódeas até Rua Evaldo Queiroz de Figueiredo, Porto Alegre, RS</t>
  </si>
  <si>
    <t>CRONOGRAMA FISICO-FINANCEIRO</t>
  </si>
  <si>
    <t>PREÇO UNITARIO</t>
  </si>
  <si>
    <t>MÊS 01</t>
  </si>
  <si>
    <t>MÊS 02</t>
  </si>
  <si>
    <t>MÊS 03</t>
  </si>
  <si>
    <t>MÊS 04</t>
  </si>
  <si>
    <t>MÊS 05</t>
  </si>
  <si>
    <t>MÊS 06</t>
  </si>
  <si>
    <t>MÊS 07</t>
  </si>
  <si>
    <t>MÊS 08</t>
  </si>
  <si>
    <t>MÊS 09</t>
  </si>
  <si>
    <t>MÊS 10</t>
  </si>
  <si>
    <t>MÊS 11</t>
  </si>
  <si>
    <t>MÊS 12</t>
  </si>
  <si>
    <t>R$</t>
  </si>
  <si>
    <t xml:space="preserve">QUANT. </t>
  </si>
  <si>
    <t>Total por Mês</t>
  </si>
  <si>
    <t>Total Acumulado</t>
  </si>
  <si>
    <t>DMT da AREIA para Concreto Asfáltico (CBUQ)</t>
  </si>
  <si>
    <t>DMT do CIMENTO ASFÁLTICO (CAP)</t>
  </si>
  <si>
    <t>TRANSPORTE DE ASFALTO DILUIDO/EMULSAO ASFALTICA (Distribuidora de derivado de petróleo ate Obra)</t>
  </si>
  <si>
    <t>TRANSPORTE DE CAP (Distribuidora de derivado de petróleo ate Pavimentadora)</t>
  </si>
  <si>
    <t>EXECUÇÃO PAVIMENTO DE CONCRETO ASFÁLTICO, CAMADA DE ROLAMENTO, EXCLUSIVE CARGA E TRANSPORTE</t>
  </si>
  <si>
    <t>FORNECIMENTO DE CAP PARA PAVIMENTO DE CONCRETO ASFÁLTICO, INCLUSIVE TRANSPORTE ATE PAVIMENTADORA</t>
  </si>
  <si>
    <t>USINAGEM CBUQ, INCLUSO FORNECIMENTO DE CONCRETO ASFALTICO (EXCETO CAP) E TRANSPORTE DA JAZIDA ATE PAVIMENTADORA, EXCLUSIVE TRANSPORTE ATE OBRA</t>
  </si>
  <si>
    <t>DMT do ASFALTO DILUIDO E EMULSÃO ASFALTICA (incluso passagem pela pavimentadora)</t>
  </si>
  <si>
    <t>DESTINAÇÃO FINAL DE SOLO/PEDRA/ENTULHO</t>
  </si>
  <si>
    <t>CURVA ABC</t>
  </si>
  <si>
    <t>DESCRIÇÃO SERVIÇO</t>
  </si>
  <si>
    <t>% SOBRE TOTAL</t>
  </si>
  <si>
    <t>% ACUMULADO</t>
  </si>
  <si>
    <t>DMT de Peças de Concreto Pré-moldados</t>
  </si>
  <si>
    <t>TECMOLD</t>
  </si>
  <si>
    <t>R. Nissin Castiel, 385, Distrito Industrial, Gravataí/RS</t>
  </si>
  <si>
    <t>ENGEMIX</t>
  </si>
  <si>
    <t>R. Gen. Câmara, 1042, Rio Branco, Canoas/RS</t>
  </si>
  <si>
    <t>GROOVE</t>
  </si>
  <si>
    <t>Av. Parobé, 3285, Scharlau, São Leopoldo/RS</t>
  </si>
  <si>
    <t>DOMUS</t>
  </si>
  <si>
    <t>R. Araçá, 1109, Centro, Canoas/RS</t>
  </si>
  <si>
    <t>ARMANDO</t>
  </si>
  <si>
    <t>Av. Copesul, 12, Distrito Industrial, Triunfo/RS</t>
  </si>
  <si>
    <t>DIBLOCOS</t>
  </si>
  <si>
    <t>R. Voluntários da Pátria, 4069, Navegantes, Porto Alegre/RS</t>
  </si>
  <si>
    <t>DICONCRETUS</t>
  </si>
  <si>
    <t>Av. Antunes Ribas, 206, Jardim Itu, Porto Alegre/RS</t>
  </si>
  <si>
    <t>DMT MÉDIO ADOTADO (KM EXCEDENTE)</t>
  </si>
  <si>
    <t>DMT do BRITA/RACHÃO para Pista</t>
  </si>
  <si>
    <t>MINERAÇÃO VERA CRUZ</t>
  </si>
  <si>
    <t>Estrada Henrique Closs, 200, Gravataí/RS</t>
  </si>
  <si>
    <t>Rod. BR 116, Km 232, Estância Velha/RS</t>
  </si>
  <si>
    <t>DMT do AREIA para Pista</t>
  </si>
  <si>
    <t>R. Saco do Cabral, 521, Porto Alegre/RS</t>
  </si>
  <si>
    <t>R. Saco do Cabral, 701, Porto Alegre/RS</t>
  </si>
  <si>
    <t>R. Saco do Cabral, 219, Porto Alegre/RS</t>
  </si>
  <si>
    <t>DMT do BOTA FORA</t>
  </si>
  <si>
    <t>Rua João Ribeiro, 495, Humaitá, Porto Alegre/RS</t>
  </si>
  <si>
    <t>TRANSPORTE COM CAMINHÃO CARROCERIA COM GUINDAUTO (MUNCK),  MOMENTO MÁXIMO DE CARGA 11,7 TM, EM VIA URBANA PAVIMENTADA, ADICIONAL PARA DMT EXCEDENTE A 30 KM</t>
  </si>
  <si>
    <t xml:space="preserve">TRANSPORTE COM CAMINHÃO BASCULANTE DE 10 M³, EM VIA URBANA PAVIMENTADA, ADICIONAL PARA DMT EXCEDENTE A 30 KM </t>
  </si>
  <si>
    <t>TRANSPORTE CBUQ COM CAMINHÃO BASCULANTE DE 10 M³, EM VIA URBANA PAVIMENTADA, DMT ATÉ 30 KM (PAVIMENTADORA ATE OBRA)</t>
  </si>
  <si>
    <t>TRANSPORTE CBUQ COM CAMINHÃO BASCULANTE DE 10 M³, EM VIA URBANA PAVIMENTADA, ADICIONAL PARA DMT EXCEDENTE A 30 KM  (PAVIMENTADORA ATE OBRA)</t>
  </si>
  <si>
    <t>4.24</t>
  </si>
  <si>
    <t>4.25</t>
  </si>
  <si>
    <t>4.26</t>
  </si>
  <si>
    <t>5.32</t>
  </si>
  <si>
    <t>5.33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</si>
</sst>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43" formatCode="_-* #,##0.00_-;\-* #,##0.00_-;_-* &quot;-&quot;??_-;_-@_-"/>
    <numFmt numFmtId="164" formatCode="_(* #,##0.00_);_(* \(#,##0.00\);_(* &quot;-&quot;??_);_(@_)"/>
    <numFmt numFmtId="165" formatCode="_(* #,##0.00_);_(* \(#,##0.00\);_(* \-??_);_(@_)"/>
    <numFmt numFmtId="166" formatCode="_-&quot;R$&quot;\ * #,##0.0000_-;\-&quot;R$&quot;\ * #,##0.0000_-;_-&quot;R$&quot;\ * &quot;-&quot;??_-;_-@_-"/>
    <numFmt numFmtId="167" formatCode="0.0"/>
    <numFmt numFmtId="168" formatCode="0.0000"/>
    <numFmt numFmtId="169" formatCode="_(&quot;R$ &quot;* #,##0.00_);_(&quot;R$ &quot;* \(#,##0.00\);_(&quot;R$ &quot;* &quot;-&quot;??_);_(@_)"/>
    <numFmt numFmtId="170" formatCode="_-[$R$-416]\ * #,##0.00_-;\-[$R$-416]\ * #,##0.00_-;_-[$R$-416]\ * &quot;-&quot;??_-;_-@_-"/>
    <numFmt numFmtId="171" formatCode="#,##0.0000"/>
    <numFmt numFmtId="172" formatCode="_-&quot;R$&quot;\ * #,##0.00_-;\-&quot;R$&quot;\ * #,##0.00_-;_-&quot;R$&quot;\ * &quot;-&quot;??_-;_-@"/>
    <numFmt numFmtId="173" formatCode="&quot;R$&quot;\ #,##0.00"/>
    <numFmt numFmtId="174" formatCode="dd/mm/yy"/>
    <numFmt numFmtId="175" formatCode="_(&quot;R$ &quot;* #,##0.0000_);_(&quot;R$ &quot;* \(#,##0.0000\);_(&quot;R$ &quot;* &quot;-&quot;??_);_(@_)"/>
    <numFmt numFmtId="176" formatCode="_-&quot;R$&quot;\ * #,##0.00000000000000_-;\-&quot;R$&quot;\ * #,##0.00000000000000_-;_-&quot;R$&quot;\ * &quot;-&quot;??_-;_-@_-"/>
    <numFmt numFmtId="177" formatCode="#,##0.0000_ ;\-#,##0.0000\ "/>
    <numFmt numFmtId="178" formatCode="_-* #,##0.0000_-;\-* #,##0.0000_-;_-* &quot;-&quot;??_-;_-@_-"/>
    <numFmt numFmtId="179" formatCode="00#"/>
    <numFmt numFmtId="180" formatCode="0.000"/>
    <numFmt numFmtId="181" formatCode="_(* #,##0.000_);_(* \(#,##0.000\);_(* \-??_);_(@_)"/>
    <numFmt numFmtId="182" formatCode="General&quot; x D&quot;"/>
    <numFmt numFmtId="183" formatCode="General&quot; km&quot;"/>
    <numFmt numFmtId="184" formatCode="_-* #,##0.0000_-;\-* #,##0.0000_-;_-* &quot;-&quot;????_-;_-@_-"/>
    <numFmt numFmtId="185" formatCode="#,##0.000"/>
    <numFmt numFmtId="186" formatCode="0.0000%"/>
  </numFmts>
  <fonts count="40" x14ac:knownFonts="1">
    <font>
      <sz val="11"/>
      <color theme="1"/>
      <name val="Calibri"/>
      <family val="2"/>
      <scheme val="minor"/>
    </font>
    <font>
      <sz val="11"/>
      <color indexed="8"/>
      <name val="Calibri"/>
      <family val="2"/>
    </font>
    <font>
      <sz val="11"/>
      <color indexed="8"/>
      <name val="Calibri"/>
      <family val="2"/>
    </font>
    <font>
      <sz val="10"/>
      <name val="Arial"/>
      <family val="2"/>
    </font>
    <font>
      <b/>
      <sz val="11"/>
      <name val="Arial"/>
      <family val="2"/>
    </font>
    <font>
      <sz val="11"/>
      <name val="Arial"/>
      <family val="2"/>
    </font>
    <font>
      <sz val="11"/>
      <color indexed="8"/>
      <name val="Arial"/>
      <family val="2"/>
    </font>
    <font>
      <sz val="11"/>
      <name val="Calibri"/>
      <family val="2"/>
    </font>
    <font>
      <b/>
      <sz val="16"/>
      <name val="Times New Roman"/>
      <family val="1"/>
    </font>
    <font>
      <b/>
      <sz val="14"/>
      <name val="Times New Roman"/>
      <family val="1"/>
    </font>
    <font>
      <sz val="10"/>
      <name val="Times New Roman"/>
      <family val="1"/>
    </font>
    <font>
      <b/>
      <u/>
      <sz val="14"/>
      <name val="Arial"/>
      <family val="2"/>
    </font>
    <font>
      <b/>
      <u/>
      <sz val="10"/>
      <name val="Times New Roman"/>
      <family val="1"/>
    </font>
    <font>
      <sz val="10"/>
      <name val="Arial"/>
      <family val="2"/>
      <charset val="1"/>
    </font>
    <font>
      <b/>
      <sz val="11"/>
      <color indexed="8"/>
      <name val="Calibri"/>
      <family val="2"/>
    </font>
    <font>
      <u/>
      <sz val="11"/>
      <name val="Calibri"/>
      <family val="2"/>
    </font>
    <font>
      <sz val="11"/>
      <color theme="1"/>
      <name val="Calibri"/>
      <family val="2"/>
      <scheme val="minor"/>
    </font>
    <font>
      <b/>
      <sz val="11"/>
      <color theme="1"/>
      <name val="Calibri"/>
      <family val="2"/>
      <scheme val="minor"/>
    </font>
    <font>
      <sz val="11"/>
      <color theme="1"/>
      <name val="Arial"/>
      <family val="2"/>
    </font>
    <font>
      <b/>
      <sz val="11"/>
      <color rgb="FF000000"/>
      <name val="Arial"/>
      <family val="2"/>
    </font>
    <font>
      <sz val="11"/>
      <color rgb="FF000000"/>
      <name val="Arial"/>
      <family val="2"/>
    </font>
    <font>
      <sz val="11"/>
      <name val="Calibri"/>
      <family val="2"/>
      <scheme val="minor"/>
    </font>
    <font>
      <b/>
      <sz val="11"/>
      <color theme="1"/>
      <name val="Arial"/>
      <family val="2"/>
    </font>
    <font>
      <b/>
      <sz val="1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2"/>
      <color theme="1"/>
      <name val="Calibri"/>
      <family val="2"/>
    </font>
    <font>
      <b/>
      <sz val="11"/>
      <color indexed="8"/>
      <name val="Arial"/>
      <family val="2"/>
    </font>
    <font>
      <sz val="11"/>
      <name val="Arial"/>
      <family val="1"/>
    </font>
    <font>
      <b/>
      <sz val="10"/>
      <name val="Arial"/>
      <family val="2"/>
    </font>
    <font>
      <b/>
      <sz val="10"/>
      <name val="Arial"/>
      <family val="2"/>
      <charset val="1"/>
    </font>
    <font>
      <b/>
      <vertAlign val="subscript"/>
      <sz val="10"/>
      <name val="Arial"/>
      <family val="2"/>
      <charset val="1"/>
    </font>
    <font>
      <sz val="10"/>
      <color theme="1"/>
      <name val="Arial"/>
      <family val="2"/>
    </font>
    <font>
      <b/>
      <sz val="10"/>
      <color theme="1"/>
      <name val="Arial"/>
      <family val="2"/>
    </font>
    <font>
      <sz val="10"/>
      <color theme="1"/>
      <name val="Calibri"/>
      <family val="2"/>
      <scheme val="minor"/>
    </font>
    <font>
      <sz val="10"/>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34998626667073579"/>
        <bgColor indexed="3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6"/>
      </patternFill>
    </fill>
    <fill>
      <patternFill patternType="solid">
        <fgColor theme="0" tint="-0.249977111117893"/>
        <bgColor indexed="27"/>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4.9989318521683403E-2"/>
        <bgColor indexed="64"/>
      </patternFill>
    </fill>
    <fill>
      <patternFill patternType="solid">
        <fgColor theme="0" tint="-4.9989318521683403E-2"/>
        <bgColor indexed="27"/>
      </patternFill>
    </fill>
    <fill>
      <patternFill patternType="solid">
        <fgColor theme="0"/>
        <bgColor indexed="26"/>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28">
    <xf numFmtId="0" fontId="0" fillId="0" borderId="0"/>
    <xf numFmtId="0" fontId="2" fillId="0" borderId="0"/>
    <xf numFmtId="0" fontId="2" fillId="0" borderId="0"/>
    <xf numFmtId="0" fontId="1" fillId="0" borderId="0"/>
    <xf numFmtId="0" fontId="1" fillId="0" borderId="0"/>
    <xf numFmtId="44" fontId="16" fillId="0" borderId="0" applyFont="0" applyFill="0" applyBorder="0" applyAlignment="0" applyProtection="0"/>
    <xf numFmtId="169" fontId="2"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3" fillId="0" borderId="0" applyFill="0" applyBorder="0" applyProtection="0"/>
    <xf numFmtId="9" fontId="3" fillId="0" borderId="0" applyFill="0" applyBorder="0" applyAlignment="0" applyProtection="0"/>
    <xf numFmtId="9" fontId="1" fillId="0" borderId="0" applyFont="0" applyFill="0" applyBorder="0" applyAlignment="0" applyProtection="0"/>
    <xf numFmtId="165" fontId="3" fillId="0" borderId="0" applyFill="0" applyBorder="0" applyAlignment="0" applyProtection="0"/>
    <xf numFmtId="165" fontId="3" fillId="0" borderId="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0" fontId="13" fillId="0" borderId="0"/>
    <xf numFmtId="0" fontId="18" fillId="0" borderId="0"/>
    <xf numFmtId="0" fontId="3" fillId="0" borderId="0"/>
    <xf numFmtId="0" fontId="16" fillId="0" borderId="0"/>
    <xf numFmtId="0" fontId="18" fillId="0" borderId="0"/>
    <xf numFmtId="165" fontId="13" fillId="0" borderId="0"/>
    <xf numFmtId="43" fontId="16" fillId="0" borderId="0" applyFont="0" applyFill="0" applyBorder="0" applyAlignment="0" applyProtection="0"/>
    <xf numFmtId="9" fontId="16" fillId="0" borderId="0" applyFont="0" applyFill="0" applyBorder="0" applyAlignment="0" applyProtection="0"/>
  </cellStyleXfs>
  <cellXfs count="683">
    <xf numFmtId="0" fontId="0" fillId="0" borderId="0" xfId="0"/>
    <xf numFmtId="0" fontId="18" fillId="0" borderId="1" xfId="0" applyFont="1" applyBorder="1" applyAlignment="1">
      <alignment horizontal="center" vertical="center"/>
    </xf>
    <xf numFmtId="0" fontId="5" fillId="0" borderId="0" xfId="1" applyFont="1" applyBorder="1" applyAlignment="1">
      <alignment vertical="center"/>
    </xf>
    <xf numFmtId="3" fontId="6" fillId="2" borderId="1" xfId="0" applyNumberFormat="1" applyFont="1" applyFill="1" applyBorder="1" applyAlignment="1">
      <alignment horizontal="left" vertical="center"/>
    </xf>
    <xf numFmtId="10" fontId="5" fillId="2" borderId="2" xfId="11" applyNumberFormat="1" applyFont="1" applyFill="1" applyBorder="1" applyAlignment="1">
      <alignment vertical="center"/>
    </xf>
    <xf numFmtId="0" fontId="18" fillId="0" borderId="0" xfId="0" applyFont="1" applyAlignment="1">
      <alignment horizontal="center"/>
    </xf>
    <xf numFmtId="0" fontId="0" fillId="0" borderId="0" xfId="0"/>
    <xf numFmtId="0" fontId="18" fillId="0" borderId="0" xfId="0" applyFont="1"/>
    <xf numFmtId="0" fontId="5" fillId="0" borderId="2" xfId="0" applyFont="1" applyFill="1" applyBorder="1" applyAlignment="1">
      <alignment vertical="center" wrapText="1"/>
    </xf>
    <xf numFmtId="44" fontId="5" fillId="0" borderId="1" xfId="5" applyNumberFormat="1" applyFont="1" applyFill="1" applyBorder="1" applyAlignment="1">
      <alignment horizontal="right" vertical="center"/>
    </xf>
    <xf numFmtId="0" fontId="5" fillId="0" borderId="3" xfId="0" applyFont="1" applyFill="1" applyBorder="1" applyAlignment="1">
      <alignment horizontal="left" vertical="center" wrapText="1"/>
    </xf>
    <xf numFmtId="0" fontId="0" fillId="0" borderId="0" xfId="0" applyFont="1"/>
    <xf numFmtId="0" fontId="0" fillId="0" borderId="0" xfId="0" applyBorder="1"/>
    <xf numFmtId="0" fontId="5" fillId="0" borderId="4" xfId="0" applyFont="1" applyFill="1" applyBorder="1" applyAlignment="1">
      <alignment horizontal="left" vertical="center"/>
    </xf>
    <xf numFmtId="0" fontId="5" fillId="0" borderId="0" xfId="0" applyFont="1" applyAlignment="1">
      <alignment horizontal="left"/>
    </xf>
    <xf numFmtId="0" fontId="5" fillId="0" borderId="0" xfId="0" applyFont="1"/>
    <xf numFmtId="0" fontId="8" fillId="2" borderId="5" xfId="0" applyFont="1" applyFill="1" applyBorder="1" applyAlignment="1">
      <alignment vertical="center"/>
    </xf>
    <xf numFmtId="0" fontId="5" fillId="0" borderId="0" xfId="0" applyFont="1" applyBorder="1"/>
    <xf numFmtId="0" fontId="9" fillId="4" borderId="6" xfId="0" applyFont="1" applyFill="1" applyBorder="1" applyAlignment="1">
      <alignment vertical="center"/>
    </xf>
    <xf numFmtId="0" fontId="9" fillId="4" borderId="7" xfId="0" applyFont="1" applyFill="1" applyBorder="1" applyAlignment="1">
      <alignment vertical="center"/>
    </xf>
    <xf numFmtId="0" fontId="9" fillId="4" borderId="8" xfId="0" applyFont="1" applyFill="1" applyBorder="1" applyAlignment="1">
      <alignment vertical="center"/>
    </xf>
    <xf numFmtId="0" fontId="10" fillId="4" borderId="9" xfId="0" applyFont="1" applyFill="1" applyBorder="1" applyAlignment="1">
      <alignment horizontal="center" vertical="center" wrapText="1"/>
    </xf>
    <xf numFmtId="0" fontId="10" fillId="4" borderId="0" xfId="0" applyFont="1" applyFill="1" applyBorder="1" applyAlignment="1">
      <alignment horizontal="center" vertical="center" wrapText="1"/>
    </xf>
    <xf numFmtId="9" fontId="10" fillId="4" borderId="0" xfId="11"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4" borderId="0" xfId="0" applyFont="1" applyFill="1" applyBorder="1" applyAlignment="1">
      <alignment horizontal="left" vertical="center"/>
    </xf>
    <xf numFmtId="0" fontId="11" fillId="4" borderId="0" xfId="0" applyFont="1" applyFill="1" applyBorder="1" applyAlignment="1">
      <alignment vertical="center"/>
    </xf>
    <xf numFmtId="0" fontId="11" fillId="4" borderId="0" xfId="0" applyFont="1" applyFill="1" applyBorder="1" applyAlignment="1">
      <alignment horizontal="center" vertical="center"/>
    </xf>
    <xf numFmtId="0" fontId="11" fillId="4" borderId="10" xfId="0" applyFont="1" applyFill="1" applyBorder="1" applyAlignment="1">
      <alignment vertical="center"/>
    </xf>
    <xf numFmtId="0" fontId="12" fillId="4" borderId="11" xfId="0" applyFont="1" applyFill="1" applyBorder="1" applyAlignment="1">
      <alignment horizontal="center" vertical="center"/>
    </xf>
    <xf numFmtId="0" fontId="12" fillId="4" borderId="5" xfId="0" applyFont="1" applyFill="1" applyBorder="1" applyAlignment="1">
      <alignment horizontal="center" vertical="center"/>
    </xf>
    <xf numFmtId="9" fontId="12" fillId="4" borderId="5" xfId="11" applyFont="1" applyFill="1" applyBorder="1" applyAlignment="1">
      <alignment horizontal="center" vertical="center"/>
    </xf>
    <xf numFmtId="0" fontId="12" fillId="4" borderId="12" xfId="0" applyFont="1" applyFill="1" applyBorder="1" applyAlignment="1">
      <alignment horizontal="center" vertical="center"/>
    </xf>
    <xf numFmtId="0" fontId="10" fillId="0" borderId="0" xfId="0" applyFont="1" applyBorder="1"/>
    <xf numFmtId="0" fontId="8" fillId="2" borderId="5" xfId="0" applyFont="1" applyFill="1" applyBorder="1" applyAlignment="1">
      <alignment horizontal="left" vertical="center"/>
    </xf>
    <xf numFmtId="0" fontId="9" fillId="4" borderId="7" xfId="0" applyFont="1" applyFill="1" applyBorder="1" applyAlignment="1">
      <alignment horizontal="left" vertical="center"/>
    </xf>
    <xf numFmtId="4" fontId="0" fillId="0" borderId="0" xfId="0" applyNumberFormat="1" applyAlignment="1">
      <alignment horizontal="right"/>
    </xf>
    <xf numFmtId="4" fontId="9" fillId="4" borderId="7" xfId="0" applyNumberFormat="1" applyFont="1" applyFill="1" applyBorder="1" applyAlignment="1">
      <alignment vertical="center"/>
    </xf>
    <xf numFmtId="4" fontId="10" fillId="4" borderId="0" xfId="11" applyNumberFormat="1" applyFont="1" applyFill="1" applyBorder="1" applyAlignment="1">
      <alignment horizontal="center" vertical="center" wrapText="1"/>
    </xf>
    <xf numFmtId="4" fontId="10" fillId="4" borderId="0" xfId="0" applyNumberFormat="1" applyFont="1" applyFill="1" applyBorder="1" applyAlignment="1">
      <alignment horizontal="center" vertical="center" wrapText="1"/>
    </xf>
    <xf numFmtId="4" fontId="11" fillId="4" borderId="0" xfId="0" applyNumberFormat="1" applyFont="1" applyFill="1" applyBorder="1" applyAlignment="1">
      <alignment vertical="center"/>
    </xf>
    <xf numFmtId="4" fontId="12" fillId="4" borderId="5" xfId="0" applyNumberFormat="1" applyFont="1" applyFill="1" applyBorder="1" applyAlignment="1">
      <alignment horizontal="center" vertical="center"/>
    </xf>
    <xf numFmtId="44" fontId="9" fillId="4" borderId="7" xfId="0" applyNumberFormat="1" applyFont="1" applyFill="1" applyBorder="1" applyAlignment="1">
      <alignment vertical="center"/>
    </xf>
    <xf numFmtId="44" fontId="10" fillId="4" borderId="0" xfId="11" applyNumberFormat="1" applyFont="1" applyFill="1" applyBorder="1" applyAlignment="1">
      <alignment horizontal="center" vertical="center" wrapText="1"/>
    </xf>
    <xf numFmtId="44" fontId="10" fillId="4" borderId="0" xfId="0" applyNumberFormat="1" applyFont="1" applyFill="1" applyBorder="1" applyAlignment="1">
      <alignment horizontal="center" vertical="center" wrapText="1"/>
    </xf>
    <xf numFmtId="44" fontId="11" fillId="4" borderId="0" xfId="0" applyNumberFormat="1" applyFont="1" applyFill="1" applyBorder="1" applyAlignment="1">
      <alignment vertical="center"/>
    </xf>
    <xf numFmtId="44" fontId="12" fillId="4" borderId="5" xfId="11" applyNumberFormat="1" applyFont="1" applyFill="1" applyBorder="1" applyAlignment="1">
      <alignment horizontal="center" vertical="center"/>
    </xf>
    <xf numFmtId="44" fontId="3" fillId="0" borderId="0" xfId="1" applyNumberFormat="1" applyFont="1" applyBorder="1" applyAlignment="1">
      <alignment vertical="center"/>
    </xf>
    <xf numFmtId="44" fontId="0" fillId="0" borderId="0" xfId="0" applyNumberFormat="1"/>
    <xf numFmtId="4" fontId="4" fillId="5" borderId="13" xfId="0" applyNumberFormat="1" applyFont="1" applyFill="1" applyBorder="1" applyAlignment="1">
      <alignment horizontal="center" vertical="center" wrapText="1"/>
    </xf>
    <xf numFmtId="170" fontId="5" fillId="0" borderId="1" xfId="0" applyNumberFormat="1" applyFont="1" applyFill="1" applyBorder="1" applyAlignment="1">
      <alignment horizontal="right" vertical="center" wrapText="1"/>
    </xf>
    <xf numFmtId="0" fontId="4" fillId="5" borderId="13" xfId="0" applyFont="1" applyFill="1" applyBorder="1" applyAlignment="1">
      <alignment horizontal="center" vertical="center" wrapText="1"/>
    </xf>
    <xf numFmtId="0" fontId="4" fillId="5" borderId="14" xfId="0" applyFont="1" applyFill="1" applyBorder="1" applyAlignment="1">
      <alignment horizontal="center" vertical="center"/>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4" fontId="4" fillId="5" borderId="17" xfId="0" applyNumberFormat="1" applyFont="1" applyFill="1" applyBorder="1" applyAlignment="1">
      <alignment horizontal="center" vertical="center" wrapText="1"/>
    </xf>
    <xf numFmtId="0" fontId="4" fillId="5" borderId="18" xfId="0" applyFont="1" applyFill="1" applyBorder="1" applyAlignment="1">
      <alignment horizontal="left" vertical="center"/>
    </xf>
    <xf numFmtId="1" fontId="4" fillId="5" borderId="19" xfId="0" applyNumberFormat="1" applyFont="1" applyFill="1" applyBorder="1" applyAlignment="1">
      <alignment horizontal="center" vertical="center" wrapText="1"/>
    </xf>
    <xf numFmtId="1" fontId="4" fillId="5" borderId="20" xfId="0" applyNumberFormat="1" applyFont="1" applyFill="1" applyBorder="1" applyAlignment="1">
      <alignment horizontal="center" vertical="center" wrapText="1"/>
    </xf>
    <xf numFmtId="0" fontId="4" fillId="5" borderId="19" xfId="0" applyFont="1" applyFill="1" applyBorder="1" applyAlignment="1">
      <alignment horizontal="center" vertical="center"/>
    </xf>
    <xf numFmtId="0" fontId="4" fillId="6" borderId="17" xfId="0" applyFont="1" applyFill="1" applyBorder="1" applyAlignment="1">
      <alignment horizontal="center" vertical="center" wrapText="1"/>
    </xf>
    <xf numFmtId="1" fontId="4" fillId="5" borderId="0" xfId="0" applyNumberFormat="1" applyFont="1" applyFill="1" applyBorder="1" applyAlignment="1">
      <alignment horizontal="center" vertical="center" wrapText="1"/>
    </xf>
    <xf numFmtId="0" fontId="4" fillId="6" borderId="13" xfId="0" applyFont="1" applyFill="1" applyBorder="1" applyAlignment="1">
      <alignment horizontal="center" vertical="center" wrapText="1"/>
    </xf>
    <xf numFmtId="44" fontId="4" fillId="5" borderId="21" xfId="5" applyFont="1" applyFill="1" applyBorder="1" applyAlignment="1">
      <alignment horizontal="left"/>
    </xf>
    <xf numFmtId="44" fontId="5" fillId="2" borderId="1" xfId="5" applyFont="1" applyFill="1" applyBorder="1" applyAlignment="1">
      <alignment vertical="center"/>
    </xf>
    <xf numFmtId="166" fontId="5" fillId="0" borderId="1" xfId="5" applyNumberFormat="1" applyFont="1" applyFill="1" applyBorder="1" applyAlignment="1">
      <alignment vertical="center"/>
    </xf>
    <xf numFmtId="0" fontId="5" fillId="0" borderId="4" xfId="0" applyFont="1" applyFill="1" applyBorder="1" applyAlignment="1">
      <alignment horizontal="center" vertical="center"/>
    </xf>
    <xf numFmtId="0" fontId="5" fillId="0" borderId="1" xfId="0" applyFont="1" applyBorder="1" applyAlignment="1">
      <alignment vertical="center" wrapText="1"/>
    </xf>
    <xf numFmtId="0" fontId="5" fillId="0" borderId="1" xfId="0" applyFont="1" applyFill="1" applyBorder="1" applyAlignment="1">
      <alignment horizontal="center" vertical="center"/>
    </xf>
    <xf numFmtId="0" fontId="5" fillId="4" borderId="4" xfId="18" applyNumberFormat="1" applyFont="1" applyFill="1" applyBorder="1" applyAlignment="1">
      <alignment horizontal="left" vertical="center"/>
    </xf>
    <xf numFmtId="43" fontId="5" fillId="0" borderId="4" xfId="0" applyNumberFormat="1" applyFont="1" applyFill="1" applyBorder="1" applyAlignment="1">
      <alignment horizontal="left" vertical="center" wrapText="1"/>
    </xf>
    <xf numFmtId="166" fontId="5" fillId="0" borderId="1" xfId="7" applyNumberFormat="1" applyFont="1" applyFill="1" applyBorder="1" applyAlignment="1">
      <alignment horizontal="right" vertical="center" wrapText="1"/>
    </xf>
    <xf numFmtId="9" fontId="10" fillId="4" borderId="0" xfId="11" applyFont="1" applyFill="1" applyBorder="1" applyAlignment="1">
      <alignment horizontal="left" vertical="center" wrapText="1"/>
    </xf>
    <xf numFmtId="0" fontId="10" fillId="4" borderId="0" xfId="0" applyFont="1" applyFill="1" applyBorder="1" applyAlignment="1">
      <alignment horizontal="left" vertical="center" wrapText="1"/>
    </xf>
    <xf numFmtId="0" fontId="11" fillId="4" borderId="0" xfId="0" applyFont="1" applyFill="1" applyBorder="1" applyAlignment="1">
      <alignment horizontal="left" vertical="center"/>
    </xf>
    <xf numFmtId="0" fontId="12" fillId="4" borderId="5" xfId="0" applyFont="1" applyFill="1" applyBorder="1" applyAlignment="1">
      <alignment horizontal="left" vertical="center"/>
    </xf>
    <xf numFmtId="0" fontId="5" fillId="4" borderId="22" xfId="18" applyNumberFormat="1" applyFont="1" applyFill="1" applyBorder="1" applyAlignment="1">
      <alignment horizontal="left" vertical="center"/>
    </xf>
    <xf numFmtId="0" fontId="0" fillId="0" borderId="0" xfId="0" applyFont="1" applyAlignment="1">
      <alignment horizontal="left"/>
    </xf>
    <xf numFmtId="44" fontId="4" fillId="5" borderId="22" xfId="5" applyFont="1" applyFill="1" applyBorder="1" applyAlignment="1"/>
    <xf numFmtId="4" fontId="9" fillId="4" borderId="8" xfId="0" applyNumberFormat="1" applyFont="1" applyFill="1" applyBorder="1" applyAlignment="1">
      <alignment vertical="center"/>
    </xf>
    <xf numFmtId="4" fontId="10" fillId="4" borderId="10" xfId="11" applyNumberFormat="1" applyFont="1" applyFill="1" applyBorder="1" applyAlignment="1">
      <alignment horizontal="center" vertical="center" wrapText="1"/>
    </xf>
    <xf numFmtId="4" fontId="10" fillId="4" borderId="10" xfId="0" applyNumberFormat="1" applyFont="1" applyFill="1" applyBorder="1" applyAlignment="1">
      <alignment horizontal="center" vertical="center" wrapText="1"/>
    </xf>
    <xf numFmtId="4" fontId="11" fillId="4" borderId="10" xfId="0" applyNumberFormat="1" applyFont="1" applyFill="1" applyBorder="1" applyAlignment="1">
      <alignment vertical="center"/>
    </xf>
    <xf numFmtId="4" fontId="12" fillId="4" borderId="12" xfId="0" applyNumberFormat="1" applyFont="1" applyFill="1" applyBorder="1" applyAlignment="1">
      <alignment horizontal="center" vertical="center"/>
    </xf>
    <xf numFmtId="0" fontId="1" fillId="4" borderId="0" xfId="0" applyFont="1" applyFill="1" applyBorder="1" applyAlignment="1">
      <alignment horizontal="left" vertical="center"/>
    </xf>
    <xf numFmtId="44" fontId="18" fillId="0" borderId="1" xfId="5" applyNumberFormat="1" applyFont="1" applyFill="1" applyBorder="1" applyAlignment="1">
      <alignment vertical="center"/>
    </xf>
    <xf numFmtId="4" fontId="4" fillId="5" borderId="23" xfId="0" applyNumberFormat="1" applyFont="1" applyFill="1" applyBorder="1" applyAlignment="1">
      <alignment horizontal="center" vertical="center" wrapText="1"/>
    </xf>
    <xf numFmtId="4" fontId="4" fillId="5" borderId="24" xfId="0" applyNumberFormat="1" applyFont="1" applyFill="1" applyBorder="1" applyAlignment="1">
      <alignment horizontal="center" vertical="center" wrapText="1"/>
    </xf>
    <xf numFmtId="4" fontId="18" fillId="0" borderId="1" xfId="0" applyNumberFormat="1" applyFont="1" applyFill="1" applyBorder="1" applyAlignment="1">
      <alignment horizontal="right" vertical="center"/>
    </xf>
    <xf numFmtId="166" fontId="5" fillId="0" borderId="1" xfId="5" applyNumberFormat="1" applyFont="1" applyFill="1" applyBorder="1" applyAlignment="1">
      <alignment horizontal="left" vertical="center" wrapText="1"/>
    </xf>
    <xf numFmtId="166" fontId="18" fillId="0" borderId="0" xfId="0" applyNumberFormat="1" applyFont="1"/>
    <xf numFmtId="0" fontId="5" fillId="7" borderId="18" xfId="8" applyFont="1" applyFill="1" applyBorder="1" applyAlignment="1">
      <alignment horizontal="center" vertical="center"/>
    </xf>
    <xf numFmtId="0" fontId="4" fillId="7" borderId="13" xfId="8" applyFont="1" applyFill="1" applyBorder="1" applyAlignment="1">
      <alignment horizontal="center" vertical="center"/>
    </xf>
    <xf numFmtId="0" fontId="4" fillId="7" borderId="25" xfId="8" applyFont="1" applyFill="1" applyBorder="1" applyAlignment="1">
      <alignment vertical="center"/>
    </xf>
    <xf numFmtId="0" fontId="4" fillId="7" borderId="25" xfId="8" applyFont="1" applyFill="1" applyBorder="1" applyAlignment="1">
      <alignment vertical="center" wrapText="1"/>
    </xf>
    <xf numFmtId="167" fontId="4" fillId="7" borderId="25" xfId="0" applyNumberFormat="1" applyFont="1" applyFill="1" applyBorder="1" applyAlignment="1">
      <alignment horizontal="center"/>
    </xf>
    <xf numFmtId="167" fontId="4" fillId="7" borderId="24" xfId="0" applyNumberFormat="1" applyFont="1" applyFill="1" applyBorder="1" applyAlignment="1">
      <alignment horizontal="center"/>
    </xf>
    <xf numFmtId="9" fontId="4" fillId="7" borderId="21" xfId="8" applyNumberFormat="1" applyFont="1" applyFill="1" applyBorder="1" applyAlignment="1">
      <alignment horizontal="center" vertical="center"/>
    </xf>
    <xf numFmtId="44" fontId="4" fillId="7" borderId="13" xfId="5" applyNumberFormat="1" applyFont="1" applyFill="1" applyBorder="1"/>
    <xf numFmtId="0" fontId="5" fillId="8" borderId="1" xfId="8" applyFont="1" applyFill="1" applyBorder="1" applyAlignment="1">
      <alignment horizontal="center" vertical="center" wrapText="1"/>
    </xf>
    <xf numFmtId="0" fontId="5" fillId="8" borderId="1" xfId="8" applyFont="1" applyFill="1" applyBorder="1" applyAlignment="1">
      <alignment vertical="center" wrapText="1"/>
    </xf>
    <xf numFmtId="0" fontId="5" fillId="8" borderId="1" xfId="8" applyFont="1" applyFill="1" applyBorder="1" applyAlignment="1">
      <alignment horizontal="center" vertical="center"/>
    </xf>
    <xf numFmtId="171" fontId="5" fillId="8" borderId="1" xfId="8" applyNumberFormat="1" applyFont="1" applyFill="1" applyBorder="1" applyAlignment="1">
      <alignment horizontal="center" vertical="center"/>
    </xf>
    <xf numFmtId="0" fontId="5" fillId="8" borderId="1" xfId="8" applyFont="1" applyFill="1" applyBorder="1" applyAlignment="1">
      <alignment horizontal="left" vertical="center"/>
    </xf>
    <xf numFmtId="165" fontId="5" fillId="8" borderId="1" xfId="17" applyFont="1" applyFill="1" applyBorder="1" applyAlignment="1">
      <alignment horizontal="center" vertical="center" wrapText="1"/>
    </xf>
    <xf numFmtId="0" fontId="5" fillId="8" borderId="4" xfId="8" applyFont="1" applyFill="1" applyBorder="1" applyAlignment="1">
      <alignment horizontal="left" vertical="center"/>
    </xf>
    <xf numFmtId="0" fontId="5" fillId="8" borderId="22" xfId="8" applyFont="1" applyFill="1" applyBorder="1" applyAlignment="1">
      <alignment horizontal="center" vertical="center"/>
    </xf>
    <xf numFmtId="0" fontId="5" fillId="9" borderId="4" xfId="1" applyFont="1" applyFill="1" applyBorder="1" applyAlignment="1">
      <alignment horizontal="left" vertical="center"/>
    </xf>
    <xf numFmtId="0" fontId="5" fillId="9" borderId="3" xfId="1" applyFont="1" applyFill="1" applyBorder="1" applyAlignment="1">
      <alignment vertical="center" wrapText="1"/>
    </xf>
    <xf numFmtId="0" fontId="5" fillId="3" borderId="4" xfId="10" applyFont="1" applyFill="1" applyBorder="1" applyAlignment="1">
      <alignment horizontal="right" vertical="center"/>
    </xf>
    <xf numFmtId="44" fontId="4" fillId="3" borderId="3" xfId="5" applyFont="1" applyFill="1" applyBorder="1" applyAlignment="1">
      <alignment vertical="center"/>
    </xf>
    <xf numFmtId="0" fontId="5" fillId="9" borderId="22" xfId="1" applyFont="1" applyFill="1" applyBorder="1" applyAlignment="1">
      <alignment horizontal="center" vertical="center" wrapText="1"/>
    </xf>
    <xf numFmtId="0" fontId="5" fillId="8" borderId="1" xfId="0" applyFont="1" applyFill="1" applyBorder="1"/>
    <xf numFmtId="0" fontId="5" fillId="8" borderId="1" xfId="10" applyFont="1" applyFill="1" applyBorder="1" applyAlignment="1">
      <alignment horizontal="center"/>
    </xf>
    <xf numFmtId="0" fontId="5" fillId="8" borderId="13" xfId="10" applyFont="1" applyFill="1" applyBorder="1" applyAlignment="1">
      <alignment horizontal="center"/>
    </xf>
    <xf numFmtId="2" fontId="5" fillId="8" borderId="1" xfId="10" applyNumberFormat="1" applyFont="1" applyFill="1" applyBorder="1" applyAlignment="1">
      <alignment horizontal="center"/>
    </xf>
    <xf numFmtId="0" fontId="5" fillId="0" borderId="1" xfId="10" applyFont="1" applyBorder="1" applyAlignment="1">
      <alignment horizontal="left"/>
    </xf>
    <xf numFmtId="0" fontId="5" fillId="0" borderId="1" xfId="0" applyFont="1" applyFill="1" applyBorder="1" applyProtection="1">
      <protection locked="0"/>
    </xf>
    <xf numFmtId="0" fontId="5" fillId="0" borderId="1" xfId="0" applyFont="1" applyFill="1" applyBorder="1" applyAlignment="1" applyProtection="1">
      <alignment horizontal="center"/>
      <protection locked="0"/>
    </xf>
    <xf numFmtId="0" fontId="5" fillId="0" borderId="1" xfId="0" applyFont="1" applyFill="1" applyBorder="1" applyAlignment="1" applyProtection="1">
      <alignment horizontal="left"/>
      <protection locked="0"/>
    </xf>
    <xf numFmtId="14" fontId="5" fillId="0" borderId="1" xfId="0" applyNumberFormat="1" applyFont="1" applyFill="1" applyBorder="1" applyAlignment="1" applyProtection="1">
      <alignment horizontal="center"/>
      <protection locked="0"/>
    </xf>
    <xf numFmtId="44" fontId="5" fillId="0" borderId="1" xfId="5" applyFont="1" applyFill="1" applyBorder="1" applyAlignment="1" applyProtection="1">
      <alignment horizontal="center"/>
      <protection locked="0"/>
    </xf>
    <xf numFmtId="4" fontId="8" fillId="2" borderId="5" xfId="0" applyNumberFormat="1" applyFont="1" applyFill="1" applyBorder="1" applyAlignment="1">
      <alignment vertical="center"/>
    </xf>
    <xf numFmtId="44" fontId="8" fillId="2" borderId="5" xfId="0" applyNumberFormat="1" applyFont="1" applyFill="1" applyBorder="1" applyAlignment="1">
      <alignment vertical="center"/>
    </xf>
    <xf numFmtId="0" fontId="5" fillId="0" borderId="21" xfId="4" applyFont="1" applyFill="1" applyBorder="1" applyAlignment="1">
      <alignment horizontal="left" vertical="center"/>
    </xf>
    <xf numFmtId="0" fontId="5" fillId="0" borderId="26" xfId="4" applyFont="1" applyFill="1" applyBorder="1" applyAlignment="1">
      <alignment horizontal="left" vertical="center"/>
    </xf>
    <xf numFmtId="10" fontId="5" fillId="2" borderId="1" xfId="11" applyNumberFormat="1" applyFont="1" applyFill="1" applyBorder="1" applyAlignment="1">
      <alignment vertical="center"/>
    </xf>
    <xf numFmtId="0" fontId="5" fillId="0" borderId="1" xfId="0" applyFont="1" applyFill="1" applyBorder="1" applyAlignment="1">
      <alignment horizontal="left" vertical="center" wrapText="1"/>
    </xf>
    <xf numFmtId="171" fontId="5" fillId="0" borderId="1" xfId="0" applyNumberFormat="1" applyFont="1" applyFill="1" applyBorder="1" applyAlignment="1">
      <alignment horizontal="left" vertical="center" wrapText="1"/>
    </xf>
    <xf numFmtId="0" fontId="5" fillId="0" borderId="22" xfId="0" applyFont="1" applyFill="1" applyBorder="1" applyAlignment="1">
      <alignment horizontal="left" vertical="center" wrapText="1"/>
    </xf>
    <xf numFmtId="49" fontId="19" fillId="0" borderId="0" xfId="0" applyNumberFormat="1" applyFont="1" applyFill="1" applyBorder="1" applyAlignment="1" applyProtection="1">
      <alignment vertical="center" wrapText="1"/>
      <protection locked="0"/>
    </xf>
    <xf numFmtId="49" fontId="20" fillId="0" borderId="0" xfId="0" applyNumberFormat="1"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175" fontId="20" fillId="0" borderId="0" xfId="5" applyNumberFormat="1" applyFont="1" applyFill="1" applyBorder="1" applyAlignment="1" applyProtection="1">
      <alignment horizontal="center" vertical="center"/>
      <protection locked="0"/>
    </xf>
    <xf numFmtId="0" fontId="20" fillId="0" borderId="0" xfId="0" applyNumberFormat="1" applyFont="1" applyFill="1" applyBorder="1" applyAlignment="1" applyProtection="1">
      <alignment vertical="center"/>
      <protection locked="0"/>
    </xf>
    <xf numFmtId="0" fontId="5" fillId="0" borderId="22" xfId="0" applyNumberFormat="1"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9" applyFont="1" applyBorder="1" applyAlignment="1">
      <alignment horizontal="center" vertical="center"/>
    </xf>
    <xf numFmtId="44" fontId="4" fillId="10" borderId="28" xfId="5" applyFont="1" applyFill="1" applyBorder="1" applyAlignment="1" applyProtection="1">
      <alignment horizontal="right" vertical="center"/>
    </xf>
    <xf numFmtId="0" fontId="4" fillId="5" borderId="4" xfId="4" applyFont="1" applyFill="1" applyBorder="1" applyAlignment="1">
      <alignment horizontal="left" vertical="center"/>
    </xf>
    <xf numFmtId="0" fontId="4" fillId="5" borderId="3" xfId="4" applyFont="1" applyFill="1" applyBorder="1" applyAlignment="1">
      <alignment horizontal="left" vertical="center"/>
    </xf>
    <xf numFmtId="0" fontId="17" fillId="5" borderId="22" xfId="0" applyFont="1" applyFill="1" applyBorder="1"/>
    <xf numFmtId="0" fontId="4" fillId="0" borderId="27" xfId="4" applyFont="1" applyFill="1" applyBorder="1" applyAlignment="1">
      <alignment horizontal="left" vertical="center"/>
    </xf>
    <xf numFmtId="0" fontId="10" fillId="4" borderId="28" xfId="0" applyFont="1" applyFill="1" applyBorder="1" applyAlignment="1">
      <alignment horizontal="center" vertical="center"/>
    </xf>
    <xf numFmtId="0" fontId="5" fillId="0" borderId="19" xfId="4" applyFont="1" applyFill="1" applyBorder="1" applyAlignment="1">
      <alignment horizontal="left" vertical="center"/>
    </xf>
    <xf numFmtId="0" fontId="18" fillId="0" borderId="28" xfId="0" applyFont="1" applyBorder="1" applyAlignment="1">
      <alignment horizontal="right"/>
    </xf>
    <xf numFmtId="0" fontId="4" fillId="0" borderId="0" xfId="4" applyFont="1" applyFill="1" applyBorder="1" applyAlignment="1">
      <alignment horizontal="left" vertical="center"/>
    </xf>
    <xf numFmtId="0" fontId="18" fillId="0" borderId="20" xfId="0" applyFont="1" applyBorder="1" applyAlignment="1">
      <alignment horizontal="right"/>
    </xf>
    <xf numFmtId="0" fontId="5" fillId="0" borderId="19" xfId="4" applyFont="1" applyBorder="1" applyAlignment="1">
      <alignment horizontal="left" vertical="center"/>
    </xf>
    <xf numFmtId="14" fontId="4" fillId="0" borderId="0" xfId="4" applyNumberFormat="1" applyFont="1" applyBorder="1" applyAlignment="1">
      <alignment horizontal="left" vertical="center"/>
    </xf>
    <xf numFmtId="14" fontId="18" fillId="0" borderId="20" xfId="0" applyNumberFormat="1" applyFont="1" applyBorder="1"/>
    <xf numFmtId="0" fontId="5" fillId="0" borderId="26" xfId="4" applyFont="1" applyBorder="1" applyAlignment="1">
      <alignment horizontal="left" vertical="center"/>
    </xf>
    <xf numFmtId="17" fontId="4" fillId="0" borderId="27" xfId="4" applyNumberFormat="1" applyFont="1" applyBorder="1" applyAlignment="1">
      <alignment horizontal="left" vertical="center" wrapText="1"/>
    </xf>
    <xf numFmtId="0" fontId="6" fillId="0" borderId="28" xfId="4" applyFont="1" applyBorder="1" applyAlignment="1">
      <alignment vertical="center"/>
    </xf>
    <xf numFmtId="0" fontId="4" fillId="0" borderId="0" xfId="4" applyFont="1" applyBorder="1" applyAlignment="1">
      <alignment horizontal="left" vertical="center" wrapText="1"/>
    </xf>
    <xf numFmtId="0" fontId="6" fillId="0" borderId="20" xfId="4" applyFont="1" applyBorder="1" applyAlignment="1">
      <alignment vertical="center"/>
    </xf>
    <xf numFmtId="0" fontId="5" fillId="0" borderId="25" xfId="4" applyFont="1" applyFill="1" applyBorder="1" applyAlignment="1">
      <alignment horizontal="left" vertical="center"/>
    </xf>
    <xf numFmtId="0" fontId="11" fillId="4" borderId="0" xfId="0" applyNumberFormat="1" applyFont="1" applyFill="1" applyBorder="1" applyAlignment="1">
      <alignment horizontal="center" vertical="center"/>
    </xf>
    <xf numFmtId="176" fontId="8" fillId="2" borderId="5" xfId="0" applyNumberFormat="1" applyFont="1" applyFill="1" applyBorder="1" applyAlignment="1">
      <alignment vertical="center"/>
    </xf>
    <xf numFmtId="176" fontId="9" fillId="4" borderId="8" xfId="0" applyNumberFormat="1" applyFont="1" applyFill="1" applyBorder="1" applyAlignment="1">
      <alignment vertical="center"/>
    </xf>
    <xf numFmtId="0" fontId="10" fillId="4" borderId="0" xfId="0" applyFont="1" applyFill="1" applyBorder="1" applyAlignment="1">
      <alignment horizontal="center" vertical="center"/>
    </xf>
    <xf numFmtId="176" fontId="10" fillId="4" borderId="10" xfId="0" applyNumberFormat="1" applyFont="1" applyFill="1" applyBorder="1" applyAlignment="1">
      <alignment horizontal="center" vertical="center" wrapText="1"/>
    </xf>
    <xf numFmtId="0" fontId="11" fillId="4" borderId="0" xfId="0" applyNumberFormat="1" applyFont="1" applyFill="1" applyBorder="1" applyAlignment="1">
      <alignment horizontal="left" vertical="center"/>
    </xf>
    <xf numFmtId="176" fontId="11" fillId="4" borderId="10" xfId="0" applyNumberFormat="1" applyFont="1" applyFill="1" applyBorder="1" applyAlignment="1">
      <alignment vertical="center"/>
    </xf>
    <xf numFmtId="176" fontId="12" fillId="4" borderId="12" xfId="0" applyNumberFormat="1" applyFont="1" applyFill="1" applyBorder="1" applyAlignment="1">
      <alignment horizontal="center" vertical="center"/>
    </xf>
    <xf numFmtId="1" fontId="4" fillId="5" borderId="17" xfId="0" applyNumberFormat="1" applyFont="1" applyFill="1" applyBorder="1" applyAlignment="1">
      <alignment horizontal="center" vertical="center"/>
    </xf>
    <xf numFmtId="0" fontId="4" fillId="5" borderId="15" xfId="0" applyFont="1" applyFill="1" applyBorder="1" applyAlignment="1">
      <alignment horizontal="right" vertical="center"/>
    </xf>
    <xf numFmtId="17" fontId="4" fillId="5" borderId="15" xfId="0" applyNumberFormat="1" applyFont="1" applyFill="1" applyBorder="1" applyAlignment="1">
      <alignment horizontal="left" vertical="center"/>
    </xf>
    <xf numFmtId="0" fontId="4" fillId="5" borderId="13" xfId="0" applyFont="1" applyFill="1" applyBorder="1" applyAlignment="1">
      <alignment horizontal="left" vertical="center"/>
    </xf>
    <xf numFmtId="0" fontId="4" fillId="5" borderId="18" xfId="0" applyFont="1" applyFill="1" applyBorder="1" applyAlignment="1">
      <alignment horizontal="center" vertical="center" wrapText="1"/>
    </xf>
    <xf numFmtId="0" fontId="5" fillId="0" borderId="1" xfId="3" applyFont="1" applyFill="1" applyBorder="1" applyAlignment="1">
      <alignment horizontal="left" vertical="center"/>
    </xf>
    <xf numFmtId="0" fontId="5" fillId="0" borderId="1" xfId="3" applyFont="1" applyFill="1" applyBorder="1" applyAlignment="1">
      <alignment horizontal="center" vertical="center" wrapText="1"/>
    </xf>
    <xf numFmtId="0" fontId="5" fillId="0" borderId="1" xfId="3" applyFont="1" applyFill="1" applyBorder="1" applyAlignment="1">
      <alignment horizontal="left" vertical="center" wrapText="1"/>
    </xf>
    <xf numFmtId="17" fontId="18" fillId="0" borderId="1" xfId="0" applyNumberFormat="1" applyFont="1" applyBorder="1" applyAlignment="1">
      <alignment horizontal="center" vertical="center"/>
    </xf>
    <xf numFmtId="0" fontId="5" fillId="0" borderId="4" xfId="4" applyFont="1" applyBorder="1" applyAlignment="1">
      <alignment horizontal="left" vertical="center"/>
    </xf>
    <xf numFmtId="0" fontId="5" fillId="0" borderId="3" xfId="4" applyFont="1" applyBorder="1" applyAlignment="1">
      <alignment horizontal="left" vertical="center"/>
    </xf>
    <xf numFmtId="0" fontId="5" fillId="0" borderId="3" xfId="4" applyFont="1" applyBorder="1" applyAlignment="1">
      <alignment horizontal="left" vertical="center"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17" fontId="18" fillId="0" borderId="3" xfId="0" applyNumberFormat="1" applyFont="1" applyBorder="1" applyAlignment="1">
      <alignment horizontal="center" vertical="center"/>
    </xf>
    <xf numFmtId="166" fontId="18" fillId="0" borderId="3" xfId="5" applyNumberFormat="1" applyFont="1" applyBorder="1" applyAlignment="1">
      <alignment horizontal="center" vertical="center"/>
    </xf>
    <xf numFmtId="44" fontId="5" fillId="4" borderId="3" xfId="5" applyFont="1" applyFill="1" applyBorder="1" applyAlignment="1">
      <alignment horizontal="center" vertical="center"/>
    </xf>
    <xf numFmtId="177" fontId="5" fillId="4" borderId="3" xfId="5" applyNumberFormat="1" applyFont="1" applyFill="1" applyBorder="1" applyAlignment="1">
      <alignment horizontal="right" vertical="center"/>
    </xf>
    <xf numFmtId="10" fontId="6" fillId="0" borderId="3" xfId="11" applyNumberFormat="1" applyFont="1" applyFill="1" applyBorder="1" applyAlignment="1">
      <alignment horizontal="right" vertical="center"/>
    </xf>
    <xf numFmtId="166" fontId="18" fillId="0" borderId="22" xfId="5" applyNumberFormat="1" applyFont="1" applyBorder="1" applyAlignment="1">
      <alignment horizontal="center" vertical="center"/>
    </xf>
    <xf numFmtId="0" fontId="5" fillId="0" borderId="1" xfId="4" applyFont="1" applyBorder="1" applyAlignment="1">
      <alignment horizontal="left" vertical="center"/>
    </xf>
    <xf numFmtId="0" fontId="5" fillId="0" borderId="1" xfId="4" applyFont="1" applyBorder="1" applyAlignment="1">
      <alignment horizontal="left"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166" fontId="18" fillId="0" borderId="1" xfId="5" applyNumberFormat="1" applyFont="1" applyBorder="1" applyAlignment="1">
      <alignment horizontal="center" vertical="center"/>
    </xf>
    <xf numFmtId="44" fontId="5" fillId="4" borderId="1" xfId="5" applyFont="1" applyFill="1" applyBorder="1" applyAlignment="1">
      <alignment horizontal="center" vertical="center"/>
    </xf>
    <xf numFmtId="177" fontId="5" fillId="4" borderId="1" xfId="5" applyNumberFormat="1" applyFont="1" applyFill="1" applyBorder="1" applyAlignment="1">
      <alignment horizontal="right" vertical="center"/>
    </xf>
    <xf numFmtId="10" fontId="6" fillId="0" borderId="1" xfId="11" applyNumberFormat="1" applyFont="1" applyFill="1" applyBorder="1" applyAlignment="1">
      <alignment horizontal="right" vertical="center"/>
    </xf>
    <xf numFmtId="44" fontId="18" fillId="0" borderId="1" xfId="5" applyNumberFormat="1" applyFont="1" applyBorder="1" applyAlignment="1">
      <alignment horizontal="center" vertical="center"/>
    </xf>
    <xf numFmtId="44" fontId="18" fillId="0" borderId="22" xfId="5" applyNumberFormat="1" applyFont="1" applyBorder="1" applyAlignment="1">
      <alignment horizontal="center" vertical="center"/>
    </xf>
    <xf numFmtId="0" fontId="5" fillId="0" borderId="1" xfId="4" applyFont="1" applyFill="1" applyBorder="1" applyAlignment="1">
      <alignment horizontal="left" vertical="center"/>
    </xf>
    <xf numFmtId="0" fontId="5" fillId="0" borderId="1" xfId="4" applyFont="1" applyFill="1" applyBorder="1" applyAlignment="1">
      <alignment horizontal="left" vertical="center" wrapText="1"/>
    </xf>
    <xf numFmtId="17" fontId="18" fillId="0" borderId="3" xfId="0" applyNumberFormat="1" applyFont="1" applyFill="1" applyBorder="1" applyAlignment="1">
      <alignment horizontal="center" vertical="center"/>
    </xf>
    <xf numFmtId="17" fontId="18" fillId="0" borderId="1" xfId="0" applyNumberFormat="1" applyFont="1" applyFill="1" applyBorder="1" applyAlignment="1">
      <alignment horizontal="center" vertical="center"/>
    </xf>
    <xf numFmtId="0" fontId="18" fillId="0" borderId="0" xfId="0" applyFont="1" applyFill="1" applyBorder="1" applyAlignment="1">
      <alignment vertical="center"/>
    </xf>
    <xf numFmtId="0" fontId="21" fillId="0" borderId="0" xfId="9" applyFont="1"/>
    <xf numFmtId="0" fontId="21" fillId="7" borderId="1" xfId="9" applyFont="1" applyFill="1" applyBorder="1"/>
    <xf numFmtId="10" fontId="23" fillId="8" borderId="1" xfId="13" applyNumberFormat="1" applyFont="1" applyFill="1" applyBorder="1" applyAlignment="1">
      <alignment horizontal="center"/>
    </xf>
    <xf numFmtId="0" fontId="21" fillId="0" borderId="1" xfId="9" applyFont="1" applyBorder="1"/>
    <xf numFmtId="10" fontId="16" fillId="0" borderId="1" xfId="13" applyNumberFormat="1" applyFont="1" applyBorder="1"/>
    <xf numFmtId="10" fontId="16" fillId="0" borderId="22" xfId="13" applyNumberFormat="1" applyFont="1" applyBorder="1"/>
    <xf numFmtId="10" fontId="16" fillId="8" borderId="27" xfId="13" applyNumberFormat="1" applyFont="1" applyFill="1" applyBorder="1"/>
    <xf numFmtId="10" fontId="16" fillId="8" borderId="28" xfId="13" applyNumberFormat="1" applyFont="1" applyFill="1" applyBorder="1"/>
    <xf numFmtId="10" fontId="16" fillId="0" borderId="1" xfId="13" applyNumberFormat="1" applyFont="1" applyBorder="1" applyAlignment="1">
      <alignment horizontal="right"/>
    </xf>
    <xf numFmtId="10" fontId="16" fillId="8" borderId="0" xfId="13" applyNumberFormat="1" applyFont="1" applyFill="1" applyBorder="1"/>
    <xf numFmtId="10" fontId="16" fillId="8" borderId="20" xfId="13" applyNumberFormat="1" applyFont="1" applyFill="1" applyBorder="1"/>
    <xf numFmtId="10" fontId="16" fillId="0" borderId="22" xfId="13" applyNumberFormat="1" applyFont="1" applyBorder="1" applyAlignment="1">
      <alignment horizontal="right"/>
    </xf>
    <xf numFmtId="10" fontId="16" fillId="8" borderId="25" xfId="13" applyNumberFormat="1" applyFont="1" applyFill="1" applyBorder="1"/>
    <xf numFmtId="10" fontId="16" fillId="8" borderId="24" xfId="13" applyNumberFormat="1" applyFont="1" applyFill="1" applyBorder="1"/>
    <xf numFmtId="10" fontId="16" fillId="0" borderId="2" xfId="13" applyNumberFormat="1" applyFont="1" applyBorder="1"/>
    <xf numFmtId="10" fontId="16" fillId="0" borderId="28" xfId="13" applyNumberFormat="1" applyFont="1" applyBorder="1"/>
    <xf numFmtId="0" fontId="21" fillId="7" borderId="4" xfId="9" applyFont="1" applyFill="1" applyBorder="1"/>
    <xf numFmtId="0" fontId="23" fillId="7" borderId="3" xfId="9" applyFont="1" applyFill="1" applyBorder="1"/>
    <xf numFmtId="10" fontId="17" fillId="7" borderId="1" xfId="13" applyNumberFormat="1" applyFont="1" applyFill="1" applyBorder="1"/>
    <xf numFmtId="10" fontId="16" fillId="0" borderId="0" xfId="13" applyNumberFormat="1" applyFont="1"/>
    <xf numFmtId="0" fontId="0" fillId="4" borderId="0" xfId="0" applyFill="1"/>
    <xf numFmtId="0" fontId="0" fillId="0" borderId="1" xfId="0" applyBorder="1" applyAlignment="1">
      <alignment horizontal="left" vertical="center"/>
    </xf>
    <xf numFmtId="10" fontId="16" fillId="0" borderId="1" xfId="11" applyNumberFormat="1" applyFont="1" applyBorder="1" applyAlignment="1">
      <alignment horizontal="center" vertical="center"/>
    </xf>
    <xf numFmtId="0" fontId="17" fillId="0" borderId="1" xfId="0" applyFont="1" applyBorder="1" applyAlignment="1">
      <alignment horizontal="left" vertical="center" wrapText="1"/>
    </xf>
    <xf numFmtId="0" fontId="3" fillId="4" borderId="0" xfId="9" applyFill="1"/>
    <xf numFmtId="0" fontId="17" fillId="7" borderId="1" xfId="0" applyFont="1" applyFill="1" applyBorder="1" applyAlignment="1">
      <alignment horizontal="left" vertical="center" wrapText="1"/>
    </xf>
    <xf numFmtId="10" fontId="17" fillId="7" borderId="1" xfId="11" applyNumberFormat="1" applyFont="1" applyFill="1" applyBorder="1" applyAlignment="1">
      <alignment horizontal="center" vertical="center"/>
    </xf>
    <xf numFmtId="0" fontId="0" fillId="4" borderId="0" xfId="0" applyFill="1" applyAlignment="1">
      <alignment wrapText="1"/>
    </xf>
    <xf numFmtId="0" fontId="21" fillId="4" borderId="0" xfId="9" applyFont="1" applyFill="1" applyAlignment="1">
      <alignment horizontal="center"/>
    </xf>
    <xf numFmtId="10" fontId="16" fillId="4" borderId="0" xfId="14" applyNumberFormat="1" applyFont="1" applyFill="1" applyAlignment="1">
      <alignment horizontal="center"/>
    </xf>
    <xf numFmtId="0" fontId="3" fillId="4" borderId="0" xfId="9" applyFill="1" applyBorder="1"/>
    <xf numFmtId="0" fontId="0" fillId="0" borderId="0" xfId="0" applyFont="1" applyAlignment="1"/>
    <xf numFmtId="0" fontId="24" fillId="11" borderId="29" xfId="0" applyFont="1" applyFill="1" applyBorder="1"/>
    <xf numFmtId="0" fontId="24" fillId="11" borderId="30" xfId="0" applyFont="1" applyFill="1" applyBorder="1" applyAlignment="1">
      <alignment horizontal="right"/>
    </xf>
    <xf numFmtId="1" fontId="25" fillId="0" borderId="30" xfId="0" applyNumberFormat="1" applyFont="1" applyBorder="1" applyAlignment="1">
      <alignment horizontal="center"/>
    </xf>
    <xf numFmtId="0" fontId="24" fillId="11" borderId="30" xfId="0" applyFont="1" applyFill="1" applyBorder="1"/>
    <xf numFmtId="0" fontId="25" fillId="0" borderId="31" xfId="0" applyFont="1" applyBorder="1" applyAlignment="1">
      <alignment horizontal="center"/>
    </xf>
    <xf numFmtId="0" fontId="24" fillId="11" borderId="32" xfId="0" applyFont="1" applyFill="1" applyBorder="1"/>
    <xf numFmtId="49" fontId="26" fillId="0" borderId="31" xfId="0" applyNumberFormat="1" applyFont="1" applyBorder="1" applyAlignment="1">
      <alignment horizontal="left"/>
    </xf>
    <xf numFmtId="0" fontId="26" fillId="0" borderId="33" xfId="0" applyFont="1" applyBorder="1" applyAlignment="1">
      <alignment horizontal="left"/>
    </xf>
    <xf numFmtId="172" fontId="26" fillId="12" borderId="31" xfId="0" applyNumberFormat="1" applyFont="1" applyFill="1" applyBorder="1" applyAlignment="1">
      <alignment horizontal="center"/>
    </xf>
    <xf numFmtId="0" fontId="26" fillId="0" borderId="0" xfId="0" applyFont="1" applyAlignment="1">
      <alignment wrapText="1"/>
    </xf>
    <xf numFmtId="49" fontId="26" fillId="0" borderId="0" xfId="0" applyNumberFormat="1" applyFont="1"/>
    <xf numFmtId="1" fontId="26" fillId="0" borderId="0" xfId="0" applyNumberFormat="1" applyFont="1"/>
    <xf numFmtId="0" fontId="26" fillId="12" borderId="31" xfId="0" applyFont="1" applyFill="1" applyBorder="1" applyAlignment="1">
      <alignment horizontal="right"/>
    </xf>
    <xf numFmtId="0" fontId="25" fillId="0" borderId="0" xfId="0" applyFont="1"/>
    <xf numFmtId="172" fontId="26" fillId="0" borderId="0" xfId="0" applyNumberFormat="1" applyFont="1" applyAlignment="1">
      <alignment horizontal="center"/>
    </xf>
    <xf numFmtId="0" fontId="24" fillId="11" borderId="34" xfId="0" applyFont="1" applyFill="1" applyBorder="1" applyAlignment="1">
      <alignment horizontal="center" vertical="center" wrapText="1"/>
    </xf>
    <xf numFmtId="0" fontId="26" fillId="13" borderId="0" xfId="0" applyFont="1" applyFill="1" applyBorder="1"/>
    <xf numFmtId="173" fontId="24" fillId="11" borderId="34" xfId="0" applyNumberFormat="1" applyFont="1" applyFill="1" applyBorder="1" applyAlignment="1">
      <alignment vertical="center" wrapText="1"/>
    </xf>
    <xf numFmtId="173" fontId="26" fillId="13" borderId="0" xfId="0" applyNumberFormat="1" applyFont="1" applyFill="1" applyBorder="1"/>
    <xf numFmtId="1" fontId="26" fillId="0" borderId="34" xfId="0" applyNumberFormat="1" applyFont="1" applyBorder="1" applyAlignment="1">
      <alignment horizontal="center" vertical="center"/>
    </xf>
    <xf numFmtId="0" fontId="26" fillId="0" borderId="35" xfId="0" applyFont="1" applyBorder="1" applyAlignment="1">
      <alignment vertical="center" wrapText="1"/>
    </xf>
    <xf numFmtId="4" fontId="26" fillId="12" borderId="34" xfId="0" applyNumberFormat="1" applyFont="1" applyFill="1" applyBorder="1" applyAlignment="1">
      <alignment vertical="center"/>
    </xf>
    <xf numFmtId="0" fontId="26" fillId="13" borderId="0" xfId="0" applyFont="1" applyFill="1" applyBorder="1" applyAlignment="1">
      <alignment vertical="center"/>
    </xf>
    <xf numFmtId="173" fontId="26" fillId="13" borderId="0" xfId="0" applyNumberFormat="1" applyFont="1" applyFill="1" applyBorder="1" applyAlignment="1">
      <alignment vertical="center"/>
    </xf>
    <xf numFmtId="1" fontId="26" fillId="0" borderId="34" xfId="0" applyNumberFormat="1" applyFont="1" applyBorder="1" applyAlignment="1">
      <alignment vertical="center"/>
    </xf>
    <xf numFmtId="173" fontId="26" fillId="0" borderId="0" xfId="0" applyNumberFormat="1" applyFont="1"/>
    <xf numFmtId="0" fontId="26" fillId="0" borderId="0" xfId="0" applyFont="1"/>
    <xf numFmtId="10" fontId="26" fillId="0" borderId="0" xfId="0" applyNumberFormat="1" applyFont="1" applyAlignment="1">
      <alignment wrapText="1"/>
    </xf>
    <xf numFmtId="10" fontId="26" fillId="0" borderId="0" xfId="0" applyNumberFormat="1" applyFont="1"/>
    <xf numFmtId="0" fontId="24" fillId="11" borderId="36" xfId="0" applyFont="1" applyFill="1" applyBorder="1"/>
    <xf numFmtId="0" fontId="24" fillId="11" borderId="36" xfId="0" applyFont="1" applyFill="1" applyBorder="1" applyAlignment="1">
      <alignment horizontal="right"/>
    </xf>
    <xf numFmtId="0" fontId="25" fillId="12" borderId="36" xfId="0" applyFont="1" applyFill="1" applyBorder="1" applyAlignment="1">
      <alignment horizontal="left"/>
    </xf>
    <xf numFmtId="10" fontId="27" fillId="0" borderId="0" xfId="0" applyNumberFormat="1" applyFont="1"/>
    <xf numFmtId="0" fontId="27" fillId="0" borderId="0" xfId="0" applyFont="1"/>
    <xf numFmtId="1" fontId="26" fillId="12" borderId="31" xfId="0" applyNumberFormat="1" applyFont="1" applyFill="1" applyBorder="1" applyAlignment="1">
      <alignment horizontal="left"/>
    </xf>
    <xf numFmtId="0" fontId="28" fillId="0" borderId="0" xfId="0" applyFont="1" applyAlignment="1">
      <alignment horizontal="left"/>
    </xf>
    <xf numFmtId="0" fontId="26" fillId="0" borderId="0" xfId="0" applyFont="1" applyAlignment="1">
      <alignment horizontal="left"/>
    </xf>
    <xf numFmtId="0" fontId="24" fillId="0" borderId="0" xfId="0" applyFont="1"/>
    <xf numFmtId="10" fontId="26" fillId="0" borderId="0" xfId="0" applyNumberFormat="1" applyFont="1" applyAlignment="1">
      <alignment horizontal="center"/>
    </xf>
    <xf numFmtId="0" fontId="24" fillId="11" borderId="30" xfId="0" applyFont="1" applyFill="1" applyBorder="1" applyAlignment="1">
      <alignment horizontal="left"/>
    </xf>
    <xf numFmtId="0" fontId="24" fillId="0" borderId="0" xfId="0" applyFont="1" applyAlignment="1">
      <alignment horizontal="center"/>
    </xf>
    <xf numFmtId="1" fontId="26" fillId="0" borderId="0" xfId="0" applyNumberFormat="1" applyFont="1" applyAlignment="1">
      <alignment horizontal="left"/>
    </xf>
    <xf numFmtId="0" fontId="24" fillId="0" borderId="0" xfId="0" applyFont="1" applyAlignment="1">
      <alignment horizontal="left"/>
    </xf>
    <xf numFmtId="0" fontId="27" fillId="0" borderId="0" xfId="0" applyFont="1" applyAlignment="1">
      <alignment horizontal="left"/>
    </xf>
    <xf numFmtId="4" fontId="26" fillId="0" borderId="0" xfId="0" applyNumberFormat="1" applyFont="1" applyAlignment="1">
      <alignment horizontal="center"/>
    </xf>
    <xf numFmtId="1" fontId="24" fillId="11" borderId="34" xfId="0" applyNumberFormat="1" applyFont="1" applyFill="1" applyBorder="1" applyAlignment="1">
      <alignment horizontal="center" vertical="center" wrapText="1"/>
    </xf>
    <xf numFmtId="173" fontId="24" fillId="11" borderId="34" xfId="0" applyNumberFormat="1" applyFont="1" applyFill="1" applyBorder="1" applyAlignment="1">
      <alignment horizontal="center" vertical="center" wrapText="1"/>
    </xf>
    <xf numFmtId="10" fontId="24" fillId="11" borderId="34" xfId="0" applyNumberFormat="1" applyFont="1" applyFill="1" applyBorder="1" applyAlignment="1">
      <alignment horizontal="center" vertical="center" wrapText="1"/>
    </xf>
    <xf numFmtId="14" fontId="24" fillId="11" borderId="34" xfId="0" applyNumberFormat="1" applyFont="1" applyFill="1" applyBorder="1" applyAlignment="1">
      <alignment horizontal="center" vertical="center" wrapText="1"/>
    </xf>
    <xf numFmtId="0" fontId="26" fillId="0" borderId="34" xfId="0" applyFont="1" applyBorder="1"/>
    <xf numFmtId="1" fontId="26" fillId="12" borderId="34" xfId="0" applyNumberFormat="1" applyFont="1" applyFill="1" applyBorder="1"/>
    <xf numFmtId="1" fontId="26" fillId="0" borderId="34" xfId="0" applyNumberFormat="1" applyFont="1" applyBorder="1"/>
    <xf numFmtId="173" fontId="26" fillId="0" borderId="34" xfId="0" applyNumberFormat="1" applyFont="1" applyBorder="1" applyAlignment="1"/>
    <xf numFmtId="0" fontId="26" fillId="0" borderId="34" xfId="0" applyFont="1" applyBorder="1" applyAlignment="1">
      <alignment horizontal="left"/>
    </xf>
    <xf numFmtId="174" fontId="26" fillId="0" borderId="34" xfId="0" applyNumberFormat="1" applyFont="1" applyBorder="1"/>
    <xf numFmtId="3" fontId="26" fillId="0" borderId="34" xfId="0" applyNumberFormat="1" applyFont="1" applyBorder="1" applyAlignment="1"/>
    <xf numFmtId="4" fontId="26" fillId="0" borderId="34" xfId="0" applyNumberFormat="1" applyFont="1" applyBorder="1"/>
    <xf numFmtId="4" fontId="26" fillId="12" borderId="34" xfId="0" applyNumberFormat="1" applyFont="1" applyFill="1" applyBorder="1"/>
    <xf numFmtId="10" fontId="26" fillId="0" borderId="34" xfId="0" applyNumberFormat="1" applyFont="1" applyBorder="1"/>
    <xf numFmtId="0" fontId="26" fillId="12" borderId="34" xfId="0" applyFont="1" applyFill="1" applyBorder="1" applyAlignment="1">
      <alignment wrapText="1"/>
    </xf>
    <xf numFmtId="0" fontId="26" fillId="0" borderId="34" xfId="0" applyFont="1" applyBorder="1" applyAlignment="1">
      <alignment wrapText="1"/>
    </xf>
    <xf numFmtId="0" fontId="24" fillId="11" borderId="37" xfId="0" applyFont="1" applyFill="1" applyBorder="1"/>
    <xf numFmtId="0" fontId="24" fillId="11" borderId="0" xfId="0" applyFont="1" applyFill="1" applyBorder="1"/>
    <xf numFmtId="0" fontId="24" fillId="11" borderId="0" xfId="0" applyFont="1" applyFill="1" applyBorder="1" applyAlignment="1">
      <alignment horizontal="right"/>
    </xf>
    <xf numFmtId="0" fontId="25" fillId="12" borderId="0" xfId="0" applyFont="1" applyFill="1" applyBorder="1" applyAlignment="1">
      <alignment horizontal="left"/>
    </xf>
    <xf numFmtId="0" fontId="25" fillId="12" borderId="38" xfId="0" applyFont="1" applyFill="1" applyBorder="1" applyAlignment="1">
      <alignment horizontal="center"/>
    </xf>
    <xf numFmtId="49" fontId="26" fillId="0" borderId="39" xfId="0" applyNumberFormat="1" applyFont="1" applyBorder="1" applyAlignment="1">
      <alignment horizontal="center"/>
    </xf>
    <xf numFmtId="1" fontId="26" fillId="0" borderId="0" xfId="0" applyNumberFormat="1" applyFont="1" applyAlignment="1">
      <alignment horizontal="center"/>
    </xf>
    <xf numFmtId="0" fontId="24" fillId="11" borderId="29" xfId="0" applyFont="1" applyFill="1" applyBorder="1" applyAlignment="1">
      <alignment horizontal="left"/>
    </xf>
    <xf numFmtId="0" fontId="25" fillId="0" borderId="0" xfId="0" applyFont="1" applyAlignment="1">
      <alignment horizontal="left"/>
    </xf>
    <xf numFmtId="0" fontId="29" fillId="11" borderId="34" xfId="0" applyFont="1" applyFill="1" applyBorder="1" applyAlignment="1">
      <alignment horizontal="center" vertical="center" wrapText="1"/>
    </xf>
    <xf numFmtId="0" fontId="29" fillId="11" borderId="40" xfId="0" applyFont="1" applyFill="1" applyBorder="1" applyAlignment="1">
      <alignment horizontal="center" vertical="center" wrapText="1"/>
    </xf>
    <xf numFmtId="3" fontId="26" fillId="12" borderId="34" xfId="0" applyNumberFormat="1" applyFont="1" applyFill="1" applyBorder="1" applyAlignment="1">
      <alignment horizontal="center" vertical="center"/>
    </xf>
    <xf numFmtId="3" fontId="26" fillId="12" borderId="34" xfId="0" applyNumberFormat="1" applyFont="1" applyFill="1" applyBorder="1"/>
    <xf numFmtId="171" fontId="26" fillId="12" borderId="34" xfId="0" applyNumberFormat="1" applyFont="1" applyFill="1" applyBorder="1"/>
    <xf numFmtId="44" fontId="18" fillId="0" borderId="34" xfId="0" applyNumberFormat="1" applyFont="1" applyBorder="1"/>
    <xf numFmtId="0" fontId="5" fillId="7" borderId="2" xfId="8" applyFont="1" applyFill="1" applyBorder="1" applyAlignment="1">
      <alignment horizontal="left" vertical="center"/>
    </xf>
    <xf numFmtId="0" fontId="5" fillId="7" borderId="27" xfId="8" applyFont="1" applyFill="1" applyBorder="1" applyAlignment="1">
      <alignment horizontal="left" vertical="center"/>
    </xf>
    <xf numFmtId="0" fontId="5" fillId="7" borderId="7" xfId="8" applyFont="1" applyFill="1" applyBorder="1" applyAlignment="1">
      <alignment horizontal="left" vertical="center"/>
    </xf>
    <xf numFmtId="0" fontId="5" fillId="7" borderId="23" xfId="8" applyFont="1" applyFill="1" applyBorder="1" applyAlignment="1">
      <alignment horizontal="left" vertical="center"/>
    </xf>
    <xf numFmtId="0" fontId="5" fillId="7" borderId="26" xfId="8" applyFont="1" applyFill="1" applyBorder="1" applyAlignment="1">
      <alignment horizontal="left" vertical="center"/>
    </xf>
    <xf numFmtId="0" fontId="5" fillId="7" borderId="28" xfId="8" applyFont="1" applyFill="1" applyBorder="1" applyAlignment="1">
      <alignment horizontal="left" vertical="center"/>
    </xf>
    <xf numFmtId="0" fontId="5" fillId="0" borderId="0" xfId="0" applyFont="1" applyAlignment="1">
      <alignment horizontal="left" vertical="center"/>
    </xf>
    <xf numFmtId="167" fontId="4" fillId="7" borderId="25" xfId="0" applyNumberFormat="1" applyFont="1" applyFill="1" applyBorder="1" applyAlignment="1">
      <alignment horizontal="center" vertical="center"/>
    </xf>
    <xf numFmtId="167" fontId="4" fillId="7" borderId="24" xfId="0" applyNumberFormat="1" applyFont="1" applyFill="1" applyBorder="1" applyAlignment="1">
      <alignment horizontal="center" vertical="center"/>
    </xf>
    <xf numFmtId="44" fontId="4" fillId="7" borderId="13" xfId="5" applyNumberFormat="1" applyFont="1" applyFill="1" applyBorder="1" applyAlignment="1">
      <alignment vertical="center"/>
    </xf>
    <xf numFmtId="0" fontId="5" fillId="0" borderId="0" xfId="0" applyFont="1" applyAlignment="1">
      <alignment vertical="center"/>
    </xf>
    <xf numFmtId="178" fontId="5" fillId="8" borderId="1" xfId="18" applyNumberFormat="1" applyFont="1" applyFill="1" applyBorder="1" applyAlignment="1">
      <alignment horizontal="center" vertical="center"/>
    </xf>
    <xf numFmtId="0" fontId="18" fillId="4" borderId="1" xfId="0" applyFont="1" applyFill="1" applyBorder="1" applyAlignment="1">
      <alignment horizontal="center" vertical="center"/>
    </xf>
    <xf numFmtId="0" fontId="18" fillId="4" borderId="1" xfId="0" applyFont="1" applyFill="1" applyBorder="1" applyAlignment="1">
      <alignment vertical="center" wrapText="1"/>
    </xf>
    <xf numFmtId="178" fontId="5" fillId="4" borderId="1" xfId="18" applyNumberFormat="1" applyFont="1" applyFill="1" applyBorder="1" applyAlignment="1">
      <alignment horizontal="right" vertical="center"/>
    </xf>
    <xf numFmtId="0" fontId="18" fillId="4" borderId="1" xfId="0" applyFont="1" applyFill="1" applyBorder="1" applyAlignment="1">
      <alignment horizontal="left" vertical="center"/>
    </xf>
    <xf numFmtId="166" fontId="18" fillId="4" borderId="1" xfId="5" applyNumberFormat="1" applyFont="1" applyFill="1" applyBorder="1" applyAlignment="1">
      <alignment vertical="center"/>
    </xf>
    <xf numFmtId="0" fontId="18" fillId="4" borderId="4" xfId="0" applyFont="1" applyFill="1" applyBorder="1" applyAlignment="1">
      <alignment vertical="center"/>
    </xf>
    <xf numFmtId="0" fontId="5" fillId="4" borderId="22" xfId="0" applyFont="1" applyFill="1" applyBorder="1" applyAlignment="1">
      <alignment horizontal="left" vertical="center" wrapText="1"/>
    </xf>
    <xf numFmtId="166" fontId="5" fillId="4" borderId="1" xfId="5" applyNumberFormat="1" applyFont="1" applyFill="1" applyBorder="1" applyAlignment="1">
      <alignment vertical="center"/>
    </xf>
    <xf numFmtId="0" fontId="0" fillId="0" borderId="0" xfId="0" applyFont="1" applyAlignment="1">
      <alignment vertical="center"/>
    </xf>
    <xf numFmtId="166" fontId="18" fillId="0" borderId="1" xfId="5" applyNumberFormat="1" applyFont="1" applyBorder="1" applyAlignment="1">
      <alignment horizontal="right" vertical="center"/>
    </xf>
    <xf numFmtId="166" fontId="18" fillId="0" borderId="1" xfId="5" applyNumberFormat="1" applyFont="1" applyFill="1" applyBorder="1" applyAlignment="1">
      <alignment vertical="center"/>
    </xf>
    <xf numFmtId="0" fontId="5" fillId="0" borderId="4" xfId="0" applyFont="1" applyBorder="1" applyAlignment="1">
      <alignment vertical="center"/>
    </xf>
    <xf numFmtId="0" fontId="5" fillId="0" borderId="22" xfId="5" applyNumberFormat="1" applyFont="1" applyFill="1" applyBorder="1" applyAlignment="1">
      <alignment horizontal="left" vertical="center"/>
    </xf>
    <xf numFmtId="0" fontId="5" fillId="4" borderId="1"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22" xfId="0" applyNumberFormat="1" applyFont="1" applyFill="1" applyBorder="1" applyAlignment="1">
      <alignment horizontal="left" vertical="center" wrapText="1"/>
    </xf>
    <xf numFmtId="0" fontId="18" fillId="0" borderId="0" xfId="0" applyFont="1" applyAlignment="1">
      <alignment vertical="center"/>
    </xf>
    <xf numFmtId="0" fontId="18" fillId="0" borderId="0" xfId="0" applyFont="1" applyAlignment="1">
      <alignment horizontal="center" vertical="center"/>
    </xf>
    <xf numFmtId="178" fontId="18" fillId="0" borderId="0" xfId="18" applyNumberFormat="1" applyFont="1" applyAlignment="1">
      <alignment horizontal="right" vertical="center"/>
    </xf>
    <xf numFmtId="0" fontId="5" fillId="7" borderId="27" xfId="8" applyFont="1" applyFill="1" applyBorder="1" applyAlignment="1">
      <alignment horizontal="center" vertical="center"/>
    </xf>
    <xf numFmtId="178" fontId="5" fillId="7" borderId="27" xfId="18" applyNumberFormat="1" applyFont="1" applyFill="1" applyBorder="1" applyAlignment="1">
      <alignment horizontal="right" vertical="center"/>
    </xf>
    <xf numFmtId="0" fontId="5" fillId="7" borderId="28" xfId="8" applyFont="1" applyFill="1" applyBorder="1" applyAlignment="1">
      <alignment horizontal="center" vertical="center"/>
    </xf>
    <xf numFmtId="0" fontId="5" fillId="7" borderId="2" xfId="8" applyFont="1" applyFill="1" applyBorder="1" applyAlignment="1">
      <alignment horizontal="center" vertical="center"/>
    </xf>
    <xf numFmtId="0" fontId="4" fillId="7" borderId="25" xfId="8" applyFont="1" applyFill="1" applyBorder="1" applyAlignment="1">
      <alignment horizontal="center" vertical="center" wrapText="1"/>
    </xf>
    <xf numFmtId="178" fontId="4" fillId="7" borderId="25" xfId="18" applyNumberFormat="1" applyFont="1" applyFill="1" applyBorder="1" applyAlignment="1">
      <alignment horizontal="right" vertical="center" wrapText="1"/>
    </xf>
    <xf numFmtId="0" fontId="5" fillId="8" borderId="2" xfId="8"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1" xfId="0" applyFont="1" applyFill="1" applyBorder="1" applyAlignment="1">
      <alignment horizontal="left" vertical="center"/>
    </xf>
    <xf numFmtId="178" fontId="16" fillId="0" borderId="0" xfId="18" applyNumberFormat="1" applyFont="1" applyAlignment="1">
      <alignment horizontal="right" vertical="center"/>
    </xf>
    <xf numFmtId="0" fontId="5" fillId="0" borderId="1" xfId="0" applyFont="1" applyFill="1" applyBorder="1" applyAlignment="1">
      <alignment vertical="center"/>
    </xf>
    <xf numFmtId="0" fontId="5" fillId="0" borderId="22" xfId="0" applyFont="1" applyBorder="1" applyAlignment="1">
      <alignment horizontal="left" vertical="center"/>
    </xf>
    <xf numFmtId="0" fontId="5" fillId="4" borderId="1" xfId="0" applyFont="1" applyFill="1" applyBorder="1" applyAlignment="1">
      <alignment vertical="center"/>
    </xf>
    <xf numFmtId="0" fontId="5" fillId="4" borderId="3" xfId="0" applyNumberFormat="1" applyFont="1" applyFill="1" applyBorder="1" applyAlignment="1">
      <alignment horizontal="left" vertical="center" wrapText="1"/>
    </xf>
    <xf numFmtId="0" fontId="5" fillId="8" borderId="2" xfId="8" applyFont="1" applyFill="1" applyBorder="1" applyAlignment="1">
      <alignment vertical="center" wrapText="1"/>
    </xf>
    <xf numFmtId="0" fontId="5" fillId="8" borderId="2" xfId="8" applyFont="1" applyFill="1" applyBorder="1" applyAlignment="1">
      <alignment horizontal="center" vertical="center"/>
    </xf>
    <xf numFmtId="0" fontId="5" fillId="8" borderId="2" xfId="8" applyFont="1" applyFill="1" applyBorder="1" applyAlignment="1">
      <alignment horizontal="left" vertical="center"/>
    </xf>
    <xf numFmtId="165" fontId="5" fillId="8" borderId="2" xfId="17" applyFont="1" applyFill="1" applyBorder="1" applyAlignment="1">
      <alignment horizontal="center" vertical="center" wrapText="1"/>
    </xf>
    <xf numFmtId="0" fontId="5" fillId="8" borderId="26" xfId="8" applyFont="1" applyFill="1" applyBorder="1" applyAlignment="1">
      <alignment horizontal="left" vertical="center"/>
    </xf>
    <xf numFmtId="0" fontId="5" fillId="8" borderId="28" xfId="8" applyFont="1" applyFill="1" applyBorder="1" applyAlignment="1">
      <alignment horizontal="center" vertical="center"/>
    </xf>
    <xf numFmtId="0" fontId="5" fillId="4" borderId="1" xfId="0" applyFont="1" applyFill="1" applyBorder="1" applyAlignment="1">
      <alignment vertical="center" wrapText="1"/>
    </xf>
    <xf numFmtId="3" fontId="31" fillId="14" borderId="1" xfId="0" applyNumberFormat="1" applyFont="1" applyFill="1" applyBorder="1" applyAlignment="1">
      <alignment horizontal="left" vertical="center"/>
    </xf>
    <xf numFmtId="0" fontId="5" fillId="14" borderId="4" xfId="0" applyFont="1" applyFill="1" applyBorder="1" applyAlignment="1">
      <alignment horizontal="left" vertical="center"/>
    </xf>
    <xf numFmtId="0" fontId="5" fillId="14" borderId="3" xfId="0" applyFont="1" applyFill="1" applyBorder="1" applyAlignment="1">
      <alignment horizontal="left" vertical="center" wrapText="1"/>
    </xf>
    <xf numFmtId="0" fontId="4" fillId="14" borderId="4" xfId="0" applyFont="1" applyFill="1" applyBorder="1" applyAlignment="1">
      <alignment vertical="center"/>
    </xf>
    <xf numFmtId="4" fontId="4" fillId="15" borderId="3" xfId="3" applyNumberFormat="1" applyFont="1" applyFill="1" applyBorder="1" applyAlignment="1">
      <alignment horizontal="right" vertical="center" wrapText="1"/>
    </xf>
    <xf numFmtId="4" fontId="22" fillId="15" borderId="3" xfId="3" applyNumberFormat="1" applyFont="1" applyFill="1" applyBorder="1" applyAlignment="1">
      <alignment horizontal="right" vertical="center" wrapText="1"/>
    </xf>
    <xf numFmtId="4" fontId="4" fillId="15" borderId="1" xfId="3" applyNumberFormat="1" applyFont="1" applyFill="1" applyBorder="1" applyAlignment="1">
      <alignment horizontal="right" vertical="center" wrapText="1"/>
    </xf>
    <xf numFmtId="0" fontId="5" fillId="4" borderId="4" xfId="0" applyFont="1" applyFill="1" applyBorder="1" applyAlignment="1">
      <alignment horizontal="left" vertical="center"/>
    </xf>
    <xf numFmtId="179" fontId="5" fillId="16" borderId="22" xfId="4" applyNumberFormat="1" applyFont="1" applyFill="1" applyBorder="1" applyAlignment="1">
      <alignment horizontal="left" vertical="center" wrapText="1"/>
    </xf>
    <xf numFmtId="0" fontId="5" fillId="4" borderId="1" xfId="5" applyNumberFormat="1" applyFont="1" applyFill="1" applyBorder="1" applyAlignment="1">
      <alignment vertical="center" wrapText="1"/>
    </xf>
    <xf numFmtId="4" fontId="5" fillId="4" borderId="22" xfId="0" applyNumberFormat="1" applyFont="1" applyFill="1" applyBorder="1" applyAlignment="1">
      <alignment horizontal="right" vertical="center" wrapText="1"/>
    </xf>
    <xf numFmtId="44" fontId="5" fillId="4" borderId="1" xfId="5" applyNumberFormat="1" applyFont="1" applyFill="1" applyBorder="1" applyAlignment="1">
      <alignment horizontal="center" vertical="center" wrapText="1"/>
    </xf>
    <xf numFmtId="44" fontId="5" fillId="4" borderId="13" xfId="5" applyFont="1" applyFill="1" applyBorder="1" applyAlignment="1">
      <alignment horizontal="center" vertical="center"/>
    </xf>
    <xf numFmtId="170" fontId="18" fillId="4" borderId="13" xfId="0" applyNumberFormat="1" applyFont="1" applyFill="1" applyBorder="1" applyAlignment="1">
      <alignment horizontal="right" vertical="center" wrapText="1"/>
    </xf>
    <xf numFmtId="10" fontId="18" fillId="4" borderId="1" xfId="11" applyNumberFormat="1" applyFont="1" applyFill="1" applyBorder="1" applyAlignment="1">
      <alignment horizontal="center" vertical="center" wrapText="1"/>
    </xf>
    <xf numFmtId="44" fontId="32" fillId="4" borderId="1" xfId="5" applyNumberFormat="1" applyFont="1" applyFill="1" applyBorder="1" applyAlignment="1">
      <alignment vertical="center"/>
    </xf>
    <xf numFmtId="44" fontId="5" fillId="0" borderId="1" xfId="5" applyNumberFormat="1" applyFont="1" applyFill="1" applyBorder="1" applyAlignment="1">
      <alignment vertical="center"/>
    </xf>
    <xf numFmtId="179" fontId="5" fillId="16" borderId="24" xfId="4" applyNumberFormat="1" applyFont="1" applyFill="1" applyBorder="1" applyAlignment="1">
      <alignment horizontal="left" vertical="center" wrapText="1"/>
    </xf>
    <xf numFmtId="4" fontId="5" fillId="4" borderId="1" xfId="0" applyNumberFormat="1" applyFont="1" applyFill="1" applyBorder="1" applyAlignment="1">
      <alignment horizontal="right" vertical="center" wrapText="1"/>
    </xf>
    <xf numFmtId="0" fontId="5" fillId="16" borderId="22" xfId="4" applyNumberFormat="1" applyFont="1" applyFill="1" applyBorder="1" applyAlignment="1">
      <alignment horizontal="left" vertical="center" wrapText="1"/>
    </xf>
    <xf numFmtId="4" fontId="18" fillId="14" borderId="3" xfId="0" applyNumberFormat="1" applyFont="1" applyFill="1" applyBorder="1" applyAlignment="1">
      <alignment horizontal="center" vertical="center"/>
    </xf>
    <xf numFmtId="170" fontId="18" fillId="4" borderId="1" xfId="0" applyNumberFormat="1" applyFont="1" applyFill="1" applyBorder="1" applyAlignment="1">
      <alignment horizontal="right" vertical="center" wrapText="1"/>
    </xf>
    <xf numFmtId="44" fontId="5" fillId="4" borderId="1" xfId="5" applyNumberFormat="1" applyFont="1" applyFill="1" applyBorder="1" applyAlignment="1">
      <alignment vertical="center"/>
    </xf>
    <xf numFmtId="179" fontId="5" fillId="0" borderId="22" xfId="4" applyNumberFormat="1" applyFont="1" applyFill="1" applyBorder="1" applyAlignment="1">
      <alignment horizontal="left" vertical="center" wrapText="1"/>
    </xf>
    <xf numFmtId="44" fontId="5" fillId="0" borderId="1" xfId="5" applyNumberFormat="1" applyFont="1" applyFill="1" applyBorder="1" applyAlignment="1">
      <alignment horizontal="center" vertical="center" wrapText="1"/>
    </xf>
    <xf numFmtId="3" fontId="4" fillId="10" borderId="4" xfId="3" applyNumberFormat="1" applyFont="1" applyFill="1" applyBorder="1" applyAlignment="1" applyProtection="1">
      <alignment horizontal="left" vertical="center" wrapText="1"/>
    </xf>
    <xf numFmtId="3" fontId="5" fillId="10" borderId="3" xfId="3" applyNumberFormat="1" applyFont="1" applyFill="1" applyBorder="1" applyAlignment="1" applyProtection="1">
      <alignment horizontal="center" vertical="center"/>
    </xf>
    <xf numFmtId="3" fontId="5" fillId="10" borderId="3" xfId="3" applyNumberFormat="1" applyFont="1" applyFill="1" applyBorder="1" applyAlignment="1" applyProtection="1">
      <alignment horizontal="center" vertical="center" wrapText="1"/>
    </xf>
    <xf numFmtId="0" fontId="4" fillId="7" borderId="4" xfId="0" applyFont="1" applyFill="1" applyBorder="1" applyAlignment="1">
      <alignment vertical="center"/>
    </xf>
    <xf numFmtId="4" fontId="4" fillId="10" borderId="3" xfId="3" applyNumberFormat="1" applyFont="1" applyFill="1" applyBorder="1" applyAlignment="1">
      <alignment horizontal="right" vertical="center" wrapText="1"/>
    </xf>
    <xf numFmtId="0" fontId="4" fillId="10" borderId="3" xfId="3" applyFont="1" applyFill="1" applyBorder="1" applyAlignment="1">
      <alignment vertical="center" wrapText="1"/>
    </xf>
    <xf numFmtId="10" fontId="5" fillId="7" borderId="3" xfId="11" applyNumberFormat="1" applyFont="1" applyFill="1" applyBorder="1" applyAlignment="1">
      <alignment horizontal="center" vertical="center" wrapText="1"/>
    </xf>
    <xf numFmtId="4" fontId="4" fillId="10" borderId="1" xfId="3" applyNumberFormat="1" applyFont="1" applyFill="1" applyBorder="1" applyAlignment="1">
      <alignment horizontal="right" vertical="center" wrapText="1"/>
    </xf>
    <xf numFmtId="0" fontId="6" fillId="0" borderId="1" xfId="3" applyFont="1" applyFill="1" applyBorder="1" applyAlignment="1">
      <alignment vertical="center" wrapText="1"/>
    </xf>
    <xf numFmtId="10" fontId="6" fillId="0" borderId="1" xfId="11" applyNumberFormat="1" applyFont="1" applyFill="1" applyBorder="1" applyAlignment="1">
      <alignment horizontal="center" vertical="center" wrapText="1"/>
    </xf>
    <xf numFmtId="166" fontId="5" fillId="0" borderId="1" xfId="3" applyNumberFormat="1" applyFont="1" applyFill="1" applyBorder="1" applyAlignment="1">
      <alignment horizontal="center" vertical="center" wrapText="1"/>
    </xf>
    <xf numFmtId="3" fontId="5" fillId="10" borderId="3" xfId="3" applyNumberFormat="1" applyFont="1" applyFill="1" applyBorder="1" applyAlignment="1" applyProtection="1">
      <alignment horizontal="left" vertical="center" wrapText="1"/>
    </xf>
    <xf numFmtId="4" fontId="4" fillId="10" borderId="3" xfId="3" applyNumberFormat="1" applyFont="1" applyFill="1" applyBorder="1" applyAlignment="1">
      <alignment vertical="center" wrapText="1"/>
    </xf>
    <xf numFmtId="4" fontId="22" fillId="10" borderId="3" xfId="3" applyNumberFormat="1" applyFont="1" applyFill="1" applyBorder="1" applyAlignment="1">
      <alignment horizontal="right" vertical="center" wrapText="1"/>
    </xf>
    <xf numFmtId="0" fontId="5" fillId="0" borderId="24" xfId="4" applyNumberFormat="1" applyFont="1" applyFill="1" applyBorder="1" applyAlignment="1">
      <alignment horizontal="left" vertical="center" wrapText="1"/>
    </xf>
    <xf numFmtId="0" fontId="0" fillId="0" borderId="0" xfId="0" applyFont="1" applyAlignment="1">
      <alignment horizontal="left" vertical="center"/>
    </xf>
    <xf numFmtId="179" fontId="5" fillId="16" borderId="3" xfId="4" applyNumberFormat="1" applyFont="1" applyFill="1" applyBorder="1" applyAlignment="1">
      <alignment horizontal="left" vertical="center" wrapText="1"/>
    </xf>
    <xf numFmtId="167" fontId="4" fillId="7" borderId="24" xfId="0" applyNumberFormat="1" applyFont="1" applyFill="1" applyBorder="1" applyAlignment="1">
      <alignment horizontal="left"/>
    </xf>
    <xf numFmtId="0" fontId="5" fillId="8" borderId="22" xfId="8" applyFont="1" applyFill="1" applyBorder="1" applyAlignment="1">
      <alignment horizontal="left" vertical="center"/>
    </xf>
    <xf numFmtId="166" fontId="5" fillId="0" borderId="1" xfId="5" applyNumberFormat="1" applyFont="1" applyBorder="1" applyAlignment="1">
      <alignment vertical="center"/>
    </xf>
    <xf numFmtId="0" fontId="0" fillId="0" borderId="1" xfId="0" applyBorder="1"/>
    <xf numFmtId="43" fontId="5" fillId="0" borderId="4" xfId="0" applyNumberFormat="1" applyFont="1" applyFill="1" applyBorder="1" applyAlignment="1">
      <alignment vertical="center" wrapText="1"/>
    </xf>
    <xf numFmtId="0" fontId="5" fillId="0" borderId="4" xfId="18" applyNumberFormat="1" applyFont="1" applyFill="1" applyBorder="1" applyAlignment="1">
      <alignment horizontal="left" vertical="center"/>
    </xf>
    <xf numFmtId="0" fontId="5" fillId="0" borderId="22" xfId="18" applyNumberFormat="1" applyFont="1" applyFill="1" applyBorder="1" applyAlignment="1">
      <alignment horizontal="left" vertical="center"/>
    </xf>
    <xf numFmtId="167" fontId="4" fillId="7" borderId="21" xfId="0" applyNumberFormat="1" applyFont="1" applyFill="1" applyBorder="1" applyAlignment="1">
      <alignment horizontal="center"/>
    </xf>
    <xf numFmtId="10" fontId="5" fillId="0" borderId="1" xfId="11" applyNumberFormat="1" applyFont="1" applyFill="1" applyBorder="1" applyAlignment="1">
      <alignment vertical="center"/>
    </xf>
    <xf numFmtId="0" fontId="5" fillId="0" borderId="26" xfId="0" applyFont="1" applyFill="1" applyBorder="1" applyAlignment="1">
      <alignment vertical="center" wrapText="1"/>
    </xf>
    <xf numFmtId="3" fontId="5" fillId="0" borderId="1" xfId="0" applyNumberFormat="1" applyFont="1" applyFill="1" applyBorder="1" applyAlignment="1">
      <alignment horizontal="left" vertical="center"/>
    </xf>
    <xf numFmtId="0" fontId="5" fillId="2" borderId="4" xfId="0" applyFont="1" applyFill="1" applyBorder="1" applyAlignment="1">
      <alignment horizontal="left" vertical="center"/>
    </xf>
    <xf numFmtId="0" fontId="5" fillId="0" borderId="22" xfId="0" applyFont="1" applyFill="1" applyBorder="1" applyAlignment="1">
      <alignment horizontal="left" vertical="center"/>
    </xf>
    <xf numFmtId="0" fontId="5" fillId="0" borderId="1" xfId="8" applyFont="1" applyFill="1" applyBorder="1" applyAlignment="1">
      <alignment horizontal="center" vertical="center"/>
    </xf>
    <xf numFmtId="0" fontId="5" fillId="0" borderId="1" xfId="8" applyFont="1" applyFill="1" applyBorder="1" applyAlignment="1">
      <alignment horizontal="left" vertical="center" wrapText="1"/>
    </xf>
    <xf numFmtId="0" fontId="5" fillId="0" borderId="4" xfId="8" applyFont="1" applyFill="1" applyBorder="1" applyAlignment="1">
      <alignment horizontal="lef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xf>
    <xf numFmtId="179" fontId="5" fillId="0" borderId="3" xfId="4" applyNumberFormat="1" applyFont="1" applyFill="1" applyBorder="1" applyAlignment="1">
      <alignment horizontal="left" vertical="center" wrapText="1"/>
    </xf>
    <xf numFmtId="4" fontId="5" fillId="0" borderId="1" xfId="0" applyNumberFormat="1" applyFont="1" applyFill="1" applyBorder="1" applyAlignment="1">
      <alignment horizontal="right" vertical="center"/>
    </xf>
    <xf numFmtId="166" fontId="5" fillId="0" borderId="1" xfId="5" applyNumberFormat="1" applyFont="1" applyBorder="1" applyAlignment="1">
      <alignment horizontal="center" vertical="center"/>
    </xf>
    <xf numFmtId="0" fontId="34" fillId="0" borderId="0" xfId="20" applyFont="1" applyAlignment="1">
      <alignment horizontal="center"/>
    </xf>
    <xf numFmtId="180" fontId="34" fillId="0" borderId="0" xfId="20" applyNumberFormat="1" applyFont="1" applyAlignment="1"/>
    <xf numFmtId="0" fontId="34" fillId="14" borderId="1" xfId="22" applyFont="1" applyFill="1" applyBorder="1" applyAlignment="1">
      <alignment horizontal="center" vertical="center"/>
    </xf>
    <xf numFmtId="4" fontId="13" fillId="0" borderId="1" xfId="23" applyNumberFormat="1" applyFont="1" applyFill="1" applyBorder="1" applyAlignment="1" applyProtection="1">
      <alignment horizontal="center" vertical="center"/>
    </xf>
    <xf numFmtId="180" fontId="34" fillId="14" borderId="1" xfId="20" applyNumberFormat="1" applyFont="1" applyFill="1" applyBorder="1" applyAlignment="1">
      <alignment horizontal="center" wrapText="1"/>
    </xf>
    <xf numFmtId="0" fontId="13" fillId="14" borderId="1" xfId="22" applyFont="1" applyFill="1" applyBorder="1" applyAlignment="1">
      <alignment horizontal="center" vertical="center" wrapText="1"/>
    </xf>
    <xf numFmtId="44" fontId="5" fillId="0" borderId="1" xfId="5" applyFont="1" applyFill="1" applyBorder="1" applyAlignment="1">
      <alignment horizontal="center" vertical="center"/>
    </xf>
    <xf numFmtId="0" fontId="33" fillId="7" borderId="22" xfId="8" applyNumberFormat="1" applyFont="1" applyFill="1" applyBorder="1" applyAlignment="1">
      <alignment horizontal="centerContinuous" vertical="center"/>
    </xf>
    <xf numFmtId="0" fontId="33" fillId="7" borderId="3" xfId="8" applyNumberFormat="1" applyFont="1" applyFill="1" applyBorder="1" applyAlignment="1">
      <alignment horizontal="centerContinuous" vertical="center"/>
    </xf>
    <xf numFmtId="0" fontId="33" fillId="14" borderId="4" xfId="20" applyFont="1" applyFill="1" applyBorder="1" applyAlignment="1"/>
    <xf numFmtId="0" fontId="33" fillId="14" borderId="3" xfId="20" applyFont="1" applyFill="1" applyBorder="1" applyAlignment="1"/>
    <xf numFmtId="0" fontId="33" fillId="14" borderId="22" xfId="20" applyFont="1" applyFill="1" applyBorder="1" applyAlignment="1"/>
    <xf numFmtId="0" fontId="34" fillId="14" borderId="19" xfId="20" applyFont="1" applyFill="1" applyBorder="1" applyAlignment="1"/>
    <xf numFmtId="0" fontId="34" fillId="14" borderId="0" xfId="20" applyFont="1" applyFill="1" applyBorder="1" applyAlignment="1"/>
    <xf numFmtId="0" fontId="34" fillId="14" borderId="20" xfId="20" applyFont="1" applyFill="1" applyBorder="1" applyAlignment="1"/>
    <xf numFmtId="0" fontId="33" fillId="14" borderId="1" xfId="20" applyFont="1" applyFill="1" applyBorder="1" applyAlignment="1">
      <alignment vertical="center"/>
    </xf>
    <xf numFmtId="0" fontId="34" fillId="14" borderId="26" xfId="20" applyFont="1" applyFill="1" applyBorder="1" applyAlignment="1"/>
    <xf numFmtId="0" fontId="34" fillId="14" borderId="27" xfId="20" applyFont="1" applyFill="1" applyBorder="1" applyAlignment="1"/>
    <xf numFmtId="0" fontId="34" fillId="14" borderId="28" xfId="20" applyFont="1" applyFill="1" applyBorder="1" applyAlignment="1"/>
    <xf numFmtId="0" fontId="33" fillId="14" borderId="1" xfId="8" applyFont="1" applyFill="1" applyBorder="1" applyAlignment="1">
      <alignment horizontal="center" vertical="center" wrapText="1"/>
    </xf>
    <xf numFmtId="0" fontId="33" fillId="14" borderId="19" xfId="8" applyFont="1" applyFill="1" applyBorder="1" applyAlignment="1">
      <alignment vertical="center"/>
    </xf>
    <xf numFmtId="0" fontId="33" fillId="14" borderId="0" xfId="8" applyFont="1" applyFill="1" applyBorder="1" applyAlignment="1">
      <alignment vertical="center"/>
    </xf>
    <xf numFmtId="0" fontId="33" fillId="14" borderId="20" xfId="8" applyFont="1" applyFill="1" applyBorder="1" applyAlignment="1">
      <alignment vertical="center"/>
    </xf>
    <xf numFmtId="0" fontId="3" fillId="14" borderId="1" xfId="8" applyFont="1" applyFill="1" applyBorder="1" applyAlignment="1">
      <alignment horizontal="center" vertical="center" wrapText="1"/>
    </xf>
    <xf numFmtId="4" fontId="3" fillId="0" borderId="1" xfId="23" applyNumberFormat="1" applyFont="1" applyFill="1" applyBorder="1" applyAlignment="1" applyProtection="1">
      <alignment horizontal="center" vertical="center"/>
    </xf>
    <xf numFmtId="0" fontId="33" fillId="7" borderId="4" xfId="8" applyNumberFormat="1" applyFont="1" applyFill="1" applyBorder="1" applyAlignment="1">
      <alignment horizontal="left" vertical="center"/>
    </xf>
    <xf numFmtId="0" fontId="3" fillId="14" borderId="1" xfId="0" applyFont="1" applyFill="1" applyBorder="1" applyAlignment="1">
      <alignment horizontal="center" vertical="center" wrapText="1"/>
    </xf>
    <xf numFmtId="4" fontId="33" fillId="0" borderId="1" xfId="0" applyNumberFormat="1" applyFont="1" applyFill="1" applyBorder="1" applyAlignment="1">
      <alignment horizontal="center" vertical="center"/>
    </xf>
    <xf numFmtId="0" fontId="33" fillId="7" borderId="3" xfId="0" applyFont="1" applyFill="1" applyBorder="1" applyAlignment="1">
      <alignment horizontal="centerContinuous" vertical="center" wrapText="1"/>
    </xf>
    <xf numFmtId="0" fontId="36" fillId="0" borderId="0" xfId="0" applyFont="1" applyAlignment="1">
      <alignment vertical="center"/>
    </xf>
    <xf numFmtId="4" fontId="37" fillId="8" borderId="1" xfId="0" applyNumberFormat="1" applyFont="1" applyFill="1" applyBorder="1" applyAlignment="1">
      <alignment horizontal="center" vertical="center"/>
    </xf>
    <xf numFmtId="0" fontId="38" fillId="0" borderId="0" xfId="0" applyFont="1"/>
    <xf numFmtId="0" fontId="36" fillId="14" borderId="1" xfId="0" applyFont="1" applyFill="1" applyBorder="1" applyAlignment="1">
      <alignment horizontal="center" vertical="center" wrapText="1"/>
    </xf>
    <xf numFmtId="4" fontId="37" fillId="0" borderId="1" xfId="0" applyNumberFormat="1" applyFont="1" applyFill="1" applyBorder="1" applyAlignment="1">
      <alignment horizontal="center" vertical="center"/>
    </xf>
    <xf numFmtId="0" fontId="13" fillId="0" borderId="1" xfId="20" applyFont="1" applyBorder="1" applyAlignment="1">
      <alignment horizontal="center" vertical="center"/>
    </xf>
    <xf numFmtId="0" fontId="13" fillId="0" borderId="0" xfId="20" applyFont="1"/>
    <xf numFmtId="0" fontId="13" fillId="14" borderId="21" xfId="20" applyFont="1" applyFill="1" applyBorder="1"/>
    <xf numFmtId="0" fontId="13" fillId="14" borderId="25" xfId="20" applyFont="1" applyFill="1" applyBorder="1"/>
    <xf numFmtId="0" fontId="13" fillId="14" borderId="24" xfId="20" applyFont="1" applyFill="1" applyBorder="1"/>
    <xf numFmtId="0" fontId="34" fillId="14" borderId="26" xfId="20" applyFont="1" applyFill="1" applyBorder="1" applyAlignment="1">
      <alignment vertical="center" wrapText="1"/>
    </xf>
    <xf numFmtId="0" fontId="34" fillId="14" borderId="28" xfId="20" applyFont="1" applyFill="1" applyBorder="1" applyAlignment="1">
      <alignment vertical="center" wrapText="1"/>
    </xf>
    <xf numFmtId="0" fontId="34" fillId="14" borderId="21" xfId="20" applyFont="1" applyFill="1" applyBorder="1" applyAlignment="1">
      <alignment vertical="center" wrapText="1"/>
    </xf>
    <xf numFmtId="0" fontId="34" fillId="14" borderId="24" xfId="20" applyFont="1" applyFill="1" applyBorder="1" applyAlignment="1">
      <alignment vertical="center" wrapText="1"/>
    </xf>
    <xf numFmtId="0" fontId="13" fillId="14" borderId="4" xfId="20" applyFont="1" applyFill="1" applyBorder="1" applyAlignment="1">
      <alignment vertical="center"/>
    </xf>
    <xf numFmtId="0" fontId="13" fillId="14" borderId="22" xfId="20" applyFont="1" applyFill="1" applyBorder="1" applyAlignment="1">
      <alignment vertical="center" wrapText="1"/>
    </xf>
    <xf numFmtId="0" fontId="13" fillId="0" borderId="4" xfId="20" applyFont="1" applyBorder="1" applyAlignment="1">
      <alignment vertical="center" wrapText="1"/>
    </xf>
    <xf numFmtId="0" fontId="13" fillId="0" borderId="3" xfId="20" applyFont="1" applyBorder="1" applyAlignment="1">
      <alignment horizontal="center" vertical="center" wrapText="1"/>
    </xf>
    <xf numFmtId="182" fontId="13" fillId="0" borderId="22" xfId="20" applyNumberFormat="1" applyFont="1" applyBorder="1" applyAlignment="1">
      <alignment horizontal="left" vertical="center" wrapText="1"/>
    </xf>
    <xf numFmtId="181" fontId="21" fillId="0" borderId="1" xfId="25" applyNumberFormat="1" applyFont="1" applyBorder="1" applyAlignment="1">
      <alignment horizontal="center" vertical="center"/>
    </xf>
    <xf numFmtId="168" fontId="21" fillId="0" borderId="1" xfId="25" applyNumberFormat="1" applyFont="1" applyBorder="1" applyAlignment="1">
      <alignment horizontal="center" vertical="center"/>
    </xf>
    <xf numFmtId="0" fontId="13" fillId="0" borderId="0" xfId="20" applyFont="1" applyBorder="1" applyAlignment="1">
      <alignment horizontal="center"/>
    </xf>
    <xf numFmtId="0" fontId="13" fillId="0" borderId="1" xfId="20" applyFont="1" applyBorder="1"/>
    <xf numFmtId="0" fontId="13" fillId="0" borderId="1" xfId="20" applyFont="1" applyBorder="1" applyAlignment="1">
      <alignment horizontal="center"/>
    </xf>
    <xf numFmtId="0" fontId="34" fillId="14" borderId="2" xfId="20" applyFont="1" applyFill="1" applyBorder="1" applyAlignment="1">
      <alignment horizontal="center" vertical="center" wrapText="1"/>
    </xf>
    <xf numFmtId="44" fontId="34" fillId="7" borderId="1" xfId="5" applyFont="1" applyFill="1" applyBorder="1" applyAlignment="1"/>
    <xf numFmtId="183" fontId="13" fillId="0" borderId="22" xfId="20" applyNumberFormat="1" applyFont="1" applyBorder="1" applyAlignment="1">
      <alignment horizontal="center" vertical="center" wrapText="1"/>
    </xf>
    <xf numFmtId="184" fontId="20" fillId="0" borderId="0" xfId="0" applyNumberFormat="1" applyFont="1" applyFill="1" applyBorder="1" applyAlignment="1" applyProtection="1">
      <alignment horizontal="center" vertical="center"/>
      <protection locked="0"/>
    </xf>
    <xf numFmtId="0" fontId="18" fillId="0" borderId="0" xfId="0" applyFont="1" applyFill="1" applyBorder="1" applyAlignment="1">
      <alignment vertical="center" wrapText="1"/>
    </xf>
    <xf numFmtId="0" fontId="13" fillId="14" borderId="1" xfId="20" applyFont="1" applyFill="1" applyBorder="1" applyAlignment="1">
      <alignment horizontal="center" vertical="center"/>
    </xf>
    <xf numFmtId="185" fontId="4" fillId="15" borderId="3" xfId="3" applyNumberFormat="1" applyFont="1" applyFill="1" applyBorder="1" applyAlignment="1">
      <alignment horizontal="right" vertical="center" wrapText="1"/>
    </xf>
    <xf numFmtId="44" fontId="5" fillId="0" borderId="1" xfId="5" applyFont="1" applyFill="1" applyBorder="1" applyAlignment="1">
      <alignment vertical="center"/>
    </xf>
    <xf numFmtId="4" fontId="4" fillId="5" borderId="17" xfId="0" applyNumberFormat="1" applyFont="1" applyFill="1" applyBorder="1" applyAlignment="1">
      <alignment horizontal="center" vertical="center"/>
    </xf>
    <xf numFmtId="4" fontId="4" fillId="5" borderId="13" xfId="0" applyNumberFormat="1" applyFont="1" applyFill="1" applyBorder="1" applyAlignment="1">
      <alignment horizontal="center" vertical="center"/>
    </xf>
    <xf numFmtId="4" fontId="18" fillId="14" borderId="3" xfId="0" applyNumberFormat="1" applyFont="1" applyFill="1" applyBorder="1" applyAlignment="1">
      <alignment horizontal="left" vertical="center"/>
    </xf>
    <xf numFmtId="0" fontId="0" fillId="0" borderId="0" xfId="0" applyNumberFormat="1"/>
    <xf numFmtId="4" fontId="0" fillId="0" borderId="0" xfId="0" applyNumberFormat="1"/>
    <xf numFmtId="10" fontId="0" fillId="0" borderId="0" xfId="11" applyNumberFormat="1" applyFont="1" applyBorder="1"/>
    <xf numFmtId="0" fontId="33" fillId="14" borderId="22" xfId="8" applyFont="1" applyFill="1" applyBorder="1" applyAlignment="1">
      <alignment vertical="center"/>
    </xf>
    <xf numFmtId="0" fontId="33" fillId="7" borderId="27" xfId="0" applyFont="1" applyFill="1" applyBorder="1" applyAlignment="1">
      <alignment horizontal="centerContinuous" vertical="center" wrapText="1"/>
    </xf>
    <xf numFmtId="0" fontId="33" fillId="7" borderId="27" xfId="8" applyNumberFormat="1" applyFont="1" applyFill="1" applyBorder="1" applyAlignment="1">
      <alignment horizontal="centerContinuous" vertical="center"/>
    </xf>
    <xf numFmtId="0" fontId="33" fillId="14" borderId="4" xfId="8" applyFont="1" applyFill="1" applyBorder="1" applyAlignment="1">
      <alignment vertical="center"/>
    </xf>
    <xf numFmtId="0" fontId="33" fillId="14" borderId="3" xfId="8" applyFont="1" applyFill="1" applyBorder="1" applyAlignment="1">
      <alignment vertical="center"/>
    </xf>
    <xf numFmtId="4" fontId="33" fillId="0" borderId="1" xfId="23" applyNumberFormat="1" applyFont="1" applyFill="1" applyBorder="1" applyAlignment="1" applyProtection="1">
      <alignment horizontal="center" vertical="center"/>
    </xf>
    <xf numFmtId="0" fontId="22" fillId="4" borderId="4" xfId="0" applyFont="1" applyFill="1" applyBorder="1" applyAlignment="1">
      <alignment vertical="center" wrapText="1"/>
    </xf>
    <xf numFmtId="0" fontId="18" fillId="4" borderId="3" xfId="0" applyFont="1" applyFill="1" applyBorder="1" applyAlignment="1">
      <alignment horizontal="center" vertical="center"/>
    </xf>
    <xf numFmtId="178" fontId="5" fillId="4" borderId="3" xfId="18" applyNumberFormat="1" applyFont="1" applyFill="1" applyBorder="1" applyAlignment="1">
      <alignment horizontal="right" vertical="center"/>
    </xf>
    <xf numFmtId="166" fontId="5" fillId="0" borderId="3" xfId="5" applyNumberFormat="1" applyFont="1" applyFill="1" applyBorder="1" applyAlignment="1">
      <alignment horizontal="left" vertical="center" wrapText="1"/>
    </xf>
    <xf numFmtId="166" fontId="5" fillId="0" borderId="3" xfId="7" applyNumberFormat="1" applyFont="1" applyFill="1" applyBorder="1" applyAlignment="1">
      <alignment horizontal="right" vertical="center" wrapText="1"/>
    </xf>
    <xf numFmtId="166" fontId="5" fillId="4" borderId="3" xfId="5" applyNumberFormat="1" applyFont="1" applyFill="1" applyBorder="1" applyAlignment="1">
      <alignment vertical="center"/>
    </xf>
    <xf numFmtId="166" fontId="5" fillId="4" borderId="22" xfId="5" applyNumberFormat="1" applyFont="1" applyFill="1" applyBorder="1" applyAlignment="1">
      <alignment vertical="center"/>
    </xf>
    <xf numFmtId="44" fontId="5" fillId="0" borderId="0" xfId="0" applyNumberFormat="1" applyFont="1"/>
    <xf numFmtId="44" fontId="5" fillId="0" borderId="0" xfId="5" applyFont="1"/>
    <xf numFmtId="178" fontId="8" fillId="2" borderId="5" xfId="0" applyNumberFormat="1" applyFont="1" applyFill="1" applyBorder="1" applyAlignment="1">
      <alignment vertical="center"/>
    </xf>
    <xf numFmtId="178" fontId="9" fillId="4" borderId="7" xfId="0" applyNumberFormat="1" applyFont="1" applyFill="1" applyBorder="1" applyAlignment="1">
      <alignment vertical="center"/>
    </xf>
    <xf numFmtId="178" fontId="7" fillId="4" borderId="0" xfId="0" applyNumberFormat="1" applyFont="1" applyFill="1" applyBorder="1" applyAlignment="1">
      <alignment horizontal="left" vertical="center"/>
    </xf>
    <xf numFmtId="178" fontId="10" fillId="4" borderId="0" xfId="0" applyNumberFormat="1" applyFont="1" applyFill="1" applyBorder="1" applyAlignment="1">
      <alignment horizontal="center" vertical="center" wrapText="1"/>
    </xf>
    <xf numFmtId="178" fontId="5" fillId="0" borderId="0" xfId="0" applyNumberFormat="1" applyFont="1" applyBorder="1"/>
    <xf numFmtId="178" fontId="12" fillId="4" borderId="5" xfId="0" applyNumberFormat="1" applyFont="1" applyFill="1" applyBorder="1" applyAlignment="1">
      <alignment horizontal="center" vertical="center"/>
    </xf>
    <xf numFmtId="178" fontId="5" fillId="7" borderId="27" xfId="8" applyNumberFormat="1" applyFont="1" applyFill="1" applyBorder="1" applyAlignment="1">
      <alignment horizontal="right" vertical="center"/>
    </xf>
    <xf numFmtId="178" fontId="4" fillId="7" borderId="25" xfId="8" applyNumberFormat="1" applyFont="1" applyFill="1" applyBorder="1" applyAlignment="1">
      <alignment horizontal="right" vertical="center" wrapText="1"/>
    </xf>
    <xf numFmtId="178" fontId="5" fillId="7" borderId="27" xfId="8" applyNumberFormat="1" applyFont="1" applyFill="1" applyBorder="1" applyAlignment="1">
      <alignment horizontal="left" vertical="center"/>
    </xf>
    <xf numFmtId="178" fontId="4" fillId="7" borderId="25" xfId="8" applyNumberFormat="1" applyFont="1" applyFill="1" applyBorder="1" applyAlignment="1">
      <alignment vertical="center" wrapText="1"/>
    </xf>
    <xf numFmtId="178" fontId="5" fillId="8" borderId="1" xfId="8" applyNumberFormat="1" applyFont="1" applyFill="1" applyBorder="1" applyAlignment="1">
      <alignment horizontal="center" vertical="center"/>
    </xf>
    <xf numFmtId="178" fontId="18" fillId="0" borderId="0" xfId="0" applyNumberFormat="1" applyFont="1" applyAlignment="1">
      <alignment horizontal="right"/>
    </xf>
    <xf numFmtId="178" fontId="20" fillId="0" borderId="0" xfId="0" applyNumberFormat="1" applyFont="1" applyFill="1" applyBorder="1" applyAlignment="1" applyProtection="1">
      <alignment horizontal="center" vertical="center"/>
      <protection locked="0"/>
    </xf>
    <xf numFmtId="178" fontId="0" fillId="0" borderId="0" xfId="0" applyNumberFormat="1" applyFont="1"/>
    <xf numFmtId="178" fontId="18" fillId="0" borderId="0" xfId="0" applyNumberFormat="1" applyFont="1"/>
    <xf numFmtId="178" fontId="5" fillId="0" borderId="1" xfId="9" applyNumberFormat="1" applyFont="1" applyFill="1" applyBorder="1" applyAlignment="1">
      <alignment horizontal="right" vertical="center"/>
    </xf>
    <xf numFmtId="178" fontId="5" fillId="0" borderId="1" xfId="18" applyNumberFormat="1" applyFont="1" applyFill="1" applyBorder="1" applyAlignment="1">
      <alignment horizontal="right" vertical="center"/>
    </xf>
    <xf numFmtId="178" fontId="5" fillId="0" borderId="1" xfId="0" applyNumberFormat="1" applyFont="1" applyFill="1" applyBorder="1" applyAlignment="1">
      <alignment horizontal="right" vertical="center"/>
    </xf>
    <xf numFmtId="178" fontId="5" fillId="0" borderId="1" xfId="18" applyNumberFormat="1" applyFont="1" applyFill="1" applyBorder="1" applyAlignment="1">
      <alignment vertical="center"/>
    </xf>
    <xf numFmtId="10" fontId="5" fillId="0" borderId="22" xfId="0" applyNumberFormat="1" applyFont="1" applyBorder="1" applyAlignment="1">
      <alignment horizontal="left" vertical="center"/>
    </xf>
    <xf numFmtId="3" fontId="5" fillId="0" borderId="1" xfId="0" applyNumberFormat="1" applyFont="1" applyFill="1" applyBorder="1" applyAlignment="1">
      <alignment horizontal="right" vertical="center"/>
    </xf>
    <xf numFmtId="3" fontId="5" fillId="0" borderId="1"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0" fontId="5" fillId="0" borderId="1" xfId="5" applyNumberFormat="1" applyFont="1" applyFill="1" applyBorder="1" applyAlignment="1">
      <alignment vertical="center" wrapText="1"/>
    </xf>
    <xf numFmtId="4" fontId="5" fillId="0" borderId="1" xfId="0" applyNumberFormat="1" applyFont="1" applyFill="1" applyBorder="1" applyAlignment="1">
      <alignment horizontal="right" vertical="center" wrapText="1"/>
    </xf>
    <xf numFmtId="10" fontId="22" fillId="0" borderId="24" xfId="11" applyNumberFormat="1" applyFont="1" applyFill="1" applyBorder="1" applyAlignment="1">
      <alignment horizontal="right" vertical="center"/>
    </xf>
    <xf numFmtId="4" fontId="4" fillId="5" borderId="1" xfId="0" applyNumberFormat="1" applyFont="1" applyFill="1" applyBorder="1" applyAlignment="1">
      <alignment horizontal="center" vertical="center" wrapText="1"/>
    </xf>
    <xf numFmtId="3" fontId="31" fillId="7" borderId="1" xfId="0" applyNumberFormat="1" applyFont="1" applyFill="1" applyBorder="1" applyAlignment="1">
      <alignment horizontal="left" vertical="center"/>
    </xf>
    <xf numFmtId="0" fontId="4" fillId="7" borderId="4" xfId="0" applyNumberFormat="1" applyFont="1" applyFill="1" applyBorder="1" applyAlignment="1">
      <alignment vertical="center"/>
    </xf>
    <xf numFmtId="0" fontId="5" fillId="7" borderId="4" xfId="0" applyFont="1" applyFill="1" applyBorder="1" applyAlignment="1">
      <alignment horizontal="left" vertical="center" wrapText="1"/>
    </xf>
    <xf numFmtId="0" fontId="4" fillId="7" borderId="3" xfId="0" applyFont="1" applyFill="1" applyBorder="1" applyAlignment="1">
      <alignment vertical="center" wrapText="1"/>
    </xf>
    <xf numFmtId="4" fontId="5" fillId="7" borderId="22" xfId="0" applyNumberFormat="1" applyFont="1" applyFill="1" applyBorder="1" applyAlignment="1">
      <alignment horizontal="right" vertical="center"/>
    </xf>
    <xf numFmtId="0" fontId="18" fillId="7" borderId="3" xfId="0" applyFont="1" applyFill="1" applyBorder="1" applyAlignment="1">
      <alignment horizontal="center" vertical="center"/>
    </xf>
    <xf numFmtId="44" fontId="5" fillId="7" borderId="3" xfId="5" applyNumberFormat="1" applyFont="1" applyFill="1" applyBorder="1" applyAlignment="1">
      <alignment horizontal="right" vertical="center"/>
    </xf>
    <xf numFmtId="44" fontId="5" fillId="7" borderId="26" xfId="5" applyNumberFormat="1" applyFont="1" applyFill="1" applyBorder="1" applyAlignment="1">
      <alignment vertical="center"/>
    </xf>
    <xf numFmtId="164" fontId="6" fillId="7" borderId="28" xfId="5" applyNumberFormat="1" applyFont="1" applyFill="1" applyBorder="1" applyAlignment="1">
      <alignment vertical="center"/>
    </xf>
    <xf numFmtId="3" fontId="31" fillId="8" borderId="1" xfId="0" applyNumberFormat="1" applyFont="1" applyFill="1" applyBorder="1" applyAlignment="1">
      <alignment horizontal="left" vertical="center"/>
    </xf>
    <xf numFmtId="0" fontId="4" fillId="8" borderId="4" xfId="0" applyFont="1" applyFill="1" applyBorder="1" applyAlignment="1">
      <alignment horizontal="left" vertical="center" wrapText="1"/>
    </xf>
    <xf numFmtId="0" fontId="18" fillId="8" borderId="3" xfId="0" applyFont="1" applyFill="1" applyBorder="1" applyAlignment="1">
      <alignment horizontal="center" vertical="center"/>
    </xf>
    <xf numFmtId="44" fontId="5" fillId="8" borderId="3" xfId="5" applyNumberFormat="1" applyFont="1" applyFill="1" applyBorder="1" applyAlignment="1">
      <alignment horizontal="right" vertical="center"/>
    </xf>
    <xf numFmtId="3" fontId="6" fillId="0" borderId="1" xfId="0" applyNumberFormat="1" applyFont="1" applyFill="1" applyBorder="1" applyAlignment="1">
      <alignment horizontal="left" vertical="center"/>
    </xf>
    <xf numFmtId="44" fontId="5" fillId="0" borderId="4" xfId="0" applyNumberFormat="1" applyFont="1" applyFill="1" applyBorder="1" applyAlignment="1">
      <alignment vertical="center" wrapText="1"/>
    </xf>
    <xf numFmtId="4" fontId="5" fillId="7" borderId="4" xfId="0" applyNumberFormat="1" applyFont="1" applyFill="1" applyBorder="1" applyAlignment="1">
      <alignment vertical="center" wrapText="1"/>
    </xf>
    <xf numFmtId="44" fontId="18" fillId="7" borderId="1" xfId="0" applyNumberFormat="1" applyFont="1" applyFill="1" applyBorder="1" applyAlignment="1">
      <alignment horizontal="center" vertical="center"/>
    </xf>
    <xf numFmtId="44" fontId="6" fillId="7" borderId="2" xfId="5" applyFont="1" applyFill="1" applyBorder="1" applyAlignment="1">
      <alignment vertical="center"/>
    </xf>
    <xf numFmtId="44" fontId="6" fillId="0" borderId="28" xfId="5" applyFont="1" applyFill="1" applyBorder="1" applyAlignment="1">
      <alignment vertical="center"/>
    </xf>
    <xf numFmtId="2" fontId="18" fillId="0" borderId="1" xfId="11" applyNumberFormat="1" applyFont="1" applyFill="1" applyBorder="1" applyAlignment="1">
      <alignment horizontal="right" vertical="center"/>
    </xf>
    <xf numFmtId="44" fontId="18" fillId="0" borderId="1" xfId="5" applyFont="1" applyFill="1" applyBorder="1" applyAlignment="1">
      <alignment horizontal="right" vertical="center"/>
    </xf>
    <xf numFmtId="2" fontId="18" fillId="7" borderId="1" xfId="0" applyNumberFormat="1" applyFont="1" applyFill="1" applyBorder="1" applyAlignment="1">
      <alignment horizontal="right" vertical="center"/>
    </xf>
    <xf numFmtId="44" fontId="6" fillId="0" borderId="28" xfId="5" applyNumberFormat="1" applyFont="1" applyFill="1" applyBorder="1" applyAlignment="1">
      <alignment vertical="center"/>
    </xf>
    <xf numFmtId="0" fontId="4" fillId="7" borderId="26" xfId="0" applyFont="1" applyFill="1" applyBorder="1" applyAlignment="1">
      <alignment vertical="center"/>
    </xf>
    <xf numFmtId="0" fontId="4" fillId="7" borderId="27" xfId="0" applyFont="1" applyFill="1" applyBorder="1" applyAlignment="1">
      <alignment vertical="center"/>
    </xf>
    <xf numFmtId="0" fontId="4" fillId="7" borderId="28" xfId="0" applyFont="1" applyFill="1" applyBorder="1" applyAlignment="1">
      <alignment vertical="center"/>
    </xf>
    <xf numFmtId="0" fontId="4" fillId="7" borderId="21" xfId="0" applyFont="1" applyFill="1" applyBorder="1" applyAlignment="1">
      <alignment vertical="center"/>
    </xf>
    <xf numFmtId="0" fontId="4" fillId="7" borderId="25" xfId="0" applyFont="1" applyFill="1" applyBorder="1" applyAlignment="1">
      <alignment vertical="center"/>
    </xf>
    <xf numFmtId="0" fontId="4" fillId="7" borderId="24" xfId="0" applyFont="1" applyFill="1" applyBorder="1" applyAlignment="1">
      <alignment vertical="center"/>
    </xf>
    <xf numFmtId="0" fontId="0" fillId="0" borderId="0" xfId="0" applyFont="1" applyAlignment="1">
      <alignment horizontal="right"/>
    </xf>
    <xf numFmtId="0" fontId="0" fillId="0" borderId="0" xfId="0" applyAlignment="1">
      <alignment horizontal="right"/>
    </xf>
    <xf numFmtId="0" fontId="4" fillId="9" borderId="3" xfId="3" applyFont="1" applyFill="1" applyBorder="1" applyAlignment="1">
      <alignment vertical="center"/>
    </xf>
    <xf numFmtId="4" fontId="4" fillId="5" borderId="18" xfId="0" applyNumberFormat="1" applyFont="1" applyFill="1" applyBorder="1" applyAlignment="1">
      <alignment horizontal="center" vertical="center" wrapText="1"/>
    </xf>
    <xf numFmtId="49" fontId="8" fillId="4" borderId="5" xfId="0" applyNumberFormat="1" applyFont="1" applyFill="1" applyBorder="1" applyAlignment="1">
      <alignment vertical="center"/>
    </xf>
    <xf numFmtId="49" fontId="8" fillId="4" borderId="5" xfId="5" applyNumberFormat="1" applyFont="1" applyFill="1" applyBorder="1" applyAlignment="1">
      <alignment vertical="center"/>
    </xf>
    <xf numFmtId="0" fontId="5" fillId="4" borderId="0" xfId="0" applyFont="1" applyFill="1" applyBorder="1"/>
    <xf numFmtId="49" fontId="9" fillId="4" borderId="6" xfId="0" applyNumberFormat="1" applyFont="1" applyFill="1" applyBorder="1" applyAlignment="1">
      <alignment vertical="center"/>
    </xf>
    <xf numFmtId="49" fontId="9" fillId="4" borderId="7" xfId="5" applyNumberFormat="1" applyFont="1" applyFill="1" applyBorder="1" applyAlignment="1">
      <alignment vertical="center"/>
    </xf>
    <xf numFmtId="49" fontId="9" fillId="4" borderId="7" xfId="0" applyNumberFormat="1" applyFont="1" applyFill="1" applyBorder="1" applyAlignment="1">
      <alignment vertical="center"/>
    </xf>
    <xf numFmtId="49" fontId="9" fillId="4" borderId="8" xfId="0" applyNumberFormat="1" applyFont="1" applyFill="1" applyBorder="1" applyAlignment="1">
      <alignment vertical="center"/>
    </xf>
    <xf numFmtId="49" fontId="16" fillId="4" borderId="0" xfId="5" applyNumberFormat="1" applyFont="1" applyFill="1" applyBorder="1" applyAlignment="1">
      <alignment vertical="top"/>
    </xf>
    <xf numFmtId="49" fontId="0" fillId="4" borderId="0" xfId="0" applyNumberFormat="1" applyFill="1" applyBorder="1" applyAlignment="1">
      <alignment vertical="top"/>
    </xf>
    <xf numFmtId="49" fontId="0" fillId="4" borderId="10" xfId="0" applyNumberFormat="1" applyFill="1" applyBorder="1" applyAlignment="1">
      <alignment vertical="top"/>
    </xf>
    <xf numFmtId="49" fontId="1" fillId="4" borderId="0" xfId="5" applyNumberFormat="1" applyFont="1" applyFill="1" applyBorder="1" applyAlignment="1"/>
    <xf numFmtId="49" fontId="1" fillId="4" borderId="0" xfId="0" applyNumberFormat="1" applyFont="1" applyFill="1" applyBorder="1" applyAlignment="1"/>
    <xf numFmtId="49" fontId="1" fillId="4" borderId="10" xfId="0" applyNumberFormat="1" applyFont="1" applyFill="1" applyBorder="1" applyAlignment="1"/>
    <xf numFmtId="49" fontId="10" fillId="4" borderId="9" xfId="11" applyNumberFormat="1" applyFont="1" applyFill="1" applyBorder="1" applyAlignment="1">
      <alignment horizontal="center" vertical="center" wrapText="1"/>
    </xf>
    <xf numFmtId="49" fontId="10" fillId="4" borderId="0" xfId="5" applyNumberFormat="1"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49" fontId="10" fillId="4" borderId="10" xfId="0" applyNumberFormat="1" applyFont="1" applyFill="1" applyBorder="1" applyAlignment="1">
      <alignment horizontal="center" vertical="center" wrapText="1"/>
    </xf>
    <xf numFmtId="49" fontId="11" fillId="4" borderId="9" xfId="0" applyNumberFormat="1" applyFont="1" applyFill="1" applyBorder="1" applyAlignment="1">
      <alignment horizontal="center" vertical="center"/>
    </xf>
    <xf numFmtId="49" fontId="11" fillId="4" borderId="0" xfId="5" applyNumberFormat="1" applyFont="1" applyFill="1" applyBorder="1" applyAlignment="1">
      <alignment vertical="center"/>
    </xf>
    <xf numFmtId="49" fontId="11" fillId="4" borderId="0" xfId="0" applyNumberFormat="1" applyFont="1" applyFill="1" applyBorder="1" applyAlignment="1">
      <alignment vertical="center"/>
    </xf>
    <xf numFmtId="49" fontId="11" fillId="4" borderId="10" xfId="0" applyNumberFormat="1" applyFont="1" applyFill="1" applyBorder="1" applyAlignment="1">
      <alignment vertical="center"/>
    </xf>
    <xf numFmtId="49" fontId="11" fillId="4" borderId="11" xfId="0" applyNumberFormat="1" applyFont="1" applyFill="1" applyBorder="1" applyAlignment="1">
      <alignment horizontal="center" vertical="center"/>
    </xf>
    <xf numFmtId="49" fontId="11" fillId="4" borderId="5" xfId="5" applyNumberFormat="1" applyFont="1" applyFill="1" applyBorder="1" applyAlignment="1">
      <alignment horizontal="center" vertical="center"/>
    </xf>
    <xf numFmtId="49" fontId="11" fillId="4" borderId="5" xfId="0" applyNumberFormat="1" applyFont="1" applyFill="1" applyBorder="1" applyAlignment="1">
      <alignment horizontal="center" vertical="center"/>
    </xf>
    <xf numFmtId="49" fontId="11" fillId="4" borderId="12" xfId="0" applyNumberFormat="1" applyFont="1" applyFill="1" applyBorder="1" applyAlignment="1">
      <alignment horizontal="center" vertical="center"/>
    </xf>
    <xf numFmtId="0" fontId="4" fillId="5" borderId="18" xfId="0" applyFont="1" applyFill="1" applyBorder="1" applyAlignment="1">
      <alignment horizontal="center" vertical="center"/>
    </xf>
    <xf numFmtId="44" fontId="4" fillId="5" borderId="18" xfId="5" applyFont="1" applyFill="1" applyBorder="1" applyAlignment="1">
      <alignment horizontal="center" vertical="center" wrapText="1"/>
    </xf>
    <xf numFmtId="0" fontId="1" fillId="0" borderId="1" xfId="0" applyFont="1" applyFill="1" applyBorder="1" applyAlignment="1">
      <alignment vertical="center" wrapText="1"/>
    </xf>
    <xf numFmtId="44" fontId="1" fillId="0" borderId="1" xfId="5" applyFont="1" applyFill="1" applyBorder="1" applyAlignment="1">
      <alignment vertical="center"/>
    </xf>
    <xf numFmtId="186" fontId="1" fillId="0" borderId="1" xfId="11" applyNumberFormat="1" applyFont="1" applyFill="1" applyBorder="1" applyAlignment="1">
      <alignment horizontal="center" vertical="center"/>
    </xf>
    <xf numFmtId="186" fontId="1" fillId="0" borderId="1" xfId="0" applyNumberFormat="1" applyFont="1" applyFill="1" applyBorder="1" applyAlignment="1">
      <alignment horizontal="center" vertical="center"/>
    </xf>
    <xf numFmtId="0" fontId="5" fillId="0" borderId="0" xfId="0" applyFont="1" applyBorder="1" applyAlignment="1">
      <alignment vertical="center"/>
    </xf>
    <xf numFmtId="0" fontId="17" fillId="7" borderId="13" xfId="0" applyFont="1" applyFill="1" applyBorder="1" applyAlignment="1">
      <alignment horizontal="left" vertical="center" wrapText="1"/>
    </xf>
    <xf numFmtId="44" fontId="17" fillId="7" borderId="13" xfId="5" applyFont="1" applyFill="1" applyBorder="1" applyAlignment="1">
      <alignment horizontal="center" vertical="center"/>
    </xf>
    <xf numFmtId="0" fontId="0" fillId="0" borderId="0" xfId="0" applyAlignment="1">
      <alignment vertical="center"/>
    </xf>
    <xf numFmtId="44" fontId="16" fillId="4" borderId="0" xfId="5" applyFont="1" applyFill="1"/>
    <xf numFmtId="44" fontId="16" fillId="0" borderId="0" xfId="5" applyFont="1"/>
    <xf numFmtId="0" fontId="34" fillId="8" borderId="1" xfId="22" applyFont="1" applyFill="1" applyBorder="1" applyAlignment="1">
      <alignment horizontal="left" vertical="center"/>
    </xf>
    <xf numFmtId="0" fontId="33" fillId="14" borderId="1" xfId="8" applyFont="1" applyFill="1" applyBorder="1" applyAlignment="1">
      <alignment vertical="center"/>
    </xf>
    <xf numFmtId="0" fontId="3" fillId="14" borderId="1" xfId="8" applyFont="1" applyFill="1" applyBorder="1" applyAlignment="1">
      <alignment vertical="center" wrapText="1"/>
    </xf>
    <xf numFmtId="0" fontId="34" fillId="14" borderId="1" xfId="22" applyFont="1" applyFill="1" applyBorder="1" applyAlignment="1">
      <alignment horizontal="left" vertical="center"/>
    </xf>
    <xf numFmtId="0" fontId="3" fillId="14" borderId="1" xfId="8" applyFont="1" applyFill="1" applyBorder="1" applyAlignment="1">
      <alignment horizontal="left" vertical="center" wrapText="1"/>
    </xf>
    <xf numFmtId="0" fontId="33" fillId="14" borderId="1" xfId="8" applyFont="1" applyFill="1" applyBorder="1" applyAlignment="1">
      <alignment vertical="center" wrapText="1"/>
    </xf>
    <xf numFmtId="0" fontId="4" fillId="0" borderId="0" xfId="4" applyFont="1" applyFill="1" applyBorder="1" applyAlignment="1">
      <alignment horizontal="left" vertical="center" wrapText="1"/>
    </xf>
    <xf numFmtId="0" fontId="4" fillId="0" borderId="20" xfId="4" applyFont="1" applyFill="1" applyBorder="1" applyAlignment="1">
      <alignment horizontal="left" vertical="center" wrapText="1"/>
    </xf>
    <xf numFmtId="0" fontId="4" fillId="0" borderId="25" xfId="4" applyFont="1" applyFill="1" applyBorder="1" applyAlignment="1">
      <alignment horizontal="left" vertical="center" wrapText="1"/>
    </xf>
    <xf numFmtId="0" fontId="4" fillId="0" borderId="24" xfId="4" applyFont="1" applyFill="1" applyBorder="1" applyAlignment="1">
      <alignment horizontal="left" vertical="center" wrapText="1"/>
    </xf>
    <xf numFmtId="0" fontId="4" fillId="6" borderId="17" xfId="0" applyFont="1" applyFill="1" applyBorder="1" applyAlignment="1">
      <alignment horizontal="center" vertical="center" wrapText="1"/>
    </xf>
    <xf numFmtId="0" fontId="4" fillId="6" borderId="13" xfId="0" applyFont="1" applyFill="1" applyBorder="1" applyAlignment="1">
      <alignment horizontal="center" vertical="center" wrapText="1"/>
    </xf>
    <xf numFmtId="4" fontId="4" fillId="5" borderId="17" xfId="0" applyNumberFormat="1" applyFont="1" applyFill="1" applyBorder="1" applyAlignment="1">
      <alignment horizontal="center" vertical="center" wrapText="1"/>
    </xf>
    <xf numFmtId="4" fontId="4" fillId="5" borderId="18" xfId="0" applyNumberFormat="1" applyFont="1" applyFill="1" applyBorder="1" applyAlignment="1">
      <alignment horizontal="center" vertical="center" wrapText="1"/>
    </xf>
    <xf numFmtId="4" fontId="4" fillId="5" borderId="4" xfId="0" applyNumberFormat="1" applyFont="1" applyFill="1" applyBorder="1" applyAlignment="1">
      <alignment horizontal="center" vertical="center" wrapText="1"/>
    </xf>
    <xf numFmtId="4" fontId="4" fillId="5" borderId="22" xfId="0" applyNumberFormat="1"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17" xfId="0" applyFont="1" applyFill="1" applyBorder="1" applyAlignment="1">
      <alignment horizontal="center" vertical="center"/>
    </xf>
    <xf numFmtId="4" fontId="4" fillId="5" borderId="2" xfId="0" applyNumberFormat="1" applyFont="1" applyFill="1" applyBorder="1" applyAlignment="1">
      <alignment horizontal="center" vertical="center" wrapText="1"/>
    </xf>
    <xf numFmtId="4" fontId="4" fillId="5" borderId="13" xfId="0" applyNumberFormat="1" applyFont="1" applyFill="1" applyBorder="1" applyAlignment="1">
      <alignment horizontal="center" vertical="center" wrapText="1"/>
    </xf>
    <xf numFmtId="44" fontId="4" fillId="7" borderId="1" xfId="5" applyFont="1" applyFill="1" applyBorder="1" applyAlignment="1">
      <alignment horizontal="center" vertical="center"/>
    </xf>
    <xf numFmtId="44" fontId="4" fillId="7" borderId="1" xfId="5" applyNumberFormat="1" applyFont="1" applyFill="1" applyBorder="1" applyAlignment="1">
      <alignment horizontal="center" vertical="center"/>
    </xf>
    <xf numFmtId="10" fontId="4" fillId="7" borderId="4" xfId="11" applyNumberFormat="1" applyFont="1" applyFill="1" applyBorder="1" applyAlignment="1">
      <alignment horizontal="right" vertical="center"/>
    </xf>
    <xf numFmtId="10" fontId="4" fillId="7" borderId="22" xfId="11" applyNumberFormat="1" applyFont="1" applyFill="1" applyBorder="1" applyAlignment="1">
      <alignment horizontal="right" vertical="center"/>
    </xf>
    <xf numFmtId="0" fontId="17" fillId="7" borderId="1" xfId="0" applyFont="1" applyFill="1" applyBorder="1" applyAlignment="1">
      <alignment horizontal="left" vertical="center"/>
    </xf>
    <xf numFmtId="0" fontId="0" fillId="7" borderId="2" xfId="0" applyFill="1" applyBorder="1" applyAlignment="1">
      <alignment horizontal="center" vertical="center" wrapText="1"/>
    </xf>
    <xf numFmtId="0" fontId="0" fillId="7" borderId="13" xfId="0" applyFill="1" applyBorder="1" applyAlignment="1">
      <alignment horizontal="center" vertical="center" wrapText="1"/>
    </xf>
    <xf numFmtId="0" fontId="23" fillId="8" borderId="1" xfId="9" applyFont="1" applyFill="1" applyBorder="1" applyAlignment="1">
      <alignment horizontal="left"/>
    </xf>
    <xf numFmtId="0" fontId="23" fillId="0" borderId="1" xfId="9" applyFont="1" applyBorder="1" applyAlignment="1">
      <alignment horizontal="left"/>
    </xf>
    <xf numFmtId="0" fontId="23" fillId="0" borderId="2" xfId="9" applyFont="1" applyBorder="1" applyAlignment="1">
      <alignment horizontal="left"/>
    </xf>
    <xf numFmtId="0" fontId="23" fillId="5" borderId="1" xfId="9" applyFont="1" applyFill="1" applyBorder="1" applyAlignment="1">
      <alignment horizontal="center"/>
    </xf>
    <xf numFmtId="0" fontId="21" fillId="7" borderId="1" xfId="9" applyFont="1" applyFill="1" applyBorder="1" applyAlignment="1">
      <alignment horizontal="center"/>
    </xf>
    <xf numFmtId="0" fontId="3" fillId="8" borderId="4" xfId="8" applyFont="1" applyFill="1" applyBorder="1" applyAlignment="1">
      <alignment horizontal="left" vertical="center" wrapText="1"/>
    </xf>
    <xf numFmtId="0" fontId="3" fillId="8" borderId="22" xfId="8" applyFont="1" applyFill="1" applyBorder="1" applyAlignment="1">
      <alignment horizontal="left" vertical="center" wrapText="1"/>
    </xf>
    <xf numFmtId="0" fontId="37" fillId="8" borderId="1" xfId="0" applyFont="1" applyFill="1" applyBorder="1" applyAlignment="1">
      <alignment horizontal="center" vertical="center" wrapText="1"/>
    </xf>
    <xf numFmtId="0" fontId="37" fillId="8" borderId="1" xfId="0" applyFont="1" applyFill="1" applyBorder="1" applyAlignment="1">
      <alignment horizontal="center" vertical="center"/>
    </xf>
    <xf numFmtId="0" fontId="34" fillId="7" borderId="2" xfId="20" applyFont="1" applyFill="1" applyBorder="1" applyAlignment="1">
      <alignment horizontal="center" vertical="center"/>
    </xf>
    <xf numFmtId="0" fontId="34" fillId="7" borderId="13" xfId="20" applyFont="1" applyFill="1" applyBorder="1" applyAlignment="1">
      <alignment horizontal="center" vertical="center"/>
    </xf>
    <xf numFmtId="0" fontId="34" fillId="7" borderId="2" xfId="20" applyFont="1" applyFill="1" applyBorder="1" applyAlignment="1">
      <alignment horizontal="center" vertical="center" wrapText="1"/>
    </xf>
    <xf numFmtId="0" fontId="34" fillId="7" borderId="13" xfId="20" applyFont="1" applyFill="1" applyBorder="1" applyAlignment="1">
      <alignment horizontal="center" vertical="center" wrapText="1"/>
    </xf>
    <xf numFmtId="0" fontId="34" fillId="14" borderId="1" xfId="20" applyFont="1" applyFill="1" applyBorder="1" applyAlignment="1">
      <alignment horizontal="center" vertical="center" wrapText="1"/>
    </xf>
    <xf numFmtId="0" fontId="13" fillId="0" borderId="4" xfId="20" applyFont="1" applyBorder="1" applyAlignment="1">
      <alignment horizontal="center"/>
    </xf>
    <xf numFmtId="0" fontId="13" fillId="0" borderId="22" xfId="20" applyFont="1" applyBorder="1" applyAlignment="1">
      <alignment horizontal="center"/>
    </xf>
    <xf numFmtId="0" fontId="33" fillId="0" borderId="4" xfId="20" applyFont="1" applyBorder="1" applyAlignment="1">
      <alignment horizontal="center"/>
    </xf>
    <xf numFmtId="0" fontId="33" fillId="0" borderId="3" xfId="20" applyFont="1" applyBorder="1" applyAlignment="1">
      <alignment horizontal="center"/>
    </xf>
    <xf numFmtId="0" fontId="33" fillId="0" borderId="22" xfId="20" applyFont="1" applyBorder="1" applyAlignment="1">
      <alignment horizontal="center"/>
    </xf>
    <xf numFmtId="0" fontId="13" fillId="0" borderId="4" xfId="20" applyFont="1" applyBorder="1" applyAlignment="1">
      <alignment horizontal="left"/>
    </xf>
    <xf numFmtId="0" fontId="13" fillId="0" borderId="3" xfId="20" applyFont="1" applyBorder="1" applyAlignment="1">
      <alignment horizontal="left"/>
    </xf>
    <xf numFmtId="0" fontId="13" fillId="0" borderId="22" xfId="20" applyFont="1" applyBorder="1" applyAlignment="1">
      <alignment horizontal="left"/>
    </xf>
    <xf numFmtId="1" fontId="24" fillId="11" borderId="41" xfId="0" applyNumberFormat="1" applyFont="1" applyFill="1" applyBorder="1" applyAlignment="1">
      <alignment horizontal="center" vertical="center" wrapText="1"/>
    </xf>
    <xf numFmtId="0" fontId="5" fillId="0" borderId="42" xfId="0" applyFont="1" applyBorder="1"/>
    <xf numFmtId="0" fontId="24" fillId="11" borderId="43" xfId="0" applyFont="1" applyFill="1" applyBorder="1" applyAlignment="1">
      <alignment horizontal="center" vertical="center" wrapText="1"/>
    </xf>
    <xf numFmtId="0" fontId="5" fillId="0" borderId="44" xfId="0" applyFont="1" applyBorder="1"/>
    <xf numFmtId="1" fontId="30" fillId="0" borderId="29" xfId="0" applyNumberFormat="1" applyFont="1" applyBorder="1" applyAlignment="1">
      <alignment horizontal="center"/>
    </xf>
    <xf numFmtId="0" fontId="5" fillId="0" borderId="30" xfId="0" applyFont="1" applyBorder="1"/>
    <xf numFmtId="0" fontId="5" fillId="0" borderId="31" xfId="0" applyFont="1" applyBorder="1"/>
    <xf numFmtId="0" fontId="25" fillId="0" borderId="30" xfId="0" applyFont="1" applyBorder="1" applyAlignment="1">
      <alignment horizontal="left"/>
    </xf>
    <xf numFmtId="0" fontId="26" fillId="0" borderId="30" xfId="0" applyFont="1" applyBorder="1" applyAlignment="1">
      <alignment horizontal="left" vertical="top" wrapText="1"/>
    </xf>
    <xf numFmtId="0" fontId="26" fillId="0" borderId="30" xfId="0" applyFont="1" applyBorder="1" applyAlignment="1">
      <alignment horizontal="left"/>
    </xf>
    <xf numFmtId="49" fontId="26" fillId="0" borderId="30" xfId="0" applyNumberFormat="1" applyFont="1" applyBorder="1" applyAlignment="1">
      <alignment horizontal="left"/>
    </xf>
    <xf numFmtId="0" fontId="26" fillId="12" borderId="30" xfId="0" applyFont="1" applyFill="1" applyBorder="1" applyAlignment="1">
      <alignment horizontal="left"/>
    </xf>
    <xf numFmtId="1" fontId="24" fillId="11" borderId="35" xfId="0" applyNumberFormat="1" applyFont="1" applyFill="1" applyBorder="1" applyAlignment="1">
      <alignment horizontal="center" vertical="center" wrapText="1"/>
    </xf>
    <xf numFmtId="0" fontId="5" fillId="0" borderId="45" xfId="0" applyFont="1" applyBorder="1"/>
    <xf numFmtId="0" fontId="5" fillId="0" borderId="40" xfId="0" applyFont="1" applyBorder="1"/>
    <xf numFmtId="0" fontId="30" fillId="0" borderId="29" xfId="0" applyFont="1" applyBorder="1" applyAlignment="1">
      <alignment horizontal="center"/>
    </xf>
    <xf numFmtId="0" fontId="25" fillId="12" borderId="30" xfId="0" applyFont="1" applyFill="1" applyBorder="1" applyAlignment="1">
      <alignment horizontal="center"/>
    </xf>
    <xf numFmtId="0" fontId="24" fillId="11" borderId="29" xfId="0" applyFont="1" applyFill="1" applyBorder="1" applyAlignment="1">
      <alignment horizontal="left" wrapText="1"/>
    </xf>
    <xf numFmtId="0" fontId="26" fillId="12" borderId="30" xfId="0" applyFont="1" applyFill="1" applyBorder="1" applyAlignment="1">
      <alignment horizontal="left" vertical="top" wrapText="1"/>
    </xf>
    <xf numFmtId="14" fontId="24" fillId="11" borderId="35" xfId="0" applyNumberFormat="1"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4" fillId="11" borderId="41" xfId="0" applyFont="1" applyFill="1" applyBorder="1" applyAlignment="1">
      <alignment horizontal="center" vertical="center" wrapText="1"/>
    </xf>
    <xf numFmtId="172" fontId="26" fillId="12" borderId="30" xfId="0" applyNumberFormat="1" applyFont="1" applyFill="1" applyBorder="1" applyAlignment="1">
      <alignment horizontal="left"/>
    </xf>
    <xf numFmtId="49" fontId="24" fillId="11" borderId="41" xfId="0" applyNumberFormat="1" applyFont="1" applyFill="1" applyBorder="1" applyAlignment="1">
      <alignment horizontal="left" vertical="center" wrapText="1"/>
    </xf>
    <xf numFmtId="0" fontId="5" fillId="0" borderId="42" xfId="0" applyFont="1" applyBorder="1" applyAlignment="1">
      <alignment horizontal="left"/>
    </xf>
    <xf numFmtId="14" fontId="24" fillId="11" borderId="41" xfId="0" applyNumberFormat="1" applyFont="1" applyFill="1" applyBorder="1" applyAlignment="1">
      <alignment horizontal="center" vertical="center" wrapText="1"/>
    </xf>
    <xf numFmtId="1" fontId="24" fillId="11" borderId="44" xfId="0" applyNumberFormat="1" applyFont="1" applyFill="1" applyBorder="1" applyAlignment="1">
      <alignment horizontal="center" vertical="center" wrapText="1"/>
    </xf>
    <xf numFmtId="0" fontId="5" fillId="0" borderId="46" xfId="0" applyFont="1" applyBorder="1"/>
    <xf numFmtId="0" fontId="25" fillId="12" borderId="30" xfId="0" applyFont="1" applyFill="1" applyBorder="1" applyAlignment="1">
      <alignment horizontal="left"/>
    </xf>
    <xf numFmtId="2" fontId="26" fillId="12" borderId="30" xfId="0" applyNumberFormat="1" applyFont="1" applyFill="1" applyBorder="1" applyAlignment="1">
      <alignment horizontal="left"/>
    </xf>
    <xf numFmtId="172" fontId="26" fillId="12" borderId="30" xfId="0" applyNumberFormat="1" applyFont="1" applyFill="1" applyBorder="1" applyAlignment="1">
      <alignment horizontal="center"/>
    </xf>
  </cellXfs>
  <cellStyles count="28">
    <cellStyle name="Excel Built-in Normal" xfId="1" xr:uid="{00000000-0005-0000-0000-000000000000}"/>
    <cellStyle name="Excel Built-in Normal 1" xfId="2" xr:uid="{00000000-0005-0000-0000-000001000000}"/>
    <cellStyle name="Excel Built-in Normal 1 2" xfId="3" xr:uid="{00000000-0005-0000-0000-000002000000}"/>
    <cellStyle name="Excel Built-in Normal 4" xfId="4" xr:uid="{00000000-0005-0000-0000-000003000000}"/>
    <cellStyle name="Moeda" xfId="5" builtinId="4"/>
    <cellStyle name="Moeda 2 2" xfId="6" xr:uid="{00000000-0005-0000-0000-000006000000}"/>
    <cellStyle name="Moeda 2 4" xfId="7" xr:uid="{00000000-0005-0000-0000-000007000000}"/>
    <cellStyle name="Normal" xfId="0" builtinId="0"/>
    <cellStyle name="Normal 100" xfId="21" xr:uid="{C98D21BA-0A30-42EC-9A7F-68DD5413FB9D}"/>
    <cellStyle name="Normal 100 2" xfId="24" xr:uid="{020FAF9B-0DA8-4AE3-B0FC-D8374C0CF557}"/>
    <cellStyle name="Normal 11 2" xfId="23" xr:uid="{02EA51D2-A7E4-44F1-9CE1-0F589D2561C0}"/>
    <cellStyle name="Normal 2" xfId="8" xr:uid="{00000000-0005-0000-0000-000009000000}"/>
    <cellStyle name="Normal 2 10 2" xfId="22" xr:uid="{9A77E58F-1521-4A8E-8D5F-5469D4CB15A4}"/>
    <cellStyle name="Normal 2 2 2" xfId="9" xr:uid="{00000000-0005-0000-0000-00000A000000}"/>
    <cellStyle name="Normal 4" xfId="10" xr:uid="{00000000-0005-0000-0000-00000B000000}"/>
    <cellStyle name="Normal 43" xfId="20" xr:uid="{B8742C59-BDE1-4C3C-AB3E-D89E76B11848}"/>
    <cellStyle name="Porcentagem" xfId="11" builtinId="5"/>
    <cellStyle name="Porcentagem 2" xfId="12" xr:uid="{00000000-0005-0000-0000-00000D000000}"/>
    <cellStyle name="Porcentagem 2 2" xfId="13" xr:uid="{00000000-0005-0000-0000-00000E000000}"/>
    <cellStyle name="Porcentagem 2 4" xfId="14" xr:uid="{00000000-0005-0000-0000-00000F000000}"/>
    <cellStyle name="Porcentagem 3 9 7" xfId="27" xr:uid="{3E6FF456-C320-48DB-B4AD-A8CAD234940F}"/>
    <cellStyle name="Porcentagem 4" xfId="15" xr:uid="{00000000-0005-0000-0000-000010000000}"/>
    <cellStyle name="Separador de milhares 3" xfId="16" xr:uid="{00000000-0005-0000-0000-000011000000}"/>
    <cellStyle name="Separador de milhares 3_PEDRO BOÉSSIO ORÇAMENTO - CAIXA - REV 01" xfId="17" xr:uid="{00000000-0005-0000-0000-000012000000}"/>
    <cellStyle name="Separador de milhares_PATO BR 242 - KM 0,0 - 18,4" xfId="25" xr:uid="{9E433E42-3DDE-4765-A22B-F90951C324C3}"/>
    <cellStyle name="Vírgula" xfId="18" builtinId="3"/>
    <cellStyle name="Vírgula 2 9 4" xfId="26" xr:uid="{443C510B-EB27-426D-AFFC-B454E7D16D05}"/>
    <cellStyle name="Vírgula 3" xfId="19"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youtube.com/watch?v=pwLioD5AbH8"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14</xdr:row>
      <xdr:rowOff>114300</xdr:rowOff>
    </xdr:to>
    <xdr:sp macro="" textlink="">
      <xdr:nvSpPr>
        <xdr:cNvPr id="2" name="AutoShape 86" descr="como montar loja virtual">
          <a:hlinkClick xmlns:r="http://schemas.openxmlformats.org/officeDocument/2006/relationships" r:id="rId1" tgtFrame="_blank"/>
          <a:extLst>
            <a:ext uri="{FF2B5EF4-FFF2-40B4-BE49-F238E27FC236}">
              <a16:creationId xmlns:a16="http://schemas.microsoft.com/office/drawing/2014/main" id="{D029223B-17C2-4E8E-855F-E3D397046CD8}"/>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xdr:row>
      <xdr:rowOff>0</xdr:rowOff>
    </xdr:from>
    <xdr:to>
      <xdr:col>2</xdr:col>
      <xdr:colOff>304800</xdr:colOff>
      <xdr:row>14</xdr:row>
      <xdr:rowOff>114300</xdr:rowOff>
    </xdr:to>
    <xdr:sp macro="" textlink="">
      <xdr:nvSpPr>
        <xdr:cNvPr id="3" name="AutoShape 86" descr="como montar loja virtual">
          <a:hlinkClick xmlns:r="http://schemas.openxmlformats.org/officeDocument/2006/relationships" r:id="rId1" tgtFrame="_blank"/>
          <a:extLst>
            <a:ext uri="{FF2B5EF4-FFF2-40B4-BE49-F238E27FC236}">
              <a16:creationId xmlns:a16="http://schemas.microsoft.com/office/drawing/2014/main" id="{32165FE7-87BC-49E9-ACBB-AA5F7C730A3F}"/>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D16" sqref="D16"/>
    </sheetView>
  </sheetViews>
  <sheetFormatPr defaultRowHeight="15" x14ac:dyDescent="0.25"/>
  <cols>
    <col min="1" max="1" width="23.5703125" style="6" customWidth="1"/>
    <col min="2" max="2" width="72.5703125" style="6" customWidth="1"/>
    <col min="3" max="3" width="9.42578125" style="6" customWidth="1"/>
    <col min="4" max="16384" width="9.140625" style="6"/>
  </cols>
  <sheetData>
    <row r="1" spans="1:3" ht="19.5" customHeight="1" x14ac:dyDescent="0.25">
      <c r="A1" s="139" t="s">
        <v>12265</v>
      </c>
      <c r="B1" s="140"/>
      <c r="C1" s="141"/>
    </row>
    <row r="2" spans="1:3" s="17" customFormat="1" ht="19.5" customHeight="1" x14ac:dyDescent="0.2">
      <c r="A2" s="125" t="s">
        <v>12266</v>
      </c>
      <c r="B2" s="142" t="s">
        <v>81</v>
      </c>
      <c r="C2" s="143"/>
    </row>
    <row r="3" spans="1:3" s="17" customFormat="1" ht="30.75" customHeight="1" x14ac:dyDescent="0.2">
      <c r="A3" s="144" t="s">
        <v>12267</v>
      </c>
      <c r="B3" s="608" t="s">
        <v>13254</v>
      </c>
      <c r="C3" s="609"/>
    </row>
    <row r="4" spans="1:3" s="17" customFormat="1" ht="32.25" customHeight="1" x14ac:dyDescent="0.2">
      <c r="A4" s="124" t="s">
        <v>12268</v>
      </c>
      <c r="B4" s="610" t="s">
        <v>13274</v>
      </c>
      <c r="C4" s="611"/>
    </row>
    <row r="5" spans="1:3" ht="19.5" customHeight="1" x14ac:dyDescent="0.25">
      <c r="A5" s="125" t="s">
        <v>12269</v>
      </c>
      <c r="B5" s="142" t="s">
        <v>12270</v>
      </c>
      <c r="C5" s="145"/>
    </row>
    <row r="6" spans="1:3" ht="19.5" customHeight="1" x14ac:dyDescent="0.25">
      <c r="A6" s="144" t="s">
        <v>12271</v>
      </c>
      <c r="B6" s="146" t="s">
        <v>12272</v>
      </c>
      <c r="C6" s="147"/>
    </row>
    <row r="7" spans="1:3" ht="19.5" customHeight="1" x14ac:dyDescent="0.25">
      <c r="A7" s="144" t="s">
        <v>12273</v>
      </c>
      <c r="B7" s="146" t="s">
        <v>12274</v>
      </c>
      <c r="C7" s="147"/>
    </row>
    <row r="8" spans="1:3" ht="19.5" customHeight="1" x14ac:dyDescent="0.25">
      <c r="A8" s="148" t="s">
        <v>12275</v>
      </c>
      <c r="B8" s="149">
        <v>45226</v>
      </c>
      <c r="C8" s="150"/>
    </row>
    <row r="9" spans="1:3" ht="19.5" customHeight="1" x14ac:dyDescent="0.25">
      <c r="A9" s="151" t="s">
        <v>12276</v>
      </c>
      <c r="B9" s="152">
        <v>45170</v>
      </c>
      <c r="C9" s="153"/>
    </row>
    <row r="10" spans="1:3" ht="19.5" customHeight="1" x14ac:dyDescent="0.25">
      <c r="A10" s="148" t="s">
        <v>12277</v>
      </c>
      <c r="B10" s="154" t="s">
        <v>12278</v>
      </c>
      <c r="C10" s="155"/>
    </row>
    <row r="11" spans="1:3" ht="19.5" customHeight="1" x14ac:dyDescent="0.25">
      <c r="A11" s="124" t="s">
        <v>12279</v>
      </c>
      <c r="B11" s="156"/>
      <c r="C11" s="530">
        <f>SUMPRODUCT(orcamento!E19:E143,orcamento!L19:L143)/orcamento!P144</f>
        <v>0.11262298212110372</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J39"/>
  <sheetViews>
    <sheetView showGridLines="0" workbookViewId="0">
      <selection activeCell="F30" sqref="F30"/>
    </sheetView>
  </sheetViews>
  <sheetFormatPr defaultRowHeight="15" x14ac:dyDescent="0.25"/>
  <cols>
    <col min="1" max="1" width="5.42578125" style="200" bestFit="1" customWidth="1"/>
    <col min="2" max="2" width="59" style="200" bestFit="1" customWidth="1"/>
    <col min="3" max="3" width="8.140625" style="200" bestFit="1" customWidth="1"/>
    <col min="4" max="4" width="10.7109375" style="200" bestFit="1" customWidth="1"/>
    <col min="5" max="16384" width="9.140625" style="200"/>
  </cols>
  <sheetData>
    <row r="1" spans="1:4" x14ac:dyDescent="0.25">
      <c r="A1" s="633" t="s">
        <v>12301</v>
      </c>
      <c r="B1" s="633"/>
      <c r="C1" s="633"/>
      <c r="D1" s="633"/>
    </row>
    <row r="2" spans="1:4" x14ac:dyDescent="0.25">
      <c r="A2" s="201" t="s">
        <v>12302</v>
      </c>
      <c r="B2" s="201" t="s">
        <v>1</v>
      </c>
      <c r="C2" s="634" t="s">
        <v>12303</v>
      </c>
      <c r="D2" s="634"/>
    </row>
    <row r="3" spans="1:4" x14ac:dyDescent="0.25">
      <c r="A3" s="630" t="s">
        <v>12304</v>
      </c>
      <c r="B3" s="630"/>
      <c r="C3" s="202" t="s">
        <v>12305</v>
      </c>
      <c r="D3" s="202" t="s">
        <v>12306</v>
      </c>
    </row>
    <row r="4" spans="1:4" x14ac:dyDescent="0.25">
      <c r="A4" s="203" t="s">
        <v>12307</v>
      </c>
      <c r="B4" s="203" t="s">
        <v>12308</v>
      </c>
      <c r="C4" s="204">
        <v>0.2</v>
      </c>
      <c r="D4" s="205">
        <v>0.2</v>
      </c>
    </row>
    <row r="5" spans="1:4" x14ac:dyDescent="0.25">
      <c r="A5" s="203" t="s">
        <v>12309</v>
      </c>
      <c r="B5" s="203" t="s">
        <v>12310</v>
      </c>
      <c r="C5" s="204">
        <v>1.4999999999999999E-2</v>
      </c>
      <c r="D5" s="205">
        <v>1.4999999999999999E-2</v>
      </c>
    </row>
    <row r="6" spans="1:4" x14ac:dyDescent="0.25">
      <c r="A6" s="203" t="s">
        <v>12311</v>
      </c>
      <c r="B6" s="203" t="s">
        <v>12312</v>
      </c>
      <c r="C6" s="204">
        <v>0.01</v>
      </c>
      <c r="D6" s="205">
        <v>0.01</v>
      </c>
    </row>
    <row r="7" spans="1:4" x14ac:dyDescent="0.25">
      <c r="A7" s="203" t="s">
        <v>12313</v>
      </c>
      <c r="B7" s="203" t="s">
        <v>12314</v>
      </c>
      <c r="C7" s="204">
        <v>2E-3</v>
      </c>
      <c r="D7" s="205">
        <v>2E-3</v>
      </c>
    </row>
    <row r="8" spans="1:4" x14ac:dyDescent="0.25">
      <c r="A8" s="203" t="s">
        <v>12315</v>
      </c>
      <c r="B8" s="203" t="s">
        <v>12316</v>
      </c>
      <c r="C8" s="204">
        <v>6.0000000000000001E-3</v>
      </c>
      <c r="D8" s="205">
        <v>6.0000000000000001E-3</v>
      </c>
    </row>
    <row r="9" spans="1:4" x14ac:dyDescent="0.25">
      <c r="A9" s="203" t="s">
        <v>12317</v>
      </c>
      <c r="B9" s="203" t="s">
        <v>12318</v>
      </c>
      <c r="C9" s="204">
        <v>2.5000000000000001E-2</v>
      </c>
      <c r="D9" s="205">
        <v>2.5000000000000001E-2</v>
      </c>
    </row>
    <row r="10" spans="1:4" x14ac:dyDescent="0.25">
      <c r="A10" s="203" t="s">
        <v>12319</v>
      </c>
      <c r="B10" s="203" t="s">
        <v>12320</v>
      </c>
      <c r="C10" s="204">
        <v>0.03</v>
      </c>
      <c r="D10" s="205">
        <v>0.03</v>
      </c>
    </row>
    <row r="11" spans="1:4" x14ac:dyDescent="0.25">
      <c r="A11" s="203" t="s">
        <v>12321</v>
      </c>
      <c r="B11" s="203" t="s">
        <v>12322</v>
      </c>
      <c r="C11" s="204">
        <v>0.08</v>
      </c>
      <c r="D11" s="205">
        <v>0.08</v>
      </c>
    </row>
    <row r="12" spans="1:4" x14ac:dyDescent="0.25">
      <c r="A12" s="203" t="s">
        <v>12323</v>
      </c>
      <c r="B12" s="203" t="s">
        <v>12324</v>
      </c>
      <c r="C12" s="204">
        <v>0</v>
      </c>
      <c r="D12" s="205">
        <v>0</v>
      </c>
    </row>
    <row r="13" spans="1:4" x14ac:dyDescent="0.25">
      <c r="A13" s="631" t="s">
        <v>12325</v>
      </c>
      <c r="B13" s="631"/>
      <c r="C13" s="204">
        <f>SUM(C4:C12)</f>
        <v>0.36800000000000005</v>
      </c>
      <c r="D13" s="204">
        <f>SUM(D4:D12)</f>
        <v>0.36800000000000005</v>
      </c>
    </row>
    <row r="14" spans="1:4" x14ac:dyDescent="0.25">
      <c r="A14" s="630" t="s">
        <v>12326</v>
      </c>
      <c r="B14" s="630"/>
      <c r="C14" s="206"/>
      <c r="D14" s="207"/>
    </row>
    <row r="15" spans="1:4" x14ac:dyDescent="0.25">
      <c r="A15" s="203" t="s">
        <v>12327</v>
      </c>
      <c r="B15" s="203" t="s">
        <v>12328</v>
      </c>
      <c r="C15" s="204">
        <v>0.17929999999999999</v>
      </c>
      <c r="D15" s="208" t="s">
        <v>12329</v>
      </c>
    </row>
    <row r="16" spans="1:4" x14ac:dyDescent="0.25">
      <c r="A16" s="203" t="s">
        <v>12330</v>
      </c>
      <c r="B16" s="203" t="s">
        <v>12331</v>
      </c>
      <c r="C16" s="204">
        <v>4.24E-2</v>
      </c>
      <c r="D16" s="208" t="s">
        <v>12329</v>
      </c>
    </row>
    <row r="17" spans="1:4" x14ac:dyDescent="0.25">
      <c r="A17" s="203" t="s">
        <v>12332</v>
      </c>
      <c r="B17" s="203" t="s">
        <v>12333</v>
      </c>
      <c r="C17" s="204">
        <v>8.6999999999999994E-3</v>
      </c>
      <c r="D17" s="204">
        <v>6.6E-3</v>
      </c>
    </row>
    <row r="18" spans="1:4" x14ac:dyDescent="0.25">
      <c r="A18" s="203" t="s">
        <v>12334</v>
      </c>
      <c r="B18" s="203" t="s">
        <v>12335</v>
      </c>
      <c r="C18" s="204">
        <v>0.1096</v>
      </c>
      <c r="D18" s="204">
        <v>8.3299999999999999E-2</v>
      </c>
    </row>
    <row r="19" spans="1:4" x14ac:dyDescent="0.25">
      <c r="A19" s="203" t="s">
        <v>12336</v>
      </c>
      <c r="B19" s="203" t="s">
        <v>12337</v>
      </c>
      <c r="C19" s="204">
        <v>6.9999999999999999E-4</v>
      </c>
      <c r="D19" s="204">
        <v>5.0000000000000001E-4</v>
      </c>
    </row>
    <row r="20" spans="1:4" x14ac:dyDescent="0.25">
      <c r="A20" s="203" t="s">
        <v>12338</v>
      </c>
      <c r="B20" s="203" t="s">
        <v>12339</v>
      </c>
      <c r="C20" s="204">
        <v>7.3000000000000001E-3</v>
      </c>
      <c r="D20" s="204">
        <v>5.5999999999999999E-3</v>
      </c>
    </row>
    <row r="21" spans="1:4" x14ac:dyDescent="0.25">
      <c r="A21" s="203" t="s">
        <v>12340</v>
      </c>
      <c r="B21" s="203" t="s">
        <v>12341</v>
      </c>
      <c r="C21" s="204">
        <v>1.55E-2</v>
      </c>
      <c r="D21" s="208" t="s">
        <v>12329</v>
      </c>
    </row>
    <row r="22" spans="1:4" x14ac:dyDescent="0.25">
      <c r="A22" s="203" t="s">
        <v>12342</v>
      </c>
      <c r="B22" s="203" t="s">
        <v>12343</v>
      </c>
      <c r="C22" s="204">
        <v>1E-3</v>
      </c>
      <c r="D22" s="204">
        <v>8.0000000000000004E-4</v>
      </c>
    </row>
    <row r="23" spans="1:4" x14ac:dyDescent="0.25">
      <c r="A23" s="203" t="s">
        <v>12344</v>
      </c>
      <c r="B23" s="203" t="s">
        <v>12345</v>
      </c>
      <c r="C23" s="204">
        <v>0.1051</v>
      </c>
      <c r="D23" s="204">
        <v>7.9899999999999999E-2</v>
      </c>
    </row>
    <row r="24" spans="1:4" x14ac:dyDescent="0.25">
      <c r="A24" s="203" t="s">
        <v>12346</v>
      </c>
      <c r="B24" s="203" t="s">
        <v>12347</v>
      </c>
      <c r="C24" s="204">
        <v>4.0000000000000002E-4</v>
      </c>
      <c r="D24" s="204">
        <v>2.9999999999999997E-4</v>
      </c>
    </row>
    <row r="25" spans="1:4" x14ac:dyDescent="0.25">
      <c r="A25" s="631" t="s">
        <v>12348</v>
      </c>
      <c r="B25" s="631"/>
      <c r="C25" s="204">
        <f>SUM(C15:C24)</f>
        <v>0.46999999999999992</v>
      </c>
      <c r="D25" s="205">
        <f>SUM(D15:D24)</f>
        <v>0.17699999999999996</v>
      </c>
    </row>
    <row r="26" spans="1:4" x14ac:dyDescent="0.25">
      <c r="A26" s="630" t="s">
        <v>12349</v>
      </c>
      <c r="B26" s="630"/>
      <c r="C26" s="209"/>
      <c r="D26" s="210"/>
    </row>
    <row r="27" spans="1:4" x14ac:dyDescent="0.25">
      <c r="A27" s="203" t="s">
        <v>12350</v>
      </c>
      <c r="B27" s="203" t="s">
        <v>12351</v>
      </c>
      <c r="C27" s="204">
        <v>4.5699999999999998E-2</v>
      </c>
      <c r="D27" s="205">
        <v>3.4700000000000002E-2</v>
      </c>
    </row>
    <row r="28" spans="1:4" x14ac:dyDescent="0.25">
      <c r="A28" s="203" t="s">
        <v>12352</v>
      </c>
      <c r="B28" s="203" t="s">
        <v>12353</v>
      </c>
      <c r="C28" s="208">
        <v>1.1000000000000001E-3</v>
      </c>
      <c r="D28" s="211">
        <v>8.0000000000000004E-4</v>
      </c>
    </row>
    <row r="29" spans="1:4" x14ac:dyDescent="0.25">
      <c r="A29" s="203" t="s">
        <v>12354</v>
      </c>
      <c r="B29" s="203" t="s">
        <v>12355</v>
      </c>
      <c r="C29" s="208">
        <v>3.4299999999999997E-2</v>
      </c>
      <c r="D29" s="211">
        <v>2.6100000000000002E-2</v>
      </c>
    </row>
    <row r="30" spans="1:4" x14ac:dyDescent="0.25">
      <c r="A30" s="203" t="s">
        <v>12356</v>
      </c>
      <c r="B30" s="203" t="s">
        <v>12357</v>
      </c>
      <c r="C30" s="204">
        <v>2.7699999999999999E-2</v>
      </c>
      <c r="D30" s="205">
        <v>2.1100000000000001E-2</v>
      </c>
    </row>
    <row r="31" spans="1:4" x14ac:dyDescent="0.25">
      <c r="A31" s="203" t="s">
        <v>12358</v>
      </c>
      <c r="B31" s="203" t="s">
        <v>12359</v>
      </c>
      <c r="C31" s="204">
        <v>3.8E-3</v>
      </c>
      <c r="D31" s="205">
        <v>2.8999999999999998E-3</v>
      </c>
    </row>
    <row r="32" spans="1:4" x14ac:dyDescent="0.25">
      <c r="A32" s="631" t="s">
        <v>12360</v>
      </c>
      <c r="B32" s="631"/>
      <c r="C32" s="204">
        <f>SUM(C27:C31)</f>
        <v>0.11259999999999999</v>
      </c>
      <c r="D32" s="205">
        <f>SUM(D27:D31)</f>
        <v>8.5599999999999996E-2</v>
      </c>
    </row>
    <row r="33" spans="1:244" x14ac:dyDescent="0.25">
      <c r="A33" s="630" t="s">
        <v>12361</v>
      </c>
      <c r="B33" s="630"/>
      <c r="C33" s="212"/>
      <c r="D33" s="213"/>
    </row>
    <row r="34" spans="1:244" x14ac:dyDescent="0.25">
      <c r="A34" s="203" t="s">
        <v>12362</v>
      </c>
      <c r="B34" s="203" t="s">
        <v>12363</v>
      </c>
      <c r="C34" s="204">
        <f>C13*C25</f>
        <v>0.17296</v>
      </c>
      <c r="D34" s="205">
        <f>D13*D25</f>
        <v>6.5135999999999999E-2</v>
      </c>
    </row>
    <row r="35" spans="1:244" x14ac:dyDescent="0.25">
      <c r="A35" s="203" t="s">
        <v>12364</v>
      </c>
      <c r="B35" s="203" t="s">
        <v>12365</v>
      </c>
      <c r="C35" s="204">
        <v>4.1000000000000003E-3</v>
      </c>
      <c r="D35" s="205">
        <v>3.0999999999999999E-3</v>
      </c>
    </row>
    <row r="36" spans="1:244" x14ac:dyDescent="0.25">
      <c r="A36" s="632" t="s">
        <v>12366</v>
      </c>
      <c r="B36" s="632"/>
      <c r="C36" s="214">
        <f>SUM(C34:C35)</f>
        <v>0.17706</v>
      </c>
      <c r="D36" s="215">
        <f>SUM(D34:D35)</f>
        <v>6.8236000000000005E-2</v>
      </c>
    </row>
    <row r="37" spans="1:244" x14ac:dyDescent="0.25">
      <c r="A37" s="216"/>
      <c r="B37" s="217" t="s">
        <v>12367</v>
      </c>
      <c r="C37" s="218">
        <f>SUM(C13,C25,C32,C36)</f>
        <v>1.1276600000000001</v>
      </c>
      <c r="D37" s="218">
        <f>SUM(D13,D25,D32,D36)</f>
        <v>0.69883600000000001</v>
      </c>
    </row>
    <row r="38" spans="1:244" x14ac:dyDescent="0.25">
      <c r="A38" s="219"/>
      <c r="B38" s="219" t="s">
        <v>12368</v>
      </c>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19"/>
      <c r="EO38" s="219"/>
      <c r="EP38" s="219"/>
      <c r="EQ38" s="219"/>
      <c r="ER38" s="219"/>
      <c r="ES38" s="219"/>
      <c r="ET38" s="219"/>
      <c r="EU38" s="219"/>
      <c r="EV38" s="219"/>
      <c r="EW38" s="219"/>
      <c r="EX38" s="219"/>
      <c r="EY38" s="219"/>
      <c r="EZ38" s="219"/>
      <c r="FA38" s="219"/>
      <c r="FB38" s="219"/>
      <c r="FC38" s="219"/>
      <c r="FD38" s="219"/>
      <c r="FE38" s="219"/>
      <c r="FF38" s="219"/>
      <c r="FG38" s="219"/>
      <c r="FH38" s="219"/>
      <c r="FI38" s="219"/>
      <c r="FJ38" s="219"/>
      <c r="FK38" s="219"/>
      <c r="FL38" s="219"/>
      <c r="FM38" s="219"/>
      <c r="FN38" s="219"/>
      <c r="FO38" s="219"/>
      <c r="FP38" s="219"/>
      <c r="FQ38" s="219"/>
      <c r="FR38" s="219"/>
      <c r="FS38" s="219"/>
      <c r="FT38" s="219"/>
      <c r="FU38" s="219"/>
      <c r="FV38" s="219"/>
      <c r="FW38" s="219"/>
      <c r="FX38" s="219"/>
      <c r="FY38" s="219"/>
      <c r="FZ38" s="219"/>
      <c r="GA38" s="219"/>
      <c r="GB38" s="219"/>
      <c r="GC38" s="219"/>
      <c r="GD38" s="219"/>
      <c r="GE38" s="219"/>
      <c r="GF38" s="219"/>
      <c r="GG38" s="219"/>
      <c r="GH38" s="219"/>
      <c r="GI38" s="219"/>
      <c r="GJ38" s="219"/>
      <c r="GK38" s="219"/>
      <c r="GL38" s="219"/>
      <c r="GM38" s="219"/>
      <c r="GN38" s="219"/>
      <c r="GO38" s="219"/>
      <c r="GP38" s="219"/>
      <c r="GQ38" s="219"/>
      <c r="GR38" s="219"/>
      <c r="GS38" s="219"/>
      <c r="GT38" s="219"/>
      <c r="GU38" s="219"/>
      <c r="GV38" s="219"/>
      <c r="GW38" s="219"/>
      <c r="GX38" s="219"/>
      <c r="GY38" s="219"/>
      <c r="GZ38" s="219"/>
      <c r="HA38" s="219"/>
      <c r="HB38" s="219"/>
      <c r="HC38" s="219"/>
      <c r="HD38" s="219"/>
      <c r="HE38" s="219"/>
      <c r="HF38" s="219"/>
      <c r="HG38" s="219"/>
      <c r="HH38" s="219"/>
      <c r="HI38" s="219"/>
      <c r="HJ38" s="219"/>
      <c r="HK38" s="219"/>
      <c r="HL38" s="219"/>
      <c r="HM38" s="219"/>
      <c r="HN38" s="219"/>
      <c r="HO38" s="219"/>
      <c r="HP38" s="219"/>
      <c r="HQ38" s="219"/>
      <c r="HR38" s="219"/>
      <c r="HS38" s="219"/>
      <c r="HT38" s="219"/>
      <c r="HU38" s="219"/>
      <c r="HV38" s="219"/>
      <c r="HW38" s="219"/>
      <c r="HX38" s="219"/>
      <c r="HY38" s="219"/>
      <c r="HZ38" s="219"/>
      <c r="IA38" s="219"/>
      <c r="IB38" s="219"/>
      <c r="IC38" s="219"/>
      <c r="ID38" s="219"/>
      <c r="IE38" s="219"/>
      <c r="IF38" s="219"/>
      <c r="IG38" s="219"/>
      <c r="IH38" s="219"/>
      <c r="II38" s="219"/>
      <c r="IJ38" s="219"/>
    </row>
    <row r="39" spans="1:244" x14ac:dyDescent="0.25">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19"/>
      <c r="EO39" s="219"/>
      <c r="EP39" s="219"/>
      <c r="EQ39" s="219"/>
      <c r="ER39" s="219"/>
      <c r="ES39" s="219"/>
      <c r="ET39" s="219"/>
      <c r="EU39" s="219"/>
      <c r="EV39" s="219"/>
      <c r="EW39" s="219"/>
      <c r="EX39" s="219"/>
      <c r="EY39" s="219"/>
      <c r="EZ39" s="219"/>
      <c r="FA39" s="219"/>
      <c r="FB39" s="219"/>
      <c r="FC39" s="219"/>
      <c r="FD39" s="219"/>
      <c r="FE39" s="219"/>
      <c r="FF39" s="219"/>
      <c r="FG39" s="219"/>
      <c r="FH39" s="219"/>
      <c r="FI39" s="219"/>
      <c r="FJ39" s="219"/>
      <c r="FK39" s="219"/>
      <c r="FL39" s="219"/>
      <c r="FM39" s="219"/>
      <c r="FN39" s="219"/>
      <c r="FO39" s="219"/>
      <c r="FP39" s="219"/>
      <c r="FQ39" s="219"/>
      <c r="FR39" s="219"/>
      <c r="FS39" s="219"/>
      <c r="FT39" s="219"/>
      <c r="FU39" s="219"/>
      <c r="FV39" s="219"/>
      <c r="FW39" s="219"/>
      <c r="FX39" s="219"/>
      <c r="FY39" s="219"/>
      <c r="FZ39" s="219"/>
      <c r="GA39" s="219"/>
      <c r="GB39" s="219"/>
      <c r="GC39" s="219"/>
      <c r="GD39" s="219"/>
      <c r="GE39" s="219"/>
      <c r="GF39" s="219"/>
      <c r="GG39" s="219"/>
      <c r="GH39" s="219"/>
      <c r="GI39" s="219"/>
      <c r="GJ39" s="219"/>
      <c r="GK39" s="219"/>
      <c r="GL39" s="219"/>
      <c r="GM39" s="219"/>
      <c r="GN39" s="219"/>
      <c r="GO39" s="219"/>
      <c r="GP39" s="219"/>
      <c r="GQ39" s="219"/>
      <c r="GR39" s="219"/>
      <c r="GS39" s="219"/>
      <c r="GT39" s="219"/>
      <c r="GU39" s="219"/>
      <c r="GV39" s="219"/>
      <c r="GW39" s="219"/>
      <c r="GX39" s="219"/>
      <c r="GY39" s="219"/>
      <c r="GZ39" s="219"/>
      <c r="HA39" s="219"/>
      <c r="HB39" s="219"/>
      <c r="HC39" s="219"/>
      <c r="HD39" s="219"/>
      <c r="HE39" s="219"/>
      <c r="HF39" s="219"/>
      <c r="HG39" s="219"/>
      <c r="HH39" s="219"/>
      <c r="HI39" s="219"/>
      <c r="HJ39" s="219"/>
      <c r="HK39" s="219"/>
      <c r="HL39" s="219"/>
      <c r="HM39" s="219"/>
      <c r="HN39" s="219"/>
      <c r="HO39" s="219"/>
      <c r="HP39" s="219"/>
      <c r="HQ39" s="219"/>
      <c r="HR39" s="219"/>
      <c r="HS39" s="219"/>
      <c r="HT39" s="219"/>
      <c r="HU39" s="219"/>
      <c r="HV39" s="219"/>
      <c r="HW39" s="219"/>
      <c r="HX39" s="219"/>
      <c r="HY39" s="219"/>
      <c r="HZ39" s="219"/>
      <c r="IA39" s="219"/>
      <c r="IB39" s="219"/>
      <c r="IC39" s="219"/>
      <c r="ID39" s="219"/>
      <c r="IE39" s="219"/>
      <c r="IF39" s="219"/>
      <c r="IG39" s="219"/>
      <c r="IH39" s="219"/>
      <c r="II39" s="219"/>
      <c r="IJ39" s="219"/>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419C-B3E4-4349-B792-CDD2B134F920}">
  <dimension ref="A1:O83"/>
  <sheetViews>
    <sheetView showGridLines="0" zoomScale="85" zoomScaleNormal="85" workbookViewId="0">
      <selection activeCell="E67" sqref="E67"/>
    </sheetView>
  </sheetViews>
  <sheetFormatPr defaultRowHeight="12.75" x14ac:dyDescent="0.2"/>
  <cols>
    <col min="1" max="1" width="15.42578125" style="454" customWidth="1"/>
    <col min="2" max="2" width="16.85546875" style="454" customWidth="1"/>
    <col min="3" max="3" width="14.5703125" style="454" customWidth="1"/>
    <col min="4" max="4" width="17.5703125" style="454" bestFit="1" customWidth="1"/>
    <col min="5" max="5" width="14.85546875" style="454" bestFit="1" customWidth="1"/>
    <col min="6" max="6" width="14" style="454" bestFit="1" customWidth="1"/>
    <col min="7" max="7" width="17.5703125" style="454" bestFit="1" customWidth="1"/>
    <col min="8" max="8" width="15.140625" style="454" bestFit="1" customWidth="1"/>
    <col min="9" max="9" width="12.42578125" style="454" bestFit="1" customWidth="1"/>
    <col min="10" max="10" width="17.5703125" style="454" bestFit="1" customWidth="1"/>
    <col min="11" max="11" width="16.140625" style="454" bestFit="1" customWidth="1"/>
    <col min="12" max="12" width="9.28515625" style="454" bestFit="1" customWidth="1"/>
    <col min="13" max="13" width="17.5703125" style="454" bestFit="1" customWidth="1"/>
    <col min="14" max="14" width="16.140625" style="454" bestFit="1" customWidth="1"/>
    <col min="15" max="15" width="14.5703125" style="454" bestFit="1" customWidth="1"/>
    <col min="16" max="16384" width="9.140625" style="454"/>
  </cols>
  <sheetData>
    <row r="1" spans="1:15" s="452" customFormat="1" ht="20.100000000000001" customHeight="1" x14ac:dyDescent="0.25">
      <c r="A1" s="448" t="s">
        <v>13300</v>
      </c>
      <c r="B1" s="451"/>
      <c r="C1" s="431"/>
      <c r="D1" s="491"/>
      <c r="E1" s="491"/>
      <c r="F1" s="492"/>
      <c r="G1" s="431"/>
      <c r="H1" s="431"/>
      <c r="I1" s="431"/>
      <c r="J1" s="431"/>
      <c r="K1" s="431"/>
      <c r="L1" s="431"/>
      <c r="M1" s="431"/>
      <c r="N1" s="431"/>
      <c r="O1" s="430"/>
    </row>
    <row r="2" spans="1:15" s="452" customFormat="1" ht="20.100000000000001" customHeight="1" x14ac:dyDescent="0.25">
      <c r="A2" s="443"/>
      <c r="B2" s="444" t="s">
        <v>12728</v>
      </c>
      <c r="C2" s="444"/>
      <c r="D2" s="493"/>
      <c r="E2" s="494" t="s">
        <v>12729</v>
      </c>
      <c r="F2" s="490"/>
      <c r="G2" s="443"/>
      <c r="H2" s="444" t="s">
        <v>12730</v>
      </c>
      <c r="I2" s="445"/>
      <c r="J2" s="443"/>
      <c r="K2" s="444" t="s">
        <v>12731</v>
      </c>
      <c r="L2" s="445"/>
      <c r="M2" s="443"/>
      <c r="N2" s="444" t="s">
        <v>12732</v>
      </c>
      <c r="O2" s="490"/>
    </row>
    <row r="3" spans="1:15" s="452" customFormat="1" ht="56.25" customHeight="1" x14ac:dyDescent="0.25">
      <c r="A3" s="446" t="s">
        <v>12733</v>
      </c>
      <c r="B3" s="449" t="s">
        <v>12762</v>
      </c>
      <c r="C3" s="450">
        <f>AVERAGE(C4:C6)</f>
        <v>56.233333333333327</v>
      </c>
      <c r="D3" s="446" t="s">
        <v>12734</v>
      </c>
      <c r="E3" s="449" t="s">
        <v>12762</v>
      </c>
      <c r="F3" s="450">
        <f>AVERAGE(F4:F6)</f>
        <v>50.366666666666667</v>
      </c>
      <c r="G3" s="446" t="s">
        <v>12735</v>
      </c>
      <c r="H3" s="449" t="s">
        <v>12762</v>
      </c>
      <c r="I3" s="450">
        <f>AVERAGE(I4:I6)</f>
        <v>40.900000000000006</v>
      </c>
      <c r="J3" s="446" t="s">
        <v>12736</v>
      </c>
      <c r="K3" s="449" t="s">
        <v>12762</v>
      </c>
      <c r="L3" s="450">
        <f>AVERAGE(L4:L6)</f>
        <v>43.633333333333333</v>
      </c>
      <c r="M3" s="446" t="s">
        <v>12737</v>
      </c>
      <c r="N3" s="449" t="s">
        <v>12762</v>
      </c>
      <c r="O3" s="450">
        <f>AVERAGE(O4:O6)</f>
        <v>43.9</v>
      </c>
    </row>
    <row r="4" spans="1:15" s="452" customFormat="1" ht="45" customHeight="1" x14ac:dyDescent="0.25">
      <c r="A4" s="425" t="s">
        <v>12741</v>
      </c>
      <c r="B4" s="428" t="s">
        <v>12742</v>
      </c>
      <c r="C4" s="426">
        <v>109</v>
      </c>
      <c r="D4" s="425" t="s">
        <v>12741</v>
      </c>
      <c r="E4" s="428" t="s">
        <v>12742</v>
      </c>
      <c r="F4" s="426">
        <v>63</v>
      </c>
      <c r="G4" s="425" t="s">
        <v>12741</v>
      </c>
      <c r="H4" s="428" t="s">
        <v>12742</v>
      </c>
      <c r="I4" s="426">
        <v>57.1</v>
      </c>
      <c r="J4" s="425" t="s">
        <v>12741</v>
      </c>
      <c r="K4" s="428" t="s">
        <v>12742</v>
      </c>
      <c r="L4" s="426">
        <v>73.7</v>
      </c>
      <c r="M4" s="425" t="s">
        <v>12741</v>
      </c>
      <c r="N4" s="428" t="s">
        <v>12742</v>
      </c>
      <c r="O4" s="426">
        <v>73.099999999999994</v>
      </c>
    </row>
    <row r="5" spans="1:15" s="452" customFormat="1" ht="45" customHeight="1" x14ac:dyDescent="0.25">
      <c r="A5" s="425" t="s">
        <v>12744</v>
      </c>
      <c r="B5" s="428" t="s">
        <v>12745</v>
      </c>
      <c r="C5" s="426">
        <v>29.6</v>
      </c>
      <c r="D5" s="425" t="s">
        <v>12744</v>
      </c>
      <c r="E5" s="428" t="s">
        <v>12745</v>
      </c>
      <c r="F5" s="426">
        <v>85.5</v>
      </c>
      <c r="G5" s="425" t="s">
        <v>12744</v>
      </c>
      <c r="H5" s="428" t="s">
        <v>12745</v>
      </c>
      <c r="I5" s="426">
        <v>32.700000000000003</v>
      </c>
      <c r="J5" s="425" t="s">
        <v>12744</v>
      </c>
      <c r="K5" s="428" t="s">
        <v>12745</v>
      </c>
      <c r="L5" s="426">
        <v>28.5</v>
      </c>
      <c r="M5" s="425" t="s">
        <v>12744</v>
      </c>
      <c r="N5" s="428" t="s">
        <v>12745</v>
      </c>
      <c r="O5" s="426">
        <v>29.2</v>
      </c>
    </row>
    <row r="6" spans="1:15" s="452" customFormat="1" ht="50.1" customHeight="1" x14ac:dyDescent="0.25">
      <c r="A6" s="425" t="s">
        <v>12747</v>
      </c>
      <c r="B6" s="428" t="s">
        <v>12748</v>
      </c>
      <c r="C6" s="426">
        <v>30.1</v>
      </c>
      <c r="D6" s="425" t="s">
        <v>12747</v>
      </c>
      <c r="E6" s="428" t="s">
        <v>12748</v>
      </c>
      <c r="F6" s="426">
        <v>2.6</v>
      </c>
      <c r="G6" s="425" t="s">
        <v>12747</v>
      </c>
      <c r="H6" s="428" t="s">
        <v>12748</v>
      </c>
      <c r="I6" s="426">
        <v>32.9</v>
      </c>
      <c r="J6" s="425" t="s">
        <v>12747</v>
      </c>
      <c r="K6" s="428" t="s">
        <v>12748</v>
      </c>
      <c r="L6" s="426">
        <v>28.7</v>
      </c>
      <c r="M6" s="425" t="s">
        <v>12747</v>
      </c>
      <c r="N6" s="428" t="s">
        <v>12748</v>
      </c>
      <c r="O6" s="426">
        <v>29.4</v>
      </c>
    </row>
    <row r="7" spans="1:15" s="452" customFormat="1" ht="45" customHeight="1" x14ac:dyDescent="0.25">
      <c r="A7" s="425" t="s">
        <v>12781</v>
      </c>
      <c r="B7" s="446" t="s">
        <v>12782</v>
      </c>
      <c r="C7" s="495">
        <v>14.7</v>
      </c>
      <c r="D7" s="425" t="s">
        <v>12781</v>
      </c>
      <c r="E7" s="446" t="s">
        <v>12782</v>
      </c>
      <c r="F7" s="495">
        <v>61.7</v>
      </c>
      <c r="G7" s="425" t="s">
        <v>12781</v>
      </c>
      <c r="H7" s="446" t="s">
        <v>12782</v>
      </c>
      <c r="I7" s="495">
        <v>63.2</v>
      </c>
      <c r="J7" s="425" t="s">
        <v>12781</v>
      </c>
      <c r="K7" s="446" t="s">
        <v>12782</v>
      </c>
      <c r="L7" s="495">
        <v>67.400000000000006</v>
      </c>
      <c r="M7" s="425" t="s">
        <v>12781</v>
      </c>
      <c r="N7" s="446" t="s">
        <v>12782</v>
      </c>
      <c r="O7" s="495">
        <v>68.099999999999994</v>
      </c>
    </row>
    <row r="8" spans="1:15" x14ac:dyDescent="0.2">
      <c r="A8" s="637" t="s">
        <v>12779</v>
      </c>
      <c r="B8" s="638"/>
      <c r="C8" s="453">
        <f>ROUND(AVERAGE(C3,F3,I3,L3,O3)+AVERAGE(C7,F7,I7,L7,O7),0)</f>
        <v>102</v>
      </c>
    </row>
    <row r="9" spans="1:15" s="452" customFormat="1" x14ac:dyDescent="0.25"/>
    <row r="10" spans="1:15" s="452" customFormat="1" x14ac:dyDescent="0.25"/>
    <row r="11" spans="1:15" s="452" customFormat="1" ht="20.100000000000001" customHeight="1" x14ac:dyDescent="0.25">
      <c r="A11" s="448" t="s">
        <v>12797</v>
      </c>
      <c r="B11" s="451"/>
      <c r="C11" s="431"/>
      <c r="D11" s="451"/>
      <c r="E11" s="451"/>
      <c r="F11" s="431"/>
      <c r="G11" s="431"/>
      <c r="H11" s="431"/>
      <c r="I11" s="431"/>
      <c r="J11" s="431"/>
      <c r="K11" s="431"/>
      <c r="L11" s="431"/>
      <c r="M11" s="431"/>
      <c r="N11" s="431"/>
      <c r="O11" s="430"/>
    </row>
    <row r="12" spans="1:15" s="452" customFormat="1" ht="20.100000000000001" customHeight="1" x14ac:dyDescent="0.25">
      <c r="A12" s="443"/>
      <c r="B12" s="444" t="s">
        <v>12728</v>
      </c>
      <c r="C12" s="445"/>
      <c r="D12" s="443"/>
      <c r="E12" s="444" t="s">
        <v>12729</v>
      </c>
      <c r="F12" s="445"/>
      <c r="G12" s="443"/>
      <c r="H12" s="444" t="s">
        <v>12730</v>
      </c>
      <c r="I12" s="445"/>
      <c r="J12" s="443"/>
      <c r="K12" s="444" t="s">
        <v>12731</v>
      </c>
      <c r="L12" s="445"/>
      <c r="M12" s="443"/>
      <c r="N12" s="444" t="s">
        <v>12732</v>
      </c>
      <c r="O12" s="445"/>
    </row>
    <row r="13" spans="1:15" s="452" customFormat="1" ht="56.25" customHeight="1" x14ac:dyDescent="0.25">
      <c r="A13" s="446" t="s">
        <v>12733</v>
      </c>
      <c r="B13" s="449" t="s">
        <v>12762</v>
      </c>
      <c r="C13" s="450">
        <f>AVERAGE(C14:C14)</f>
        <v>14.7</v>
      </c>
      <c r="D13" s="446" t="s">
        <v>12734</v>
      </c>
      <c r="E13" s="449" t="s">
        <v>12762</v>
      </c>
      <c r="F13" s="450">
        <f>AVERAGE(F14:F14)</f>
        <v>61.7</v>
      </c>
      <c r="G13" s="446" t="s">
        <v>12735</v>
      </c>
      <c r="H13" s="449" t="s">
        <v>12762</v>
      </c>
      <c r="I13" s="450">
        <f>AVERAGE(I14:I14)</f>
        <v>63.2</v>
      </c>
      <c r="J13" s="446" t="s">
        <v>12736</v>
      </c>
      <c r="K13" s="449" t="s">
        <v>12762</v>
      </c>
      <c r="L13" s="450">
        <f>AVERAGE(L14:L14)</f>
        <v>67.400000000000006</v>
      </c>
      <c r="M13" s="446" t="s">
        <v>12737</v>
      </c>
      <c r="N13" s="449" t="s">
        <v>12762</v>
      </c>
      <c r="O13" s="450">
        <f>AVERAGE(O14:O14)</f>
        <v>68.099999999999994</v>
      </c>
    </row>
    <row r="14" spans="1:15" s="452" customFormat="1" ht="45" customHeight="1" x14ac:dyDescent="0.25">
      <c r="A14" s="425" t="s">
        <v>12781</v>
      </c>
      <c r="B14" s="446" t="s">
        <v>12782</v>
      </c>
      <c r="C14" s="426">
        <v>14.7</v>
      </c>
      <c r="D14" s="425" t="s">
        <v>12781</v>
      </c>
      <c r="E14" s="446" t="s">
        <v>12782</v>
      </c>
      <c r="F14" s="426">
        <v>61.7</v>
      </c>
      <c r="G14" s="425" t="s">
        <v>12781</v>
      </c>
      <c r="H14" s="446" t="s">
        <v>12782</v>
      </c>
      <c r="I14" s="426">
        <v>63.2</v>
      </c>
      <c r="J14" s="425" t="s">
        <v>12781</v>
      </c>
      <c r="K14" s="446" t="s">
        <v>12782</v>
      </c>
      <c r="L14" s="426">
        <v>67.400000000000006</v>
      </c>
      <c r="M14" s="425" t="s">
        <v>12781</v>
      </c>
      <c r="N14" s="446" t="s">
        <v>12782</v>
      </c>
      <c r="O14" s="426">
        <v>68.099999999999994</v>
      </c>
    </row>
    <row r="15" spans="1:15" x14ac:dyDescent="0.2">
      <c r="A15" s="637" t="s">
        <v>12779</v>
      </c>
      <c r="B15" s="638"/>
      <c r="C15" s="453">
        <f>IF(ROUND(AVERAGE(C13,F13,I13,L13,O13),0)&gt;30,30,ROUND(AVERAGE(C13,F13,I13,L13,O13),0))</f>
        <v>30</v>
      </c>
    </row>
    <row r="16" spans="1:15" ht="12.75" customHeight="1" x14ac:dyDescent="0.2">
      <c r="A16" s="637" t="s">
        <v>13321</v>
      </c>
      <c r="B16" s="638"/>
      <c r="C16" s="453">
        <f>IF(ROUND(AVERAGE(C13,F13,I13,L13,O13),0)-30&lt;0,0,ROUND(AVERAGE(C13,F13,I13,L13,O13),0)-30)</f>
        <v>25</v>
      </c>
    </row>
    <row r="17" spans="1:15" s="452" customFormat="1" x14ac:dyDescent="0.25"/>
    <row r="18" spans="1:15" s="452" customFormat="1" x14ac:dyDescent="0.25"/>
    <row r="19" spans="1:15" s="452" customFormat="1" ht="20.100000000000001" customHeight="1" x14ac:dyDescent="0.25">
      <c r="A19" s="448" t="s">
        <v>13294</v>
      </c>
      <c r="B19" s="451"/>
      <c r="C19" s="431"/>
      <c r="D19" s="451"/>
      <c r="E19" s="451"/>
      <c r="F19" s="431"/>
      <c r="G19" s="431"/>
      <c r="H19" s="431"/>
      <c r="I19" s="431"/>
      <c r="J19" s="431"/>
      <c r="K19" s="431"/>
      <c r="L19" s="431"/>
      <c r="M19" s="431"/>
      <c r="N19" s="431"/>
      <c r="O19" s="430"/>
    </row>
    <row r="20" spans="1:15" s="452" customFormat="1" ht="20.100000000000001" customHeight="1" x14ac:dyDescent="0.25">
      <c r="A20" s="443"/>
      <c r="B20" s="444" t="s">
        <v>12728</v>
      </c>
      <c r="C20" s="445"/>
      <c r="D20" s="443"/>
      <c r="E20" s="444" t="s">
        <v>12729</v>
      </c>
      <c r="F20" s="445"/>
      <c r="G20" s="443"/>
      <c r="H20" s="444" t="s">
        <v>12730</v>
      </c>
      <c r="I20" s="445"/>
      <c r="J20" s="443"/>
      <c r="K20" s="444" t="s">
        <v>12731</v>
      </c>
      <c r="L20" s="445"/>
      <c r="M20" s="443"/>
      <c r="N20" s="444" t="s">
        <v>12732</v>
      </c>
      <c r="O20" s="445"/>
    </row>
    <row r="21" spans="1:15" s="452" customFormat="1" ht="56.25" customHeight="1" x14ac:dyDescent="0.25">
      <c r="A21" s="446" t="s">
        <v>12733</v>
      </c>
      <c r="B21" s="449" t="s">
        <v>12762</v>
      </c>
      <c r="C21" s="450">
        <f>AVERAGE(C22:C24)</f>
        <v>43.626666666666665</v>
      </c>
      <c r="D21" s="446" t="s">
        <v>12734</v>
      </c>
      <c r="E21" s="449" t="s">
        <v>12762</v>
      </c>
      <c r="F21" s="450">
        <f>AVERAGE(F22:F24)</f>
        <v>28.266666666666666</v>
      </c>
      <c r="G21" s="446" t="s">
        <v>12735</v>
      </c>
      <c r="H21" s="449" t="s">
        <v>12762</v>
      </c>
      <c r="I21" s="450">
        <f>AVERAGE(I22:I24)</f>
        <v>33.766666666666666</v>
      </c>
      <c r="J21" s="446" t="s">
        <v>12736</v>
      </c>
      <c r="K21" s="449" t="s">
        <v>12762</v>
      </c>
      <c r="L21" s="450">
        <f>AVERAGE(L22:L24)</f>
        <v>37.47</v>
      </c>
      <c r="M21" s="446" t="s">
        <v>12737</v>
      </c>
      <c r="N21" s="449" t="s">
        <v>12762</v>
      </c>
      <c r="O21" s="450">
        <f>AVERAGE(O22:O24)</f>
        <v>38.020000000000003</v>
      </c>
    </row>
    <row r="22" spans="1:15" s="452" customFormat="1" ht="45" customHeight="1" x14ac:dyDescent="0.25">
      <c r="A22" s="425" t="s">
        <v>12741</v>
      </c>
      <c r="B22" s="428" t="s">
        <v>12742</v>
      </c>
      <c r="C22" s="426">
        <v>65.5</v>
      </c>
      <c r="D22" s="425" t="s">
        <v>12741</v>
      </c>
      <c r="E22" s="428" t="s">
        <v>12742</v>
      </c>
      <c r="F22" s="426">
        <v>38.799999999999997</v>
      </c>
      <c r="G22" s="425" t="s">
        <v>12741</v>
      </c>
      <c r="H22" s="428" t="s">
        <v>12742</v>
      </c>
      <c r="I22" s="426">
        <v>36.200000000000003</v>
      </c>
      <c r="J22" s="425" t="s">
        <v>12741</v>
      </c>
      <c r="K22" s="428" t="s">
        <v>12742</v>
      </c>
      <c r="L22" s="426">
        <v>54.9</v>
      </c>
      <c r="M22" s="425" t="s">
        <v>12741</v>
      </c>
      <c r="N22" s="428" t="s">
        <v>12742</v>
      </c>
      <c r="O22" s="426">
        <v>55.4</v>
      </c>
    </row>
    <row r="23" spans="1:15" s="452" customFormat="1" ht="45" customHeight="1" x14ac:dyDescent="0.25">
      <c r="A23" s="425" t="s">
        <v>12744</v>
      </c>
      <c r="B23" s="428" t="s">
        <v>12745</v>
      </c>
      <c r="C23" s="426">
        <v>32.380000000000003</v>
      </c>
      <c r="D23" s="425" t="s">
        <v>12744</v>
      </c>
      <c r="E23" s="428" t="s">
        <v>12745</v>
      </c>
      <c r="F23" s="426">
        <v>22.8</v>
      </c>
      <c r="G23" s="425" t="s">
        <v>12744</v>
      </c>
      <c r="H23" s="428" t="s">
        <v>12745</v>
      </c>
      <c r="I23" s="426">
        <v>32.4</v>
      </c>
      <c r="J23" s="425" t="s">
        <v>12744</v>
      </c>
      <c r="K23" s="428" t="s">
        <v>12745</v>
      </c>
      <c r="L23" s="426">
        <v>28.61</v>
      </c>
      <c r="M23" s="425" t="s">
        <v>12744</v>
      </c>
      <c r="N23" s="428" t="s">
        <v>12745</v>
      </c>
      <c r="O23" s="426">
        <v>29.16</v>
      </c>
    </row>
    <row r="24" spans="1:15" s="452" customFormat="1" ht="50.1" customHeight="1" x14ac:dyDescent="0.25">
      <c r="A24" s="425" t="s">
        <v>12747</v>
      </c>
      <c r="B24" s="428" t="s">
        <v>12748</v>
      </c>
      <c r="C24" s="426">
        <v>33</v>
      </c>
      <c r="D24" s="425" t="s">
        <v>12747</v>
      </c>
      <c r="E24" s="428" t="s">
        <v>12748</v>
      </c>
      <c r="F24" s="426">
        <v>23.2</v>
      </c>
      <c r="G24" s="425" t="s">
        <v>12747</v>
      </c>
      <c r="H24" s="428" t="s">
        <v>12748</v>
      </c>
      <c r="I24" s="426">
        <v>32.700000000000003</v>
      </c>
      <c r="J24" s="425" t="s">
        <v>12747</v>
      </c>
      <c r="K24" s="428" t="s">
        <v>12748</v>
      </c>
      <c r="L24" s="426">
        <v>28.9</v>
      </c>
      <c r="M24" s="425" t="s">
        <v>12747</v>
      </c>
      <c r="N24" s="428" t="s">
        <v>12748</v>
      </c>
      <c r="O24" s="426">
        <v>29.5</v>
      </c>
    </row>
    <row r="25" spans="1:15" x14ac:dyDescent="0.2">
      <c r="A25" s="637" t="s">
        <v>12779</v>
      </c>
      <c r="B25" s="638"/>
      <c r="C25" s="453">
        <f>ROUND(AVERAGE(C21,F21,I21,L21,O21),0)</f>
        <v>36</v>
      </c>
    </row>
    <row r="26" spans="1:15" s="452" customFormat="1" x14ac:dyDescent="0.25"/>
    <row r="27" spans="1:15" s="452" customFormat="1" x14ac:dyDescent="0.25"/>
    <row r="28" spans="1:15" s="452" customFormat="1" ht="20.100000000000001" customHeight="1" x14ac:dyDescent="0.25">
      <c r="A28" s="448" t="s">
        <v>12780</v>
      </c>
      <c r="B28" s="451"/>
      <c r="C28" s="431"/>
      <c r="D28" s="451"/>
      <c r="E28" s="451"/>
      <c r="F28" s="431"/>
      <c r="G28" s="431"/>
      <c r="H28" s="431"/>
      <c r="I28" s="431"/>
      <c r="J28" s="431"/>
      <c r="K28" s="431"/>
      <c r="L28" s="431"/>
      <c r="M28" s="431"/>
      <c r="N28" s="431"/>
      <c r="O28" s="430"/>
    </row>
    <row r="29" spans="1:15" s="452" customFormat="1" x14ac:dyDescent="0.25">
      <c r="A29" s="443"/>
      <c r="B29" s="444" t="s">
        <v>12728</v>
      </c>
      <c r="C29" s="445"/>
      <c r="D29" s="443"/>
      <c r="E29" s="444" t="s">
        <v>12729</v>
      </c>
      <c r="F29" s="445"/>
      <c r="G29" s="443"/>
      <c r="H29" s="444" t="s">
        <v>12730</v>
      </c>
      <c r="I29" s="445"/>
      <c r="J29" s="443"/>
      <c r="K29" s="444" t="s">
        <v>12731</v>
      </c>
      <c r="L29" s="445"/>
      <c r="M29" s="443"/>
      <c r="N29" s="444" t="s">
        <v>12732</v>
      </c>
      <c r="O29" s="445"/>
    </row>
    <row r="30" spans="1:15" s="452" customFormat="1" ht="54.95" customHeight="1" x14ac:dyDescent="0.25">
      <c r="A30" s="446" t="s">
        <v>12733</v>
      </c>
      <c r="B30" s="449" t="s">
        <v>12762</v>
      </c>
      <c r="C30" s="450">
        <v>1</v>
      </c>
      <c r="D30" s="446" t="s">
        <v>12734</v>
      </c>
      <c r="E30" s="455" t="s">
        <v>12762</v>
      </c>
      <c r="F30" s="456">
        <f>AVERAGE(F31:F33)</f>
        <v>23.533333333333331</v>
      </c>
      <c r="G30" s="446" t="s">
        <v>12735</v>
      </c>
      <c r="H30" s="449" t="s">
        <v>12762</v>
      </c>
      <c r="I30" s="450">
        <v>1</v>
      </c>
      <c r="J30" s="446" t="s">
        <v>12736</v>
      </c>
      <c r="K30" s="449" t="s">
        <v>12762</v>
      </c>
      <c r="L30" s="450">
        <v>1</v>
      </c>
      <c r="M30" s="446" t="s">
        <v>12737</v>
      </c>
      <c r="N30" s="449" t="s">
        <v>12762</v>
      </c>
      <c r="O30" s="450">
        <v>1</v>
      </c>
    </row>
    <row r="31" spans="1:15" s="452" customFormat="1" ht="54.95" customHeight="1" x14ac:dyDescent="0.25">
      <c r="A31" s="442"/>
      <c r="B31" s="446"/>
      <c r="C31" s="426"/>
      <c r="D31" s="442" t="s">
        <v>12730</v>
      </c>
      <c r="E31" s="446" t="s">
        <v>12735</v>
      </c>
      <c r="F31" s="426">
        <v>9.9</v>
      </c>
      <c r="G31" s="442"/>
      <c r="H31" s="446"/>
      <c r="I31" s="426"/>
      <c r="J31" s="442"/>
      <c r="K31" s="446"/>
      <c r="L31" s="426"/>
      <c r="M31" s="442"/>
      <c r="N31" s="446"/>
      <c r="O31" s="426"/>
    </row>
    <row r="32" spans="1:15" s="452" customFormat="1" ht="54.95" customHeight="1" x14ac:dyDescent="0.25">
      <c r="A32" s="442"/>
      <c r="B32" s="446"/>
      <c r="C32" s="426"/>
      <c r="D32" s="442" t="s">
        <v>12728</v>
      </c>
      <c r="E32" s="446" t="s">
        <v>12733</v>
      </c>
      <c r="F32" s="426">
        <v>49.3</v>
      </c>
      <c r="G32" s="442"/>
      <c r="H32" s="446"/>
      <c r="I32" s="426"/>
      <c r="J32" s="442"/>
      <c r="K32" s="446"/>
      <c r="L32" s="426"/>
      <c r="M32" s="442"/>
      <c r="N32" s="446"/>
      <c r="O32" s="426"/>
    </row>
    <row r="33" spans="1:15" s="452" customFormat="1" ht="54.95" customHeight="1" x14ac:dyDescent="0.25">
      <c r="A33" s="442"/>
      <c r="B33" s="446"/>
      <c r="C33" s="426"/>
      <c r="D33" s="442" t="s">
        <v>12763</v>
      </c>
      <c r="E33" s="446" t="s">
        <v>12764</v>
      </c>
      <c r="F33" s="426">
        <v>11.4</v>
      </c>
      <c r="G33" s="442"/>
      <c r="H33" s="446"/>
      <c r="I33" s="426"/>
      <c r="J33" s="442"/>
      <c r="K33" s="446"/>
      <c r="L33" s="426"/>
      <c r="M33" s="442"/>
      <c r="N33" s="446"/>
      <c r="O33" s="426"/>
    </row>
    <row r="34" spans="1:15" s="452" customFormat="1" x14ac:dyDescent="0.25">
      <c r="A34" s="637" t="s">
        <v>12779</v>
      </c>
      <c r="B34" s="638"/>
      <c r="C34" s="453">
        <f>ROUND(AVERAGE(C30,F30,I30,L30,O30),0)</f>
        <v>6</v>
      </c>
    </row>
    <row r="35" spans="1:15" s="452" customFormat="1" x14ac:dyDescent="0.25"/>
    <row r="36" spans="1:15" s="452" customFormat="1" x14ac:dyDescent="0.25"/>
    <row r="37" spans="1:15" s="452" customFormat="1" ht="20.100000000000001" customHeight="1" x14ac:dyDescent="0.25">
      <c r="A37" s="448" t="s">
        <v>13293</v>
      </c>
      <c r="B37" s="451"/>
      <c r="C37" s="431"/>
      <c r="D37" s="451"/>
      <c r="E37" s="451"/>
      <c r="F37" s="431"/>
      <c r="G37" s="431"/>
      <c r="H37" s="431"/>
      <c r="I37" s="431"/>
      <c r="J37" s="431"/>
      <c r="K37" s="431"/>
      <c r="L37" s="431"/>
      <c r="M37" s="431"/>
      <c r="N37" s="431"/>
      <c r="O37" s="430"/>
    </row>
    <row r="38" spans="1:15" s="452" customFormat="1" ht="20.100000000000001" customHeight="1" x14ac:dyDescent="0.25">
      <c r="A38" s="443"/>
      <c r="B38" s="444" t="s">
        <v>12728</v>
      </c>
      <c r="C38" s="445"/>
      <c r="D38" s="443"/>
      <c r="E38" s="444" t="s">
        <v>12729</v>
      </c>
      <c r="F38" s="445"/>
      <c r="G38" s="443"/>
      <c r="H38" s="444" t="s">
        <v>12730</v>
      </c>
      <c r="I38" s="445"/>
      <c r="J38" s="443"/>
      <c r="K38" s="444" t="s">
        <v>12731</v>
      </c>
      <c r="L38" s="445"/>
      <c r="M38" s="443"/>
      <c r="N38" s="444" t="s">
        <v>12732</v>
      </c>
      <c r="O38" s="445"/>
    </row>
    <row r="39" spans="1:15" s="452" customFormat="1" ht="56.25" customHeight="1" x14ac:dyDescent="0.25">
      <c r="A39" s="446" t="s">
        <v>12733</v>
      </c>
      <c r="B39" s="449" t="s">
        <v>12762</v>
      </c>
      <c r="C39" s="450">
        <f>AVERAGE(C40:C42)</f>
        <v>19.566666666666666</v>
      </c>
      <c r="D39" s="446" t="s">
        <v>12734</v>
      </c>
      <c r="E39" s="449" t="s">
        <v>12762</v>
      </c>
      <c r="F39" s="450">
        <f>AVERAGE(F40:F42)</f>
        <v>12.293333333333331</v>
      </c>
      <c r="G39" s="446" t="s">
        <v>12735</v>
      </c>
      <c r="H39" s="449" t="s">
        <v>12762</v>
      </c>
      <c r="I39" s="450">
        <f>AVERAGE(I40:I42)</f>
        <v>19</v>
      </c>
      <c r="J39" s="446" t="s">
        <v>12736</v>
      </c>
      <c r="K39" s="449" t="s">
        <v>12762</v>
      </c>
      <c r="L39" s="450">
        <f>AVERAGE(L40:L42)</f>
        <v>12.700000000000001</v>
      </c>
      <c r="M39" s="446" t="s">
        <v>12737</v>
      </c>
      <c r="N39" s="449" t="s">
        <v>12762</v>
      </c>
      <c r="O39" s="450">
        <f>AVERAGE(O40:O42)</f>
        <v>12.466666666666669</v>
      </c>
    </row>
    <row r="40" spans="1:15" s="452" customFormat="1" ht="45" customHeight="1" x14ac:dyDescent="0.25">
      <c r="A40" s="442" t="s">
        <v>12765</v>
      </c>
      <c r="B40" s="446" t="s">
        <v>12766</v>
      </c>
      <c r="C40" s="447">
        <v>19.399999999999999</v>
      </c>
      <c r="D40" s="442" t="s">
        <v>12767</v>
      </c>
      <c r="E40" s="446" t="s">
        <v>12768</v>
      </c>
      <c r="F40" s="447">
        <v>12.13</v>
      </c>
      <c r="G40" s="442" t="s">
        <v>12767</v>
      </c>
      <c r="H40" s="446" t="s">
        <v>12768</v>
      </c>
      <c r="I40" s="447">
        <v>10.7</v>
      </c>
      <c r="J40" s="442" t="s">
        <v>12763</v>
      </c>
      <c r="K40" s="446" t="s">
        <v>12764</v>
      </c>
      <c r="L40" s="447">
        <v>3.2</v>
      </c>
      <c r="M40" s="442" t="s">
        <v>12763</v>
      </c>
      <c r="N40" s="446" t="s">
        <v>12764</v>
      </c>
      <c r="O40" s="447">
        <v>2.1</v>
      </c>
    </row>
    <row r="41" spans="1:15" s="452" customFormat="1" ht="45" customHeight="1" x14ac:dyDescent="0.25">
      <c r="A41" s="442" t="s">
        <v>12769</v>
      </c>
      <c r="B41" s="446" t="s">
        <v>12770</v>
      </c>
      <c r="C41" s="447">
        <v>19.600000000000001</v>
      </c>
      <c r="D41" s="442" t="s">
        <v>12771</v>
      </c>
      <c r="E41" s="446" t="s">
        <v>12772</v>
      </c>
      <c r="F41" s="447">
        <v>10.199999999999999</v>
      </c>
      <c r="G41" s="442" t="s">
        <v>12771</v>
      </c>
      <c r="H41" s="446" t="s">
        <v>12772</v>
      </c>
      <c r="I41" s="447">
        <v>22.3</v>
      </c>
      <c r="J41" s="442" t="s">
        <v>12773</v>
      </c>
      <c r="K41" s="446" t="s">
        <v>12774</v>
      </c>
      <c r="L41" s="447">
        <v>21.1</v>
      </c>
      <c r="M41" s="442" t="s">
        <v>12773</v>
      </c>
      <c r="N41" s="446" t="s">
        <v>12774</v>
      </c>
      <c r="O41" s="447">
        <v>21.6</v>
      </c>
    </row>
    <row r="42" spans="1:15" s="452" customFormat="1" ht="50.1" customHeight="1" x14ac:dyDescent="0.25">
      <c r="A42" s="442" t="s">
        <v>12775</v>
      </c>
      <c r="B42" s="446" t="s">
        <v>12776</v>
      </c>
      <c r="C42" s="447">
        <v>19.7</v>
      </c>
      <c r="D42" s="442" t="s">
        <v>12777</v>
      </c>
      <c r="E42" s="446" t="s">
        <v>12778</v>
      </c>
      <c r="F42" s="447">
        <v>14.55</v>
      </c>
      <c r="G42" s="442" t="s">
        <v>12777</v>
      </c>
      <c r="H42" s="446" t="s">
        <v>12778</v>
      </c>
      <c r="I42" s="447">
        <v>24</v>
      </c>
      <c r="J42" s="442" t="s">
        <v>12777</v>
      </c>
      <c r="K42" s="446" t="s">
        <v>12778</v>
      </c>
      <c r="L42" s="447">
        <v>13.8</v>
      </c>
      <c r="M42" s="442" t="s">
        <v>12777</v>
      </c>
      <c r="N42" s="446" t="s">
        <v>12778</v>
      </c>
      <c r="O42" s="447">
        <v>13.7</v>
      </c>
    </row>
    <row r="43" spans="1:15" x14ac:dyDescent="0.2">
      <c r="A43" s="637" t="s">
        <v>12779</v>
      </c>
      <c r="B43" s="638"/>
      <c r="C43" s="453">
        <f>ROUND(AVERAGE(C39,F39,I39,L39,O39),0)</f>
        <v>15</v>
      </c>
    </row>
    <row r="46" spans="1:15" x14ac:dyDescent="0.2">
      <c r="A46" s="448" t="s">
        <v>13306</v>
      </c>
      <c r="B46" s="451"/>
      <c r="C46" s="430"/>
    </row>
    <row r="47" spans="1:15" ht="33.75" customHeight="1" x14ac:dyDescent="0.2">
      <c r="A47" s="602" t="s">
        <v>12781</v>
      </c>
      <c r="B47" s="635" t="s">
        <v>12782</v>
      </c>
      <c r="C47" s="636"/>
    </row>
    <row r="48" spans="1:15" ht="51" x14ac:dyDescent="0.2">
      <c r="A48" s="603" t="s">
        <v>13307</v>
      </c>
      <c r="B48" s="604" t="s">
        <v>13308</v>
      </c>
      <c r="C48" s="426">
        <v>41</v>
      </c>
    </row>
    <row r="49" spans="1:3" ht="38.25" x14ac:dyDescent="0.2">
      <c r="A49" s="603" t="s">
        <v>13309</v>
      </c>
      <c r="B49" s="604" t="s">
        <v>13310</v>
      </c>
      <c r="C49" s="426">
        <v>30.7</v>
      </c>
    </row>
    <row r="50" spans="1:3" ht="38.25" x14ac:dyDescent="0.2">
      <c r="A50" s="603" t="s">
        <v>13311</v>
      </c>
      <c r="B50" s="604" t="s">
        <v>13312</v>
      </c>
      <c r="C50" s="426">
        <v>59.8</v>
      </c>
    </row>
    <row r="51" spans="1:3" ht="38.25" x14ac:dyDescent="0.2">
      <c r="A51" s="603" t="s">
        <v>13313</v>
      </c>
      <c r="B51" s="604" t="s">
        <v>13314</v>
      </c>
      <c r="C51" s="426">
        <v>35.1</v>
      </c>
    </row>
    <row r="52" spans="1:3" ht="38.25" x14ac:dyDescent="0.2">
      <c r="A52" s="603" t="s">
        <v>13315</v>
      </c>
      <c r="B52" s="604" t="s">
        <v>13316</v>
      </c>
      <c r="C52" s="426">
        <v>92.3</v>
      </c>
    </row>
    <row r="53" spans="1:3" ht="51" x14ac:dyDescent="0.2">
      <c r="A53" s="603" t="s">
        <v>13317</v>
      </c>
      <c r="B53" s="604" t="s">
        <v>13318</v>
      </c>
      <c r="C53" s="426">
        <v>24.5</v>
      </c>
    </row>
    <row r="54" spans="1:3" ht="51" x14ac:dyDescent="0.2">
      <c r="A54" s="605" t="s">
        <v>13319</v>
      </c>
      <c r="B54" s="606" t="s">
        <v>13320</v>
      </c>
      <c r="C54" s="426">
        <v>24.2</v>
      </c>
    </row>
    <row r="55" spans="1:3" x14ac:dyDescent="0.2">
      <c r="A55" s="637" t="s">
        <v>12779</v>
      </c>
      <c r="B55" s="638"/>
      <c r="C55" s="453">
        <f>IF(ROUND(AVERAGE(C48,C49,C50,C51,C52,C53,C54),0)&gt;30,30,ROUND(AVERAGE(C48,C49,C50,C51,C52,C53,C54),0))</f>
        <v>30</v>
      </c>
    </row>
    <row r="56" spans="1:3" ht="12.75" customHeight="1" x14ac:dyDescent="0.2">
      <c r="A56" s="637" t="s">
        <v>13321</v>
      </c>
      <c r="B56" s="638"/>
      <c r="C56" s="453">
        <f>ROUND(AVERAGE(C48,C49,C50,C51,C52,C53,C54),0)-30</f>
        <v>14</v>
      </c>
    </row>
    <row r="59" spans="1:3" x14ac:dyDescent="0.2">
      <c r="A59" s="448" t="s">
        <v>13322</v>
      </c>
      <c r="B59" s="451"/>
      <c r="C59" s="430"/>
    </row>
    <row r="60" spans="1:3" ht="33.75" customHeight="1" x14ac:dyDescent="0.2">
      <c r="A60" s="602" t="s">
        <v>12781</v>
      </c>
      <c r="B60" s="635" t="s">
        <v>12782</v>
      </c>
      <c r="C60" s="636"/>
    </row>
    <row r="61" spans="1:3" ht="25.5" x14ac:dyDescent="0.2">
      <c r="A61" s="607" t="s">
        <v>12728</v>
      </c>
      <c r="B61" s="446" t="s">
        <v>12733</v>
      </c>
      <c r="C61" s="426">
        <v>14.7</v>
      </c>
    </row>
    <row r="62" spans="1:3" ht="38.25" x14ac:dyDescent="0.2">
      <c r="A62" s="607" t="s">
        <v>13323</v>
      </c>
      <c r="B62" s="446" t="s">
        <v>13324</v>
      </c>
      <c r="C62" s="426">
        <v>57.3</v>
      </c>
    </row>
    <row r="63" spans="1:3" ht="38.25" x14ac:dyDescent="0.2">
      <c r="A63" s="607" t="s">
        <v>12763</v>
      </c>
      <c r="B63" s="446" t="s">
        <v>13325</v>
      </c>
      <c r="C63" s="426">
        <v>67.5</v>
      </c>
    </row>
    <row r="64" spans="1:3" x14ac:dyDescent="0.2">
      <c r="A64" s="637" t="s">
        <v>12779</v>
      </c>
      <c r="B64" s="638"/>
      <c r="C64" s="453">
        <f>IF(ROUND(AVERAGE(C61,C62,C63),0)&gt;30,30,ROUND(AVERAGE(C61,C62,C63),0))</f>
        <v>30</v>
      </c>
    </row>
    <row r="65" spans="1:3" ht="12.75" customHeight="1" x14ac:dyDescent="0.2">
      <c r="A65" s="637" t="s">
        <v>13321</v>
      </c>
      <c r="B65" s="638"/>
      <c r="C65" s="453">
        <f>IF(ROUND(AVERAGE(C61,C62,C63),0)-30&lt;0,0,ROUND(AVERAGE(C61,C62,C63),0)-30)</f>
        <v>17</v>
      </c>
    </row>
    <row r="66" spans="1:3" s="452" customFormat="1" x14ac:dyDescent="0.25"/>
    <row r="67" spans="1:3" s="452" customFormat="1" x14ac:dyDescent="0.25"/>
    <row r="68" spans="1:3" x14ac:dyDescent="0.2">
      <c r="A68" s="448" t="s">
        <v>13326</v>
      </c>
      <c r="B68" s="451"/>
      <c r="C68" s="430"/>
    </row>
    <row r="69" spans="1:3" ht="33.75" customHeight="1" x14ac:dyDescent="0.2">
      <c r="A69" s="602" t="s">
        <v>12781</v>
      </c>
      <c r="B69" s="635" t="s">
        <v>12782</v>
      </c>
      <c r="C69" s="636"/>
    </row>
    <row r="70" spans="1:3" ht="38.25" x14ac:dyDescent="0.2">
      <c r="A70" s="607" t="s">
        <v>12765</v>
      </c>
      <c r="B70" s="446" t="s">
        <v>13327</v>
      </c>
      <c r="C70" s="426">
        <v>26.7</v>
      </c>
    </row>
    <row r="71" spans="1:3" ht="38.25" x14ac:dyDescent="0.2">
      <c r="A71" s="607" t="s">
        <v>12769</v>
      </c>
      <c r="B71" s="446" t="s">
        <v>13328</v>
      </c>
      <c r="C71" s="426">
        <v>27</v>
      </c>
    </row>
    <row r="72" spans="1:3" ht="38.25" x14ac:dyDescent="0.2">
      <c r="A72" s="607" t="s">
        <v>12775</v>
      </c>
      <c r="B72" s="446" t="s">
        <v>13329</v>
      </c>
      <c r="C72" s="426">
        <v>27.1</v>
      </c>
    </row>
    <row r="73" spans="1:3" x14ac:dyDescent="0.2">
      <c r="A73" s="637" t="s">
        <v>12779</v>
      </c>
      <c r="B73" s="638"/>
      <c r="C73" s="453">
        <f>IF(ROUND(AVERAGE(C70,C71,C72),0)&gt;30,30,ROUND(AVERAGE(C70,C71,C72),0))</f>
        <v>27</v>
      </c>
    </row>
    <row r="74" spans="1:3" x14ac:dyDescent="0.2">
      <c r="A74" s="637" t="s">
        <v>13321</v>
      </c>
      <c r="B74" s="638"/>
      <c r="C74" s="453">
        <f>IF(ROUND(AVERAGE(C70,C71,C72),0)-30&lt;0,0,ROUND(AVERAGE(C70,C71,C72),0)-30)</f>
        <v>0</v>
      </c>
    </row>
    <row r="77" spans="1:3" x14ac:dyDescent="0.2">
      <c r="A77" s="448" t="s">
        <v>13330</v>
      </c>
      <c r="B77" s="451"/>
      <c r="C77" s="430"/>
    </row>
    <row r="78" spans="1:3" ht="33.75" customHeight="1" x14ac:dyDescent="0.2">
      <c r="A78" s="602" t="s">
        <v>12781</v>
      </c>
      <c r="B78" s="635" t="s">
        <v>12782</v>
      </c>
      <c r="C78" s="636"/>
    </row>
    <row r="79" spans="1:3" ht="25.5" x14ac:dyDescent="0.2">
      <c r="A79" s="607" t="s">
        <v>12728</v>
      </c>
      <c r="B79" s="446" t="s">
        <v>12733</v>
      </c>
      <c r="C79" s="426">
        <v>14.7</v>
      </c>
    </row>
    <row r="80" spans="1:3" ht="38.25" x14ac:dyDescent="0.2">
      <c r="A80" s="607" t="s">
        <v>13248</v>
      </c>
      <c r="B80" s="446" t="s">
        <v>13331</v>
      </c>
      <c r="C80" s="426">
        <v>27</v>
      </c>
    </row>
    <row r="81" spans="1:3" x14ac:dyDescent="0.2">
      <c r="A81" s="607"/>
      <c r="B81" s="446"/>
      <c r="C81" s="426"/>
    </row>
    <row r="82" spans="1:3" x14ac:dyDescent="0.2">
      <c r="A82" s="637" t="s">
        <v>12779</v>
      </c>
      <c r="B82" s="638"/>
      <c r="C82" s="453">
        <f>IF(ROUND(AVERAGE(C79,C80,C81),0)&gt;30,30,ROUND(AVERAGE(C79,C80,C81),0))</f>
        <v>21</v>
      </c>
    </row>
    <row r="83" spans="1:3" ht="12.75" customHeight="1" x14ac:dyDescent="0.2">
      <c r="A83" s="637" t="s">
        <v>13321</v>
      </c>
      <c r="B83" s="638"/>
      <c r="C83" s="453">
        <f>IF(ROUND(AVERAGE(C79,C80,C81),0)-30&lt;0,0,ROUND(AVERAGE(C79,C80,C81),0)-30)</f>
        <v>0</v>
      </c>
    </row>
  </sheetData>
  <mergeCells count="18">
    <mergeCell ref="A73:B73"/>
    <mergeCell ref="A74:B74"/>
    <mergeCell ref="B78:C78"/>
    <mergeCell ref="A82:B82"/>
    <mergeCell ref="A83:B83"/>
    <mergeCell ref="A56:B56"/>
    <mergeCell ref="B60:C60"/>
    <mergeCell ref="A64:B64"/>
    <mergeCell ref="A65:B65"/>
    <mergeCell ref="B69:C69"/>
    <mergeCell ref="B47:C47"/>
    <mergeCell ref="A55:B55"/>
    <mergeCell ref="A25:B25"/>
    <mergeCell ref="A8:B8"/>
    <mergeCell ref="A34:B34"/>
    <mergeCell ref="A43:B43"/>
    <mergeCell ref="A15:B15"/>
    <mergeCell ref="A16:B16"/>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B1F9-2D2F-4F9B-8EE8-E95EA8E6CDC2}">
  <dimension ref="A1:E33"/>
  <sheetViews>
    <sheetView showGridLines="0" zoomScaleNormal="100" workbookViewId="0">
      <selection activeCell="B33" sqref="B33"/>
    </sheetView>
  </sheetViews>
  <sheetFormatPr defaultColWidth="8.7109375" defaultRowHeight="12.75" x14ac:dyDescent="0.2"/>
  <cols>
    <col min="1" max="1" width="20" style="458" customWidth="1"/>
    <col min="2" max="2" width="30.5703125" style="458" customWidth="1"/>
    <col min="3" max="3" width="26" style="458" customWidth="1"/>
    <col min="4" max="4" width="21.28515625" style="458" customWidth="1"/>
    <col min="5" max="5" width="22.28515625" style="458" customWidth="1"/>
    <col min="6" max="226" width="8.7109375" style="458"/>
    <col min="227" max="227" width="23.42578125" style="458" customWidth="1"/>
    <col min="228" max="228" width="15.42578125" style="458" customWidth="1"/>
    <col min="229" max="229" width="30.5703125" style="458" customWidth="1"/>
    <col min="230" max="231" width="16.7109375" style="458" customWidth="1"/>
    <col min="232" max="232" width="11.85546875" style="458" customWidth="1"/>
    <col min="233" max="234" width="8.7109375" style="458"/>
    <col min="235" max="235" width="15.7109375" style="458" customWidth="1"/>
    <col min="236" max="236" width="19.5703125" style="458" customWidth="1"/>
    <col min="237" max="239" width="15.7109375" style="458" customWidth="1"/>
    <col min="240" max="242" width="10.7109375" style="458" customWidth="1"/>
    <col min="243" max="243" width="20.85546875" style="458" customWidth="1"/>
    <col min="244" max="482" width="8.7109375" style="458"/>
    <col min="483" max="483" width="23.42578125" style="458" customWidth="1"/>
    <col min="484" max="484" width="15.42578125" style="458" customWidth="1"/>
    <col min="485" max="485" width="30.5703125" style="458" customWidth="1"/>
    <col min="486" max="487" width="16.7109375" style="458" customWidth="1"/>
    <col min="488" max="488" width="11.85546875" style="458" customWidth="1"/>
    <col min="489" max="490" width="8.7109375" style="458"/>
    <col min="491" max="491" width="15.7109375" style="458" customWidth="1"/>
    <col min="492" max="492" width="19.5703125" style="458" customWidth="1"/>
    <col min="493" max="495" width="15.7109375" style="458" customWidth="1"/>
    <col min="496" max="498" width="10.7109375" style="458" customWidth="1"/>
    <col min="499" max="499" width="20.85546875" style="458" customWidth="1"/>
    <col min="500" max="738" width="8.7109375" style="458"/>
    <col min="739" max="739" width="23.42578125" style="458" customWidth="1"/>
    <col min="740" max="740" width="15.42578125" style="458" customWidth="1"/>
    <col min="741" max="741" width="30.5703125" style="458" customWidth="1"/>
    <col min="742" max="743" width="16.7109375" style="458" customWidth="1"/>
    <col min="744" max="744" width="11.85546875" style="458" customWidth="1"/>
    <col min="745" max="746" width="8.7109375" style="458"/>
    <col min="747" max="747" width="15.7109375" style="458" customWidth="1"/>
    <col min="748" max="748" width="19.5703125" style="458" customWidth="1"/>
    <col min="749" max="751" width="15.7109375" style="458" customWidth="1"/>
    <col min="752" max="754" width="10.7109375" style="458" customWidth="1"/>
    <col min="755" max="755" width="20.85546875" style="458" customWidth="1"/>
    <col min="756" max="994" width="8.7109375" style="458"/>
    <col min="995" max="995" width="23.42578125" style="458" customWidth="1"/>
    <col min="996" max="996" width="15.42578125" style="458" customWidth="1"/>
    <col min="997" max="997" width="30.5703125" style="458" customWidth="1"/>
    <col min="998" max="999" width="16.7109375" style="458" customWidth="1"/>
    <col min="1000" max="1000" width="11.85546875" style="458" customWidth="1"/>
    <col min="1001" max="1002" width="8.7109375" style="458"/>
    <col min="1003" max="1003" width="15.7109375" style="458" customWidth="1"/>
    <col min="1004" max="1004" width="19.5703125" style="458" customWidth="1"/>
    <col min="1005" max="1007" width="15.7109375" style="458" customWidth="1"/>
    <col min="1008" max="1010" width="10.7109375" style="458" customWidth="1"/>
    <col min="1011" max="1011" width="20.85546875" style="458" customWidth="1"/>
    <col min="1012" max="1250" width="8.7109375" style="458"/>
    <col min="1251" max="1251" width="23.42578125" style="458" customWidth="1"/>
    <col min="1252" max="1252" width="15.42578125" style="458" customWidth="1"/>
    <col min="1253" max="1253" width="30.5703125" style="458" customWidth="1"/>
    <col min="1254" max="1255" width="16.7109375" style="458" customWidth="1"/>
    <col min="1256" max="1256" width="11.85546875" style="458" customWidth="1"/>
    <col min="1257" max="1258" width="8.7109375" style="458"/>
    <col min="1259" max="1259" width="15.7109375" style="458" customWidth="1"/>
    <col min="1260" max="1260" width="19.5703125" style="458" customWidth="1"/>
    <col min="1261" max="1263" width="15.7109375" style="458" customWidth="1"/>
    <col min="1264" max="1266" width="10.7109375" style="458" customWidth="1"/>
    <col min="1267" max="1267" width="20.85546875" style="458" customWidth="1"/>
    <col min="1268" max="1506" width="8.7109375" style="458"/>
    <col min="1507" max="1507" width="23.42578125" style="458" customWidth="1"/>
    <col min="1508" max="1508" width="15.42578125" style="458" customWidth="1"/>
    <col min="1509" max="1509" width="30.5703125" style="458" customWidth="1"/>
    <col min="1510" max="1511" width="16.7109375" style="458" customWidth="1"/>
    <col min="1512" max="1512" width="11.85546875" style="458" customWidth="1"/>
    <col min="1513" max="1514" width="8.7109375" style="458"/>
    <col min="1515" max="1515" width="15.7109375" style="458" customWidth="1"/>
    <col min="1516" max="1516" width="19.5703125" style="458" customWidth="1"/>
    <col min="1517" max="1519" width="15.7109375" style="458" customWidth="1"/>
    <col min="1520" max="1522" width="10.7109375" style="458" customWidth="1"/>
    <col min="1523" max="1523" width="20.85546875" style="458" customWidth="1"/>
    <col min="1524" max="1762" width="8.7109375" style="458"/>
    <col min="1763" max="1763" width="23.42578125" style="458" customWidth="1"/>
    <col min="1764" max="1764" width="15.42578125" style="458" customWidth="1"/>
    <col min="1765" max="1765" width="30.5703125" style="458" customWidth="1"/>
    <col min="1766" max="1767" width="16.7109375" style="458" customWidth="1"/>
    <col min="1768" max="1768" width="11.85546875" style="458" customWidth="1"/>
    <col min="1769" max="1770" width="8.7109375" style="458"/>
    <col min="1771" max="1771" width="15.7109375" style="458" customWidth="1"/>
    <col min="1772" max="1772" width="19.5703125" style="458" customWidth="1"/>
    <col min="1773" max="1775" width="15.7109375" style="458" customWidth="1"/>
    <col min="1776" max="1778" width="10.7109375" style="458" customWidth="1"/>
    <col min="1779" max="1779" width="20.85546875" style="458" customWidth="1"/>
    <col min="1780" max="2018" width="8.7109375" style="458"/>
    <col min="2019" max="2019" width="23.42578125" style="458" customWidth="1"/>
    <col min="2020" max="2020" width="15.42578125" style="458" customWidth="1"/>
    <col min="2021" max="2021" width="30.5703125" style="458" customWidth="1"/>
    <col min="2022" max="2023" width="16.7109375" style="458" customWidth="1"/>
    <col min="2024" max="2024" width="11.85546875" style="458" customWidth="1"/>
    <col min="2025" max="2026" width="8.7109375" style="458"/>
    <col min="2027" max="2027" width="15.7109375" style="458" customWidth="1"/>
    <col min="2028" max="2028" width="19.5703125" style="458" customWidth="1"/>
    <col min="2029" max="2031" width="15.7109375" style="458" customWidth="1"/>
    <col min="2032" max="2034" width="10.7109375" style="458" customWidth="1"/>
    <col min="2035" max="2035" width="20.85546875" style="458" customWidth="1"/>
    <col min="2036" max="2274" width="8.7109375" style="458"/>
    <col min="2275" max="2275" width="23.42578125" style="458" customWidth="1"/>
    <col min="2276" max="2276" width="15.42578125" style="458" customWidth="1"/>
    <col min="2277" max="2277" width="30.5703125" style="458" customWidth="1"/>
    <col min="2278" max="2279" width="16.7109375" style="458" customWidth="1"/>
    <col min="2280" max="2280" width="11.85546875" style="458" customWidth="1"/>
    <col min="2281" max="2282" width="8.7109375" style="458"/>
    <col min="2283" max="2283" width="15.7109375" style="458" customWidth="1"/>
    <col min="2284" max="2284" width="19.5703125" style="458" customWidth="1"/>
    <col min="2285" max="2287" width="15.7109375" style="458" customWidth="1"/>
    <col min="2288" max="2290" width="10.7109375" style="458" customWidth="1"/>
    <col min="2291" max="2291" width="20.85546875" style="458" customWidth="1"/>
    <col min="2292" max="2530" width="8.7109375" style="458"/>
    <col min="2531" max="2531" width="23.42578125" style="458" customWidth="1"/>
    <col min="2532" max="2532" width="15.42578125" style="458" customWidth="1"/>
    <col min="2533" max="2533" width="30.5703125" style="458" customWidth="1"/>
    <col min="2534" max="2535" width="16.7109375" style="458" customWidth="1"/>
    <col min="2536" max="2536" width="11.85546875" style="458" customWidth="1"/>
    <col min="2537" max="2538" width="8.7109375" style="458"/>
    <col min="2539" max="2539" width="15.7109375" style="458" customWidth="1"/>
    <col min="2540" max="2540" width="19.5703125" style="458" customWidth="1"/>
    <col min="2541" max="2543" width="15.7109375" style="458" customWidth="1"/>
    <col min="2544" max="2546" width="10.7109375" style="458" customWidth="1"/>
    <col min="2547" max="2547" width="20.85546875" style="458" customWidth="1"/>
    <col min="2548" max="2786" width="8.7109375" style="458"/>
    <col min="2787" max="2787" width="23.42578125" style="458" customWidth="1"/>
    <col min="2788" max="2788" width="15.42578125" style="458" customWidth="1"/>
    <col min="2789" max="2789" width="30.5703125" style="458" customWidth="1"/>
    <col min="2790" max="2791" width="16.7109375" style="458" customWidth="1"/>
    <col min="2792" max="2792" width="11.85546875" style="458" customWidth="1"/>
    <col min="2793" max="2794" width="8.7109375" style="458"/>
    <col min="2795" max="2795" width="15.7109375" style="458" customWidth="1"/>
    <col min="2796" max="2796" width="19.5703125" style="458" customWidth="1"/>
    <col min="2797" max="2799" width="15.7109375" style="458" customWidth="1"/>
    <col min="2800" max="2802" width="10.7109375" style="458" customWidth="1"/>
    <col min="2803" max="2803" width="20.85546875" style="458" customWidth="1"/>
    <col min="2804" max="3042" width="8.7109375" style="458"/>
    <col min="3043" max="3043" width="23.42578125" style="458" customWidth="1"/>
    <col min="3044" max="3044" width="15.42578125" style="458" customWidth="1"/>
    <col min="3045" max="3045" width="30.5703125" style="458" customWidth="1"/>
    <col min="3046" max="3047" width="16.7109375" style="458" customWidth="1"/>
    <col min="3048" max="3048" width="11.85546875" style="458" customWidth="1"/>
    <col min="3049" max="3050" width="8.7109375" style="458"/>
    <col min="3051" max="3051" width="15.7109375" style="458" customWidth="1"/>
    <col min="3052" max="3052" width="19.5703125" style="458" customWidth="1"/>
    <col min="3053" max="3055" width="15.7109375" style="458" customWidth="1"/>
    <col min="3056" max="3058" width="10.7109375" style="458" customWidth="1"/>
    <col min="3059" max="3059" width="20.85546875" style="458" customWidth="1"/>
    <col min="3060" max="3298" width="8.7109375" style="458"/>
    <col min="3299" max="3299" width="23.42578125" style="458" customWidth="1"/>
    <col min="3300" max="3300" width="15.42578125" style="458" customWidth="1"/>
    <col min="3301" max="3301" width="30.5703125" style="458" customWidth="1"/>
    <col min="3302" max="3303" width="16.7109375" style="458" customWidth="1"/>
    <col min="3304" max="3304" width="11.85546875" style="458" customWidth="1"/>
    <col min="3305" max="3306" width="8.7109375" style="458"/>
    <col min="3307" max="3307" width="15.7109375" style="458" customWidth="1"/>
    <col min="3308" max="3308" width="19.5703125" style="458" customWidth="1"/>
    <col min="3309" max="3311" width="15.7109375" style="458" customWidth="1"/>
    <col min="3312" max="3314" width="10.7109375" style="458" customWidth="1"/>
    <col min="3315" max="3315" width="20.85546875" style="458" customWidth="1"/>
    <col min="3316" max="3554" width="8.7109375" style="458"/>
    <col min="3555" max="3555" width="23.42578125" style="458" customWidth="1"/>
    <col min="3556" max="3556" width="15.42578125" style="458" customWidth="1"/>
    <col min="3557" max="3557" width="30.5703125" style="458" customWidth="1"/>
    <col min="3558" max="3559" width="16.7109375" style="458" customWidth="1"/>
    <col min="3560" max="3560" width="11.85546875" style="458" customWidth="1"/>
    <col min="3561" max="3562" width="8.7109375" style="458"/>
    <col min="3563" max="3563" width="15.7109375" style="458" customWidth="1"/>
    <col min="3564" max="3564" width="19.5703125" style="458" customWidth="1"/>
    <col min="3565" max="3567" width="15.7109375" style="458" customWidth="1"/>
    <col min="3568" max="3570" width="10.7109375" style="458" customWidth="1"/>
    <col min="3571" max="3571" width="20.85546875" style="458" customWidth="1"/>
    <col min="3572" max="3810" width="8.7109375" style="458"/>
    <col min="3811" max="3811" width="23.42578125" style="458" customWidth="1"/>
    <col min="3812" max="3812" width="15.42578125" style="458" customWidth="1"/>
    <col min="3813" max="3813" width="30.5703125" style="458" customWidth="1"/>
    <col min="3814" max="3815" width="16.7109375" style="458" customWidth="1"/>
    <col min="3816" max="3816" width="11.85546875" style="458" customWidth="1"/>
    <col min="3817" max="3818" width="8.7109375" style="458"/>
    <col min="3819" max="3819" width="15.7109375" style="458" customWidth="1"/>
    <col min="3820" max="3820" width="19.5703125" style="458" customWidth="1"/>
    <col min="3821" max="3823" width="15.7109375" style="458" customWidth="1"/>
    <col min="3824" max="3826" width="10.7109375" style="458" customWidth="1"/>
    <col min="3827" max="3827" width="20.85546875" style="458" customWidth="1"/>
    <col min="3828" max="4066" width="8.7109375" style="458"/>
    <col min="4067" max="4067" width="23.42578125" style="458" customWidth="1"/>
    <col min="4068" max="4068" width="15.42578125" style="458" customWidth="1"/>
    <col min="4069" max="4069" width="30.5703125" style="458" customWidth="1"/>
    <col min="4070" max="4071" width="16.7109375" style="458" customWidth="1"/>
    <col min="4072" max="4072" width="11.85546875" style="458" customWidth="1"/>
    <col min="4073" max="4074" width="8.7109375" style="458"/>
    <col min="4075" max="4075" width="15.7109375" style="458" customWidth="1"/>
    <col min="4076" max="4076" width="19.5703125" style="458" customWidth="1"/>
    <col min="4077" max="4079" width="15.7109375" style="458" customWidth="1"/>
    <col min="4080" max="4082" width="10.7109375" style="458" customWidth="1"/>
    <col min="4083" max="4083" width="20.85546875" style="458" customWidth="1"/>
    <col min="4084" max="4322" width="8.7109375" style="458"/>
    <col min="4323" max="4323" width="23.42578125" style="458" customWidth="1"/>
    <col min="4324" max="4324" width="15.42578125" style="458" customWidth="1"/>
    <col min="4325" max="4325" width="30.5703125" style="458" customWidth="1"/>
    <col min="4326" max="4327" width="16.7109375" style="458" customWidth="1"/>
    <col min="4328" max="4328" width="11.85546875" style="458" customWidth="1"/>
    <col min="4329" max="4330" width="8.7109375" style="458"/>
    <col min="4331" max="4331" width="15.7109375" style="458" customWidth="1"/>
    <col min="4332" max="4332" width="19.5703125" style="458" customWidth="1"/>
    <col min="4333" max="4335" width="15.7109375" style="458" customWidth="1"/>
    <col min="4336" max="4338" width="10.7109375" style="458" customWidth="1"/>
    <col min="4339" max="4339" width="20.85546875" style="458" customWidth="1"/>
    <col min="4340" max="4578" width="8.7109375" style="458"/>
    <col min="4579" max="4579" width="23.42578125" style="458" customWidth="1"/>
    <col min="4580" max="4580" width="15.42578125" style="458" customWidth="1"/>
    <col min="4581" max="4581" width="30.5703125" style="458" customWidth="1"/>
    <col min="4582" max="4583" width="16.7109375" style="458" customWidth="1"/>
    <col min="4584" max="4584" width="11.85546875" style="458" customWidth="1"/>
    <col min="4585" max="4586" width="8.7109375" style="458"/>
    <col min="4587" max="4587" width="15.7109375" style="458" customWidth="1"/>
    <col min="4588" max="4588" width="19.5703125" style="458" customWidth="1"/>
    <col min="4589" max="4591" width="15.7109375" style="458" customWidth="1"/>
    <col min="4592" max="4594" width="10.7109375" style="458" customWidth="1"/>
    <col min="4595" max="4595" width="20.85546875" style="458" customWidth="1"/>
    <col min="4596" max="4834" width="8.7109375" style="458"/>
    <col min="4835" max="4835" width="23.42578125" style="458" customWidth="1"/>
    <col min="4836" max="4836" width="15.42578125" style="458" customWidth="1"/>
    <col min="4837" max="4837" width="30.5703125" style="458" customWidth="1"/>
    <col min="4838" max="4839" width="16.7109375" style="458" customWidth="1"/>
    <col min="4840" max="4840" width="11.85546875" style="458" customWidth="1"/>
    <col min="4841" max="4842" width="8.7109375" style="458"/>
    <col min="4843" max="4843" width="15.7109375" style="458" customWidth="1"/>
    <col min="4844" max="4844" width="19.5703125" style="458" customWidth="1"/>
    <col min="4845" max="4847" width="15.7109375" style="458" customWidth="1"/>
    <col min="4848" max="4850" width="10.7109375" style="458" customWidth="1"/>
    <col min="4851" max="4851" width="20.85546875" style="458" customWidth="1"/>
    <col min="4852" max="5090" width="8.7109375" style="458"/>
    <col min="5091" max="5091" width="23.42578125" style="458" customWidth="1"/>
    <col min="5092" max="5092" width="15.42578125" style="458" customWidth="1"/>
    <col min="5093" max="5093" width="30.5703125" style="458" customWidth="1"/>
    <col min="5094" max="5095" width="16.7109375" style="458" customWidth="1"/>
    <col min="5096" max="5096" width="11.85546875" style="458" customWidth="1"/>
    <col min="5097" max="5098" width="8.7109375" style="458"/>
    <col min="5099" max="5099" width="15.7109375" style="458" customWidth="1"/>
    <col min="5100" max="5100" width="19.5703125" style="458" customWidth="1"/>
    <col min="5101" max="5103" width="15.7109375" style="458" customWidth="1"/>
    <col min="5104" max="5106" width="10.7109375" style="458" customWidth="1"/>
    <col min="5107" max="5107" width="20.85546875" style="458" customWidth="1"/>
    <col min="5108" max="5346" width="8.7109375" style="458"/>
    <col min="5347" max="5347" width="23.42578125" style="458" customWidth="1"/>
    <col min="5348" max="5348" width="15.42578125" style="458" customWidth="1"/>
    <col min="5349" max="5349" width="30.5703125" style="458" customWidth="1"/>
    <col min="5350" max="5351" width="16.7109375" style="458" customWidth="1"/>
    <col min="5352" max="5352" width="11.85546875" style="458" customWidth="1"/>
    <col min="5353" max="5354" width="8.7109375" style="458"/>
    <col min="5355" max="5355" width="15.7109375" style="458" customWidth="1"/>
    <col min="5356" max="5356" width="19.5703125" style="458" customWidth="1"/>
    <col min="5357" max="5359" width="15.7109375" style="458" customWidth="1"/>
    <col min="5360" max="5362" width="10.7109375" style="458" customWidth="1"/>
    <col min="5363" max="5363" width="20.85546875" style="458" customWidth="1"/>
    <col min="5364" max="5602" width="8.7109375" style="458"/>
    <col min="5603" max="5603" width="23.42578125" style="458" customWidth="1"/>
    <col min="5604" max="5604" width="15.42578125" style="458" customWidth="1"/>
    <col min="5605" max="5605" width="30.5703125" style="458" customWidth="1"/>
    <col min="5606" max="5607" width="16.7109375" style="458" customWidth="1"/>
    <col min="5608" max="5608" width="11.85546875" style="458" customWidth="1"/>
    <col min="5609" max="5610" width="8.7109375" style="458"/>
    <col min="5611" max="5611" width="15.7109375" style="458" customWidth="1"/>
    <col min="5612" max="5612" width="19.5703125" style="458" customWidth="1"/>
    <col min="5613" max="5615" width="15.7109375" style="458" customWidth="1"/>
    <col min="5616" max="5618" width="10.7109375" style="458" customWidth="1"/>
    <col min="5619" max="5619" width="20.85546875" style="458" customWidth="1"/>
    <col min="5620" max="5858" width="8.7109375" style="458"/>
    <col min="5859" max="5859" width="23.42578125" style="458" customWidth="1"/>
    <col min="5860" max="5860" width="15.42578125" style="458" customWidth="1"/>
    <col min="5861" max="5861" width="30.5703125" style="458" customWidth="1"/>
    <col min="5862" max="5863" width="16.7109375" style="458" customWidth="1"/>
    <col min="5864" max="5864" width="11.85546875" style="458" customWidth="1"/>
    <col min="5865" max="5866" width="8.7109375" style="458"/>
    <col min="5867" max="5867" width="15.7109375" style="458" customWidth="1"/>
    <col min="5868" max="5868" width="19.5703125" style="458" customWidth="1"/>
    <col min="5869" max="5871" width="15.7109375" style="458" customWidth="1"/>
    <col min="5872" max="5874" width="10.7109375" style="458" customWidth="1"/>
    <col min="5875" max="5875" width="20.85546875" style="458" customWidth="1"/>
    <col min="5876" max="6114" width="8.7109375" style="458"/>
    <col min="6115" max="6115" width="23.42578125" style="458" customWidth="1"/>
    <col min="6116" max="6116" width="15.42578125" style="458" customWidth="1"/>
    <col min="6117" max="6117" width="30.5703125" style="458" customWidth="1"/>
    <col min="6118" max="6119" width="16.7109375" style="458" customWidth="1"/>
    <col min="6120" max="6120" width="11.85546875" style="458" customWidth="1"/>
    <col min="6121" max="6122" width="8.7109375" style="458"/>
    <col min="6123" max="6123" width="15.7109375" style="458" customWidth="1"/>
    <col min="6124" max="6124" width="19.5703125" style="458" customWidth="1"/>
    <col min="6125" max="6127" width="15.7109375" style="458" customWidth="1"/>
    <col min="6128" max="6130" width="10.7109375" style="458" customWidth="1"/>
    <col min="6131" max="6131" width="20.85546875" style="458" customWidth="1"/>
    <col min="6132" max="6370" width="8.7109375" style="458"/>
    <col min="6371" max="6371" width="23.42578125" style="458" customWidth="1"/>
    <col min="6372" max="6372" width="15.42578125" style="458" customWidth="1"/>
    <col min="6373" max="6373" width="30.5703125" style="458" customWidth="1"/>
    <col min="6374" max="6375" width="16.7109375" style="458" customWidth="1"/>
    <col min="6376" max="6376" width="11.85546875" style="458" customWidth="1"/>
    <col min="6377" max="6378" width="8.7109375" style="458"/>
    <col min="6379" max="6379" width="15.7109375" style="458" customWidth="1"/>
    <col min="6380" max="6380" width="19.5703125" style="458" customWidth="1"/>
    <col min="6381" max="6383" width="15.7109375" style="458" customWidth="1"/>
    <col min="6384" max="6386" width="10.7109375" style="458" customWidth="1"/>
    <col min="6387" max="6387" width="20.85546875" style="458" customWidth="1"/>
    <col min="6388" max="6626" width="8.7109375" style="458"/>
    <col min="6627" max="6627" width="23.42578125" style="458" customWidth="1"/>
    <col min="6628" max="6628" width="15.42578125" style="458" customWidth="1"/>
    <col min="6629" max="6629" width="30.5703125" style="458" customWidth="1"/>
    <col min="6630" max="6631" width="16.7109375" style="458" customWidth="1"/>
    <col min="6632" max="6632" width="11.85546875" style="458" customWidth="1"/>
    <col min="6633" max="6634" width="8.7109375" style="458"/>
    <col min="6635" max="6635" width="15.7109375" style="458" customWidth="1"/>
    <col min="6636" max="6636" width="19.5703125" style="458" customWidth="1"/>
    <col min="6637" max="6639" width="15.7109375" style="458" customWidth="1"/>
    <col min="6640" max="6642" width="10.7109375" style="458" customWidth="1"/>
    <col min="6643" max="6643" width="20.85546875" style="458" customWidth="1"/>
    <col min="6644" max="6882" width="8.7109375" style="458"/>
    <col min="6883" max="6883" width="23.42578125" style="458" customWidth="1"/>
    <col min="6884" max="6884" width="15.42578125" style="458" customWidth="1"/>
    <col min="6885" max="6885" width="30.5703125" style="458" customWidth="1"/>
    <col min="6886" max="6887" width="16.7109375" style="458" customWidth="1"/>
    <col min="6888" max="6888" width="11.85546875" style="458" customWidth="1"/>
    <col min="6889" max="6890" width="8.7109375" style="458"/>
    <col min="6891" max="6891" width="15.7109375" style="458" customWidth="1"/>
    <col min="6892" max="6892" width="19.5703125" style="458" customWidth="1"/>
    <col min="6893" max="6895" width="15.7109375" style="458" customWidth="1"/>
    <col min="6896" max="6898" width="10.7109375" style="458" customWidth="1"/>
    <col min="6899" max="6899" width="20.85546875" style="458" customWidth="1"/>
    <col min="6900" max="7138" width="8.7109375" style="458"/>
    <col min="7139" max="7139" width="23.42578125" style="458" customWidth="1"/>
    <col min="7140" max="7140" width="15.42578125" style="458" customWidth="1"/>
    <col min="7141" max="7141" width="30.5703125" style="458" customWidth="1"/>
    <col min="7142" max="7143" width="16.7109375" style="458" customWidth="1"/>
    <col min="7144" max="7144" width="11.85546875" style="458" customWidth="1"/>
    <col min="7145" max="7146" width="8.7109375" style="458"/>
    <col min="7147" max="7147" width="15.7109375" style="458" customWidth="1"/>
    <col min="7148" max="7148" width="19.5703125" style="458" customWidth="1"/>
    <col min="7149" max="7151" width="15.7109375" style="458" customWidth="1"/>
    <col min="7152" max="7154" width="10.7109375" style="458" customWidth="1"/>
    <col min="7155" max="7155" width="20.85546875" style="458" customWidth="1"/>
    <col min="7156" max="7394" width="8.7109375" style="458"/>
    <col min="7395" max="7395" width="23.42578125" style="458" customWidth="1"/>
    <col min="7396" max="7396" width="15.42578125" style="458" customWidth="1"/>
    <col min="7397" max="7397" width="30.5703125" style="458" customWidth="1"/>
    <col min="7398" max="7399" width="16.7109375" style="458" customWidth="1"/>
    <col min="7400" max="7400" width="11.85546875" style="458" customWidth="1"/>
    <col min="7401" max="7402" width="8.7109375" style="458"/>
    <col min="7403" max="7403" width="15.7109375" style="458" customWidth="1"/>
    <col min="7404" max="7404" width="19.5703125" style="458" customWidth="1"/>
    <col min="7405" max="7407" width="15.7109375" style="458" customWidth="1"/>
    <col min="7408" max="7410" width="10.7109375" style="458" customWidth="1"/>
    <col min="7411" max="7411" width="20.85546875" style="458" customWidth="1"/>
    <col min="7412" max="7650" width="8.7109375" style="458"/>
    <col min="7651" max="7651" width="23.42578125" style="458" customWidth="1"/>
    <col min="7652" max="7652" width="15.42578125" style="458" customWidth="1"/>
    <col min="7653" max="7653" width="30.5703125" style="458" customWidth="1"/>
    <col min="7654" max="7655" width="16.7109375" style="458" customWidth="1"/>
    <col min="7656" max="7656" width="11.85546875" style="458" customWidth="1"/>
    <col min="7657" max="7658" width="8.7109375" style="458"/>
    <col min="7659" max="7659" width="15.7109375" style="458" customWidth="1"/>
    <col min="7660" max="7660" width="19.5703125" style="458" customWidth="1"/>
    <col min="7661" max="7663" width="15.7109375" style="458" customWidth="1"/>
    <col min="7664" max="7666" width="10.7109375" style="458" customWidth="1"/>
    <col min="7667" max="7667" width="20.85546875" style="458" customWidth="1"/>
    <col min="7668" max="7906" width="8.7109375" style="458"/>
    <col min="7907" max="7907" width="23.42578125" style="458" customWidth="1"/>
    <col min="7908" max="7908" width="15.42578125" style="458" customWidth="1"/>
    <col min="7909" max="7909" width="30.5703125" style="458" customWidth="1"/>
    <col min="7910" max="7911" width="16.7109375" style="458" customWidth="1"/>
    <col min="7912" max="7912" width="11.85546875" style="458" customWidth="1"/>
    <col min="7913" max="7914" width="8.7109375" style="458"/>
    <col min="7915" max="7915" width="15.7109375" style="458" customWidth="1"/>
    <col min="7916" max="7916" width="19.5703125" style="458" customWidth="1"/>
    <col min="7917" max="7919" width="15.7109375" style="458" customWidth="1"/>
    <col min="7920" max="7922" width="10.7109375" style="458" customWidth="1"/>
    <col min="7923" max="7923" width="20.85546875" style="458" customWidth="1"/>
    <col min="7924" max="8162" width="8.7109375" style="458"/>
    <col min="8163" max="8163" width="23.42578125" style="458" customWidth="1"/>
    <col min="8164" max="8164" width="15.42578125" style="458" customWidth="1"/>
    <col min="8165" max="8165" width="30.5703125" style="458" customWidth="1"/>
    <col min="8166" max="8167" width="16.7109375" style="458" customWidth="1"/>
    <col min="8168" max="8168" width="11.85546875" style="458" customWidth="1"/>
    <col min="8169" max="8170" width="8.7109375" style="458"/>
    <col min="8171" max="8171" width="15.7109375" style="458" customWidth="1"/>
    <col min="8172" max="8172" width="19.5703125" style="458" customWidth="1"/>
    <col min="8173" max="8175" width="15.7109375" style="458" customWidth="1"/>
    <col min="8176" max="8178" width="10.7109375" style="458" customWidth="1"/>
    <col min="8179" max="8179" width="20.85546875" style="458" customWidth="1"/>
    <col min="8180" max="8418" width="8.7109375" style="458"/>
    <col min="8419" max="8419" width="23.42578125" style="458" customWidth="1"/>
    <col min="8420" max="8420" width="15.42578125" style="458" customWidth="1"/>
    <col min="8421" max="8421" width="30.5703125" style="458" customWidth="1"/>
    <col min="8422" max="8423" width="16.7109375" style="458" customWidth="1"/>
    <col min="8424" max="8424" width="11.85546875" style="458" customWidth="1"/>
    <col min="8425" max="8426" width="8.7109375" style="458"/>
    <col min="8427" max="8427" width="15.7109375" style="458" customWidth="1"/>
    <col min="8428" max="8428" width="19.5703125" style="458" customWidth="1"/>
    <col min="8429" max="8431" width="15.7109375" style="458" customWidth="1"/>
    <col min="8432" max="8434" width="10.7109375" style="458" customWidth="1"/>
    <col min="8435" max="8435" width="20.85546875" style="458" customWidth="1"/>
    <col min="8436" max="8674" width="8.7109375" style="458"/>
    <col min="8675" max="8675" width="23.42578125" style="458" customWidth="1"/>
    <col min="8676" max="8676" width="15.42578125" style="458" customWidth="1"/>
    <col min="8677" max="8677" width="30.5703125" style="458" customWidth="1"/>
    <col min="8678" max="8679" width="16.7109375" style="458" customWidth="1"/>
    <col min="8680" max="8680" width="11.85546875" style="458" customWidth="1"/>
    <col min="8681" max="8682" width="8.7109375" style="458"/>
    <col min="8683" max="8683" width="15.7109375" style="458" customWidth="1"/>
    <col min="8684" max="8684" width="19.5703125" style="458" customWidth="1"/>
    <col min="8685" max="8687" width="15.7109375" style="458" customWidth="1"/>
    <col min="8688" max="8690" width="10.7109375" style="458" customWidth="1"/>
    <col min="8691" max="8691" width="20.85546875" style="458" customWidth="1"/>
    <col min="8692" max="8930" width="8.7109375" style="458"/>
    <col min="8931" max="8931" width="23.42578125" style="458" customWidth="1"/>
    <col min="8932" max="8932" width="15.42578125" style="458" customWidth="1"/>
    <col min="8933" max="8933" width="30.5703125" style="458" customWidth="1"/>
    <col min="8934" max="8935" width="16.7109375" style="458" customWidth="1"/>
    <col min="8936" max="8936" width="11.85546875" style="458" customWidth="1"/>
    <col min="8937" max="8938" width="8.7109375" style="458"/>
    <col min="8939" max="8939" width="15.7109375" style="458" customWidth="1"/>
    <col min="8940" max="8940" width="19.5703125" style="458" customWidth="1"/>
    <col min="8941" max="8943" width="15.7109375" style="458" customWidth="1"/>
    <col min="8944" max="8946" width="10.7109375" style="458" customWidth="1"/>
    <col min="8947" max="8947" width="20.85546875" style="458" customWidth="1"/>
    <col min="8948" max="9186" width="8.7109375" style="458"/>
    <col min="9187" max="9187" width="23.42578125" style="458" customWidth="1"/>
    <col min="9188" max="9188" width="15.42578125" style="458" customWidth="1"/>
    <col min="9189" max="9189" width="30.5703125" style="458" customWidth="1"/>
    <col min="9190" max="9191" width="16.7109375" style="458" customWidth="1"/>
    <col min="9192" max="9192" width="11.85546875" style="458" customWidth="1"/>
    <col min="9193" max="9194" width="8.7109375" style="458"/>
    <col min="9195" max="9195" width="15.7109375" style="458" customWidth="1"/>
    <col min="9196" max="9196" width="19.5703125" style="458" customWidth="1"/>
    <col min="9197" max="9199" width="15.7109375" style="458" customWidth="1"/>
    <col min="9200" max="9202" width="10.7109375" style="458" customWidth="1"/>
    <col min="9203" max="9203" width="20.85546875" style="458" customWidth="1"/>
    <col min="9204" max="9442" width="8.7109375" style="458"/>
    <col min="9443" max="9443" width="23.42578125" style="458" customWidth="1"/>
    <col min="9444" max="9444" width="15.42578125" style="458" customWidth="1"/>
    <col min="9445" max="9445" width="30.5703125" style="458" customWidth="1"/>
    <col min="9446" max="9447" width="16.7109375" style="458" customWidth="1"/>
    <col min="9448" max="9448" width="11.85546875" style="458" customWidth="1"/>
    <col min="9449" max="9450" width="8.7109375" style="458"/>
    <col min="9451" max="9451" width="15.7109375" style="458" customWidth="1"/>
    <col min="9452" max="9452" width="19.5703125" style="458" customWidth="1"/>
    <col min="9453" max="9455" width="15.7109375" style="458" customWidth="1"/>
    <col min="9456" max="9458" width="10.7109375" style="458" customWidth="1"/>
    <col min="9459" max="9459" width="20.85546875" style="458" customWidth="1"/>
    <col min="9460" max="9698" width="8.7109375" style="458"/>
    <col min="9699" max="9699" width="23.42578125" style="458" customWidth="1"/>
    <col min="9700" max="9700" width="15.42578125" style="458" customWidth="1"/>
    <col min="9701" max="9701" width="30.5703125" style="458" customWidth="1"/>
    <col min="9702" max="9703" width="16.7109375" style="458" customWidth="1"/>
    <col min="9704" max="9704" width="11.85546875" style="458" customWidth="1"/>
    <col min="9705" max="9706" width="8.7109375" style="458"/>
    <col min="9707" max="9707" width="15.7109375" style="458" customWidth="1"/>
    <col min="9708" max="9708" width="19.5703125" style="458" customWidth="1"/>
    <col min="9709" max="9711" width="15.7109375" style="458" customWidth="1"/>
    <col min="9712" max="9714" width="10.7109375" style="458" customWidth="1"/>
    <col min="9715" max="9715" width="20.85546875" style="458" customWidth="1"/>
    <col min="9716" max="9954" width="8.7109375" style="458"/>
    <col min="9955" max="9955" width="23.42578125" style="458" customWidth="1"/>
    <col min="9956" max="9956" width="15.42578125" style="458" customWidth="1"/>
    <col min="9957" max="9957" width="30.5703125" style="458" customWidth="1"/>
    <col min="9958" max="9959" width="16.7109375" style="458" customWidth="1"/>
    <col min="9960" max="9960" width="11.85546875" style="458" customWidth="1"/>
    <col min="9961" max="9962" width="8.7109375" style="458"/>
    <col min="9963" max="9963" width="15.7109375" style="458" customWidth="1"/>
    <col min="9964" max="9964" width="19.5703125" style="458" customWidth="1"/>
    <col min="9965" max="9967" width="15.7109375" style="458" customWidth="1"/>
    <col min="9968" max="9970" width="10.7109375" style="458" customWidth="1"/>
    <col min="9971" max="9971" width="20.85546875" style="458" customWidth="1"/>
    <col min="9972" max="10210" width="8.7109375" style="458"/>
    <col min="10211" max="10211" width="23.42578125" style="458" customWidth="1"/>
    <col min="10212" max="10212" width="15.42578125" style="458" customWidth="1"/>
    <col min="10213" max="10213" width="30.5703125" style="458" customWidth="1"/>
    <col min="10214" max="10215" width="16.7109375" style="458" customWidth="1"/>
    <col min="10216" max="10216" width="11.85546875" style="458" customWidth="1"/>
    <col min="10217" max="10218" width="8.7109375" style="458"/>
    <col min="10219" max="10219" width="15.7109375" style="458" customWidth="1"/>
    <col min="10220" max="10220" width="19.5703125" style="458" customWidth="1"/>
    <col min="10221" max="10223" width="15.7109375" style="458" customWidth="1"/>
    <col min="10224" max="10226" width="10.7109375" style="458" customWidth="1"/>
    <col min="10227" max="10227" width="20.85546875" style="458" customWidth="1"/>
    <col min="10228" max="10466" width="8.7109375" style="458"/>
    <col min="10467" max="10467" width="23.42578125" style="458" customWidth="1"/>
    <col min="10468" max="10468" width="15.42578125" style="458" customWidth="1"/>
    <col min="10469" max="10469" width="30.5703125" style="458" customWidth="1"/>
    <col min="10470" max="10471" width="16.7109375" style="458" customWidth="1"/>
    <col min="10472" max="10472" width="11.85546875" style="458" customWidth="1"/>
    <col min="10473" max="10474" width="8.7109375" style="458"/>
    <col min="10475" max="10475" width="15.7109375" style="458" customWidth="1"/>
    <col min="10476" max="10476" width="19.5703125" style="458" customWidth="1"/>
    <col min="10477" max="10479" width="15.7109375" style="458" customWidth="1"/>
    <col min="10480" max="10482" width="10.7109375" style="458" customWidth="1"/>
    <col min="10483" max="10483" width="20.85546875" style="458" customWidth="1"/>
    <col min="10484" max="10722" width="8.7109375" style="458"/>
    <col min="10723" max="10723" width="23.42578125" style="458" customWidth="1"/>
    <col min="10724" max="10724" width="15.42578125" style="458" customWidth="1"/>
    <col min="10725" max="10725" width="30.5703125" style="458" customWidth="1"/>
    <col min="10726" max="10727" width="16.7109375" style="458" customWidth="1"/>
    <col min="10728" max="10728" width="11.85546875" style="458" customWidth="1"/>
    <col min="10729" max="10730" width="8.7109375" style="458"/>
    <col min="10731" max="10731" width="15.7109375" style="458" customWidth="1"/>
    <col min="10732" max="10732" width="19.5703125" style="458" customWidth="1"/>
    <col min="10733" max="10735" width="15.7109375" style="458" customWidth="1"/>
    <col min="10736" max="10738" width="10.7109375" style="458" customWidth="1"/>
    <col min="10739" max="10739" width="20.85546875" style="458" customWidth="1"/>
    <col min="10740" max="10978" width="8.7109375" style="458"/>
    <col min="10979" max="10979" width="23.42578125" style="458" customWidth="1"/>
    <col min="10980" max="10980" width="15.42578125" style="458" customWidth="1"/>
    <col min="10981" max="10981" width="30.5703125" style="458" customWidth="1"/>
    <col min="10982" max="10983" width="16.7109375" style="458" customWidth="1"/>
    <col min="10984" max="10984" width="11.85546875" style="458" customWidth="1"/>
    <col min="10985" max="10986" width="8.7109375" style="458"/>
    <col min="10987" max="10987" width="15.7109375" style="458" customWidth="1"/>
    <col min="10988" max="10988" width="19.5703125" style="458" customWidth="1"/>
    <col min="10989" max="10991" width="15.7109375" style="458" customWidth="1"/>
    <col min="10992" max="10994" width="10.7109375" style="458" customWidth="1"/>
    <col min="10995" max="10995" width="20.85546875" style="458" customWidth="1"/>
    <col min="10996" max="11234" width="8.7109375" style="458"/>
    <col min="11235" max="11235" width="23.42578125" style="458" customWidth="1"/>
    <col min="11236" max="11236" width="15.42578125" style="458" customWidth="1"/>
    <col min="11237" max="11237" width="30.5703125" style="458" customWidth="1"/>
    <col min="11238" max="11239" width="16.7109375" style="458" customWidth="1"/>
    <col min="11240" max="11240" width="11.85546875" style="458" customWidth="1"/>
    <col min="11241" max="11242" width="8.7109375" style="458"/>
    <col min="11243" max="11243" width="15.7109375" style="458" customWidth="1"/>
    <col min="11244" max="11244" width="19.5703125" style="458" customWidth="1"/>
    <col min="11245" max="11247" width="15.7109375" style="458" customWidth="1"/>
    <col min="11248" max="11250" width="10.7109375" style="458" customWidth="1"/>
    <col min="11251" max="11251" width="20.85546875" style="458" customWidth="1"/>
    <col min="11252" max="11490" width="8.7109375" style="458"/>
    <col min="11491" max="11491" width="23.42578125" style="458" customWidth="1"/>
    <col min="11492" max="11492" width="15.42578125" style="458" customWidth="1"/>
    <col min="11493" max="11493" width="30.5703125" style="458" customWidth="1"/>
    <col min="11494" max="11495" width="16.7109375" style="458" customWidth="1"/>
    <col min="11496" max="11496" width="11.85546875" style="458" customWidth="1"/>
    <col min="11497" max="11498" width="8.7109375" style="458"/>
    <col min="11499" max="11499" width="15.7109375" style="458" customWidth="1"/>
    <col min="11500" max="11500" width="19.5703125" style="458" customWidth="1"/>
    <col min="11501" max="11503" width="15.7109375" style="458" customWidth="1"/>
    <col min="11504" max="11506" width="10.7109375" style="458" customWidth="1"/>
    <col min="11507" max="11507" width="20.85546875" style="458" customWidth="1"/>
    <col min="11508" max="11746" width="8.7109375" style="458"/>
    <col min="11747" max="11747" width="23.42578125" style="458" customWidth="1"/>
    <col min="11748" max="11748" width="15.42578125" style="458" customWidth="1"/>
    <col min="11749" max="11749" width="30.5703125" style="458" customWidth="1"/>
    <col min="11750" max="11751" width="16.7109375" style="458" customWidth="1"/>
    <col min="11752" max="11752" width="11.85546875" style="458" customWidth="1"/>
    <col min="11753" max="11754" width="8.7109375" style="458"/>
    <col min="11755" max="11755" width="15.7109375" style="458" customWidth="1"/>
    <col min="11756" max="11756" width="19.5703125" style="458" customWidth="1"/>
    <col min="11757" max="11759" width="15.7109375" style="458" customWidth="1"/>
    <col min="11760" max="11762" width="10.7109375" style="458" customWidth="1"/>
    <col min="11763" max="11763" width="20.85546875" style="458" customWidth="1"/>
    <col min="11764" max="12002" width="8.7109375" style="458"/>
    <col min="12003" max="12003" width="23.42578125" style="458" customWidth="1"/>
    <col min="12004" max="12004" width="15.42578125" style="458" customWidth="1"/>
    <col min="12005" max="12005" width="30.5703125" style="458" customWidth="1"/>
    <col min="12006" max="12007" width="16.7109375" style="458" customWidth="1"/>
    <col min="12008" max="12008" width="11.85546875" style="458" customWidth="1"/>
    <col min="12009" max="12010" width="8.7109375" style="458"/>
    <col min="12011" max="12011" width="15.7109375" style="458" customWidth="1"/>
    <col min="12012" max="12012" width="19.5703125" style="458" customWidth="1"/>
    <col min="12013" max="12015" width="15.7109375" style="458" customWidth="1"/>
    <col min="12016" max="12018" width="10.7109375" style="458" customWidth="1"/>
    <col min="12019" max="12019" width="20.85546875" style="458" customWidth="1"/>
    <col min="12020" max="12258" width="8.7109375" style="458"/>
    <col min="12259" max="12259" width="23.42578125" style="458" customWidth="1"/>
    <col min="12260" max="12260" width="15.42578125" style="458" customWidth="1"/>
    <col min="12261" max="12261" width="30.5703125" style="458" customWidth="1"/>
    <col min="12262" max="12263" width="16.7109375" style="458" customWidth="1"/>
    <col min="12264" max="12264" width="11.85546875" style="458" customWidth="1"/>
    <col min="12265" max="12266" width="8.7109375" style="458"/>
    <col min="12267" max="12267" width="15.7109375" style="458" customWidth="1"/>
    <col min="12268" max="12268" width="19.5703125" style="458" customWidth="1"/>
    <col min="12269" max="12271" width="15.7109375" style="458" customWidth="1"/>
    <col min="12272" max="12274" width="10.7109375" style="458" customWidth="1"/>
    <col min="12275" max="12275" width="20.85546875" style="458" customWidth="1"/>
    <col min="12276" max="12514" width="8.7109375" style="458"/>
    <col min="12515" max="12515" width="23.42578125" style="458" customWidth="1"/>
    <col min="12516" max="12516" width="15.42578125" style="458" customWidth="1"/>
    <col min="12517" max="12517" width="30.5703125" style="458" customWidth="1"/>
    <col min="12518" max="12519" width="16.7109375" style="458" customWidth="1"/>
    <col min="12520" max="12520" width="11.85546875" style="458" customWidth="1"/>
    <col min="12521" max="12522" width="8.7109375" style="458"/>
    <col min="12523" max="12523" width="15.7109375" style="458" customWidth="1"/>
    <col min="12524" max="12524" width="19.5703125" style="458" customWidth="1"/>
    <col min="12525" max="12527" width="15.7109375" style="458" customWidth="1"/>
    <col min="12528" max="12530" width="10.7109375" style="458" customWidth="1"/>
    <col min="12531" max="12531" width="20.85546875" style="458" customWidth="1"/>
    <col min="12532" max="12770" width="8.7109375" style="458"/>
    <col min="12771" max="12771" width="23.42578125" style="458" customWidth="1"/>
    <col min="12772" max="12772" width="15.42578125" style="458" customWidth="1"/>
    <col min="12773" max="12773" width="30.5703125" style="458" customWidth="1"/>
    <col min="12774" max="12775" width="16.7109375" style="458" customWidth="1"/>
    <col min="12776" max="12776" width="11.85546875" style="458" customWidth="1"/>
    <col min="12777" max="12778" width="8.7109375" style="458"/>
    <col min="12779" max="12779" width="15.7109375" style="458" customWidth="1"/>
    <col min="12780" max="12780" width="19.5703125" style="458" customWidth="1"/>
    <col min="12781" max="12783" width="15.7109375" style="458" customWidth="1"/>
    <col min="12784" max="12786" width="10.7109375" style="458" customWidth="1"/>
    <col min="12787" max="12787" width="20.85546875" style="458" customWidth="1"/>
    <col min="12788" max="13026" width="8.7109375" style="458"/>
    <col min="13027" max="13027" width="23.42578125" style="458" customWidth="1"/>
    <col min="13028" max="13028" width="15.42578125" style="458" customWidth="1"/>
    <col min="13029" max="13029" width="30.5703125" style="458" customWidth="1"/>
    <col min="13030" max="13031" width="16.7109375" style="458" customWidth="1"/>
    <col min="13032" max="13032" width="11.85546875" style="458" customWidth="1"/>
    <col min="13033" max="13034" width="8.7109375" style="458"/>
    <col min="13035" max="13035" width="15.7109375" style="458" customWidth="1"/>
    <col min="13036" max="13036" width="19.5703125" style="458" customWidth="1"/>
    <col min="13037" max="13039" width="15.7109375" style="458" customWidth="1"/>
    <col min="13040" max="13042" width="10.7109375" style="458" customWidth="1"/>
    <col min="13043" max="13043" width="20.85546875" style="458" customWidth="1"/>
    <col min="13044" max="13282" width="8.7109375" style="458"/>
    <col min="13283" max="13283" width="23.42578125" style="458" customWidth="1"/>
    <col min="13284" max="13284" width="15.42578125" style="458" customWidth="1"/>
    <col min="13285" max="13285" width="30.5703125" style="458" customWidth="1"/>
    <col min="13286" max="13287" width="16.7109375" style="458" customWidth="1"/>
    <col min="13288" max="13288" width="11.85546875" style="458" customWidth="1"/>
    <col min="13289" max="13290" width="8.7109375" style="458"/>
    <col min="13291" max="13291" width="15.7109375" style="458" customWidth="1"/>
    <col min="13292" max="13292" width="19.5703125" style="458" customWidth="1"/>
    <col min="13293" max="13295" width="15.7109375" style="458" customWidth="1"/>
    <col min="13296" max="13298" width="10.7109375" style="458" customWidth="1"/>
    <col min="13299" max="13299" width="20.85546875" style="458" customWidth="1"/>
    <col min="13300" max="13538" width="8.7109375" style="458"/>
    <col min="13539" max="13539" width="23.42578125" style="458" customWidth="1"/>
    <col min="13540" max="13540" width="15.42578125" style="458" customWidth="1"/>
    <col min="13541" max="13541" width="30.5703125" style="458" customWidth="1"/>
    <col min="13542" max="13543" width="16.7109375" style="458" customWidth="1"/>
    <col min="13544" max="13544" width="11.85546875" style="458" customWidth="1"/>
    <col min="13545" max="13546" width="8.7109375" style="458"/>
    <col min="13547" max="13547" width="15.7109375" style="458" customWidth="1"/>
    <col min="13548" max="13548" width="19.5703125" style="458" customWidth="1"/>
    <col min="13549" max="13551" width="15.7109375" style="458" customWidth="1"/>
    <col min="13552" max="13554" width="10.7109375" style="458" customWidth="1"/>
    <col min="13555" max="13555" width="20.85546875" style="458" customWidth="1"/>
    <col min="13556" max="13794" width="8.7109375" style="458"/>
    <col min="13795" max="13795" width="23.42578125" style="458" customWidth="1"/>
    <col min="13796" max="13796" width="15.42578125" style="458" customWidth="1"/>
    <col min="13797" max="13797" width="30.5703125" style="458" customWidth="1"/>
    <col min="13798" max="13799" width="16.7109375" style="458" customWidth="1"/>
    <col min="13800" max="13800" width="11.85546875" style="458" customWidth="1"/>
    <col min="13801" max="13802" width="8.7109375" style="458"/>
    <col min="13803" max="13803" width="15.7109375" style="458" customWidth="1"/>
    <col min="13804" max="13804" width="19.5703125" style="458" customWidth="1"/>
    <col min="13805" max="13807" width="15.7109375" style="458" customWidth="1"/>
    <col min="13808" max="13810" width="10.7109375" style="458" customWidth="1"/>
    <col min="13811" max="13811" width="20.85546875" style="458" customWidth="1"/>
    <col min="13812" max="14050" width="8.7109375" style="458"/>
    <col min="14051" max="14051" width="23.42578125" style="458" customWidth="1"/>
    <col min="14052" max="14052" width="15.42578125" style="458" customWidth="1"/>
    <col min="14053" max="14053" width="30.5703125" style="458" customWidth="1"/>
    <col min="14054" max="14055" width="16.7109375" style="458" customWidth="1"/>
    <col min="14056" max="14056" width="11.85546875" style="458" customWidth="1"/>
    <col min="14057" max="14058" width="8.7109375" style="458"/>
    <col min="14059" max="14059" width="15.7109375" style="458" customWidth="1"/>
    <col min="14060" max="14060" width="19.5703125" style="458" customWidth="1"/>
    <col min="14061" max="14063" width="15.7109375" style="458" customWidth="1"/>
    <col min="14064" max="14066" width="10.7109375" style="458" customWidth="1"/>
    <col min="14067" max="14067" width="20.85546875" style="458" customWidth="1"/>
    <col min="14068" max="14306" width="8.7109375" style="458"/>
    <col min="14307" max="14307" width="23.42578125" style="458" customWidth="1"/>
    <col min="14308" max="14308" width="15.42578125" style="458" customWidth="1"/>
    <col min="14309" max="14309" width="30.5703125" style="458" customWidth="1"/>
    <col min="14310" max="14311" width="16.7109375" style="458" customWidth="1"/>
    <col min="14312" max="14312" width="11.85546875" style="458" customWidth="1"/>
    <col min="14313" max="14314" width="8.7109375" style="458"/>
    <col min="14315" max="14315" width="15.7109375" style="458" customWidth="1"/>
    <col min="14316" max="14316" width="19.5703125" style="458" customWidth="1"/>
    <col min="14317" max="14319" width="15.7109375" style="458" customWidth="1"/>
    <col min="14320" max="14322" width="10.7109375" style="458" customWidth="1"/>
    <col min="14323" max="14323" width="20.85546875" style="458" customWidth="1"/>
    <col min="14324" max="14562" width="8.7109375" style="458"/>
    <col min="14563" max="14563" width="23.42578125" style="458" customWidth="1"/>
    <col min="14564" max="14564" width="15.42578125" style="458" customWidth="1"/>
    <col min="14565" max="14565" width="30.5703125" style="458" customWidth="1"/>
    <col min="14566" max="14567" width="16.7109375" style="458" customWidth="1"/>
    <col min="14568" max="14568" width="11.85546875" style="458" customWidth="1"/>
    <col min="14569" max="14570" width="8.7109375" style="458"/>
    <col min="14571" max="14571" width="15.7109375" style="458" customWidth="1"/>
    <col min="14572" max="14572" width="19.5703125" style="458" customWidth="1"/>
    <col min="14573" max="14575" width="15.7109375" style="458" customWidth="1"/>
    <col min="14576" max="14578" width="10.7109375" style="458" customWidth="1"/>
    <col min="14579" max="14579" width="20.85546875" style="458" customWidth="1"/>
    <col min="14580" max="14818" width="8.7109375" style="458"/>
    <col min="14819" max="14819" width="23.42578125" style="458" customWidth="1"/>
    <col min="14820" max="14820" width="15.42578125" style="458" customWidth="1"/>
    <col min="14821" max="14821" width="30.5703125" style="458" customWidth="1"/>
    <col min="14822" max="14823" width="16.7109375" style="458" customWidth="1"/>
    <col min="14824" max="14824" width="11.85546875" style="458" customWidth="1"/>
    <col min="14825" max="14826" width="8.7109375" style="458"/>
    <col min="14827" max="14827" width="15.7109375" style="458" customWidth="1"/>
    <col min="14828" max="14828" width="19.5703125" style="458" customWidth="1"/>
    <col min="14829" max="14831" width="15.7109375" style="458" customWidth="1"/>
    <col min="14832" max="14834" width="10.7109375" style="458" customWidth="1"/>
    <col min="14835" max="14835" width="20.85546875" style="458" customWidth="1"/>
    <col min="14836" max="15074" width="8.7109375" style="458"/>
    <col min="15075" max="15075" width="23.42578125" style="458" customWidth="1"/>
    <col min="15076" max="15076" width="15.42578125" style="458" customWidth="1"/>
    <col min="15077" max="15077" width="30.5703125" style="458" customWidth="1"/>
    <col min="15078" max="15079" width="16.7109375" style="458" customWidth="1"/>
    <col min="15080" max="15080" width="11.85546875" style="458" customWidth="1"/>
    <col min="15081" max="15082" width="8.7109375" style="458"/>
    <col min="15083" max="15083" width="15.7109375" style="458" customWidth="1"/>
    <col min="15084" max="15084" width="19.5703125" style="458" customWidth="1"/>
    <col min="15085" max="15087" width="15.7109375" style="458" customWidth="1"/>
    <col min="15088" max="15090" width="10.7109375" style="458" customWidth="1"/>
    <col min="15091" max="15091" width="20.85546875" style="458" customWidth="1"/>
    <col min="15092" max="15330" width="8.7109375" style="458"/>
    <col min="15331" max="15331" width="23.42578125" style="458" customWidth="1"/>
    <col min="15332" max="15332" width="15.42578125" style="458" customWidth="1"/>
    <col min="15333" max="15333" width="30.5703125" style="458" customWidth="1"/>
    <col min="15334" max="15335" width="16.7109375" style="458" customWidth="1"/>
    <col min="15336" max="15336" width="11.85546875" style="458" customWidth="1"/>
    <col min="15337" max="15338" width="8.7109375" style="458"/>
    <col min="15339" max="15339" width="15.7109375" style="458" customWidth="1"/>
    <col min="15340" max="15340" width="19.5703125" style="458" customWidth="1"/>
    <col min="15341" max="15343" width="15.7109375" style="458" customWidth="1"/>
    <col min="15344" max="15346" width="10.7109375" style="458" customWidth="1"/>
    <col min="15347" max="15347" width="20.85546875" style="458" customWidth="1"/>
    <col min="15348" max="15586" width="8.7109375" style="458"/>
    <col min="15587" max="15587" width="23.42578125" style="458" customWidth="1"/>
    <col min="15588" max="15588" width="15.42578125" style="458" customWidth="1"/>
    <col min="15589" max="15589" width="30.5703125" style="458" customWidth="1"/>
    <col min="15590" max="15591" width="16.7109375" style="458" customWidth="1"/>
    <col min="15592" max="15592" width="11.85546875" style="458" customWidth="1"/>
    <col min="15593" max="15594" width="8.7109375" style="458"/>
    <col min="15595" max="15595" width="15.7109375" style="458" customWidth="1"/>
    <col min="15596" max="15596" width="19.5703125" style="458" customWidth="1"/>
    <col min="15597" max="15599" width="15.7109375" style="458" customWidth="1"/>
    <col min="15600" max="15602" width="10.7109375" style="458" customWidth="1"/>
    <col min="15603" max="15603" width="20.85546875" style="458" customWidth="1"/>
    <col min="15604" max="15842" width="8.7109375" style="458"/>
    <col min="15843" max="15843" width="23.42578125" style="458" customWidth="1"/>
    <col min="15844" max="15844" width="15.42578125" style="458" customWidth="1"/>
    <col min="15845" max="15845" width="30.5703125" style="458" customWidth="1"/>
    <col min="15846" max="15847" width="16.7109375" style="458" customWidth="1"/>
    <col min="15848" max="15848" width="11.85546875" style="458" customWidth="1"/>
    <col min="15849" max="15850" width="8.7109375" style="458"/>
    <col min="15851" max="15851" width="15.7109375" style="458" customWidth="1"/>
    <col min="15852" max="15852" width="19.5703125" style="458" customWidth="1"/>
    <col min="15853" max="15855" width="15.7109375" style="458" customWidth="1"/>
    <col min="15856" max="15858" width="10.7109375" style="458" customWidth="1"/>
    <col min="15859" max="15859" width="20.85546875" style="458" customWidth="1"/>
    <col min="15860" max="16098" width="8.7109375" style="458"/>
    <col min="16099" max="16099" width="23.42578125" style="458" customWidth="1"/>
    <col min="16100" max="16100" width="15.42578125" style="458" customWidth="1"/>
    <col min="16101" max="16101" width="30.5703125" style="458" customWidth="1"/>
    <col min="16102" max="16103" width="16.7109375" style="458" customWidth="1"/>
    <col min="16104" max="16104" width="11.85546875" style="458" customWidth="1"/>
    <col min="16105" max="16106" width="8.7109375" style="458"/>
    <col min="16107" max="16107" width="15.7109375" style="458" customWidth="1"/>
    <col min="16108" max="16108" width="19.5703125" style="458" customWidth="1"/>
    <col min="16109" max="16111" width="15.7109375" style="458" customWidth="1"/>
    <col min="16112" max="16114" width="10.7109375" style="458" customWidth="1"/>
    <col min="16115" max="16115" width="20.85546875" style="458" customWidth="1"/>
    <col min="16116" max="16384" width="8.7109375" style="458"/>
  </cols>
  <sheetData>
    <row r="1" spans="1:5" ht="12.75" customHeight="1" x14ac:dyDescent="0.2">
      <c r="A1" s="439" t="s">
        <v>12726</v>
      </c>
      <c r="B1" s="440"/>
      <c r="C1" s="440"/>
      <c r="D1" s="440"/>
      <c r="E1" s="441"/>
    </row>
    <row r="2" spans="1:5" x14ac:dyDescent="0.2">
      <c r="A2" s="435" t="s">
        <v>12727</v>
      </c>
      <c r="B2" s="436"/>
      <c r="C2" s="436"/>
      <c r="D2" s="436"/>
      <c r="E2" s="437"/>
    </row>
    <row r="3" spans="1:5" ht="13.5" customHeight="1" x14ac:dyDescent="0.2">
      <c r="A3" s="459"/>
      <c r="B3" s="460"/>
      <c r="C3" s="460"/>
      <c r="D3" s="460"/>
      <c r="E3" s="461"/>
    </row>
    <row r="4" spans="1:5" ht="13.5" customHeight="1" x14ac:dyDescent="0.2">
      <c r="A4" s="438" t="s">
        <v>12757</v>
      </c>
      <c r="B4" s="438"/>
      <c r="C4" s="438"/>
      <c r="D4" s="438"/>
      <c r="E4" s="438"/>
    </row>
    <row r="5" spans="1:5" ht="13.5" customHeight="1" x14ac:dyDescent="0.2">
      <c r="A5" s="462" t="s">
        <v>12738</v>
      </c>
      <c r="B5" s="463"/>
      <c r="C5" s="643" t="s">
        <v>12739</v>
      </c>
      <c r="D5" s="643"/>
      <c r="E5" s="643"/>
    </row>
    <row r="6" spans="1:5" x14ac:dyDescent="0.2">
      <c r="A6" s="464"/>
      <c r="B6" s="465"/>
      <c r="C6" s="643" t="s">
        <v>12740</v>
      </c>
      <c r="D6" s="643"/>
      <c r="E6" s="643"/>
    </row>
    <row r="7" spans="1:5" ht="12.75" customHeight="1" x14ac:dyDescent="0.2">
      <c r="A7" s="466" t="s">
        <v>12743</v>
      </c>
      <c r="B7" s="467"/>
      <c r="C7" s="468">
        <v>26.939</v>
      </c>
      <c r="D7" s="469" t="s">
        <v>12790</v>
      </c>
      <c r="E7" s="470">
        <v>0.253</v>
      </c>
    </row>
    <row r="8" spans="1:5" ht="12.75" customHeight="1" x14ac:dyDescent="0.2">
      <c r="A8" s="466" t="s">
        <v>12746</v>
      </c>
      <c r="B8" s="467"/>
      <c r="C8" s="468">
        <v>26.939</v>
      </c>
      <c r="D8" s="469" t="s">
        <v>12790</v>
      </c>
      <c r="E8" s="470">
        <v>0.29899999999999999</v>
      </c>
    </row>
    <row r="9" spans="1:5" x14ac:dyDescent="0.2">
      <c r="A9" s="466" t="s">
        <v>12749</v>
      </c>
      <c r="B9" s="467"/>
      <c r="C9" s="468">
        <v>26.939</v>
      </c>
      <c r="D9" s="469" t="s">
        <v>12790</v>
      </c>
      <c r="E9" s="470">
        <v>0.41199999999999998</v>
      </c>
    </row>
    <row r="10" spans="1:5" x14ac:dyDescent="0.2">
      <c r="A10" s="649" t="s">
        <v>12750</v>
      </c>
      <c r="B10" s="650"/>
      <c r="C10" s="650"/>
      <c r="D10" s="650"/>
      <c r="E10" s="651"/>
    </row>
    <row r="13" spans="1:5" x14ac:dyDescent="0.2">
      <c r="B13" s="481" t="s">
        <v>12285</v>
      </c>
      <c r="C13" s="481" t="s">
        <v>12788</v>
      </c>
      <c r="D13" s="481" t="s">
        <v>13231</v>
      </c>
      <c r="E13" s="481" t="s">
        <v>12811</v>
      </c>
    </row>
    <row r="14" spans="1:5" ht="27.75" customHeight="1" x14ac:dyDescent="0.2">
      <c r="B14" s="457" t="s">
        <v>12751</v>
      </c>
      <c r="C14" s="471">
        <v>270.23700000000002</v>
      </c>
      <c r="D14" s="471">
        <v>555.55100000000004</v>
      </c>
      <c r="E14" s="472">
        <f>TRUNC(D14/C14,4)</f>
        <v>2.0556999999999999</v>
      </c>
    </row>
    <row r="17" spans="1:5" x14ac:dyDescent="0.2">
      <c r="A17" s="432" t="s">
        <v>12789</v>
      </c>
      <c r="B17" s="433"/>
      <c r="C17" s="433"/>
      <c r="D17" s="433"/>
      <c r="E17" s="434"/>
    </row>
    <row r="18" spans="1:5" x14ac:dyDescent="0.2">
      <c r="A18" s="462" t="s">
        <v>12738</v>
      </c>
      <c r="B18" s="463"/>
      <c r="C18" s="643" t="s">
        <v>12739</v>
      </c>
      <c r="D18" s="643"/>
      <c r="E18" s="643"/>
    </row>
    <row r="19" spans="1:5" x14ac:dyDescent="0.2">
      <c r="A19" s="464"/>
      <c r="B19" s="465"/>
      <c r="C19" s="643" t="s">
        <v>12740</v>
      </c>
      <c r="D19" s="643"/>
      <c r="E19" s="643"/>
    </row>
    <row r="20" spans="1:5" ht="12.75" customHeight="1" x14ac:dyDescent="0.2">
      <c r="A20" s="466" t="s">
        <v>12743</v>
      </c>
      <c r="B20" s="467"/>
      <c r="C20" s="468">
        <f>ROUND((C7*$E$14)/$E$26,3)</f>
        <v>66.721000000000004</v>
      </c>
      <c r="D20" s="469" t="s">
        <v>12790</v>
      </c>
      <c r="E20" s="470">
        <f>ROUND((E7*$E$14)/$E$26,3)</f>
        <v>0.627</v>
      </c>
    </row>
    <row r="21" spans="1:5" ht="12.75" customHeight="1" x14ac:dyDescent="0.2">
      <c r="A21" s="466" t="s">
        <v>12746</v>
      </c>
      <c r="B21" s="467"/>
      <c r="C21" s="468">
        <f>ROUND((C8*$E$14)/$E$26,3)</f>
        <v>66.721000000000004</v>
      </c>
      <c r="D21" s="469" t="s">
        <v>12790</v>
      </c>
      <c r="E21" s="470">
        <f>ROUND((E8*$E$14)/$E$26,3)</f>
        <v>0.74099999999999999</v>
      </c>
    </row>
    <row r="22" spans="1:5" x14ac:dyDescent="0.2">
      <c r="A22" s="466" t="s">
        <v>12749</v>
      </c>
      <c r="B22" s="467"/>
      <c r="C22" s="468">
        <f>ROUND((C9*$E$14)/$E$26,3)</f>
        <v>66.721000000000004</v>
      </c>
      <c r="D22" s="469" t="s">
        <v>12790</v>
      </c>
      <c r="E22" s="470">
        <f>ROUND((E9*$E$14)/$E$26,3)</f>
        <v>1.02</v>
      </c>
    </row>
    <row r="23" spans="1:5" x14ac:dyDescent="0.2">
      <c r="C23" s="646" t="str">
        <f>CONCATENATE("(",C20," +",E20," D1 + ",E21," D2 + ",E22," D3",")")</f>
        <v>(66,721 +0,627 D1 + 0,741 D2 + 1,02 D3)</v>
      </c>
      <c r="D23" s="647"/>
      <c r="E23" s="648"/>
    </row>
    <row r="24" spans="1:5" x14ac:dyDescent="0.2">
      <c r="A24" s="473"/>
      <c r="B24" s="473"/>
      <c r="C24" s="473"/>
      <c r="D24" s="473"/>
      <c r="E24" s="473"/>
    </row>
    <row r="25" spans="1:5" x14ac:dyDescent="0.2">
      <c r="D25" s="644" t="s">
        <v>12752</v>
      </c>
      <c r="E25" s="645"/>
    </row>
    <row r="26" spans="1:5" x14ac:dyDescent="0.2">
      <c r="D26" s="474" t="s">
        <v>12753</v>
      </c>
      <c r="E26" s="475">
        <f>1-0.17</f>
        <v>0.83</v>
      </c>
    </row>
    <row r="28" spans="1:5" x14ac:dyDescent="0.2">
      <c r="A28" s="423"/>
      <c r="B28" s="424"/>
      <c r="C28" s="424"/>
      <c r="D28" s="424"/>
    </row>
    <row r="29" spans="1:5" ht="38.25" x14ac:dyDescent="0.25">
      <c r="A29" s="639" t="s">
        <v>12784</v>
      </c>
      <c r="B29" s="427" t="s">
        <v>12754</v>
      </c>
      <c r="C29" s="427" t="s">
        <v>12755</v>
      </c>
      <c r="D29" s="427" t="s">
        <v>12756</v>
      </c>
      <c r="E29" s="476" t="s">
        <v>12760</v>
      </c>
    </row>
    <row r="30" spans="1:5" x14ac:dyDescent="0.2">
      <c r="A30" s="640"/>
      <c r="B30" s="478">
        <f>'memoria DMT insumos'!C25</f>
        <v>36</v>
      </c>
      <c r="C30" s="478">
        <v>0</v>
      </c>
      <c r="D30" s="478">
        <v>0</v>
      </c>
      <c r="E30" s="477">
        <f>TRUNC($C$20+($E$20*B30)+($E$21*C30)+($E$22*D30),2)</f>
        <v>89.29</v>
      </c>
    </row>
    <row r="31" spans="1:5" x14ac:dyDescent="0.2">
      <c r="A31" s="423"/>
    </row>
    <row r="32" spans="1:5" ht="38.25" x14ac:dyDescent="0.25">
      <c r="A32" s="641" t="s">
        <v>12785</v>
      </c>
      <c r="B32" s="427" t="s">
        <v>12754</v>
      </c>
      <c r="C32" s="427" t="s">
        <v>12755</v>
      </c>
      <c r="D32" s="427" t="s">
        <v>12756</v>
      </c>
      <c r="E32" s="476" t="s">
        <v>12760</v>
      </c>
    </row>
    <row r="33" spans="1:5" x14ac:dyDescent="0.2">
      <c r="A33" s="642"/>
      <c r="B33" s="478">
        <f>'memoria DMT insumos'!C8</f>
        <v>102</v>
      </c>
      <c r="C33" s="478">
        <v>0</v>
      </c>
      <c r="D33" s="478">
        <v>0</v>
      </c>
      <c r="E33" s="477">
        <f>TRUNC($C$20+($E$20*B33)+($E$21*C33)+($E$22*D33),2)</f>
        <v>130.66999999999999</v>
      </c>
    </row>
  </sheetData>
  <mergeCells count="9">
    <mergeCell ref="A29:A30"/>
    <mergeCell ref="A32:A33"/>
    <mergeCell ref="C18:E18"/>
    <mergeCell ref="C19:E19"/>
    <mergeCell ref="C5:E5"/>
    <mergeCell ref="C6:E6"/>
    <mergeCell ref="D25:E25"/>
    <mergeCell ref="C23:E23"/>
    <mergeCell ref="A10:E10"/>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54"/>
  <sheetViews>
    <sheetView workbookViewId="0">
      <selection activeCell="D26" sqref="D26"/>
    </sheetView>
  </sheetViews>
  <sheetFormatPr defaultColWidth="14.42578125" defaultRowHeight="15" x14ac:dyDescent="0.25"/>
  <cols>
    <col min="1" max="1" width="20.42578125" style="231" customWidth="1"/>
    <col min="2" max="2" width="53.42578125" style="231" customWidth="1"/>
    <col min="3" max="3" width="16.5703125" style="231" customWidth="1"/>
    <col min="4" max="4" width="4.5703125" style="231" customWidth="1"/>
    <col min="5" max="6" width="6.85546875" style="231" customWidth="1"/>
    <col min="7" max="7" width="18.140625" style="231" bestFit="1" customWidth="1"/>
    <col min="8" max="16384" width="14.42578125" style="231"/>
  </cols>
  <sheetData>
    <row r="1" spans="1:7" ht="16.5" thickBot="1" x14ac:dyDescent="0.3">
      <c r="A1" s="656" t="s">
        <v>12386</v>
      </c>
      <c r="B1" s="657"/>
      <c r="C1" s="657"/>
      <c r="D1" s="657"/>
      <c r="E1" s="657"/>
      <c r="F1" s="657"/>
      <c r="G1" s="658"/>
    </row>
    <row r="2" spans="1:7" ht="15.75" thickBot="1" x14ac:dyDescent="0.3">
      <c r="A2" s="232" t="s">
        <v>12387</v>
      </c>
      <c r="B2" s="659"/>
      <c r="C2" s="657"/>
      <c r="D2" s="233" t="s">
        <v>12388</v>
      </c>
      <c r="E2" s="234"/>
      <c r="F2" s="235" t="s">
        <v>12389</v>
      </c>
      <c r="G2" s="236"/>
    </row>
    <row r="3" spans="1:7" ht="31.5" customHeight="1" thickBot="1" x14ac:dyDescent="0.3">
      <c r="A3" s="237" t="s">
        <v>12390</v>
      </c>
      <c r="B3" s="660" t="str">
        <f>orcamento!D3</f>
        <v>Objeto: EXECUÇÃO DE OBRA DE PAVIMENTAÇÃO E DRENAGEM DA RUA REINALDO MULLER</v>
      </c>
      <c r="C3" s="657"/>
      <c r="D3" s="657"/>
      <c r="E3" s="657"/>
      <c r="F3" s="657"/>
      <c r="G3" s="658"/>
    </row>
    <row r="4" spans="1:7" ht="15.75" thickBot="1" x14ac:dyDescent="0.3">
      <c r="A4" s="232" t="s">
        <v>12391</v>
      </c>
      <c r="B4" s="661" t="str">
        <f>orcamento!D2</f>
        <v>SECRETARIA MUNICIPAL DE OBRAS E INFRAESTRUTURA</v>
      </c>
      <c r="C4" s="657"/>
      <c r="D4" s="657"/>
      <c r="E4" s="658"/>
      <c r="F4" s="235" t="s">
        <v>12392</v>
      </c>
      <c r="G4" s="238" t="s">
        <v>12393</v>
      </c>
    </row>
    <row r="5" spans="1:7" ht="15.75" thickBot="1" x14ac:dyDescent="0.3">
      <c r="A5" s="232" t="s">
        <v>12394</v>
      </c>
      <c r="B5" s="239"/>
      <c r="C5" s="232" t="s">
        <v>12395</v>
      </c>
      <c r="D5" s="232"/>
      <c r="E5" s="232"/>
      <c r="F5" s="662"/>
      <c r="G5" s="658"/>
    </row>
    <row r="6" spans="1:7" ht="15.75" thickBot="1" x14ac:dyDescent="0.3">
      <c r="A6" s="232" t="s">
        <v>12396</v>
      </c>
      <c r="B6" s="240">
        <v>2364999.4600000004</v>
      </c>
      <c r="C6" s="241"/>
      <c r="D6" s="241"/>
      <c r="E6" s="242"/>
      <c r="F6" s="241"/>
      <c r="G6" s="243"/>
    </row>
    <row r="7" spans="1:7" ht="15.75" thickBot="1" x14ac:dyDescent="0.3">
      <c r="A7" s="232" t="s">
        <v>12397</v>
      </c>
      <c r="B7" s="240">
        <f>'Proposta-TCE'!C6</f>
        <v>2364999.4600000004</v>
      </c>
      <c r="C7" s="241"/>
      <c r="D7" s="241"/>
      <c r="E7" s="242"/>
      <c r="F7" s="241"/>
      <c r="G7" s="243"/>
    </row>
    <row r="8" spans="1:7" ht="15.75" thickBot="1" x14ac:dyDescent="0.3">
      <c r="A8" s="232" t="s">
        <v>12398</v>
      </c>
      <c r="B8" s="244">
        <f>COUNT('Orçamento-TCE'!B12:B38535)</f>
        <v>123</v>
      </c>
      <c r="C8" s="241"/>
      <c r="D8" s="241"/>
      <c r="E8" s="242"/>
      <c r="F8" s="241"/>
      <c r="G8" s="243"/>
    </row>
    <row r="9" spans="1:7" x14ac:dyDescent="0.25">
      <c r="A9" s="245"/>
      <c r="B9" s="246"/>
      <c r="C9" s="241"/>
      <c r="D9" s="241"/>
      <c r="E9" s="242"/>
      <c r="F9" s="241"/>
      <c r="G9" s="243"/>
    </row>
    <row r="10" spans="1:7" x14ac:dyDescent="0.25">
      <c r="A10" s="245"/>
      <c r="B10" s="246"/>
      <c r="C10" s="241"/>
      <c r="D10" s="241"/>
      <c r="E10" s="242"/>
      <c r="F10" s="241"/>
      <c r="G10" s="243"/>
    </row>
    <row r="11" spans="1:7" ht="13.5" customHeight="1" x14ac:dyDescent="0.25">
      <c r="A11" s="652" t="s">
        <v>12399</v>
      </c>
      <c r="B11" s="654" t="s">
        <v>12400</v>
      </c>
      <c r="C11" s="247" t="s">
        <v>12401</v>
      </c>
      <c r="D11" s="248"/>
      <c r="E11" s="248"/>
      <c r="F11" s="248"/>
      <c r="G11" s="247" t="s">
        <v>12402</v>
      </c>
    </row>
    <row r="12" spans="1:7" x14ac:dyDescent="0.25">
      <c r="A12" s="653"/>
      <c r="B12" s="655"/>
      <c r="C12" s="249" t="s">
        <v>12403</v>
      </c>
      <c r="D12" s="248"/>
      <c r="E12" s="250"/>
      <c r="F12" s="250"/>
      <c r="G12" s="249" t="s">
        <v>12403</v>
      </c>
    </row>
    <row r="13" spans="1:7" ht="30" x14ac:dyDescent="0.25">
      <c r="A13" s="251">
        <v>1</v>
      </c>
      <c r="B13" s="252" t="str">
        <f>B3</f>
        <v>Objeto: EXECUÇÃO DE OBRA DE PAVIMENTAÇÃO E DRENAGEM DA RUA REINALDO MULLER</v>
      </c>
      <c r="C13" s="253">
        <f>B6</f>
        <v>2364999.4600000004</v>
      </c>
      <c r="D13" s="254"/>
      <c r="E13" s="255"/>
      <c r="F13" s="255"/>
      <c r="G13" s="253">
        <f>SUMIF('Proposta-TCE'!$A$12:$A$38751,'Identificação-TCE'!$A13,'Proposta-TCE'!$H$12:$H$38751)</f>
        <v>2364999.4600000004</v>
      </c>
    </row>
    <row r="14" spans="1:7" x14ac:dyDescent="0.25">
      <c r="A14" s="256"/>
      <c r="B14" s="252"/>
      <c r="C14" s="253"/>
      <c r="D14" s="254"/>
      <c r="E14" s="255"/>
      <c r="F14" s="255"/>
      <c r="G14" s="253"/>
    </row>
    <row r="15" spans="1:7" x14ac:dyDescent="0.25">
      <c r="A15" s="256"/>
      <c r="B15" s="252"/>
      <c r="C15" s="253"/>
      <c r="D15" s="254"/>
      <c r="E15" s="255"/>
      <c r="F15" s="255"/>
      <c r="G15" s="253"/>
    </row>
    <row r="16" spans="1:7" x14ac:dyDescent="0.25">
      <c r="A16" s="256"/>
      <c r="B16" s="252"/>
      <c r="C16" s="253"/>
      <c r="D16" s="254"/>
      <c r="E16" s="255"/>
      <c r="F16" s="255"/>
      <c r="G16" s="253"/>
    </row>
    <row r="17" spans="1:7" x14ac:dyDescent="0.25">
      <c r="A17" s="256"/>
      <c r="B17" s="252"/>
      <c r="C17" s="253"/>
      <c r="D17" s="254"/>
      <c r="E17" s="255"/>
      <c r="F17" s="255"/>
      <c r="G17" s="253"/>
    </row>
    <row r="18" spans="1:7" x14ac:dyDescent="0.25">
      <c r="A18" s="256"/>
      <c r="B18" s="252"/>
      <c r="C18" s="253"/>
      <c r="D18" s="254"/>
      <c r="E18" s="255"/>
      <c r="F18" s="255"/>
      <c r="G18" s="253"/>
    </row>
    <row r="19" spans="1:7" ht="15.75" customHeight="1" x14ac:dyDescent="0.25">
      <c r="A19" s="243"/>
      <c r="B19" s="241"/>
      <c r="C19" s="257"/>
      <c r="D19" s="257"/>
      <c r="E19" s="258"/>
      <c r="F19" s="258"/>
      <c r="G19" s="258"/>
    </row>
    <row r="20" spans="1:7" ht="15.75" customHeight="1" x14ac:dyDescent="0.25">
      <c r="A20" s="243"/>
      <c r="B20" s="241"/>
      <c r="C20" s="257"/>
      <c r="D20" s="257"/>
      <c r="E20" s="258"/>
      <c r="F20" s="258"/>
      <c r="G20" s="258"/>
    </row>
    <row r="21" spans="1:7" ht="15.75" customHeight="1" x14ac:dyDescent="0.25">
      <c r="A21" s="243"/>
      <c r="B21" s="241"/>
      <c r="C21" s="257"/>
      <c r="D21" s="257"/>
      <c r="E21" s="258"/>
      <c r="F21" s="258"/>
      <c r="G21" s="258"/>
    </row>
    <row r="22" spans="1:7" ht="15.75" customHeight="1" x14ac:dyDescent="0.25">
      <c r="A22" s="243"/>
      <c r="B22" s="241"/>
      <c r="C22" s="257"/>
      <c r="D22" s="257"/>
      <c r="E22" s="258"/>
      <c r="F22" s="258"/>
      <c r="G22" s="258"/>
    </row>
    <row r="23" spans="1:7" ht="15.75" customHeight="1" x14ac:dyDescent="0.25">
      <c r="A23" s="243"/>
      <c r="B23" s="241"/>
      <c r="C23" s="257"/>
      <c r="D23" s="257"/>
      <c r="E23" s="258"/>
      <c r="F23" s="258"/>
      <c r="G23" s="258"/>
    </row>
    <row r="24" spans="1:7" ht="15.75" customHeight="1" x14ac:dyDescent="0.25">
      <c r="A24" s="243"/>
      <c r="B24" s="241"/>
      <c r="C24" s="257"/>
      <c r="D24" s="257"/>
      <c r="E24" s="258"/>
      <c r="F24" s="258"/>
      <c r="G24" s="258"/>
    </row>
    <row r="25" spans="1:7" ht="15.75" customHeight="1" x14ac:dyDescent="0.25">
      <c r="A25" s="243"/>
      <c r="B25" s="241"/>
      <c r="C25" s="257"/>
      <c r="D25" s="257"/>
      <c r="E25" s="258"/>
      <c r="F25" s="258"/>
      <c r="G25" s="258"/>
    </row>
    <row r="26" spans="1:7" ht="15.75" customHeight="1" x14ac:dyDescent="0.25">
      <c r="A26" s="243"/>
      <c r="B26" s="241"/>
      <c r="C26" s="257"/>
      <c r="D26" s="257"/>
      <c r="E26" s="258"/>
      <c r="F26" s="258"/>
      <c r="G26" s="258"/>
    </row>
    <row r="27" spans="1:7" ht="15.75" customHeight="1" x14ac:dyDescent="0.25">
      <c r="A27" s="243"/>
      <c r="B27" s="241"/>
      <c r="C27" s="257"/>
      <c r="D27" s="257"/>
      <c r="E27" s="258"/>
      <c r="F27" s="258"/>
      <c r="G27" s="258"/>
    </row>
    <row r="28" spans="1:7" ht="15.75" customHeight="1" x14ac:dyDescent="0.25">
      <c r="A28" s="243"/>
      <c r="B28" s="241"/>
      <c r="C28" s="257"/>
      <c r="D28" s="257"/>
      <c r="E28" s="258"/>
      <c r="F28" s="258"/>
      <c r="G28" s="258"/>
    </row>
    <row r="29" spans="1:7" ht="15.75" customHeight="1" x14ac:dyDescent="0.25">
      <c r="A29" s="243"/>
      <c r="B29" s="241"/>
      <c r="C29" s="257"/>
      <c r="D29" s="257"/>
      <c r="E29" s="258"/>
      <c r="F29" s="258"/>
      <c r="G29" s="258"/>
    </row>
    <row r="30" spans="1:7" ht="15.75" customHeight="1" x14ac:dyDescent="0.25">
      <c r="A30" s="243"/>
      <c r="B30" s="241"/>
      <c r="C30" s="257"/>
      <c r="D30" s="257"/>
      <c r="E30" s="258"/>
      <c r="F30" s="258"/>
      <c r="G30" s="258"/>
    </row>
    <row r="31" spans="1:7" ht="15.75" customHeight="1" x14ac:dyDescent="0.25">
      <c r="A31" s="243"/>
      <c r="B31" s="241"/>
      <c r="C31" s="257"/>
      <c r="D31" s="257"/>
      <c r="E31" s="258"/>
      <c r="F31" s="258"/>
      <c r="G31" s="258"/>
    </row>
    <row r="32" spans="1:7" ht="15.75" customHeight="1" x14ac:dyDescent="0.25">
      <c r="A32" s="243"/>
      <c r="B32" s="241"/>
      <c r="C32" s="257"/>
      <c r="D32" s="257"/>
      <c r="E32" s="258"/>
      <c r="F32" s="258"/>
      <c r="G32" s="258"/>
    </row>
    <row r="33" spans="1:7" ht="15.75" customHeight="1" x14ac:dyDescent="0.25">
      <c r="A33" s="243"/>
      <c r="B33" s="241"/>
      <c r="C33" s="257"/>
      <c r="D33" s="257"/>
      <c r="E33" s="258"/>
      <c r="F33" s="258"/>
      <c r="G33" s="258"/>
    </row>
    <row r="34" spans="1:7" ht="15.75" customHeight="1" x14ac:dyDescent="0.25">
      <c r="A34" s="243"/>
      <c r="B34" s="241"/>
      <c r="C34" s="257"/>
      <c r="D34" s="257"/>
      <c r="E34" s="258"/>
      <c r="F34" s="258"/>
      <c r="G34" s="258"/>
    </row>
    <row r="35" spans="1:7" ht="15.75" customHeight="1" x14ac:dyDescent="0.25">
      <c r="A35" s="243"/>
      <c r="B35" s="241"/>
      <c r="C35" s="257"/>
      <c r="D35" s="257"/>
      <c r="E35" s="258"/>
      <c r="F35" s="258"/>
      <c r="G35" s="258"/>
    </row>
    <row r="36" spans="1:7" ht="15.75" customHeight="1" x14ac:dyDescent="0.25">
      <c r="A36" s="243"/>
      <c r="B36" s="241"/>
      <c r="C36" s="257"/>
      <c r="D36" s="257"/>
      <c r="E36" s="258"/>
      <c r="F36" s="258"/>
      <c r="G36" s="258"/>
    </row>
    <row r="37" spans="1:7" ht="15.75" customHeight="1" x14ac:dyDescent="0.25">
      <c r="A37" s="243"/>
      <c r="B37" s="241"/>
      <c r="C37" s="257"/>
      <c r="D37" s="257"/>
      <c r="E37" s="258"/>
      <c r="F37" s="258"/>
      <c r="G37" s="258"/>
    </row>
    <row r="38" spans="1:7" ht="15.75" customHeight="1" x14ac:dyDescent="0.25">
      <c r="A38" s="243"/>
      <c r="B38" s="241"/>
      <c r="C38" s="257"/>
      <c r="D38" s="257"/>
      <c r="E38" s="258"/>
      <c r="F38" s="258"/>
      <c r="G38" s="258"/>
    </row>
    <row r="39" spans="1:7" ht="15.75" customHeight="1" x14ac:dyDescent="0.25">
      <c r="A39" s="243"/>
      <c r="B39" s="241"/>
      <c r="C39" s="257"/>
      <c r="D39" s="257"/>
      <c r="E39" s="258"/>
      <c r="F39" s="258"/>
      <c r="G39" s="258"/>
    </row>
    <row r="40" spans="1:7" ht="15.75" customHeight="1" x14ac:dyDescent="0.25">
      <c r="A40" s="243"/>
      <c r="B40" s="241"/>
      <c r="C40" s="257"/>
      <c r="D40" s="257"/>
      <c r="E40" s="258"/>
      <c r="F40" s="258"/>
      <c r="G40" s="258"/>
    </row>
    <row r="41" spans="1:7" ht="15.75" customHeight="1" x14ac:dyDescent="0.25">
      <c r="A41" s="243"/>
      <c r="B41" s="241"/>
      <c r="C41" s="257"/>
      <c r="D41" s="257"/>
      <c r="E41" s="258"/>
      <c r="F41" s="258"/>
      <c r="G41" s="258"/>
    </row>
    <row r="42" spans="1:7" ht="15.75" customHeight="1" x14ac:dyDescent="0.25">
      <c r="A42" s="243"/>
      <c r="B42" s="241"/>
      <c r="C42" s="257"/>
      <c r="D42" s="257"/>
      <c r="E42" s="258"/>
      <c r="F42" s="258"/>
      <c r="G42" s="258"/>
    </row>
    <row r="43" spans="1:7" ht="15.75" customHeight="1" x14ac:dyDescent="0.25">
      <c r="A43" s="243"/>
      <c r="B43" s="241"/>
      <c r="C43" s="257"/>
      <c r="D43" s="257"/>
      <c r="E43" s="258"/>
      <c r="F43" s="258"/>
      <c r="G43" s="258"/>
    </row>
    <row r="44" spans="1:7" ht="15.75" customHeight="1" x14ac:dyDescent="0.25">
      <c r="A44" s="243"/>
      <c r="B44" s="241"/>
      <c r="C44" s="257"/>
      <c r="D44" s="257"/>
      <c r="E44" s="258"/>
      <c r="F44" s="258"/>
      <c r="G44" s="258"/>
    </row>
    <row r="45" spans="1:7" ht="15.75" customHeight="1" x14ac:dyDescent="0.25">
      <c r="A45" s="243"/>
      <c r="B45" s="241"/>
      <c r="C45" s="257"/>
      <c r="D45" s="257"/>
      <c r="E45" s="258"/>
      <c r="F45" s="258"/>
      <c r="G45" s="258"/>
    </row>
    <row r="46" spans="1:7" ht="15.75" customHeight="1" x14ac:dyDescent="0.25">
      <c r="A46" s="243"/>
      <c r="B46" s="241"/>
      <c r="C46" s="257"/>
      <c r="D46" s="257"/>
      <c r="E46" s="258"/>
      <c r="F46" s="258"/>
      <c r="G46" s="258"/>
    </row>
    <row r="47" spans="1:7" ht="15.75" customHeight="1" x14ac:dyDescent="0.25">
      <c r="A47" s="243"/>
      <c r="B47" s="241"/>
      <c r="C47" s="257"/>
      <c r="D47" s="257"/>
      <c r="E47" s="258"/>
      <c r="F47" s="258"/>
      <c r="G47" s="258"/>
    </row>
    <row r="48" spans="1:7" ht="15.75" customHeight="1" x14ac:dyDescent="0.25">
      <c r="A48" s="243"/>
      <c r="B48" s="241"/>
      <c r="C48" s="257"/>
      <c r="D48" s="257"/>
      <c r="E48" s="258"/>
      <c r="F48" s="258"/>
      <c r="G48" s="258"/>
    </row>
    <row r="49" spans="1:7" ht="15.75" customHeight="1" x14ac:dyDescent="0.25">
      <c r="A49" s="243"/>
      <c r="B49" s="241"/>
      <c r="C49" s="257"/>
      <c r="D49" s="257"/>
      <c r="E49" s="258"/>
      <c r="F49" s="258"/>
      <c r="G49" s="258"/>
    </row>
    <row r="50" spans="1:7" ht="15.75" customHeight="1" x14ac:dyDescent="0.25">
      <c r="A50" s="243"/>
      <c r="B50" s="241"/>
      <c r="C50" s="257"/>
      <c r="D50" s="257"/>
      <c r="E50" s="258"/>
      <c r="F50" s="258"/>
      <c r="G50" s="258"/>
    </row>
    <row r="51" spans="1:7" ht="15.75" customHeight="1" x14ac:dyDescent="0.25">
      <c r="A51" s="243"/>
      <c r="B51" s="241"/>
      <c r="C51" s="257"/>
      <c r="D51" s="257"/>
      <c r="E51" s="258"/>
      <c r="F51" s="258"/>
      <c r="G51" s="258"/>
    </row>
    <row r="52" spans="1:7" ht="15.75" customHeight="1" x14ac:dyDescent="0.25">
      <c r="A52" s="243"/>
      <c r="B52" s="241"/>
      <c r="C52" s="257"/>
      <c r="D52" s="257"/>
      <c r="E52" s="258"/>
      <c r="F52" s="258"/>
      <c r="G52" s="258"/>
    </row>
    <row r="53" spans="1:7" ht="15.75" customHeight="1" x14ac:dyDescent="0.25">
      <c r="A53" s="243"/>
      <c r="B53" s="241"/>
      <c r="C53" s="257"/>
      <c r="D53" s="257"/>
      <c r="E53" s="258"/>
      <c r="F53" s="258"/>
      <c r="G53" s="258"/>
    </row>
    <row r="54" spans="1:7" ht="15.75" customHeight="1" x14ac:dyDescent="0.25">
      <c r="A54" s="243"/>
      <c r="B54" s="241"/>
      <c r="C54" s="257"/>
      <c r="D54" s="257"/>
      <c r="E54" s="258"/>
      <c r="F54" s="258"/>
      <c r="G54" s="258"/>
    </row>
    <row r="55" spans="1:7" ht="15.75" customHeight="1" x14ac:dyDescent="0.25">
      <c r="A55" s="243"/>
      <c r="B55" s="241"/>
      <c r="C55" s="257"/>
      <c r="D55" s="257"/>
      <c r="E55" s="258"/>
      <c r="F55" s="258"/>
      <c r="G55" s="258"/>
    </row>
    <row r="56" spans="1:7" ht="15.75" customHeight="1" x14ac:dyDescent="0.25">
      <c r="A56" s="243"/>
      <c r="B56" s="241"/>
      <c r="C56" s="257"/>
      <c r="D56" s="257"/>
      <c r="E56" s="258"/>
      <c r="F56" s="258"/>
      <c r="G56" s="258"/>
    </row>
    <row r="57" spans="1:7" ht="15.75" customHeight="1" x14ac:dyDescent="0.25">
      <c r="A57" s="243"/>
      <c r="B57" s="241"/>
      <c r="C57" s="257"/>
      <c r="D57" s="257"/>
      <c r="E57" s="258"/>
      <c r="F57" s="258"/>
      <c r="G57" s="258"/>
    </row>
    <row r="58" spans="1:7" ht="15.75" customHeight="1" x14ac:dyDescent="0.25">
      <c r="A58" s="243"/>
      <c r="B58" s="241"/>
      <c r="C58" s="257"/>
      <c r="D58" s="257"/>
      <c r="E58" s="258"/>
      <c r="F58" s="258"/>
      <c r="G58" s="258"/>
    </row>
    <row r="59" spans="1:7" ht="15.75" customHeight="1" x14ac:dyDescent="0.25">
      <c r="A59" s="243"/>
      <c r="B59" s="241"/>
      <c r="C59" s="257"/>
      <c r="D59" s="257"/>
      <c r="E59" s="258"/>
      <c r="F59" s="258"/>
      <c r="G59" s="258"/>
    </row>
    <row r="60" spans="1:7" ht="15.75" customHeight="1" x14ac:dyDescent="0.25">
      <c r="A60" s="243"/>
      <c r="B60" s="241"/>
      <c r="C60" s="257"/>
      <c r="D60" s="257"/>
      <c r="E60" s="258"/>
      <c r="F60" s="258"/>
      <c r="G60" s="258"/>
    </row>
    <row r="61" spans="1:7" ht="15.75" customHeight="1" x14ac:dyDescent="0.25">
      <c r="A61" s="243"/>
      <c r="B61" s="241"/>
      <c r="C61" s="257"/>
      <c r="D61" s="257"/>
      <c r="E61" s="258"/>
      <c r="F61" s="258"/>
      <c r="G61" s="258"/>
    </row>
    <row r="62" spans="1:7" ht="15.75" customHeight="1" x14ac:dyDescent="0.25">
      <c r="A62" s="243"/>
      <c r="B62" s="241"/>
      <c r="C62" s="257"/>
      <c r="D62" s="257"/>
      <c r="E62" s="258"/>
      <c r="F62" s="258"/>
      <c r="G62" s="258"/>
    </row>
    <row r="63" spans="1:7" ht="15.75" customHeight="1" x14ac:dyDescent="0.25">
      <c r="A63" s="243"/>
      <c r="B63" s="241"/>
      <c r="C63" s="257"/>
      <c r="D63" s="257"/>
      <c r="E63" s="258"/>
      <c r="F63" s="258"/>
      <c r="G63" s="258"/>
    </row>
    <row r="64" spans="1:7" ht="15.75" customHeight="1" x14ac:dyDescent="0.25">
      <c r="A64" s="243"/>
      <c r="B64" s="241"/>
      <c r="C64" s="257"/>
      <c r="D64" s="257"/>
      <c r="E64" s="258"/>
      <c r="F64" s="258"/>
      <c r="G64" s="258"/>
    </row>
    <row r="65" spans="1:7" ht="15.75" customHeight="1" x14ac:dyDescent="0.25">
      <c r="A65" s="243"/>
      <c r="B65" s="241"/>
      <c r="C65" s="257"/>
      <c r="D65" s="257"/>
      <c r="E65" s="258"/>
      <c r="F65" s="258"/>
      <c r="G65" s="258"/>
    </row>
    <row r="66" spans="1:7" ht="15.75" customHeight="1" x14ac:dyDescent="0.25">
      <c r="A66" s="243"/>
      <c r="B66" s="241"/>
      <c r="C66" s="257"/>
      <c r="D66" s="257"/>
      <c r="E66" s="258"/>
      <c r="F66" s="258"/>
      <c r="G66" s="258"/>
    </row>
    <row r="67" spans="1:7" ht="15.75" customHeight="1" x14ac:dyDescent="0.25">
      <c r="A67" s="243"/>
      <c r="B67" s="241"/>
      <c r="C67" s="257"/>
      <c r="D67" s="257"/>
      <c r="E67" s="258"/>
      <c r="F67" s="258"/>
      <c r="G67" s="258"/>
    </row>
    <row r="68" spans="1:7" ht="15.75" customHeight="1" x14ac:dyDescent="0.25">
      <c r="A68" s="243"/>
      <c r="B68" s="241"/>
      <c r="C68" s="257"/>
      <c r="D68" s="257"/>
      <c r="E68" s="258"/>
      <c r="F68" s="258"/>
      <c r="G68" s="258"/>
    </row>
    <row r="69" spans="1:7" ht="15.75" customHeight="1" x14ac:dyDescent="0.25">
      <c r="A69" s="243"/>
      <c r="B69" s="241"/>
      <c r="C69" s="257"/>
      <c r="D69" s="257"/>
      <c r="E69" s="258"/>
      <c r="F69" s="258"/>
      <c r="G69" s="258"/>
    </row>
    <row r="70" spans="1:7" ht="15.75" customHeight="1" x14ac:dyDescent="0.25">
      <c r="A70" s="243"/>
      <c r="B70" s="241"/>
      <c r="C70" s="257"/>
      <c r="D70" s="257"/>
      <c r="E70" s="258"/>
      <c r="F70" s="258"/>
      <c r="G70" s="258"/>
    </row>
    <row r="71" spans="1:7" ht="15.75" customHeight="1" x14ac:dyDescent="0.25">
      <c r="A71" s="243"/>
      <c r="B71" s="241"/>
      <c r="C71" s="257"/>
      <c r="D71" s="257"/>
      <c r="E71" s="258"/>
      <c r="F71" s="258"/>
      <c r="G71" s="258"/>
    </row>
    <row r="72" spans="1:7" ht="15.75" customHeight="1" x14ac:dyDescent="0.25">
      <c r="A72" s="243"/>
      <c r="B72" s="241"/>
      <c r="C72" s="257"/>
      <c r="D72" s="257"/>
      <c r="E72" s="258"/>
      <c r="F72" s="258"/>
      <c r="G72" s="258"/>
    </row>
    <row r="73" spans="1:7" ht="15.75" customHeight="1" x14ac:dyDescent="0.25">
      <c r="A73" s="243"/>
      <c r="B73" s="241"/>
      <c r="C73" s="257"/>
      <c r="D73" s="257"/>
      <c r="E73" s="258"/>
      <c r="F73" s="258"/>
      <c r="G73" s="258"/>
    </row>
    <row r="74" spans="1:7" ht="15.75" customHeight="1" x14ac:dyDescent="0.25">
      <c r="A74" s="243"/>
      <c r="B74" s="241"/>
      <c r="C74" s="257"/>
      <c r="D74" s="257"/>
      <c r="E74" s="258"/>
      <c r="F74" s="258"/>
      <c r="G74" s="258"/>
    </row>
    <row r="75" spans="1:7" ht="15.75" customHeight="1" x14ac:dyDescent="0.25">
      <c r="A75" s="243"/>
      <c r="B75" s="241"/>
      <c r="C75" s="257"/>
      <c r="D75" s="257"/>
      <c r="E75" s="258"/>
      <c r="F75" s="258"/>
      <c r="G75" s="258"/>
    </row>
    <row r="76" spans="1:7" ht="15.75" customHeight="1" x14ac:dyDescent="0.25">
      <c r="A76" s="243"/>
      <c r="B76" s="241"/>
      <c r="C76" s="257"/>
      <c r="D76" s="257"/>
      <c r="E76" s="258"/>
      <c r="F76" s="258"/>
      <c r="G76" s="258"/>
    </row>
    <row r="77" spans="1:7" ht="15.75" customHeight="1" x14ac:dyDescent="0.25">
      <c r="A77" s="243"/>
      <c r="B77" s="241"/>
      <c r="C77" s="257"/>
      <c r="D77" s="257"/>
      <c r="E77" s="258"/>
      <c r="F77" s="258"/>
      <c r="G77" s="258"/>
    </row>
    <row r="78" spans="1:7" ht="15.75" customHeight="1" x14ac:dyDescent="0.25">
      <c r="A78" s="243"/>
      <c r="B78" s="241"/>
      <c r="C78" s="257"/>
      <c r="D78" s="257"/>
      <c r="E78" s="258"/>
      <c r="F78" s="258"/>
      <c r="G78" s="258"/>
    </row>
    <row r="79" spans="1:7" ht="15.75" customHeight="1" x14ac:dyDescent="0.25">
      <c r="A79" s="243"/>
      <c r="B79" s="241"/>
      <c r="C79" s="257"/>
      <c r="D79" s="257"/>
      <c r="E79" s="258"/>
      <c r="F79" s="258"/>
      <c r="G79" s="258"/>
    </row>
    <row r="80" spans="1:7" ht="15.75" customHeight="1" x14ac:dyDescent="0.25">
      <c r="A80" s="243"/>
      <c r="B80" s="241"/>
      <c r="C80" s="257"/>
      <c r="D80" s="257"/>
      <c r="E80" s="258"/>
      <c r="F80" s="258"/>
      <c r="G80" s="258"/>
    </row>
    <row r="81" spans="1:7" ht="15.75" customHeight="1" x14ac:dyDescent="0.25">
      <c r="A81" s="243"/>
      <c r="B81" s="241"/>
      <c r="C81" s="257"/>
      <c r="D81" s="257"/>
      <c r="E81" s="258"/>
      <c r="F81" s="258"/>
      <c r="G81" s="258"/>
    </row>
    <row r="82" spans="1:7" ht="15.75" customHeight="1" x14ac:dyDescent="0.25">
      <c r="A82" s="243"/>
      <c r="B82" s="241"/>
      <c r="C82" s="257"/>
      <c r="D82" s="257"/>
      <c r="E82" s="258"/>
      <c r="F82" s="258"/>
      <c r="G82" s="258"/>
    </row>
    <row r="83" spans="1:7" ht="15.75" customHeight="1" x14ac:dyDescent="0.25">
      <c r="A83" s="243"/>
      <c r="B83" s="241"/>
      <c r="C83" s="257"/>
      <c r="D83" s="257"/>
      <c r="E83" s="258"/>
      <c r="F83" s="258"/>
      <c r="G83" s="258"/>
    </row>
    <row r="84" spans="1:7" ht="15.75" customHeight="1" x14ac:dyDescent="0.25">
      <c r="A84" s="243"/>
      <c r="B84" s="241"/>
      <c r="C84" s="257"/>
      <c r="D84" s="257"/>
      <c r="E84" s="258"/>
      <c r="F84" s="258"/>
      <c r="G84" s="258"/>
    </row>
    <row r="85" spans="1:7" ht="15.75" customHeight="1" x14ac:dyDescent="0.25">
      <c r="A85" s="243"/>
      <c r="B85" s="241"/>
      <c r="C85" s="257"/>
      <c r="D85" s="257"/>
      <c r="E85" s="258"/>
      <c r="F85" s="258"/>
      <c r="G85" s="258"/>
    </row>
    <row r="86" spans="1:7" ht="15.75" customHeight="1" x14ac:dyDescent="0.25">
      <c r="A86" s="243"/>
      <c r="B86" s="241"/>
      <c r="C86" s="257"/>
      <c r="D86" s="257"/>
      <c r="E86" s="258"/>
      <c r="F86" s="258"/>
      <c r="G86" s="258"/>
    </row>
    <row r="87" spans="1:7" ht="15.75" customHeight="1" x14ac:dyDescent="0.25">
      <c r="A87" s="243"/>
      <c r="B87" s="241"/>
      <c r="C87" s="257"/>
      <c r="D87" s="257"/>
      <c r="E87" s="258"/>
      <c r="F87" s="258"/>
      <c r="G87" s="258"/>
    </row>
    <row r="88" spans="1:7" ht="15.75" customHeight="1" x14ac:dyDescent="0.25">
      <c r="A88" s="243"/>
      <c r="B88" s="241"/>
      <c r="C88" s="257"/>
      <c r="D88" s="257"/>
      <c r="E88" s="258"/>
      <c r="F88" s="258"/>
      <c r="G88" s="258"/>
    </row>
    <row r="89" spans="1:7" ht="15.75" customHeight="1" x14ac:dyDescent="0.25">
      <c r="A89" s="243"/>
      <c r="B89" s="241"/>
      <c r="C89" s="257"/>
      <c r="D89" s="257"/>
      <c r="E89" s="258"/>
      <c r="F89" s="258"/>
      <c r="G89" s="258"/>
    </row>
    <row r="90" spans="1:7" ht="15.75" customHeight="1" x14ac:dyDescent="0.25">
      <c r="A90" s="243"/>
      <c r="B90" s="241"/>
      <c r="C90" s="257"/>
      <c r="D90" s="257"/>
      <c r="E90" s="258"/>
      <c r="F90" s="258"/>
      <c r="G90" s="258"/>
    </row>
    <row r="91" spans="1:7" ht="15.75" customHeight="1" x14ac:dyDescent="0.25">
      <c r="A91" s="243"/>
      <c r="B91" s="241"/>
      <c r="C91" s="257"/>
      <c r="D91" s="257"/>
      <c r="E91" s="258"/>
      <c r="F91" s="258"/>
      <c r="G91" s="258"/>
    </row>
    <row r="92" spans="1:7" ht="15.75" customHeight="1" x14ac:dyDescent="0.25">
      <c r="A92" s="243"/>
      <c r="B92" s="241"/>
      <c r="C92" s="257"/>
      <c r="D92" s="257"/>
      <c r="E92" s="258"/>
      <c r="F92" s="258"/>
      <c r="G92" s="258"/>
    </row>
    <row r="93" spans="1:7" ht="15.75" customHeight="1" x14ac:dyDescent="0.25">
      <c r="A93" s="243"/>
      <c r="B93" s="241"/>
      <c r="C93" s="257"/>
      <c r="D93" s="257"/>
      <c r="E93" s="258"/>
      <c r="F93" s="258"/>
      <c r="G93" s="258"/>
    </row>
    <row r="94" spans="1:7" ht="15.75" customHeight="1" x14ac:dyDescent="0.25">
      <c r="A94" s="243"/>
      <c r="B94" s="241"/>
      <c r="C94" s="257"/>
      <c r="D94" s="257"/>
      <c r="E94" s="258"/>
      <c r="F94" s="258"/>
      <c r="G94" s="258"/>
    </row>
    <row r="95" spans="1:7" ht="15.75" customHeight="1" x14ac:dyDescent="0.25">
      <c r="A95" s="243"/>
      <c r="B95" s="241"/>
      <c r="C95" s="257"/>
      <c r="D95" s="257"/>
      <c r="E95" s="258"/>
      <c r="F95" s="258"/>
      <c r="G95" s="258"/>
    </row>
    <row r="96" spans="1:7" ht="15.75" customHeight="1" x14ac:dyDescent="0.25">
      <c r="A96" s="243"/>
      <c r="B96" s="241"/>
      <c r="C96" s="257"/>
      <c r="D96" s="257"/>
      <c r="E96" s="258"/>
      <c r="F96" s="258"/>
      <c r="G96" s="258"/>
    </row>
    <row r="97" spans="1:7" ht="15.75" customHeight="1" x14ac:dyDescent="0.25">
      <c r="A97" s="243"/>
      <c r="B97" s="241"/>
      <c r="C97" s="257"/>
      <c r="D97" s="257"/>
      <c r="E97" s="258"/>
      <c r="F97" s="258"/>
      <c r="G97" s="258"/>
    </row>
    <row r="98" spans="1:7" ht="15.75" customHeight="1" x14ac:dyDescent="0.25">
      <c r="A98" s="243"/>
      <c r="B98" s="241"/>
      <c r="C98" s="257"/>
      <c r="D98" s="257"/>
      <c r="E98" s="258"/>
      <c r="F98" s="258"/>
      <c r="G98" s="258"/>
    </row>
    <row r="99" spans="1:7" ht="15.75" customHeight="1" x14ac:dyDescent="0.25">
      <c r="A99" s="243"/>
      <c r="B99" s="241"/>
      <c r="C99" s="257"/>
      <c r="D99" s="257"/>
      <c r="E99" s="258"/>
      <c r="F99" s="258"/>
      <c r="G99" s="258"/>
    </row>
    <row r="100" spans="1:7" ht="15.75" customHeight="1" x14ac:dyDescent="0.25">
      <c r="A100" s="243"/>
      <c r="B100" s="241"/>
      <c r="C100" s="257"/>
      <c r="D100" s="257"/>
      <c r="E100" s="258"/>
      <c r="F100" s="258"/>
      <c r="G100" s="258"/>
    </row>
    <row r="101" spans="1:7" ht="15.75" customHeight="1" x14ac:dyDescent="0.25">
      <c r="A101" s="243"/>
      <c r="B101" s="241"/>
      <c r="C101" s="257"/>
      <c r="D101" s="257"/>
      <c r="E101" s="258"/>
      <c r="F101" s="258"/>
      <c r="G101" s="258"/>
    </row>
    <row r="102" spans="1:7" ht="15.75" customHeight="1" x14ac:dyDescent="0.25">
      <c r="A102" s="243"/>
      <c r="B102" s="241"/>
      <c r="C102" s="257"/>
      <c r="D102" s="257"/>
      <c r="E102" s="258"/>
      <c r="F102" s="258"/>
      <c r="G102" s="258"/>
    </row>
    <row r="103" spans="1:7" ht="15.75" customHeight="1" x14ac:dyDescent="0.25">
      <c r="A103" s="243"/>
      <c r="B103" s="241"/>
      <c r="C103" s="257"/>
      <c r="D103" s="257"/>
      <c r="E103" s="258"/>
      <c r="F103" s="258"/>
      <c r="G103" s="258"/>
    </row>
    <row r="104" spans="1:7" ht="15.75" customHeight="1" x14ac:dyDescent="0.25">
      <c r="A104" s="243"/>
      <c r="B104" s="241"/>
      <c r="C104" s="257"/>
      <c r="D104" s="257"/>
      <c r="E104" s="258"/>
      <c r="F104" s="258"/>
      <c r="G104" s="258"/>
    </row>
    <row r="105" spans="1:7" ht="15.75" customHeight="1" x14ac:dyDescent="0.25">
      <c r="A105" s="243"/>
      <c r="B105" s="241"/>
      <c r="C105" s="257"/>
      <c r="D105" s="257"/>
      <c r="E105" s="258"/>
      <c r="F105" s="258"/>
      <c r="G105" s="258"/>
    </row>
    <row r="106" spans="1:7" ht="15.75" customHeight="1" x14ac:dyDescent="0.25">
      <c r="A106" s="243"/>
      <c r="B106" s="241"/>
      <c r="C106" s="257"/>
      <c r="D106" s="257"/>
      <c r="E106" s="258"/>
      <c r="F106" s="258"/>
      <c r="G106" s="258"/>
    </row>
    <row r="107" spans="1:7" ht="15.75" customHeight="1" x14ac:dyDescent="0.25">
      <c r="A107" s="243"/>
      <c r="B107" s="241"/>
      <c r="C107" s="257"/>
      <c r="D107" s="257"/>
      <c r="E107" s="258"/>
      <c r="F107" s="258"/>
      <c r="G107" s="258"/>
    </row>
    <row r="108" spans="1:7" ht="15.75" customHeight="1" x14ac:dyDescent="0.25">
      <c r="A108" s="243"/>
      <c r="B108" s="241"/>
      <c r="C108" s="257"/>
      <c r="D108" s="257"/>
      <c r="E108" s="258"/>
      <c r="F108" s="258"/>
      <c r="G108" s="258"/>
    </row>
    <row r="109" spans="1:7" ht="15.75" customHeight="1" x14ac:dyDescent="0.25">
      <c r="A109" s="243"/>
      <c r="B109" s="241"/>
      <c r="C109" s="257"/>
      <c r="D109" s="257"/>
      <c r="E109" s="258"/>
      <c r="F109" s="258"/>
      <c r="G109" s="258"/>
    </row>
    <row r="110" spans="1:7" ht="15.75" customHeight="1" x14ac:dyDescent="0.25">
      <c r="A110" s="243"/>
      <c r="B110" s="241"/>
      <c r="C110" s="257"/>
      <c r="D110" s="257"/>
      <c r="E110" s="258"/>
      <c r="F110" s="258"/>
      <c r="G110" s="258"/>
    </row>
    <row r="111" spans="1:7" ht="15.75" customHeight="1" x14ac:dyDescent="0.25">
      <c r="A111" s="243"/>
      <c r="B111" s="241"/>
      <c r="C111" s="257"/>
      <c r="D111" s="257"/>
      <c r="E111" s="258"/>
      <c r="F111" s="258"/>
      <c r="G111" s="258"/>
    </row>
    <row r="112" spans="1:7" ht="15.75" customHeight="1" x14ac:dyDescent="0.25">
      <c r="A112" s="243"/>
      <c r="B112" s="241"/>
      <c r="C112" s="257"/>
      <c r="D112" s="257"/>
      <c r="E112" s="258"/>
      <c r="F112" s="258"/>
      <c r="G112" s="258"/>
    </row>
    <row r="113" spans="1:7" ht="15.75" customHeight="1" x14ac:dyDescent="0.25">
      <c r="A113" s="243"/>
      <c r="B113" s="241"/>
      <c r="C113" s="257"/>
      <c r="D113" s="257"/>
      <c r="E113" s="258"/>
      <c r="F113" s="258"/>
      <c r="G113" s="258"/>
    </row>
    <row r="114" spans="1:7" ht="15.75" customHeight="1" x14ac:dyDescent="0.25">
      <c r="A114" s="243"/>
      <c r="B114" s="241"/>
      <c r="C114" s="257"/>
      <c r="D114" s="257"/>
      <c r="E114" s="258"/>
      <c r="F114" s="258"/>
      <c r="G114" s="258"/>
    </row>
    <row r="115" spans="1:7" ht="15.75" customHeight="1" x14ac:dyDescent="0.25">
      <c r="A115" s="243"/>
      <c r="B115" s="241"/>
      <c r="C115" s="257"/>
      <c r="D115" s="257"/>
      <c r="E115" s="258"/>
      <c r="F115" s="258"/>
      <c r="G115" s="258"/>
    </row>
    <row r="116" spans="1:7" ht="15.75" customHeight="1" x14ac:dyDescent="0.25">
      <c r="A116" s="243"/>
      <c r="B116" s="241"/>
      <c r="C116" s="257"/>
      <c r="D116" s="257"/>
      <c r="E116" s="258"/>
      <c r="F116" s="258"/>
      <c r="G116" s="258"/>
    </row>
    <row r="117" spans="1:7" ht="15.75" customHeight="1" x14ac:dyDescent="0.25">
      <c r="A117" s="243"/>
      <c r="B117" s="241"/>
      <c r="C117" s="257"/>
      <c r="D117" s="257"/>
      <c r="E117" s="258"/>
      <c r="F117" s="258"/>
      <c r="G117" s="258"/>
    </row>
    <row r="118" spans="1:7" ht="15.75" customHeight="1" x14ac:dyDescent="0.25">
      <c r="A118" s="243"/>
      <c r="B118" s="241"/>
      <c r="C118" s="257"/>
      <c r="D118" s="257"/>
      <c r="E118" s="258"/>
      <c r="F118" s="258"/>
      <c r="G118" s="258"/>
    </row>
    <row r="119" spans="1:7" ht="15.75" customHeight="1" x14ac:dyDescent="0.25">
      <c r="A119" s="243"/>
      <c r="B119" s="241"/>
      <c r="C119" s="257"/>
      <c r="D119" s="257"/>
      <c r="E119" s="258"/>
      <c r="F119" s="258"/>
      <c r="G119" s="258"/>
    </row>
    <row r="120" spans="1:7" ht="15.75" customHeight="1" x14ac:dyDescent="0.25">
      <c r="A120" s="243"/>
      <c r="B120" s="241"/>
      <c r="C120" s="257"/>
      <c r="D120" s="257"/>
      <c r="E120" s="258"/>
      <c r="F120" s="258"/>
      <c r="G120" s="258"/>
    </row>
    <row r="121" spans="1:7" ht="15.75" customHeight="1" x14ac:dyDescent="0.25">
      <c r="A121" s="243"/>
      <c r="B121" s="241"/>
      <c r="C121" s="257"/>
      <c r="D121" s="257"/>
      <c r="E121" s="258"/>
      <c r="F121" s="258"/>
      <c r="G121" s="258"/>
    </row>
    <row r="122" spans="1:7" ht="15.75" customHeight="1" x14ac:dyDescent="0.25">
      <c r="A122" s="243"/>
      <c r="B122" s="241"/>
      <c r="C122" s="257"/>
      <c r="D122" s="257"/>
      <c r="E122" s="258"/>
      <c r="F122" s="258"/>
      <c r="G122" s="258"/>
    </row>
    <row r="123" spans="1:7" ht="15.75" customHeight="1" x14ac:dyDescent="0.25">
      <c r="A123" s="243"/>
      <c r="B123" s="241"/>
      <c r="C123" s="257"/>
      <c r="D123" s="257"/>
      <c r="E123" s="258"/>
      <c r="F123" s="258"/>
      <c r="G123" s="258"/>
    </row>
    <row r="124" spans="1:7" ht="15.75" customHeight="1" x14ac:dyDescent="0.25">
      <c r="A124" s="243"/>
      <c r="B124" s="241"/>
      <c r="C124" s="257"/>
      <c r="D124" s="257"/>
      <c r="E124" s="258"/>
      <c r="F124" s="258"/>
      <c r="G124" s="258"/>
    </row>
    <row r="125" spans="1:7" ht="15.75" customHeight="1" x14ac:dyDescent="0.25">
      <c r="A125" s="243"/>
      <c r="B125" s="241"/>
      <c r="C125" s="257"/>
      <c r="D125" s="257"/>
      <c r="E125" s="258"/>
      <c r="F125" s="258"/>
      <c r="G125" s="258"/>
    </row>
    <row r="126" spans="1:7" ht="15.75" customHeight="1" x14ac:dyDescent="0.25">
      <c r="A126" s="243"/>
      <c r="B126" s="241"/>
      <c r="C126" s="257"/>
      <c r="D126" s="257"/>
      <c r="E126" s="258"/>
      <c r="F126" s="258"/>
      <c r="G126" s="258"/>
    </row>
    <row r="127" spans="1:7" ht="15.75" customHeight="1" x14ac:dyDescent="0.25">
      <c r="A127" s="243"/>
      <c r="B127" s="241"/>
      <c r="C127" s="257"/>
      <c r="D127" s="257"/>
      <c r="E127" s="258"/>
      <c r="F127" s="258"/>
      <c r="G127" s="258"/>
    </row>
    <row r="128" spans="1:7" ht="15.75" customHeight="1" x14ac:dyDescent="0.25">
      <c r="A128" s="243"/>
      <c r="B128" s="241"/>
      <c r="C128" s="257"/>
      <c r="D128" s="257"/>
      <c r="E128" s="258"/>
      <c r="F128" s="258"/>
      <c r="G128" s="258"/>
    </row>
    <row r="129" spans="1:7" ht="15.75" customHeight="1" x14ac:dyDescent="0.25">
      <c r="A129" s="243"/>
      <c r="B129" s="241"/>
      <c r="C129" s="257"/>
      <c r="D129" s="257"/>
      <c r="E129" s="258"/>
      <c r="F129" s="258"/>
      <c r="G129" s="258"/>
    </row>
    <row r="130" spans="1:7" ht="15.75" customHeight="1" x14ac:dyDescent="0.25">
      <c r="A130" s="243"/>
      <c r="B130" s="241"/>
      <c r="C130" s="257"/>
      <c r="D130" s="257"/>
      <c r="E130" s="258"/>
      <c r="F130" s="258"/>
      <c r="G130" s="258"/>
    </row>
    <row r="131" spans="1:7" ht="15.75" customHeight="1" x14ac:dyDescent="0.25">
      <c r="A131" s="243"/>
      <c r="B131" s="241"/>
      <c r="C131" s="257"/>
      <c r="D131" s="257"/>
      <c r="E131" s="258"/>
      <c r="F131" s="258"/>
      <c r="G131" s="258"/>
    </row>
    <row r="132" spans="1:7" ht="15.75" customHeight="1" x14ac:dyDescent="0.25">
      <c r="A132" s="243"/>
      <c r="B132" s="241"/>
      <c r="C132" s="257"/>
      <c r="D132" s="257"/>
      <c r="E132" s="258"/>
      <c r="F132" s="258"/>
      <c r="G132" s="258"/>
    </row>
    <row r="133" spans="1:7" ht="15.75" customHeight="1" x14ac:dyDescent="0.25">
      <c r="A133" s="243"/>
      <c r="B133" s="241"/>
      <c r="C133" s="257"/>
      <c r="D133" s="257"/>
      <c r="E133" s="258"/>
      <c r="F133" s="258"/>
      <c r="G133" s="258"/>
    </row>
    <row r="134" spans="1:7" ht="15.75" customHeight="1" x14ac:dyDescent="0.25">
      <c r="A134" s="243"/>
      <c r="B134" s="241"/>
      <c r="C134" s="257"/>
      <c r="D134" s="257"/>
      <c r="E134" s="258"/>
      <c r="F134" s="258"/>
      <c r="G134" s="258"/>
    </row>
    <row r="135" spans="1:7" ht="15.75" customHeight="1" x14ac:dyDescent="0.25">
      <c r="A135" s="243"/>
      <c r="B135" s="241"/>
      <c r="C135" s="257"/>
      <c r="D135" s="257"/>
      <c r="E135" s="258"/>
      <c r="F135" s="258"/>
      <c r="G135" s="258"/>
    </row>
    <row r="136" spans="1:7" ht="15.75" customHeight="1" x14ac:dyDescent="0.25">
      <c r="A136" s="243"/>
      <c r="B136" s="241"/>
      <c r="C136" s="257"/>
      <c r="D136" s="257"/>
      <c r="E136" s="258"/>
      <c r="F136" s="258"/>
      <c r="G136" s="258"/>
    </row>
    <row r="137" spans="1:7" ht="15.75" customHeight="1" x14ac:dyDescent="0.25">
      <c r="A137" s="243"/>
      <c r="B137" s="241"/>
      <c r="C137" s="257"/>
      <c r="D137" s="257"/>
      <c r="E137" s="258"/>
      <c r="F137" s="258"/>
      <c r="G137" s="258"/>
    </row>
    <row r="138" spans="1:7" ht="15.75" customHeight="1" x14ac:dyDescent="0.25">
      <c r="A138" s="243"/>
      <c r="B138" s="241"/>
      <c r="C138" s="257"/>
      <c r="D138" s="257"/>
      <c r="E138" s="258"/>
      <c r="F138" s="258"/>
      <c r="G138" s="258"/>
    </row>
    <row r="139" spans="1:7" ht="15.75" customHeight="1" x14ac:dyDescent="0.25">
      <c r="A139" s="243"/>
      <c r="B139" s="241"/>
      <c r="C139" s="257"/>
      <c r="D139" s="257"/>
      <c r="E139" s="258"/>
      <c r="F139" s="258"/>
      <c r="G139" s="258"/>
    </row>
    <row r="140" spans="1:7" ht="15.75" customHeight="1" x14ac:dyDescent="0.25">
      <c r="A140" s="243"/>
      <c r="B140" s="241"/>
      <c r="C140" s="257"/>
      <c r="D140" s="257"/>
      <c r="E140" s="258"/>
      <c r="F140" s="258"/>
      <c r="G140" s="258"/>
    </row>
    <row r="141" spans="1:7" ht="15.75" customHeight="1" x14ac:dyDescent="0.25">
      <c r="A141" s="243"/>
      <c r="B141" s="241"/>
      <c r="C141" s="257"/>
      <c r="D141" s="257"/>
      <c r="E141" s="258"/>
      <c r="F141" s="258"/>
      <c r="G141" s="258"/>
    </row>
    <row r="142" spans="1:7" ht="15.75" customHeight="1" x14ac:dyDescent="0.25">
      <c r="A142" s="243"/>
      <c r="B142" s="241"/>
      <c r="C142" s="257"/>
      <c r="D142" s="257"/>
      <c r="E142" s="258"/>
      <c r="F142" s="258"/>
      <c r="G142" s="258"/>
    </row>
    <row r="143" spans="1:7" ht="15.75" customHeight="1" x14ac:dyDescent="0.25">
      <c r="A143" s="243"/>
      <c r="B143" s="241"/>
      <c r="C143" s="257"/>
      <c r="D143" s="257"/>
      <c r="E143" s="258"/>
      <c r="F143" s="258"/>
      <c r="G143" s="258"/>
    </row>
    <row r="144" spans="1:7" ht="15.75" customHeight="1" x14ac:dyDescent="0.25">
      <c r="A144" s="243"/>
      <c r="B144" s="241"/>
      <c r="C144" s="257"/>
      <c r="D144" s="257"/>
      <c r="E144" s="258"/>
      <c r="F144" s="258"/>
      <c r="G144" s="258"/>
    </row>
    <row r="145" spans="1:7" ht="15.75" customHeight="1" x14ac:dyDescent="0.25">
      <c r="A145" s="243"/>
      <c r="B145" s="241"/>
      <c r="C145" s="257"/>
      <c r="D145" s="257"/>
      <c r="E145" s="258"/>
      <c r="F145" s="258"/>
      <c r="G145" s="258"/>
    </row>
    <row r="146" spans="1:7" ht="15.75" customHeight="1" x14ac:dyDescent="0.25">
      <c r="A146" s="243"/>
      <c r="B146" s="241"/>
      <c r="C146" s="257"/>
      <c r="D146" s="257"/>
      <c r="E146" s="258"/>
      <c r="F146" s="258"/>
      <c r="G146" s="258"/>
    </row>
    <row r="147" spans="1:7" ht="15.75" customHeight="1" x14ac:dyDescent="0.25">
      <c r="A147" s="243"/>
      <c r="B147" s="241"/>
      <c r="C147" s="257"/>
      <c r="D147" s="257"/>
      <c r="E147" s="258"/>
      <c r="F147" s="258"/>
      <c r="G147" s="258"/>
    </row>
    <row r="148" spans="1:7" ht="15.75" customHeight="1" x14ac:dyDescent="0.25">
      <c r="A148" s="243"/>
      <c r="B148" s="241"/>
      <c r="C148" s="257"/>
      <c r="D148" s="257"/>
      <c r="E148" s="258"/>
      <c r="F148" s="258"/>
      <c r="G148" s="258"/>
    </row>
    <row r="149" spans="1:7" ht="15.75" customHeight="1" x14ac:dyDescent="0.25">
      <c r="A149" s="243"/>
      <c r="B149" s="241"/>
      <c r="C149" s="257"/>
      <c r="D149" s="257"/>
      <c r="E149" s="258"/>
      <c r="F149" s="258"/>
      <c r="G149" s="258"/>
    </row>
    <row r="150" spans="1:7" ht="15.75" customHeight="1" x14ac:dyDescent="0.25">
      <c r="A150" s="243"/>
      <c r="B150" s="241"/>
      <c r="C150" s="257"/>
      <c r="D150" s="257"/>
      <c r="E150" s="258"/>
      <c r="F150" s="258"/>
      <c r="G150" s="258"/>
    </row>
    <row r="151" spans="1:7" ht="15.75" customHeight="1" x14ac:dyDescent="0.25">
      <c r="A151" s="243"/>
      <c r="B151" s="241"/>
      <c r="C151" s="257"/>
      <c r="D151" s="257"/>
      <c r="E151" s="258"/>
      <c r="F151" s="258"/>
      <c r="G151" s="258"/>
    </row>
    <row r="152" spans="1:7" ht="15.75" customHeight="1" x14ac:dyDescent="0.25">
      <c r="A152" s="243"/>
      <c r="B152" s="241"/>
      <c r="C152" s="257"/>
      <c r="D152" s="257"/>
      <c r="E152" s="258"/>
      <c r="F152" s="258"/>
      <c r="G152" s="258"/>
    </row>
    <row r="153" spans="1:7" ht="15.75" customHeight="1" x14ac:dyDescent="0.25">
      <c r="A153" s="243"/>
      <c r="B153" s="241"/>
      <c r="C153" s="257"/>
      <c r="D153" s="257"/>
      <c r="E153" s="258"/>
      <c r="F153" s="258"/>
      <c r="G153" s="258"/>
    </row>
    <row r="154" spans="1:7" ht="15.75" customHeight="1" x14ac:dyDescent="0.25">
      <c r="A154" s="243"/>
      <c r="B154" s="241"/>
      <c r="C154" s="257"/>
      <c r="D154" s="257"/>
      <c r="E154" s="258"/>
      <c r="F154" s="258"/>
      <c r="G154" s="258"/>
    </row>
    <row r="155" spans="1:7" ht="15.75" customHeight="1" x14ac:dyDescent="0.25">
      <c r="A155" s="243"/>
      <c r="B155" s="241"/>
      <c r="C155" s="257"/>
      <c r="D155" s="257"/>
      <c r="E155" s="258"/>
      <c r="F155" s="258"/>
      <c r="G155" s="258"/>
    </row>
    <row r="156" spans="1:7" ht="15.75" customHeight="1" x14ac:dyDescent="0.25">
      <c r="A156" s="243"/>
      <c r="B156" s="241"/>
      <c r="C156" s="257"/>
      <c r="D156" s="257"/>
      <c r="E156" s="258"/>
      <c r="F156" s="258"/>
      <c r="G156" s="258"/>
    </row>
    <row r="157" spans="1:7" ht="15.75" customHeight="1" x14ac:dyDescent="0.25">
      <c r="A157" s="243"/>
      <c r="B157" s="241"/>
      <c r="C157" s="257"/>
      <c r="D157" s="257"/>
      <c r="E157" s="258"/>
      <c r="F157" s="258"/>
      <c r="G157" s="258"/>
    </row>
    <row r="158" spans="1:7" ht="15.75" customHeight="1" x14ac:dyDescent="0.25">
      <c r="A158" s="243"/>
      <c r="B158" s="241"/>
      <c r="C158" s="257"/>
      <c r="D158" s="257"/>
      <c r="E158" s="258"/>
      <c r="F158" s="258"/>
      <c r="G158" s="258"/>
    </row>
    <row r="159" spans="1:7" ht="15.75" customHeight="1" x14ac:dyDescent="0.25">
      <c r="A159" s="243"/>
      <c r="B159" s="241"/>
      <c r="C159" s="257"/>
      <c r="D159" s="257"/>
      <c r="E159" s="258"/>
      <c r="F159" s="258"/>
      <c r="G159" s="258"/>
    </row>
    <row r="160" spans="1:7" ht="15.75" customHeight="1" x14ac:dyDescent="0.25">
      <c r="A160" s="243"/>
      <c r="B160" s="241"/>
      <c r="C160" s="257"/>
      <c r="D160" s="257"/>
      <c r="E160" s="258"/>
      <c r="F160" s="258"/>
      <c r="G160" s="258"/>
    </row>
    <row r="161" spans="1:7" ht="15.75" customHeight="1" x14ac:dyDescent="0.25">
      <c r="A161" s="243"/>
      <c r="B161" s="241"/>
      <c r="C161" s="257"/>
      <c r="D161" s="257"/>
      <c r="E161" s="258"/>
      <c r="F161" s="258"/>
      <c r="G161" s="258"/>
    </row>
    <row r="162" spans="1:7" ht="15.75" customHeight="1" x14ac:dyDescent="0.25">
      <c r="A162" s="243"/>
      <c r="B162" s="241"/>
      <c r="C162" s="257"/>
      <c r="D162" s="257"/>
      <c r="E162" s="258"/>
      <c r="F162" s="258"/>
      <c r="G162" s="258"/>
    </row>
    <row r="163" spans="1:7" ht="15.75" customHeight="1" x14ac:dyDescent="0.25">
      <c r="A163" s="243"/>
      <c r="B163" s="241"/>
      <c r="C163" s="257"/>
      <c r="D163" s="257"/>
      <c r="E163" s="258"/>
      <c r="F163" s="258"/>
      <c r="G163" s="258"/>
    </row>
    <row r="164" spans="1:7" ht="15.75" customHeight="1" x14ac:dyDescent="0.25">
      <c r="A164" s="243"/>
      <c r="B164" s="241"/>
      <c r="C164" s="257"/>
      <c r="D164" s="257"/>
      <c r="E164" s="258"/>
      <c r="F164" s="258"/>
      <c r="G164" s="258"/>
    </row>
    <row r="165" spans="1:7" ht="15.75" customHeight="1" x14ac:dyDescent="0.25">
      <c r="A165" s="243"/>
      <c r="B165" s="241"/>
      <c r="C165" s="257"/>
      <c r="D165" s="257"/>
      <c r="E165" s="258"/>
      <c r="F165" s="258"/>
      <c r="G165" s="258"/>
    </row>
    <row r="166" spans="1:7" ht="15.75" customHeight="1" x14ac:dyDescent="0.25">
      <c r="A166" s="243"/>
      <c r="B166" s="241"/>
      <c r="C166" s="257"/>
      <c r="D166" s="257"/>
      <c r="E166" s="258"/>
      <c r="F166" s="258"/>
      <c r="G166" s="258"/>
    </row>
    <row r="167" spans="1:7" ht="15.75" customHeight="1" x14ac:dyDescent="0.25">
      <c r="A167" s="243"/>
      <c r="B167" s="241"/>
      <c r="C167" s="257"/>
      <c r="D167" s="257"/>
      <c r="E167" s="258"/>
      <c r="F167" s="258"/>
      <c r="G167" s="258"/>
    </row>
    <row r="168" spans="1:7" ht="15.75" customHeight="1" x14ac:dyDescent="0.25">
      <c r="A168" s="243"/>
      <c r="B168" s="241"/>
      <c r="C168" s="257"/>
      <c r="D168" s="257"/>
      <c r="E168" s="258"/>
      <c r="F168" s="258"/>
      <c r="G168" s="258"/>
    </row>
    <row r="169" spans="1:7" ht="15.75" customHeight="1" x14ac:dyDescent="0.25">
      <c r="A169" s="243"/>
      <c r="B169" s="241"/>
      <c r="C169" s="257"/>
      <c r="D169" s="257"/>
      <c r="E169" s="258"/>
      <c r="F169" s="258"/>
      <c r="G169" s="258"/>
    </row>
    <row r="170" spans="1:7" ht="15.75" customHeight="1" x14ac:dyDescent="0.25">
      <c r="A170" s="243"/>
      <c r="B170" s="241"/>
      <c r="C170" s="257"/>
      <c r="D170" s="257"/>
      <c r="E170" s="258"/>
      <c r="F170" s="258"/>
      <c r="G170" s="258"/>
    </row>
    <row r="171" spans="1:7" ht="15.75" customHeight="1" x14ac:dyDescent="0.25">
      <c r="A171" s="243"/>
      <c r="B171" s="241"/>
      <c r="C171" s="257"/>
      <c r="D171" s="257"/>
      <c r="E171" s="258"/>
      <c r="F171" s="258"/>
      <c r="G171" s="258"/>
    </row>
    <row r="172" spans="1:7" ht="15.75" customHeight="1" x14ac:dyDescent="0.25">
      <c r="A172" s="243"/>
      <c r="B172" s="241"/>
      <c r="C172" s="257"/>
      <c r="D172" s="257"/>
      <c r="E172" s="258"/>
      <c r="F172" s="258"/>
      <c r="G172" s="258"/>
    </row>
    <row r="173" spans="1:7" ht="15.75" customHeight="1" x14ac:dyDescent="0.25">
      <c r="A173" s="243"/>
      <c r="B173" s="241"/>
      <c r="C173" s="257"/>
      <c r="D173" s="257"/>
      <c r="E173" s="258"/>
      <c r="F173" s="258"/>
      <c r="G173" s="258"/>
    </row>
    <row r="174" spans="1:7" ht="15.75" customHeight="1" x14ac:dyDescent="0.25">
      <c r="A174" s="243"/>
      <c r="B174" s="241"/>
      <c r="C174" s="257"/>
      <c r="D174" s="257"/>
      <c r="E174" s="258"/>
      <c r="F174" s="258"/>
      <c r="G174" s="258"/>
    </row>
    <row r="175" spans="1:7" ht="15.75" customHeight="1" x14ac:dyDescent="0.25">
      <c r="A175" s="243"/>
      <c r="B175" s="241"/>
      <c r="C175" s="257"/>
      <c r="D175" s="257"/>
      <c r="E175" s="258"/>
      <c r="F175" s="258"/>
      <c r="G175" s="258"/>
    </row>
    <row r="176" spans="1:7" ht="15.75" customHeight="1" x14ac:dyDescent="0.25">
      <c r="A176" s="243"/>
      <c r="B176" s="241"/>
      <c r="C176" s="257"/>
      <c r="D176" s="257"/>
      <c r="E176" s="258"/>
      <c r="F176" s="258"/>
      <c r="G176" s="258"/>
    </row>
    <row r="177" spans="1:7" ht="15.75" customHeight="1" x14ac:dyDescent="0.25">
      <c r="A177" s="243"/>
      <c r="B177" s="241"/>
      <c r="C177" s="257"/>
      <c r="D177" s="257"/>
      <c r="E177" s="258"/>
      <c r="F177" s="258"/>
      <c r="G177" s="258"/>
    </row>
    <row r="178" spans="1:7" ht="15.75" customHeight="1" x14ac:dyDescent="0.25">
      <c r="A178" s="243"/>
      <c r="B178" s="241"/>
      <c r="C178" s="257"/>
      <c r="D178" s="257"/>
      <c r="E178" s="258"/>
      <c r="F178" s="258"/>
      <c r="G178" s="258"/>
    </row>
    <row r="179" spans="1:7" ht="15.75" customHeight="1" x14ac:dyDescent="0.25">
      <c r="A179" s="243"/>
      <c r="B179" s="241"/>
      <c r="C179" s="257"/>
      <c r="D179" s="257"/>
      <c r="E179" s="258"/>
      <c r="F179" s="258"/>
      <c r="G179" s="258"/>
    </row>
    <row r="180" spans="1:7" ht="15.75" customHeight="1" x14ac:dyDescent="0.25">
      <c r="A180" s="243"/>
      <c r="B180" s="241"/>
      <c r="C180" s="257"/>
      <c r="D180" s="257"/>
      <c r="E180" s="258"/>
      <c r="F180" s="258"/>
      <c r="G180" s="258"/>
    </row>
    <row r="181" spans="1:7" ht="15.75" customHeight="1" x14ac:dyDescent="0.25">
      <c r="A181" s="243"/>
      <c r="B181" s="241"/>
      <c r="C181" s="257"/>
      <c r="D181" s="257"/>
      <c r="E181" s="258"/>
      <c r="F181" s="258"/>
      <c r="G181" s="258"/>
    </row>
    <row r="182" spans="1:7" ht="15.75" customHeight="1" x14ac:dyDescent="0.25">
      <c r="A182" s="243"/>
      <c r="B182" s="241"/>
      <c r="C182" s="257"/>
      <c r="D182" s="257"/>
      <c r="E182" s="258"/>
      <c r="F182" s="258"/>
      <c r="G182" s="258"/>
    </row>
    <row r="183" spans="1:7" ht="15.75" customHeight="1" x14ac:dyDescent="0.25">
      <c r="A183" s="243"/>
      <c r="B183" s="241"/>
      <c r="C183" s="257"/>
      <c r="D183" s="257"/>
      <c r="E183" s="258"/>
      <c r="F183" s="258"/>
      <c r="G183" s="258"/>
    </row>
    <row r="184" spans="1:7" ht="15.75" customHeight="1" x14ac:dyDescent="0.25">
      <c r="A184" s="243"/>
      <c r="B184" s="241"/>
      <c r="C184" s="257"/>
      <c r="D184" s="257"/>
      <c r="E184" s="258"/>
      <c r="F184" s="258"/>
      <c r="G184" s="258"/>
    </row>
    <row r="185" spans="1:7" ht="15.75" customHeight="1" x14ac:dyDescent="0.25">
      <c r="A185" s="243"/>
      <c r="B185" s="241"/>
      <c r="C185" s="257"/>
      <c r="D185" s="257"/>
      <c r="E185" s="258"/>
      <c r="F185" s="258"/>
      <c r="G185" s="258"/>
    </row>
    <row r="186" spans="1:7" ht="15.75" customHeight="1" x14ac:dyDescent="0.25">
      <c r="A186" s="243"/>
      <c r="B186" s="241"/>
      <c r="C186" s="257"/>
      <c r="D186" s="257"/>
      <c r="E186" s="258"/>
      <c r="F186" s="258"/>
      <c r="G186" s="258"/>
    </row>
    <row r="187" spans="1:7" ht="15.75" customHeight="1" x14ac:dyDescent="0.25">
      <c r="A187" s="243"/>
      <c r="B187" s="241"/>
      <c r="C187" s="257"/>
      <c r="D187" s="257"/>
      <c r="E187" s="258"/>
      <c r="F187" s="258"/>
      <c r="G187" s="258"/>
    </row>
    <row r="188" spans="1:7" ht="15.75" customHeight="1" x14ac:dyDescent="0.25">
      <c r="A188" s="243"/>
      <c r="B188" s="241"/>
      <c r="C188" s="257"/>
      <c r="D188" s="257"/>
      <c r="E188" s="258"/>
      <c r="F188" s="258"/>
      <c r="G188" s="258"/>
    </row>
    <row r="189" spans="1:7" ht="15.75" customHeight="1" x14ac:dyDescent="0.25">
      <c r="A189" s="243"/>
      <c r="B189" s="241"/>
      <c r="C189" s="257"/>
      <c r="D189" s="257"/>
      <c r="E189" s="258"/>
      <c r="F189" s="258"/>
      <c r="G189" s="258"/>
    </row>
    <row r="190" spans="1:7" ht="15.75" customHeight="1" x14ac:dyDescent="0.25">
      <c r="A190" s="243"/>
      <c r="B190" s="241"/>
      <c r="C190" s="257"/>
      <c r="D190" s="257"/>
      <c r="E190" s="258"/>
      <c r="F190" s="258"/>
      <c r="G190" s="258"/>
    </row>
    <row r="191" spans="1:7" ht="15.75" customHeight="1" x14ac:dyDescent="0.25">
      <c r="A191" s="243"/>
      <c r="B191" s="241"/>
      <c r="C191" s="257"/>
      <c r="D191" s="257"/>
      <c r="E191" s="258"/>
      <c r="F191" s="258"/>
      <c r="G191" s="258"/>
    </row>
    <row r="192" spans="1:7" ht="15.75" customHeight="1" x14ac:dyDescent="0.25">
      <c r="A192" s="243"/>
      <c r="B192" s="241"/>
      <c r="C192" s="257"/>
      <c r="D192" s="257"/>
      <c r="E192" s="258"/>
      <c r="F192" s="258"/>
      <c r="G192" s="258"/>
    </row>
    <row r="193" spans="1:7" ht="15.75" customHeight="1" x14ac:dyDescent="0.25">
      <c r="A193" s="243"/>
      <c r="B193" s="241"/>
      <c r="C193" s="257"/>
      <c r="D193" s="257"/>
      <c r="E193" s="258"/>
      <c r="F193" s="258"/>
      <c r="G193" s="258"/>
    </row>
    <row r="194" spans="1:7" ht="15.75" customHeight="1" x14ac:dyDescent="0.25">
      <c r="A194" s="243"/>
      <c r="B194" s="241"/>
      <c r="C194" s="257"/>
      <c r="D194" s="257"/>
      <c r="E194" s="258"/>
      <c r="F194" s="258"/>
      <c r="G194" s="258"/>
    </row>
    <row r="195" spans="1:7" ht="15.75" customHeight="1" x14ac:dyDescent="0.25">
      <c r="A195" s="243"/>
      <c r="B195" s="241"/>
      <c r="C195" s="257"/>
      <c r="D195" s="257"/>
      <c r="E195" s="258"/>
      <c r="F195" s="258"/>
      <c r="G195" s="258"/>
    </row>
    <row r="196" spans="1:7" ht="15.75" customHeight="1" x14ac:dyDescent="0.25">
      <c r="A196" s="243"/>
      <c r="B196" s="241"/>
      <c r="C196" s="257"/>
      <c r="D196" s="257"/>
      <c r="E196" s="258"/>
      <c r="F196" s="258"/>
      <c r="G196" s="258"/>
    </row>
    <row r="197" spans="1:7" ht="15.75" customHeight="1" x14ac:dyDescent="0.25">
      <c r="A197" s="243"/>
      <c r="B197" s="241"/>
      <c r="C197" s="257"/>
      <c r="D197" s="257"/>
      <c r="E197" s="258"/>
      <c r="F197" s="258"/>
      <c r="G197" s="258"/>
    </row>
    <row r="198" spans="1:7" ht="15.75" customHeight="1" x14ac:dyDescent="0.25">
      <c r="A198" s="243"/>
      <c r="B198" s="241"/>
      <c r="C198" s="257"/>
      <c r="D198" s="257"/>
      <c r="E198" s="258"/>
      <c r="F198" s="258"/>
      <c r="G198" s="258"/>
    </row>
    <row r="199" spans="1:7" ht="15.75" customHeight="1" x14ac:dyDescent="0.25">
      <c r="A199" s="243"/>
      <c r="B199" s="241"/>
      <c r="C199" s="257"/>
      <c r="D199" s="257"/>
      <c r="E199" s="258"/>
      <c r="F199" s="258"/>
      <c r="G199" s="258"/>
    </row>
    <row r="200" spans="1:7" ht="15.75" customHeight="1" x14ac:dyDescent="0.25">
      <c r="A200" s="243"/>
      <c r="B200" s="241"/>
      <c r="C200" s="257"/>
      <c r="D200" s="257"/>
      <c r="E200" s="258"/>
      <c r="F200" s="258"/>
      <c r="G200" s="258"/>
    </row>
    <row r="201" spans="1:7" ht="15.75" customHeight="1" x14ac:dyDescent="0.25">
      <c r="A201" s="243"/>
      <c r="B201" s="241"/>
      <c r="C201" s="257"/>
      <c r="D201" s="257"/>
      <c r="E201" s="258"/>
      <c r="F201" s="258"/>
      <c r="G201" s="258"/>
    </row>
    <row r="202" spans="1:7" ht="15.75" customHeight="1" x14ac:dyDescent="0.25">
      <c r="A202" s="243"/>
      <c r="B202" s="241"/>
      <c r="C202" s="257"/>
      <c r="D202" s="257"/>
      <c r="E202" s="258"/>
      <c r="F202" s="258"/>
      <c r="G202" s="258"/>
    </row>
    <row r="203" spans="1:7" ht="15.75" customHeight="1" x14ac:dyDescent="0.25">
      <c r="A203" s="243"/>
      <c r="B203" s="241"/>
      <c r="C203" s="257"/>
      <c r="D203" s="257"/>
      <c r="E203" s="258"/>
      <c r="F203" s="258"/>
      <c r="G203" s="258"/>
    </row>
    <row r="204" spans="1:7" ht="15.75" customHeight="1" x14ac:dyDescent="0.25">
      <c r="A204" s="243"/>
      <c r="B204" s="241"/>
      <c r="C204" s="257"/>
      <c r="D204" s="257"/>
      <c r="E204" s="258"/>
      <c r="F204" s="258"/>
      <c r="G204" s="258"/>
    </row>
    <row r="205" spans="1:7" ht="15.75" customHeight="1" x14ac:dyDescent="0.25">
      <c r="A205" s="243"/>
      <c r="B205" s="241"/>
      <c r="C205" s="257"/>
      <c r="D205" s="257"/>
      <c r="E205" s="258"/>
      <c r="F205" s="258"/>
      <c r="G205" s="258"/>
    </row>
    <row r="206" spans="1:7" ht="15.75" customHeight="1" x14ac:dyDescent="0.25">
      <c r="A206" s="243"/>
      <c r="B206" s="241"/>
      <c r="C206" s="257"/>
      <c r="D206" s="257"/>
      <c r="E206" s="258"/>
      <c r="F206" s="258"/>
      <c r="G206" s="258"/>
    </row>
    <row r="207" spans="1:7" ht="15.75" customHeight="1" x14ac:dyDescent="0.25">
      <c r="A207" s="243"/>
      <c r="B207" s="241"/>
      <c r="C207" s="257"/>
      <c r="D207" s="257"/>
      <c r="E207" s="258"/>
      <c r="F207" s="258"/>
      <c r="G207" s="258"/>
    </row>
    <row r="208" spans="1:7" ht="15.75" customHeight="1" x14ac:dyDescent="0.25">
      <c r="A208" s="243"/>
      <c r="B208" s="241"/>
      <c r="C208" s="257"/>
      <c r="D208" s="257"/>
      <c r="E208" s="258"/>
      <c r="F208" s="258"/>
      <c r="G208" s="258"/>
    </row>
    <row r="209" spans="1:7" ht="15.75" customHeight="1" x14ac:dyDescent="0.25">
      <c r="A209" s="243"/>
      <c r="B209" s="241"/>
      <c r="C209" s="257"/>
      <c r="D209" s="257"/>
      <c r="E209" s="258"/>
      <c r="F209" s="258"/>
      <c r="G209" s="258"/>
    </row>
    <row r="210" spans="1:7" ht="15.75" customHeight="1" x14ac:dyDescent="0.25">
      <c r="A210" s="243"/>
      <c r="B210" s="241"/>
      <c r="C210" s="257"/>
      <c r="D210" s="257"/>
      <c r="E210" s="258"/>
      <c r="F210" s="258"/>
      <c r="G210" s="258"/>
    </row>
    <row r="211" spans="1:7" ht="15.75" customHeight="1" x14ac:dyDescent="0.25">
      <c r="A211" s="243"/>
      <c r="B211" s="241"/>
      <c r="C211" s="257"/>
      <c r="D211" s="257"/>
      <c r="E211" s="258"/>
      <c r="F211" s="258"/>
      <c r="G211" s="258"/>
    </row>
    <row r="212" spans="1:7" ht="15.75" customHeight="1" x14ac:dyDescent="0.25">
      <c r="A212" s="243"/>
      <c r="B212" s="241"/>
      <c r="C212" s="257"/>
      <c r="D212" s="257"/>
      <c r="E212" s="258"/>
      <c r="F212" s="258"/>
      <c r="G212" s="258"/>
    </row>
    <row r="213" spans="1:7" ht="15.75" customHeight="1" x14ac:dyDescent="0.25">
      <c r="A213" s="243"/>
      <c r="B213" s="241"/>
      <c r="C213" s="257"/>
      <c r="D213" s="257"/>
      <c r="E213" s="258"/>
      <c r="F213" s="258"/>
      <c r="G213" s="258"/>
    </row>
    <row r="214" spans="1:7" ht="15.75" customHeight="1" x14ac:dyDescent="0.25">
      <c r="A214" s="243"/>
      <c r="B214" s="241"/>
      <c r="C214" s="257"/>
      <c r="D214" s="257"/>
      <c r="E214" s="258"/>
      <c r="F214" s="258"/>
      <c r="G214" s="258"/>
    </row>
    <row r="215" spans="1:7" ht="15.75" customHeight="1" x14ac:dyDescent="0.25">
      <c r="A215" s="243"/>
      <c r="B215" s="241"/>
      <c r="C215" s="257"/>
      <c r="D215" s="257"/>
      <c r="E215" s="258"/>
      <c r="F215" s="258"/>
      <c r="G215" s="258"/>
    </row>
    <row r="216" spans="1:7" ht="15.75" customHeight="1" x14ac:dyDescent="0.25">
      <c r="A216" s="243"/>
      <c r="B216" s="241"/>
      <c r="C216" s="257"/>
      <c r="D216" s="257"/>
      <c r="E216" s="258"/>
      <c r="F216" s="258"/>
      <c r="G216" s="258"/>
    </row>
    <row r="217" spans="1:7" ht="15.75" customHeight="1" x14ac:dyDescent="0.25">
      <c r="A217" s="243"/>
      <c r="B217" s="241"/>
      <c r="C217" s="257"/>
      <c r="D217" s="257"/>
      <c r="E217" s="258"/>
      <c r="F217" s="258"/>
      <c r="G217" s="258"/>
    </row>
    <row r="218" spans="1:7" ht="15.75" customHeight="1" x14ac:dyDescent="0.25">
      <c r="A218" s="243"/>
      <c r="B218" s="241"/>
      <c r="C218" s="257"/>
      <c r="D218" s="257"/>
      <c r="E218" s="258"/>
      <c r="F218" s="258"/>
      <c r="G218" s="258"/>
    </row>
    <row r="219" spans="1:7" ht="15.75" customHeight="1" x14ac:dyDescent="0.25">
      <c r="A219" s="243"/>
      <c r="B219" s="241"/>
      <c r="C219" s="257"/>
      <c r="D219" s="257"/>
      <c r="E219" s="258"/>
      <c r="F219" s="258"/>
      <c r="G219" s="258"/>
    </row>
    <row r="220" spans="1:7" ht="15.75" customHeight="1" x14ac:dyDescent="0.25">
      <c r="A220" s="243"/>
      <c r="B220" s="241"/>
      <c r="C220" s="257"/>
      <c r="D220" s="257"/>
      <c r="E220" s="258"/>
      <c r="F220" s="258"/>
      <c r="G220" s="258"/>
    </row>
    <row r="221" spans="1:7" ht="15.75" customHeight="1" x14ac:dyDescent="0.25">
      <c r="A221" s="243"/>
      <c r="B221" s="241"/>
      <c r="C221" s="257"/>
      <c r="D221" s="257"/>
      <c r="E221" s="258"/>
      <c r="F221" s="258"/>
      <c r="G221" s="258"/>
    </row>
    <row r="222" spans="1:7" ht="15.75" customHeight="1" x14ac:dyDescent="0.25">
      <c r="A222" s="243"/>
      <c r="B222" s="241"/>
      <c r="C222" s="257"/>
      <c r="D222" s="257"/>
      <c r="E222" s="258"/>
      <c r="F222" s="258"/>
      <c r="G222" s="258"/>
    </row>
    <row r="223" spans="1:7" ht="15.75" customHeight="1" x14ac:dyDescent="0.25">
      <c r="A223" s="243"/>
      <c r="B223" s="241"/>
      <c r="C223" s="257"/>
      <c r="D223" s="257"/>
      <c r="E223" s="258"/>
      <c r="F223" s="258"/>
      <c r="G223" s="258"/>
    </row>
    <row r="224" spans="1:7" ht="15.75" customHeight="1" x14ac:dyDescent="0.25">
      <c r="A224" s="243"/>
      <c r="B224" s="241"/>
      <c r="C224" s="257"/>
      <c r="D224" s="257"/>
      <c r="E224" s="258"/>
      <c r="F224" s="258"/>
      <c r="G224" s="258"/>
    </row>
    <row r="225" spans="1:7" ht="15.75" customHeight="1" x14ac:dyDescent="0.25">
      <c r="A225" s="243"/>
      <c r="B225" s="241"/>
      <c r="C225" s="257"/>
      <c r="D225" s="257"/>
      <c r="E225" s="258"/>
      <c r="F225" s="258"/>
      <c r="G225" s="258"/>
    </row>
    <row r="226" spans="1:7" ht="15.75" customHeight="1" x14ac:dyDescent="0.25">
      <c r="A226" s="243"/>
      <c r="B226" s="241"/>
      <c r="C226" s="257"/>
      <c r="D226" s="257"/>
      <c r="E226" s="258"/>
      <c r="F226" s="258"/>
      <c r="G226" s="258"/>
    </row>
    <row r="227" spans="1:7" ht="15.75" customHeight="1" x14ac:dyDescent="0.25">
      <c r="A227" s="243"/>
      <c r="B227" s="241"/>
      <c r="C227" s="257"/>
      <c r="D227" s="257"/>
      <c r="E227" s="258"/>
      <c r="F227" s="258"/>
      <c r="G227" s="258"/>
    </row>
    <row r="228" spans="1:7" ht="15.75" customHeight="1" x14ac:dyDescent="0.25">
      <c r="A228" s="243"/>
      <c r="B228" s="241"/>
      <c r="C228" s="257"/>
      <c r="D228" s="257"/>
      <c r="E228" s="258"/>
      <c r="F228" s="258"/>
      <c r="G228" s="258"/>
    </row>
    <row r="229" spans="1:7" ht="15.75" customHeight="1" x14ac:dyDescent="0.25">
      <c r="A229" s="243"/>
      <c r="B229" s="241"/>
      <c r="C229" s="257"/>
      <c r="D229" s="257"/>
      <c r="E229" s="258"/>
      <c r="F229" s="258"/>
      <c r="G229" s="258"/>
    </row>
    <row r="230" spans="1:7" ht="15.75" customHeight="1" x14ac:dyDescent="0.25">
      <c r="A230" s="243"/>
      <c r="B230" s="241"/>
      <c r="C230" s="257"/>
      <c r="D230" s="257"/>
      <c r="E230" s="258"/>
      <c r="F230" s="258"/>
      <c r="G230" s="258"/>
    </row>
    <row r="231" spans="1:7" ht="15.75" customHeight="1" x14ac:dyDescent="0.25">
      <c r="A231" s="243"/>
      <c r="B231" s="241"/>
      <c r="C231" s="257"/>
      <c r="D231" s="257"/>
      <c r="E231" s="258"/>
      <c r="F231" s="258"/>
      <c r="G231" s="258"/>
    </row>
    <row r="232" spans="1:7" ht="15.75" customHeight="1" x14ac:dyDescent="0.25">
      <c r="A232" s="243"/>
      <c r="B232" s="241"/>
      <c r="C232" s="257"/>
      <c r="D232" s="257"/>
      <c r="E232" s="258"/>
      <c r="F232" s="258"/>
      <c r="G232" s="258"/>
    </row>
    <row r="233" spans="1:7" ht="15.75" customHeight="1" x14ac:dyDescent="0.25">
      <c r="A233" s="243"/>
      <c r="B233" s="241"/>
      <c r="C233" s="257"/>
      <c r="D233" s="257"/>
      <c r="E233" s="258"/>
      <c r="F233" s="258"/>
      <c r="G233" s="258"/>
    </row>
    <row r="234" spans="1:7" ht="15.75" customHeight="1" x14ac:dyDescent="0.25">
      <c r="A234" s="243"/>
      <c r="B234" s="241"/>
      <c r="C234" s="257"/>
      <c r="D234" s="257"/>
      <c r="E234" s="258"/>
      <c r="F234" s="258"/>
      <c r="G234" s="258"/>
    </row>
    <row r="235" spans="1:7" ht="15.75" customHeight="1" x14ac:dyDescent="0.25">
      <c r="A235" s="243"/>
      <c r="B235" s="241"/>
      <c r="C235" s="257"/>
      <c r="D235" s="257"/>
      <c r="E235" s="258"/>
      <c r="F235" s="258"/>
      <c r="G235" s="258"/>
    </row>
    <row r="236" spans="1:7" ht="15.75" customHeight="1" x14ac:dyDescent="0.25">
      <c r="A236" s="243"/>
      <c r="B236" s="241"/>
      <c r="C236" s="257"/>
      <c r="D236" s="257"/>
      <c r="E236" s="258"/>
      <c r="F236" s="258"/>
      <c r="G236" s="258"/>
    </row>
    <row r="237" spans="1:7" ht="15.75" customHeight="1" x14ac:dyDescent="0.25">
      <c r="A237" s="243"/>
      <c r="B237" s="241"/>
      <c r="C237" s="257"/>
      <c r="D237" s="257"/>
      <c r="E237" s="258"/>
      <c r="F237" s="258"/>
      <c r="G237" s="258"/>
    </row>
    <row r="238" spans="1:7" ht="15.75" customHeight="1" x14ac:dyDescent="0.25">
      <c r="A238" s="243"/>
      <c r="B238" s="241"/>
      <c r="C238" s="257"/>
      <c r="D238" s="257"/>
      <c r="E238" s="258"/>
      <c r="F238" s="258"/>
      <c r="G238" s="258"/>
    </row>
    <row r="239" spans="1:7" ht="15.75" customHeight="1" x14ac:dyDescent="0.25">
      <c r="A239" s="243"/>
      <c r="B239" s="241"/>
      <c r="C239" s="257"/>
      <c r="D239" s="257"/>
      <c r="E239" s="258"/>
      <c r="F239" s="258"/>
      <c r="G239" s="258"/>
    </row>
    <row r="240" spans="1:7" ht="15.75" customHeight="1" x14ac:dyDescent="0.25">
      <c r="A240" s="243"/>
      <c r="B240" s="241"/>
      <c r="C240" s="257"/>
      <c r="D240" s="257"/>
      <c r="E240" s="258"/>
      <c r="F240" s="258"/>
      <c r="G240" s="258"/>
    </row>
    <row r="241" spans="1:7" ht="15.75" customHeight="1" x14ac:dyDescent="0.25">
      <c r="A241" s="243"/>
      <c r="B241" s="241"/>
      <c r="C241" s="257"/>
      <c r="D241" s="257"/>
      <c r="E241" s="258"/>
      <c r="F241" s="258"/>
      <c r="G241" s="258"/>
    </row>
    <row r="242" spans="1:7" ht="15.75" customHeight="1" x14ac:dyDescent="0.25">
      <c r="A242" s="243"/>
      <c r="B242" s="241"/>
      <c r="C242" s="257"/>
      <c r="D242" s="257"/>
      <c r="E242" s="258"/>
      <c r="F242" s="258"/>
      <c r="G242" s="258"/>
    </row>
    <row r="243" spans="1:7" ht="15.75" customHeight="1" x14ac:dyDescent="0.25">
      <c r="A243" s="243"/>
      <c r="B243" s="241"/>
      <c r="C243" s="257"/>
      <c r="D243" s="257"/>
      <c r="E243" s="258"/>
      <c r="F243" s="258"/>
      <c r="G243" s="258"/>
    </row>
    <row r="244" spans="1:7" ht="15.75" customHeight="1" x14ac:dyDescent="0.25">
      <c r="A244" s="243"/>
      <c r="B244" s="241"/>
      <c r="C244" s="257"/>
      <c r="D244" s="257"/>
      <c r="E244" s="258"/>
      <c r="F244" s="258"/>
      <c r="G244" s="258"/>
    </row>
    <row r="245" spans="1:7" ht="15.75" customHeight="1" x14ac:dyDescent="0.25">
      <c r="A245" s="243"/>
      <c r="B245" s="241"/>
      <c r="C245" s="257"/>
      <c r="D245" s="257"/>
      <c r="E245" s="258"/>
      <c r="F245" s="258"/>
      <c r="G245" s="258"/>
    </row>
    <row r="246" spans="1:7" ht="15.75" customHeight="1" x14ac:dyDescent="0.25">
      <c r="A246" s="243"/>
      <c r="B246" s="241"/>
      <c r="C246" s="257"/>
      <c r="D246" s="257"/>
      <c r="E246" s="258"/>
      <c r="F246" s="258"/>
      <c r="G246" s="258"/>
    </row>
    <row r="247" spans="1:7" ht="15.75" customHeight="1" x14ac:dyDescent="0.25">
      <c r="A247" s="243"/>
      <c r="B247" s="241"/>
      <c r="C247" s="257"/>
      <c r="D247" s="257"/>
      <c r="E247" s="258"/>
      <c r="F247" s="258"/>
      <c r="G247" s="258"/>
    </row>
    <row r="248" spans="1:7" ht="15.75" customHeight="1" x14ac:dyDescent="0.25">
      <c r="A248" s="243"/>
      <c r="B248" s="241"/>
      <c r="C248" s="257"/>
      <c r="D248" s="257"/>
      <c r="E248" s="258"/>
      <c r="F248" s="258"/>
      <c r="G248" s="258"/>
    </row>
    <row r="249" spans="1:7" ht="15.75" customHeight="1" x14ac:dyDescent="0.25">
      <c r="A249" s="243"/>
      <c r="B249" s="241"/>
      <c r="C249" s="257"/>
      <c r="D249" s="257"/>
      <c r="E249" s="258"/>
      <c r="F249" s="258"/>
      <c r="G249" s="258"/>
    </row>
    <row r="250" spans="1:7" ht="15.75" customHeight="1" x14ac:dyDescent="0.25">
      <c r="A250" s="243"/>
      <c r="B250" s="241"/>
      <c r="C250" s="257"/>
      <c r="D250" s="257"/>
      <c r="E250" s="258"/>
      <c r="F250" s="258"/>
      <c r="G250" s="258"/>
    </row>
    <row r="251" spans="1:7" ht="15.75" customHeight="1" x14ac:dyDescent="0.25">
      <c r="A251" s="243"/>
      <c r="B251" s="241"/>
      <c r="C251" s="257"/>
      <c r="D251" s="257"/>
      <c r="E251" s="258"/>
      <c r="F251" s="258"/>
      <c r="G251" s="258"/>
    </row>
    <row r="252" spans="1:7" ht="15.75" customHeight="1" x14ac:dyDescent="0.25">
      <c r="A252" s="243"/>
      <c r="B252" s="241"/>
      <c r="C252" s="257"/>
      <c r="D252" s="257"/>
      <c r="E252" s="258"/>
      <c r="F252" s="258"/>
      <c r="G252" s="258"/>
    </row>
    <row r="253" spans="1:7" ht="15.75" customHeight="1" x14ac:dyDescent="0.25">
      <c r="A253" s="243"/>
      <c r="B253" s="241"/>
      <c r="C253" s="257"/>
      <c r="D253" s="257"/>
      <c r="E253" s="258"/>
      <c r="F253" s="258"/>
      <c r="G253" s="258"/>
    </row>
    <row r="254" spans="1:7" ht="15.75" customHeight="1" x14ac:dyDescent="0.25">
      <c r="A254" s="243"/>
      <c r="B254" s="241"/>
      <c r="C254" s="257"/>
      <c r="D254" s="257"/>
      <c r="E254" s="258"/>
      <c r="F254" s="258"/>
      <c r="G254" s="258"/>
    </row>
    <row r="255" spans="1:7" ht="15.75" customHeight="1" x14ac:dyDescent="0.25">
      <c r="A255" s="243"/>
      <c r="B255" s="241"/>
      <c r="C255" s="257"/>
      <c r="D255" s="257"/>
      <c r="E255" s="258"/>
      <c r="F255" s="258"/>
      <c r="G255" s="258"/>
    </row>
    <row r="256" spans="1:7" ht="15.75" customHeight="1" x14ac:dyDescent="0.25">
      <c r="A256" s="243"/>
      <c r="B256" s="241"/>
      <c r="C256" s="257"/>
      <c r="D256" s="257"/>
      <c r="E256" s="258"/>
      <c r="F256" s="258"/>
      <c r="G256" s="258"/>
    </row>
    <row r="257" spans="1:7" ht="15.75" customHeight="1" x14ac:dyDescent="0.25">
      <c r="A257" s="243"/>
      <c r="B257" s="241"/>
      <c r="C257" s="257"/>
      <c r="D257" s="257"/>
      <c r="E257" s="258"/>
      <c r="F257" s="258"/>
      <c r="G257" s="258"/>
    </row>
    <row r="258" spans="1:7" ht="15.75" customHeight="1" x14ac:dyDescent="0.25">
      <c r="A258" s="243"/>
      <c r="B258" s="241"/>
      <c r="C258" s="257"/>
      <c r="D258" s="257"/>
      <c r="E258" s="258"/>
      <c r="F258" s="258"/>
      <c r="G258" s="258"/>
    </row>
    <row r="259" spans="1:7" ht="15.75" customHeight="1" x14ac:dyDescent="0.25">
      <c r="A259" s="243"/>
      <c r="B259" s="241"/>
      <c r="C259" s="257"/>
      <c r="D259" s="257"/>
      <c r="E259" s="258"/>
      <c r="F259" s="258"/>
      <c r="G259" s="258"/>
    </row>
    <row r="260" spans="1:7" ht="15.75" customHeight="1" x14ac:dyDescent="0.25">
      <c r="A260" s="243"/>
      <c r="B260" s="241"/>
      <c r="C260" s="257"/>
      <c r="D260" s="257"/>
      <c r="E260" s="258"/>
      <c r="F260" s="258"/>
      <c r="G260" s="258"/>
    </row>
    <row r="261" spans="1:7" ht="15.75" customHeight="1" x14ac:dyDescent="0.25">
      <c r="A261" s="243"/>
      <c r="B261" s="241"/>
      <c r="C261" s="257"/>
      <c r="D261" s="257"/>
      <c r="E261" s="258"/>
      <c r="F261" s="258"/>
      <c r="G261" s="258"/>
    </row>
    <row r="262" spans="1:7" ht="15.75" customHeight="1" x14ac:dyDescent="0.25">
      <c r="A262" s="243"/>
      <c r="B262" s="241"/>
      <c r="C262" s="257"/>
      <c r="D262" s="257"/>
      <c r="E262" s="258"/>
      <c r="F262" s="258"/>
      <c r="G262" s="258"/>
    </row>
    <row r="263" spans="1:7" ht="15.75" customHeight="1" x14ac:dyDescent="0.25">
      <c r="A263" s="243"/>
      <c r="B263" s="241"/>
      <c r="C263" s="257"/>
      <c r="D263" s="257"/>
      <c r="E263" s="258"/>
      <c r="F263" s="258"/>
      <c r="G263" s="258"/>
    </row>
    <row r="264" spans="1:7" ht="15.75" customHeight="1" x14ac:dyDescent="0.25">
      <c r="A264" s="243"/>
      <c r="B264" s="241"/>
      <c r="C264" s="257"/>
      <c r="D264" s="257"/>
      <c r="E264" s="258"/>
      <c r="F264" s="258"/>
      <c r="G264" s="258"/>
    </row>
    <row r="265" spans="1:7" ht="15.75" customHeight="1" x14ac:dyDescent="0.25">
      <c r="A265" s="243"/>
      <c r="B265" s="241"/>
      <c r="C265" s="257"/>
      <c r="D265" s="257"/>
      <c r="E265" s="258"/>
      <c r="F265" s="258"/>
      <c r="G265" s="258"/>
    </row>
    <row r="266" spans="1:7" ht="15.75" customHeight="1" x14ac:dyDescent="0.25">
      <c r="A266" s="243"/>
      <c r="B266" s="241"/>
      <c r="C266" s="257"/>
      <c r="D266" s="257"/>
      <c r="E266" s="258"/>
      <c r="F266" s="258"/>
      <c r="G266" s="258"/>
    </row>
    <row r="267" spans="1:7" ht="15.75" customHeight="1" x14ac:dyDescent="0.25">
      <c r="A267" s="243"/>
      <c r="B267" s="241"/>
      <c r="C267" s="257"/>
      <c r="D267" s="257"/>
      <c r="E267" s="258"/>
      <c r="F267" s="258"/>
      <c r="G267" s="258"/>
    </row>
    <row r="268" spans="1:7" ht="15.75" customHeight="1" x14ac:dyDescent="0.25">
      <c r="A268" s="243"/>
      <c r="B268" s="241"/>
      <c r="C268" s="257"/>
      <c r="D268" s="257"/>
      <c r="E268" s="258"/>
      <c r="F268" s="258"/>
      <c r="G268" s="258"/>
    </row>
    <row r="269" spans="1:7" ht="15.75" customHeight="1" x14ac:dyDescent="0.25">
      <c r="A269" s="243"/>
      <c r="B269" s="241"/>
      <c r="C269" s="257"/>
      <c r="D269" s="257"/>
      <c r="E269" s="258"/>
      <c r="F269" s="258"/>
      <c r="G269" s="258"/>
    </row>
    <row r="270" spans="1:7" ht="15.75" customHeight="1" x14ac:dyDescent="0.25">
      <c r="A270" s="243"/>
      <c r="B270" s="241"/>
      <c r="C270" s="257"/>
      <c r="D270" s="257"/>
      <c r="E270" s="258"/>
      <c r="F270" s="258"/>
      <c r="G270" s="258"/>
    </row>
    <row r="271" spans="1:7" ht="15.75" customHeight="1" x14ac:dyDescent="0.25">
      <c r="A271" s="243"/>
      <c r="B271" s="241"/>
      <c r="C271" s="257"/>
      <c r="D271" s="257"/>
      <c r="E271" s="258"/>
      <c r="F271" s="258"/>
      <c r="G271" s="258"/>
    </row>
    <row r="272" spans="1:7" ht="15.75" customHeight="1" x14ac:dyDescent="0.25">
      <c r="A272" s="243"/>
      <c r="B272" s="241"/>
      <c r="C272" s="257"/>
      <c r="D272" s="257"/>
      <c r="E272" s="258"/>
      <c r="F272" s="258"/>
      <c r="G272" s="258"/>
    </row>
    <row r="273" spans="1:7" ht="15.75" customHeight="1" x14ac:dyDescent="0.25">
      <c r="A273" s="243"/>
      <c r="B273" s="241"/>
      <c r="C273" s="257"/>
      <c r="D273" s="257"/>
      <c r="E273" s="258"/>
      <c r="F273" s="258"/>
      <c r="G273" s="258"/>
    </row>
    <row r="274" spans="1:7" ht="15.75" customHeight="1" x14ac:dyDescent="0.25">
      <c r="A274" s="243"/>
      <c r="B274" s="241"/>
      <c r="C274" s="257"/>
      <c r="D274" s="257"/>
      <c r="E274" s="258"/>
      <c r="F274" s="258"/>
      <c r="G274" s="258"/>
    </row>
    <row r="275" spans="1:7" ht="15.75" customHeight="1" x14ac:dyDescent="0.25">
      <c r="A275" s="243"/>
      <c r="B275" s="241"/>
      <c r="C275" s="257"/>
      <c r="D275" s="257"/>
      <c r="E275" s="258"/>
      <c r="F275" s="258"/>
      <c r="G275" s="258"/>
    </row>
    <row r="276" spans="1:7" ht="15.75" customHeight="1" x14ac:dyDescent="0.25">
      <c r="A276" s="243"/>
      <c r="B276" s="241"/>
      <c r="C276" s="257"/>
      <c r="D276" s="257"/>
      <c r="E276" s="258"/>
      <c r="F276" s="258"/>
      <c r="G276" s="258"/>
    </row>
    <row r="277" spans="1:7" ht="15.75" customHeight="1" x14ac:dyDescent="0.25">
      <c r="A277" s="243"/>
      <c r="B277" s="241"/>
      <c r="C277" s="257"/>
      <c r="D277" s="257"/>
      <c r="E277" s="258"/>
      <c r="F277" s="258"/>
      <c r="G277" s="258"/>
    </row>
    <row r="278" spans="1:7" ht="15.75" customHeight="1" x14ac:dyDescent="0.25">
      <c r="A278" s="243"/>
      <c r="B278" s="241"/>
      <c r="C278" s="257"/>
      <c r="D278" s="257"/>
      <c r="E278" s="258"/>
      <c r="F278" s="258"/>
      <c r="G278" s="258"/>
    </row>
    <row r="279" spans="1:7" ht="15.75" customHeight="1" x14ac:dyDescent="0.25">
      <c r="A279" s="243"/>
      <c r="B279" s="241"/>
      <c r="C279" s="257"/>
      <c r="D279" s="257"/>
      <c r="E279" s="258"/>
      <c r="F279" s="258"/>
      <c r="G279" s="258"/>
    </row>
    <row r="280" spans="1:7" ht="15.75" customHeight="1" x14ac:dyDescent="0.25">
      <c r="A280" s="243"/>
      <c r="B280" s="241"/>
      <c r="C280" s="257"/>
      <c r="D280" s="257"/>
      <c r="E280" s="258"/>
      <c r="F280" s="258"/>
      <c r="G280" s="258"/>
    </row>
    <row r="281" spans="1:7" ht="15.75" customHeight="1" x14ac:dyDescent="0.25">
      <c r="A281" s="243"/>
      <c r="B281" s="241"/>
      <c r="C281" s="257"/>
      <c r="D281" s="257"/>
      <c r="E281" s="258"/>
      <c r="F281" s="258"/>
      <c r="G281" s="258"/>
    </row>
    <row r="282" spans="1:7" ht="15.75" customHeight="1" x14ac:dyDescent="0.25">
      <c r="A282" s="243"/>
      <c r="B282" s="241"/>
      <c r="C282" s="257"/>
      <c r="D282" s="257"/>
      <c r="E282" s="258"/>
      <c r="F282" s="258"/>
      <c r="G282" s="258"/>
    </row>
    <row r="283" spans="1:7" ht="15.75" customHeight="1" x14ac:dyDescent="0.25">
      <c r="A283" s="243"/>
      <c r="B283" s="241"/>
      <c r="C283" s="257"/>
      <c r="D283" s="257"/>
      <c r="E283" s="258"/>
      <c r="F283" s="258"/>
      <c r="G283" s="258"/>
    </row>
    <row r="284" spans="1:7" ht="15.75" customHeight="1" x14ac:dyDescent="0.25">
      <c r="A284" s="243"/>
      <c r="B284" s="241"/>
      <c r="C284" s="257"/>
      <c r="D284" s="257"/>
      <c r="E284" s="258"/>
      <c r="F284" s="258"/>
      <c r="G284" s="258"/>
    </row>
    <row r="285" spans="1:7" ht="15.75" customHeight="1" x14ac:dyDescent="0.25">
      <c r="A285" s="243"/>
      <c r="B285" s="241"/>
      <c r="C285" s="257"/>
      <c r="D285" s="257"/>
      <c r="E285" s="258"/>
      <c r="F285" s="258"/>
      <c r="G285" s="258"/>
    </row>
    <row r="286" spans="1:7" ht="15.75" customHeight="1" x14ac:dyDescent="0.25">
      <c r="A286" s="243"/>
      <c r="B286" s="241"/>
      <c r="C286" s="257"/>
      <c r="D286" s="257"/>
      <c r="E286" s="258"/>
      <c r="F286" s="258"/>
      <c r="G286" s="258"/>
    </row>
    <row r="287" spans="1:7" ht="15.75" customHeight="1" x14ac:dyDescent="0.25">
      <c r="A287" s="243"/>
      <c r="B287" s="241"/>
      <c r="C287" s="257"/>
      <c r="D287" s="257"/>
      <c r="E287" s="258"/>
      <c r="F287" s="258"/>
      <c r="G287" s="258"/>
    </row>
    <row r="288" spans="1:7" ht="15.75" customHeight="1" x14ac:dyDescent="0.25">
      <c r="A288" s="243"/>
      <c r="B288" s="241"/>
      <c r="C288" s="257"/>
      <c r="D288" s="257"/>
      <c r="E288" s="258"/>
      <c r="F288" s="258"/>
      <c r="G288" s="258"/>
    </row>
    <row r="289" spans="1:7" ht="15.75" customHeight="1" x14ac:dyDescent="0.25">
      <c r="A289" s="243"/>
      <c r="B289" s="241"/>
      <c r="C289" s="257"/>
      <c r="D289" s="257"/>
      <c r="E289" s="258"/>
      <c r="F289" s="258"/>
      <c r="G289" s="258"/>
    </row>
    <row r="290" spans="1:7" ht="15.75" customHeight="1" x14ac:dyDescent="0.25">
      <c r="A290" s="243"/>
      <c r="B290" s="241"/>
      <c r="C290" s="257"/>
      <c r="D290" s="257"/>
      <c r="E290" s="258"/>
      <c r="F290" s="258"/>
      <c r="G290" s="258"/>
    </row>
    <row r="291" spans="1:7" ht="15.75" customHeight="1" x14ac:dyDescent="0.25">
      <c r="A291" s="243"/>
      <c r="B291" s="241"/>
      <c r="C291" s="257"/>
      <c r="D291" s="257"/>
      <c r="E291" s="258"/>
      <c r="F291" s="258"/>
      <c r="G291" s="258"/>
    </row>
    <row r="292" spans="1:7" ht="15.75" customHeight="1" x14ac:dyDescent="0.25">
      <c r="A292" s="243"/>
      <c r="B292" s="241"/>
      <c r="C292" s="257"/>
      <c r="D292" s="257"/>
      <c r="E292" s="258"/>
      <c r="F292" s="258"/>
      <c r="G292" s="258"/>
    </row>
    <row r="293" spans="1:7" ht="15.75" customHeight="1" x14ac:dyDescent="0.25">
      <c r="A293" s="243"/>
      <c r="B293" s="241"/>
      <c r="C293" s="257"/>
      <c r="D293" s="257"/>
      <c r="E293" s="258"/>
      <c r="F293" s="258"/>
      <c r="G293" s="258"/>
    </row>
    <row r="294" spans="1:7" ht="15.75" customHeight="1" x14ac:dyDescent="0.25">
      <c r="A294" s="243"/>
      <c r="B294" s="241"/>
      <c r="C294" s="257"/>
      <c r="D294" s="257"/>
      <c r="E294" s="258"/>
      <c r="F294" s="258"/>
      <c r="G294" s="258"/>
    </row>
    <row r="295" spans="1:7" ht="15.75" customHeight="1" x14ac:dyDescent="0.25">
      <c r="A295" s="243"/>
      <c r="B295" s="241"/>
      <c r="C295" s="257"/>
      <c r="D295" s="257"/>
      <c r="E295" s="258"/>
      <c r="F295" s="258"/>
      <c r="G295" s="258"/>
    </row>
    <row r="296" spans="1:7" ht="15.75" customHeight="1" x14ac:dyDescent="0.25">
      <c r="A296" s="243"/>
      <c r="B296" s="241"/>
      <c r="C296" s="257"/>
      <c r="D296" s="257"/>
      <c r="E296" s="258"/>
      <c r="F296" s="258"/>
      <c r="G296" s="258"/>
    </row>
    <row r="297" spans="1:7" ht="15.75" customHeight="1" x14ac:dyDescent="0.25">
      <c r="A297" s="243"/>
      <c r="B297" s="241"/>
      <c r="C297" s="257"/>
      <c r="D297" s="257"/>
      <c r="E297" s="258"/>
      <c r="F297" s="258"/>
      <c r="G297" s="258"/>
    </row>
    <row r="298" spans="1:7" ht="15.75" customHeight="1" x14ac:dyDescent="0.25">
      <c r="A298" s="243"/>
      <c r="B298" s="241"/>
      <c r="C298" s="257"/>
      <c r="D298" s="257"/>
      <c r="E298" s="258"/>
      <c r="F298" s="258"/>
      <c r="G298" s="258"/>
    </row>
    <row r="299" spans="1:7" ht="15.75" customHeight="1" x14ac:dyDescent="0.25">
      <c r="A299" s="243"/>
      <c r="B299" s="241"/>
      <c r="C299" s="257"/>
      <c r="D299" s="257"/>
      <c r="E299" s="258"/>
      <c r="F299" s="258"/>
      <c r="G299" s="258"/>
    </row>
    <row r="300" spans="1:7" ht="15.75" customHeight="1" x14ac:dyDescent="0.25">
      <c r="A300" s="243"/>
      <c r="B300" s="241"/>
      <c r="C300" s="257"/>
      <c r="D300" s="257"/>
      <c r="E300" s="258"/>
      <c r="F300" s="258"/>
      <c r="G300" s="258"/>
    </row>
    <row r="301" spans="1:7" ht="15.75" customHeight="1" x14ac:dyDescent="0.25">
      <c r="A301" s="243"/>
      <c r="B301" s="241"/>
      <c r="C301" s="257"/>
      <c r="D301" s="257"/>
      <c r="E301" s="258"/>
      <c r="F301" s="258"/>
      <c r="G301" s="258"/>
    </row>
    <row r="302" spans="1:7" ht="15.75" customHeight="1" x14ac:dyDescent="0.25">
      <c r="A302" s="243"/>
      <c r="B302" s="241"/>
      <c r="C302" s="257"/>
      <c r="D302" s="257"/>
      <c r="E302" s="258"/>
      <c r="F302" s="258"/>
      <c r="G302" s="258"/>
    </row>
    <row r="303" spans="1:7" ht="15.75" customHeight="1" x14ac:dyDescent="0.25">
      <c r="A303" s="243"/>
      <c r="B303" s="241"/>
      <c r="C303" s="257"/>
      <c r="D303" s="257"/>
      <c r="E303" s="258"/>
      <c r="F303" s="258"/>
      <c r="G303" s="258"/>
    </row>
    <row r="304" spans="1:7" ht="15.75" customHeight="1" x14ac:dyDescent="0.25">
      <c r="A304" s="243"/>
      <c r="B304" s="241"/>
      <c r="C304" s="257"/>
      <c r="D304" s="257"/>
      <c r="E304" s="258"/>
      <c r="F304" s="258"/>
      <c r="G304" s="258"/>
    </row>
    <row r="305" spans="1:7" ht="15.75" customHeight="1" x14ac:dyDescent="0.25">
      <c r="A305" s="243"/>
      <c r="B305" s="241"/>
      <c r="C305" s="257"/>
      <c r="D305" s="257"/>
      <c r="E305" s="258"/>
      <c r="F305" s="258"/>
      <c r="G305" s="258"/>
    </row>
    <row r="306" spans="1:7" ht="15.75" customHeight="1" x14ac:dyDescent="0.25">
      <c r="A306" s="243"/>
      <c r="B306" s="241"/>
      <c r="C306" s="257"/>
      <c r="D306" s="257"/>
      <c r="E306" s="258"/>
      <c r="F306" s="258"/>
      <c r="G306" s="258"/>
    </row>
    <row r="307" spans="1:7" ht="15.75" customHeight="1" x14ac:dyDescent="0.25">
      <c r="A307" s="243"/>
      <c r="B307" s="241"/>
      <c r="C307" s="257"/>
      <c r="D307" s="257"/>
      <c r="E307" s="258"/>
      <c r="F307" s="258"/>
      <c r="G307" s="258"/>
    </row>
    <row r="308" spans="1:7" ht="15.75" customHeight="1" x14ac:dyDescent="0.25">
      <c r="A308" s="243"/>
      <c r="B308" s="241"/>
      <c r="C308" s="257"/>
      <c r="D308" s="257"/>
      <c r="E308" s="258"/>
      <c r="F308" s="258"/>
      <c r="G308" s="258"/>
    </row>
    <row r="309" spans="1:7" ht="15.75" customHeight="1" x14ac:dyDescent="0.25">
      <c r="A309" s="243"/>
      <c r="B309" s="241"/>
      <c r="C309" s="257"/>
      <c r="D309" s="257"/>
      <c r="E309" s="258"/>
      <c r="F309" s="258"/>
      <c r="G309" s="258"/>
    </row>
    <row r="310" spans="1:7" ht="15.75" customHeight="1" x14ac:dyDescent="0.25">
      <c r="A310" s="243"/>
      <c r="B310" s="241"/>
      <c r="C310" s="257"/>
      <c r="D310" s="257"/>
      <c r="E310" s="258"/>
      <c r="F310" s="258"/>
      <c r="G310" s="258"/>
    </row>
    <row r="311" spans="1:7" ht="15.75" customHeight="1" x14ac:dyDescent="0.25">
      <c r="A311" s="243"/>
      <c r="B311" s="241"/>
      <c r="C311" s="257"/>
      <c r="D311" s="257"/>
      <c r="E311" s="258"/>
      <c r="F311" s="258"/>
      <c r="G311" s="258"/>
    </row>
    <row r="312" spans="1:7" ht="15.75" customHeight="1" x14ac:dyDescent="0.25">
      <c r="A312" s="243"/>
      <c r="B312" s="241"/>
      <c r="C312" s="257"/>
      <c r="D312" s="257"/>
      <c r="E312" s="258"/>
      <c r="F312" s="258"/>
      <c r="G312" s="258"/>
    </row>
    <row r="313" spans="1:7" ht="15.75" customHeight="1" x14ac:dyDescent="0.25">
      <c r="A313" s="243"/>
      <c r="B313" s="241"/>
      <c r="C313" s="257"/>
      <c r="D313" s="257"/>
      <c r="E313" s="258"/>
      <c r="F313" s="258"/>
      <c r="G313" s="258"/>
    </row>
    <row r="314" spans="1:7" ht="15.75" customHeight="1" x14ac:dyDescent="0.25">
      <c r="A314" s="243"/>
      <c r="B314" s="241"/>
      <c r="C314" s="257"/>
      <c r="D314" s="257"/>
      <c r="E314" s="258"/>
      <c r="F314" s="258"/>
      <c r="G314" s="258"/>
    </row>
    <row r="315" spans="1:7" ht="15.75" customHeight="1" x14ac:dyDescent="0.25">
      <c r="A315" s="243"/>
      <c r="B315" s="241"/>
      <c r="C315" s="257"/>
      <c r="D315" s="257"/>
      <c r="E315" s="258"/>
      <c r="F315" s="258"/>
      <c r="G315" s="258"/>
    </row>
    <row r="316" spans="1:7" ht="15.75" customHeight="1" x14ac:dyDescent="0.25">
      <c r="A316" s="243"/>
      <c r="B316" s="241"/>
      <c r="C316" s="257"/>
      <c r="D316" s="257"/>
      <c r="E316" s="258"/>
      <c r="F316" s="258"/>
      <c r="G316" s="258"/>
    </row>
    <row r="317" spans="1:7" ht="15.75" customHeight="1" x14ac:dyDescent="0.25">
      <c r="A317" s="243"/>
      <c r="B317" s="241"/>
      <c r="C317" s="257"/>
      <c r="D317" s="257"/>
      <c r="E317" s="258"/>
      <c r="F317" s="258"/>
      <c r="G317" s="258"/>
    </row>
    <row r="318" spans="1:7" ht="15.75" customHeight="1" x14ac:dyDescent="0.25">
      <c r="A318" s="243"/>
      <c r="B318" s="241"/>
      <c r="C318" s="257"/>
      <c r="D318" s="257"/>
      <c r="E318" s="258"/>
      <c r="F318" s="258"/>
      <c r="G318" s="258"/>
    </row>
    <row r="319" spans="1:7" ht="15.75" customHeight="1" x14ac:dyDescent="0.25">
      <c r="A319" s="243"/>
      <c r="B319" s="241"/>
      <c r="C319" s="257"/>
      <c r="D319" s="257"/>
      <c r="E319" s="258"/>
      <c r="F319" s="258"/>
      <c r="G319" s="258"/>
    </row>
    <row r="320" spans="1:7" ht="15.75" customHeight="1" x14ac:dyDescent="0.25">
      <c r="A320" s="243"/>
      <c r="B320" s="241"/>
      <c r="C320" s="257"/>
      <c r="D320" s="257"/>
      <c r="E320" s="258"/>
      <c r="F320" s="258"/>
      <c r="G320" s="258"/>
    </row>
    <row r="321" spans="1:7" ht="15.75" customHeight="1" x14ac:dyDescent="0.25">
      <c r="A321" s="243"/>
      <c r="B321" s="241"/>
      <c r="C321" s="257"/>
      <c r="D321" s="257"/>
      <c r="E321" s="258"/>
      <c r="F321" s="258"/>
      <c r="G321" s="258"/>
    </row>
    <row r="322" spans="1:7" ht="15.75" customHeight="1" x14ac:dyDescent="0.25">
      <c r="A322" s="243"/>
      <c r="B322" s="241"/>
      <c r="C322" s="257"/>
      <c r="D322" s="257"/>
      <c r="E322" s="258"/>
      <c r="F322" s="258"/>
      <c r="G322" s="258"/>
    </row>
    <row r="323" spans="1:7" ht="15.75" customHeight="1" x14ac:dyDescent="0.25">
      <c r="A323" s="243"/>
      <c r="B323" s="241"/>
      <c r="C323" s="257"/>
      <c r="D323" s="257"/>
      <c r="E323" s="258"/>
      <c r="F323" s="258"/>
      <c r="G323" s="258"/>
    </row>
    <row r="324" spans="1:7" ht="15.75" customHeight="1" x14ac:dyDescent="0.25">
      <c r="A324" s="243"/>
      <c r="B324" s="241"/>
      <c r="C324" s="257"/>
      <c r="D324" s="257"/>
      <c r="E324" s="258"/>
      <c r="F324" s="258"/>
      <c r="G324" s="258"/>
    </row>
    <row r="325" spans="1:7" ht="15.75" customHeight="1" x14ac:dyDescent="0.25">
      <c r="A325" s="243"/>
      <c r="B325" s="241"/>
      <c r="C325" s="257"/>
      <c r="D325" s="257"/>
      <c r="E325" s="258"/>
      <c r="F325" s="258"/>
      <c r="G325" s="258"/>
    </row>
    <row r="326" spans="1:7" ht="15.75" customHeight="1" x14ac:dyDescent="0.25">
      <c r="A326" s="243"/>
      <c r="B326" s="241"/>
      <c r="C326" s="257"/>
      <c r="D326" s="257"/>
      <c r="E326" s="258"/>
      <c r="F326" s="258"/>
      <c r="G326" s="258"/>
    </row>
    <row r="327" spans="1:7" ht="15.75" customHeight="1" x14ac:dyDescent="0.25">
      <c r="A327" s="243"/>
      <c r="B327" s="241"/>
      <c r="C327" s="257"/>
      <c r="D327" s="257"/>
      <c r="E327" s="258"/>
      <c r="F327" s="258"/>
      <c r="G327" s="258"/>
    </row>
    <row r="328" spans="1:7" ht="15.75" customHeight="1" x14ac:dyDescent="0.25">
      <c r="A328" s="243"/>
      <c r="B328" s="241"/>
      <c r="C328" s="257"/>
      <c r="D328" s="257"/>
      <c r="E328" s="258"/>
      <c r="F328" s="258"/>
      <c r="G328" s="258"/>
    </row>
    <row r="329" spans="1:7" ht="15.75" customHeight="1" x14ac:dyDescent="0.25">
      <c r="A329" s="243"/>
      <c r="B329" s="241"/>
      <c r="C329" s="257"/>
      <c r="D329" s="257"/>
      <c r="E329" s="258"/>
      <c r="F329" s="258"/>
      <c r="G329" s="258"/>
    </row>
    <row r="330" spans="1:7" ht="15.75" customHeight="1" x14ac:dyDescent="0.25">
      <c r="A330" s="243"/>
      <c r="B330" s="241"/>
      <c r="C330" s="257"/>
      <c r="D330" s="257"/>
      <c r="E330" s="258"/>
      <c r="F330" s="258"/>
      <c r="G330" s="258"/>
    </row>
    <row r="331" spans="1:7" ht="15.75" customHeight="1" x14ac:dyDescent="0.25">
      <c r="A331" s="243"/>
      <c r="B331" s="241"/>
      <c r="C331" s="257"/>
      <c r="D331" s="257"/>
      <c r="E331" s="258"/>
      <c r="F331" s="258"/>
      <c r="G331" s="258"/>
    </row>
    <row r="332" spans="1:7" ht="15.75" customHeight="1" x14ac:dyDescent="0.25">
      <c r="A332" s="243"/>
      <c r="B332" s="241"/>
      <c r="C332" s="257"/>
      <c r="D332" s="257"/>
      <c r="E332" s="258"/>
      <c r="F332" s="258"/>
      <c r="G332" s="258"/>
    </row>
    <row r="333" spans="1:7" ht="15.75" customHeight="1" x14ac:dyDescent="0.25">
      <c r="A333" s="243"/>
      <c r="B333" s="241"/>
      <c r="C333" s="257"/>
      <c r="D333" s="257"/>
      <c r="E333" s="258"/>
      <c r="F333" s="258"/>
      <c r="G333" s="258"/>
    </row>
    <row r="334" spans="1:7" ht="15.75" customHeight="1" x14ac:dyDescent="0.25">
      <c r="A334" s="243"/>
      <c r="B334" s="241"/>
      <c r="C334" s="257"/>
      <c r="D334" s="257"/>
      <c r="E334" s="258"/>
      <c r="F334" s="258"/>
      <c r="G334" s="258"/>
    </row>
    <row r="335" spans="1:7" ht="15.75" customHeight="1" x14ac:dyDescent="0.25">
      <c r="A335" s="243"/>
      <c r="B335" s="241"/>
      <c r="C335" s="257"/>
      <c r="D335" s="257"/>
      <c r="E335" s="258"/>
      <c r="F335" s="258"/>
      <c r="G335" s="258"/>
    </row>
    <row r="336" spans="1:7" ht="15.75" customHeight="1" x14ac:dyDescent="0.25">
      <c r="A336" s="243"/>
      <c r="B336" s="241"/>
      <c r="C336" s="257"/>
      <c r="D336" s="257"/>
      <c r="E336" s="258"/>
      <c r="F336" s="258"/>
      <c r="G336" s="258"/>
    </row>
    <row r="337" spans="1:7" ht="15.75" customHeight="1" x14ac:dyDescent="0.25">
      <c r="A337" s="243"/>
      <c r="B337" s="241"/>
      <c r="C337" s="257"/>
      <c r="D337" s="257"/>
      <c r="E337" s="258"/>
      <c r="F337" s="258"/>
      <c r="G337" s="258"/>
    </row>
    <row r="338" spans="1:7" ht="15.75" customHeight="1" x14ac:dyDescent="0.25">
      <c r="A338" s="243"/>
      <c r="B338" s="241"/>
      <c r="C338" s="257"/>
      <c r="D338" s="257"/>
      <c r="E338" s="258"/>
      <c r="F338" s="258"/>
      <c r="G338" s="258"/>
    </row>
    <row r="339" spans="1:7" ht="15.75" customHeight="1" x14ac:dyDescent="0.25">
      <c r="A339" s="243"/>
      <c r="B339" s="241"/>
      <c r="C339" s="257"/>
      <c r="D339" s="257"/>
      <c r="E339" s="258"/>
      <c r="F339" s="258"/>
      <c r="G339" s="258"/>
    </row>
    <row r="340" spans="1:7" ht="15.75" customHeight="1" x14ac:dyDescent="0.25">
      <c r="A340" s="243"/>
      <c r="B340" s="241"/>
      <c r="C340" s="257"/>
      <c r="D340" s="257"/>
      <c r="E340" s="258"/>
      <c r="F340" s="258"/>
      <c r="G340" s="258"/>
    </row>
    <row r="341" spans="1:7" ht="15.75" customHeight="1" x14ac:dyDescent="0.25">
      <c r="A341" s="243"/>
      <c r="B341" s="241"/>
      <c r="C341" s="257"/>
      <c r="D341" s="257"/>
      <c r="E341" s="258"/>
      <c r="F341" s="258"/>
      <c r="G341" s="258"/>
    </row>
    <row r="342" spans="1:7" ht="15.75" customHeight="1" x14ac:dyDescent="0.25">
      <c r="A342" s="243"/>
      <c r="B342" s="241"/>
      <c r="C342" s="257"/>
      <c r="D342" s="257"/>
      <c r="E342" s="258"/>
      <c r="F342" s="258"/>
      <c r="G342" s="258"/>
    </row>
    <row r="343" spans="1:7" ht="15.75" customHeight="1" x14ac:dyDescent="0.25">
      <c r="A343" s="243"/>
      <c r="B343" s="241"/>
      <c r="C343" s="257"/>
      <c r="D343" s="257"/>
      <c r="E343" s="258"/>
      <c r="F343" s="258"/>
      <c r="G343" s="258"/>
    </row>
    <row r="344" spans="1:7" ht="15.75" customHeight="1" x14ac:dyDescent="0.25">
      <c r="A344" s="243"/>
      <c r="B344" s="241"/>
      <c r="C344" s="257"/>
      <c r="D344" s="257"/>
      <c r="E344" s="258"/>
      <c r="F344" s="258"/>
      <c r="G344" s="258"/>
    </row>
    <row r="345" spans="1:7" ht="15.75" customHeight="1" x14ac:dyDescent="0.25">
      <c r="A345" s="243"/>
      <c r="B345" s="241"/>
      <c r="C345" s="257"/>
      <c r="D345" s="257"/>
      <c r="E345" s="258"/>
      <c r="F345" s="258"/>
      <c r="G345" s="258"/>
    </row>
    <row r="346" spans="1:7" ht="15.75" customHeight="1" x14ac:dyDescent="0.25">
      <c r="A346" s="243"/>
      <c r="B346" s="241"/>
      <c r="C346" s="257"/>
      <c r="D346" s="257"/>
      <c r="E346" s="258"/>
      <c r="F346" s="258"/>
      <c r="G346" s="258"/>
    </row>
    <row r="347" spans="1:7" ht="15.75" customHeight="1" x14ac:dyDescent="0.25">
      <c r="A347" s="243"/>
      <c r="B347" s="241"/>
      <c r="C347" s="257"/>
      <c r="D347" s="257"/>
      <c r="E347" s="258"/>
      <c r="F347" s="258"/>
      <c r="G347" s="258"/>
    </row>
    <row r="348" spans="1:7" ht="15.75" customHeight="1" x14ac:dyDescent="0.25">
      <c r="A348" s="243"/>
      <c r="B348" s="241"/>
      <c r="C348" s="257"/>
      <c r="D348" s="257"/>
      <c r="E348" s="258"/>
      <c r="F348" s="258"/>
      <c r="G348" s="258"/>
    </row>
    <row r="349" spans="1:7" ht="15.75" customHeight="1" x14ac:dyDescent="0.25">
      <c r="A349" s="243"/>
      <c r="B349" s="241"/>
      <c r="C349" s="257"/>
      <c r="D349" s="257"/>
      <c r="E349" s="258"/>
      <c r="F349" s="258"/>
      <c r="G349" s="258"/>
    </row>
    <row r="350" spans="1:7" ht="15.75" customHeight="1" x14ac:dyDescent="0.25">
      <c r="A350" s="243"/>
      <c r="B350" s="241"/>
      <c r="C350" s="257"/>
      <c r="D350" s="257"/>
      <c r="E350" s="258"/>
      <c r="F350" s="258"/>
      <c r="G350" s="258"/>
    </row>
    <row r="351" spans="1:7" ht="15.75" customHeight="1" x14ac:dyDescent="0.25">
      <c r="A351" s="243"/>
      <c r="B351" s="241"/>
      <c r="C351" s="257"/>
      <c r="D351" s="257"/>
      <c r="E351" s="258"/>
      <c r="F351" s="258"/>
      <c r="G351" s="258"/>
    </row>
    <row r="352" spans="1:7" ht="15.75" customHeight="1" x14ac:dyDescent="0.25">
      <c r="A352" s="243"/>
      <c r="B352" s="241"/>
      <c r="C352" s="257"/>
      <c r="D352" s="257"/>
      <c r="E352" s="258"/>
      <c r="F352" s="258"/>
      <c r="G352" s="258"/>
    </row>
    <row r="353" spans="1:7" ht="15.75" customHeight="1" x14ac:dyDescent="0.25">
      <c r="A353" s="243"/>
      <c r="B353" s="241"/>
      <c r="C353" s="257"/>
      <c r="D353" s="257"/>
      <c r="E353" s="258"/>
      <c r="F353" s="258"/>
      <c r="G353" s="258"/>
    </row>
    <row r="354" spans="1:7" ht="15.75" customHeight="1" x14ac:dyDescent="0.25">
      <c r="A354" s="243"/>
      <c r="B354" s="241"/>
      <c r="C354" s="257"/>
      <c r="D354" s="257"/>
      <c r="E354" s="258"/>
      <c r="F354" s="258"/>
      <c r="G354" s="258"/>
    </row>
    <row r="355" spans="1:7" ht="15.75" customHeight="1" x14ac:dyDescent="0.25">
      <c r="A355" s="243"/>
      <c r="B355" s="241"/>
      <c r="C355" s="257"/>
      <c r="D355" s="257"/>
      <c r="E355" s="258"/>
      <c r="F355" s="258"/>
      <c r="G355" s="258"/>
    </row>
    <row r="356" spans="1:7" ht="15.75" customHeight="1" x14ac:dyDescent="0.25">
      <c r="A356" s="243"/>
      <c r="B356" s="241"/>
      <c r="C356" s="257"/>
      <c r="D356" s="257"/>
      <c r="E356" s="258"/>
      <c r="F356" s="258"/>
      <c r="G356" s="258"/>
    </row>
    <row r="357" spans="1:7" ht="15.75" customHeight="1" x14ac:dyDescent="0.25">
      <c r="A357" s="243"/>
      <c r="B357" s="241"/>
      <c r="C357" s="257"/>
      <c r="D357" s="257"/>
      <c r="E357" s="258"/>
      <c r="F357" s="258"/>
      <c r="G357" s="258"/>
    </row>
    <row r="358" spans="1:7" ht="15.75" customHeight="1" x14ac:dyDescent="0.25">
      <c r="A358" s="243"/>
      <c r="B358" s="241"/>
      <c r="C358" s="257"/>
      <c r="D358" s="257"/>
      <c r="E358" s="258"/>
      <c r="F358" s="258"/>
      <c r="G358" s="258"/>
    </row>
    <row r="359" spans="1:7" ht="15.75" customHeight="1" x14ac:dyDescent="0.25">
      <c r="A359" s="243"/>
      <c r="B359" s="241"/>
      <c r="C359" s="257"/>
      <c r="D359" s="257"/>
      <c r="E359" s="258"/>
      <c r="F359" s="258"/>
      <c r="G359" s="258"/>
    </row>
    <row r="360" spans="1:7" ht="15.75" customHeight="1" x14ac:dyDescent="0.25">
      <c r="A360" s="243"/>
      <c r="B360" s="241"/>
      <c r="C360" s="257"/>
      <c r="D360" s="257"/>
      <c r="E360" s="258"/>
      <c r="F360" s="258"/>
      <c r="G360" s="258"/>
    </row>
    <row r="361" spans="1:7" ht="15.75" customHeight="1" x14ac:dyDescent="0.25">
      <c r="A361" s="243"/>
      <c r="B361" s="241"/>
      <c r="C361" s="257"/>
      <c r="D361" s="257"/>
      <c r="E361" s="258"/>
      <c r="F361" s="258"/>
      <c r="G361" s="258"/>
    </row>
    <row r="362" spans="1:7" ht="15.75" customHeight="1" x14ac:dyDescent="0.25">
      <c r="A362" s="243"/>
      <c r="B362" s="241"/>
      <c r="C362" s="257"/>
      <c r="D362" s="257"/>
      <c r="E362" s="258"/>
      <c r="F362" s="258"/>
      <c r="G362" s="258"/>
    </row>
    <row r="363" spans="1:7" ht="15.75" customHeight="1" x14ac:dyDescent="0.25">
      <c r="A363" s="243"/>
      <c r="B363" s="241"/>
      <c r="C363" s="257"/>
      <c r="D363" s="257"/>
      <c r="E363" s="258"/>
      <c r="F363" s="258"/>
      <c r="G363" s="258"/>
    </row>
    <row r="364" spans="1:7" ht="15.75" customHeight="1" x14ac:dyDescent="0.25">
      <c r="A364" s="243"/>
      <c r="B364" s="241"/>
      <c r="C364" s="257"/>
      <c r="D364" s="257"/>
      <c r="E364" s="258"/>
      <c r="F364" s="258"/>
      <c r="G364" s="258"/>
    </row>
    <row r="365" spans="1:7" ht="15.75" customHeight="1" x14ac:dyDescent="0.25">
      <c r="A365" s="243"/>
      <c r="B365" s="241"/>
      <c r="C365" s="257"/>
      <c r="D365" s="257"/>
      <c r="E365" s="258"/>
      <c r="F365" s="258"/>
      <c r="G365" s="258"/>
    </row>
    <row r="366" spans="1:7" ht="15.75" customHeight="1" x14ac:dyDescent="0.25">
      <c r="A366" s="243"/>
      <c r="B366" s="241"/>
      <c r="C366" s="257"/>
      <c r="D366" s="257"/>
      <c r="E366" s="258"/>
      <c r="F366" s="258"/>
      <c r="G366" s="258"/>
    </row>
    <row r="367" spans="1:7" ht="15.75" customHeight="1" x14ac:dyDescent="0.25">
      <c r="A367" s="243"/>
      <c r="B367" s="241"/>
      <c r="C367" s="257"/>
      <c r="D367" s="257"/>
      <c r="E367" s="258"/>
      <c r="F367" s="258"/>
      <c r="G367" s="258"/>
    </row>
    <row r="368" spans="1:7" ht="15.75" customHeight="1" x14ac:dyDescent="0.25">
      <c r="A368" s="243"/>
      <c r="B368" s="241"/>
      <c r="C368" s="257"/>
      <c r="D368" s="257"/>
      <c r="E368" s="258"/>
      <c r="F368" s="258"/>
      <c r="G368" s="258"/>
    </row>
    <row r="369" spans="1:7" ht="15.75" customHeight="1" x14ac:dyDescent="0.25">
      <c r="A369" s="243"/>
      <c r="B369" s="241"/>
      <c r="C369" s="257"/>
      <c r="D369" s="257"/>
      <c r="E369" s="258"/>
      <c r="F369" s="258"/>
      <c r="G369" s="258"/>
    </row>
    <row r="370" spans="1:7" ht="15.75" customHeight="1" x14ac:dyDescent="0.25">
      <c r="A370" s="243"/>
      <c r="B370" s="241"/>
      <c r="C370" s="257"/>
      <c r="D370" s="257"/>
      <c r="E370" s="258"/>
      <c r="F370" s="258"/>
      <c r="G370" s="258"/>
    </row>
    <row r="371" spans="1:7" ht="15.75" customHeight="1" x14ac:dyDescent="0.25">
      <c r="A371" s="243"/>
      <c r="B371" s="241"/>
      <c r="C371" s="257"/>
      <c r="D371" s="257"/>
      <c r="E371" s="258"/>
      <c r="F371" s="258"/>
      <c r="G371" s="258"/>
    </row>
    <row r="372" spans="1:7" ht="15.75" customHeight="1" x14ac:dyDescent="0.25">
      <c r="A372" s="243"/>
      <c r="B372" s="241"/>
      <c r="C372" s="257"/>
      <c r="D372" s="257"/>
      <c r="E372" s="258"/>
      <c r="F372" s="258"/>
      <c r="G372" s="258"/>
    </row>
    <row r="373" spans="1:7" ht="15.75" customHeight="1" x14ac:dyDescent="0.25">
      <c r="A373" s="243"/>
      <c r="B373" s="241"/>
      <c r="C373" s="257"/>
      <c r="D373" s="257"/>
      <c r="E373" s="258"/>
      <c r="F373" s="258"/>
      <c r="G373" s="258"/>
    </row>
    <row r="374" spans="1:7" ht="15.75" customHeight="1" x14ac:dyDescent="0.25">
      <c r="A374" s="243"/>
      <c r="B374" s="241"/>
      <c r="C374" s="257"/>
      <c r="D374" s="257"/>
      <c r="E374" s="258"/>
      <c r="F374" s="258"/>
      <c r="G374" s="258"/>
    </row>
    <row r="375" spans="1:7" ht="15.75" customHeight="1" x14ac:dyDescent="0.25">
      <c r="A375" s="243"/>
      <c r="B375" s="241"/>
      <c r="C375" s="257"/>
      <c r="D375" s="257"/>
      <c r="E375" s="258"/>
      <c r="F375" s="258"/>
      <c r="G375" s="258"/>
    </row>
    <row r="376" spans="1:7" ht="15.75" customHeight="1" x14ac:dyDescent="0.25">
      <c r="A376" s="243"/>
      <c r="B376" s="241"/>
      <c r="C376" s="257"/>
      <c r="D376" s="257"/>
      <c r="E376" s="258"/>
      <c r="F376" s="258"/>
      <c r="G376" s="258"/>
    </row>
    <row r="377" spans="1:7" ht="15.75" customHeight="1" x14ac:dyDescent="0.25">
      <c r="A377" s="243"/>
      <c r="B377" s="241"/>
      <c r="C377" s="257"/>
      <c r="D377" s="257"/>
      <c r="E377" s="258"/>
      <c r="F377" s="258"/>
      <c r="G377" s="258"/>
    </row>
    <row r="378" spans="1:7" ht="15.75" customHeight="1" x14ac:dyDescent="0.25">
      <c r="A378" s="243"/>
      <c r="B378" s="241"/>
      <c r="C378" s="257"/>
      <c r="D378" s="257"/>
      <c r="E378" s="258"/>
      <c r="F378" s="258"/>
      <c r="G378" s="258"/>
    </row>
    <row r="379" spans="1:7" ht="15.75" customHeight="1" x14ac:dyDescent="0.25">
      <c r="A379" s="243"/>
      <c r="B379" s="241"/>
      <c r="C379" s="257"/>
      <c r="D379" s="257"/>
      <c r="E379" s="258"/>
      <c r="F379" s="258"/>
      <c r="G379" s="258"/>
    </row>
    <row r="380" spans="1:7" ht="15.75" customHeight="1" x14ac:dyDescent="0.25">
      <c r="A380" s="243"/>
      <c r="B380" s="241"/>
      <c r="C380" s="257"/>
      <c r="D380" s="257"/>
      <c r="E380" s="258"/>
      <c r="F380" s="258"/>
      <c r="G380" s="258"/>
    </row>
    <row r="381" spans="1:7" ht="15.75" customHeight="1" x14ac:dyDescent="0.25">
      <c r="A381" s="243"/>
      <c r="B381" s="241"/>
      <c r="C381" s="257"/>
      <c r="D381" s="257"/>
      <c r="E381" s="258"/>
      <c r="F381" s="258"/>
      <c r="G381" s="258"/>
    </row>
    <row r="382" spans="1:7" ht="15.75" customHeight="1" x14ac:dyDescent="0.25">
      <c r="A382" s="243"/>
      <c r="B382" s="241"/>
      <c r="C382" s="257"/>
      <c r="D382" s="257"/>
      <c r="E382" s="258"/>
      <c r="F382" s="258"/>
      <c r="G382" s="258"/>
    </row>
    <row r="383" spans="1:7" ht="15.75" customHeight="1" x14ac:dyDescent="0.25">
      <c r="A383" s="243"/>
      <c r="B383" s="241"/>
      <c r="C383" s="257"/>
      <c r="D383" s="257"/>
      <c r="E383" s="258"/>
      <c r="F383" s="258"/>
      <c r="G383" s="258"/>
    </row>
    <row r="384" spans="1:7" ht="15.75" customHeight="1" x14ac:dyDescent="0.25">
      <c r="A384" s="243"/>
      <c r="B384" s="241"/>
      <c r="C384" s="257"/>
      <c r="D384" s="257"/>
      <c r="E384" s="258"/>
      <c r="F384" s="258"/>
      <c r="G384" s="258"/>
    </row>
    <row r="385" spans="1:7" ht="15.75" customHeight="1" x14ac:dyDescent="0.25">
      <c r="A385" s="243"/>
      <c r="B385" s="241"/>
      <c r="C385" s="257"/>
      <c r="D385" s="257"/>
      <c r="E385" s="258"/>
      <c r="F385" s="258"/>
      <c r="G385" s="258"/>
    </row>
    <row r="386" spans="1:7" ht="15.75" customHeight="1" x14ac:dyDescent="0.25">
      <c r="A386" s="243"/>
      <c r="B386" s="241"/>
      <c r="C386" s="257"/>
      <c r="D386" s="257"/>
      <c r="E386" s="258"/>
      <c r="F386" s="258"/>
      <c r="G386" s="258"/>
    </row>
    <row r="387" spans="1:7" ht="15.75" customHeight="1" x14ac:dyDescent="0.25">
      <c r="A387" s="243"/>
      <c r="B387" s="241"/>
      <c r="C387" s="257"/>
      <c r="D387" s="257"/>
      <c r="E387" s="258"/>
      <c r="F387" s="258"/>
      <c r="G387" s="258"/>
    </row>
    <row r="388" spans="1:7" ht="15.75" customHeight="1" x14ac:dyDescent="0.25">
      <c r="A388" s="243"/>
      <c r="B388" s="241"/>
      <c r="C388" s="257"/>
      <c r="D388" s="257"/>
      <c r="E388" s="258"/>
      <c r="F388" s="258"/>
      <c r="G388" s="258"/>
    </row>
    <row r="389" spans="1:7" ht="15.75" customHeight="1" x14ac:dyDescent="0.25">
      <c r="A389" s="243"/>
      <c r="B389" s="241"/>
      <c r="C389" s="257"/>
      <c r="D389" s="257"/>
      <c r="E389" s="258"/>
      <c r="F389" s="258"/>
      <c r="G389" s="258"/>
    </row>
    <row r="390" spans="1:7" ht="15.75" customHeight="1" x14ac:dyDescent="0.25">
      <c r="A390" s="243"/>
      <c r="B390" s="241"/>
      <c r="C390" s="257"/>
      <c r="D390" s="257"/>
      <c r="E390" s="258"/>
      <c r="F390" s="258"/>
      <c r="G390" s="258"/>
    </row>
    <row r="391" spans="1:7" ht="15.75" customHeight="1" x14ac:dyDescent="0.25">
      <c r="A391" s="243"/>
      <c r="B391" s="241"/>
      <c r="C391" s="257"/>
      <c r="D391" s="257"/>
      <c r="E391" s="258"/>
      <c r="F391" s="258"/>
      <c r="G391" s="258"/>
    </row>
    <row r="392" spans="1:7" ht="15.75" customHeight="1" x14ac:dyDescent="0.25">
      <c r="A392" s="243"/>
      <c r="B392" s="241"/>
      <c r="C392" s="257"/>
      <c r="D392" s="257"/>
      <c r="E392" s="258"/>
      <c r="F392" s="258"/>
      <c r="G392" s="258"/>
    </row>
    <row r="393" spans="1:7" ht="15.75" customHeight="1" x14ac:dyDescent="0.25">
      <c r="A393" s="243"/>
      <c r="B393" s="241"/>
      <c r="C393" s="257"/>
      <c r="D393" s="257"/>
      <c r="E393" s="258"/>
      <c r="F393" s="258"/>
      <c r="G393" s="258"/>
    </row>
    <row r="394" spans="1:7" ht="15.75" customHeight="1" x14ac:dyDescent="0.25">
      <c r="A394" s="243"/>
      <c r="B394" s="241"/>
      <c r="C394" s="257"/>
      <c r="D394" s="257"/>
      <c r="E394" s="258"/>
      <c r="F394" s="258"/>
      <c r="G394" s="258"/>
    </row>
    <row r="395" spans="1:7" ht="15.75" customHeight="1" x14ac:dyDescent="0.25">
      <c r="A395" s="243"/>
      <c r="B395" s="241"/>
      <c r="C395" s="257"/>
      <c r="D395" s="257"/>
      <c r="E395" s="258"/>
      <c r="F395" s="258"/>
      <c r="G395" s="258"/>
    </row>
    <row r="396" spans="1:7" ht="15.75" customHeight="1" x14ac:dyDescent="0.25">
      <c r="A396" s="243"/>
      <c r="B396" s="241"/>
      <c r="C396" s="257"/>
      <c r="D396" s="257"/>
      <c r="E396" s="258"/>
      <c r="F396" s="258"/>
      <c r="G396" s="258"/>
    </row>
    <row r="397" spans="1:7" ht="15.75" customHeight="1" x14ac:dyDescent="0.25">
      <c r="A397" s="243"/>
      <c r="B397" s="241"/>
      <c r="C397" s="257"/>
      <c r="D397" s="257"/>
      <c r="E397" s="258"/>
      <c r="F397" s="258"/>
      <c r="G397" s="258"/>
    </row>
    <row r="398" spans="1:7" ht="15.75" customHeight="1" x14ac:dyDescent="0.25">
      <c r="A398" s="243"/>
      <c r="B398" s="241"/>
      <c r="C398" s="257"/>
      <c r="D398" s="257"/>
      <c r="E398" s="258"/>
      <c r="F398" s="258"/>
      <c r="G398" s="258"/>
    </row>
    <row r="399" spans="1:7" ht="15.75" customHeight="1" x14ac:dyDescent="0.25">
      <c r="A399" s="243"/>
      <c r="B399" s="241"/>
      <c r="C399" s="257"/>
      <c r="D399" s="257"/>
      <c r="E399" s="258"/>
      <c r="F399" s="258"/>
      <c r="G399" s="258"/>
    </row>
    <row r="400" spans="1:7" ht="15.75" customHeight="1" x14ac:dyDescent="0.25">
      <c r="A400" s="243"/>
      <c r="B400" s="241"/>
      <c r="C400" s="257"/>
      <c r="D400" s="257"/>
      <c r="E400" s="258"/>
      <c r="F400" s="258"/>
      <c r="G400" s="258"/>
    </row>
    <row r="401" spans="1:7" ht="15.75" customHeight="1" x14ac:dyDescent="0.25">
      <c r="A401" s="243"/>
      <c r="B401" s="241"/>
      <c r="C401" s="257"/>
      <c r="D401" s="257"/>
      <c r="E401" s="258"/>
      <c r="F401" s="258"/>
      <c r="G401" s="258"/>
    </row>
    <row r="402" spans="1:7" ht="15.75" customHeight="1" x14ac:dyDescent="0.25">
      <c r="A402" s="243"/>
      <c r="B402" s="241"/>
      <c r="C402" s="257"/>
      <c r="D402" s="257"/>
      <c r="E402" s="258"/>
      <c r="F402" s="258"/>
      <c r="G402" s="258"/>
    </row>
    <row r="403" spans="1:7" ht="15.75" customHeight="1" x14ac:dyDescent="0.25">
      <c r="A403" s="243"/>
      <c r="B403" s="241"/>
      <c r="C403" s="257"/>
      <c r="D403" s="257"/>
      <c r="E403" s="258"/>
      <c r="F403" s="258"/>
      <c r="G403" s="258"/>
    </row>
    <row r="404" spans="1:7" ht="15.75" customHeight="1" x14ac:dyDescent="0.25">
      <c r="A404" s="243"/>
      <c r="B404" s="241"/>
      <c r="C404" s="257"/>
      <c r="D404" s="257"/>
      <c r="E404" s="258"/>
      <c r="F404" s="258"/>
      <c r="G404" s="258"/>
    </row>
    <row r="405" spans="1:7" ht="15.75" customHeight="1" x14ac:dyDescent="0.25">
      <c r="A405" s="243"/>
      <c r="B405" s="241"/>
      <c r="C405" s="257"/>
      <c r="D405" s="257"/>
      <c r="E405" s="258"/>
      <c r="F405" s="258"/>
      <c r="G405" s="258"/>
    </row>
    <row r="406" spans="1:7" ht="15.75" customHeight="1" x14ac:dyDescent="0.25">
      <c r="A406" s="243"/>
      <c r="B406" s="241"/>
      <c r="C406" s="257"/>
      <c r="D406" s="257"/>
      <c r="E406" s="258"/>
      <c r="F406" s="258"/>
      <c r="G406" s="258"/>
    </row>
    <row r="407" spans="1:7" ht="15.75" customHeight="1" x14ac:dyDescent="0.25">
      <c r="A407" s="243"/>
      <c r="B407" s="241"/>
      <c r="C407" s="257"/>
      <c r="D407" s="257"/>
      <c r="E407" s="258"/>
      <c r="F407" s="258"/>
      <c r="G407" s="258"/>
    </row>
    <row r="408" spans="1:7" ht="15.75" customHeight="1" x14ac:dyDescent="0.25">
      <c r="A408" s="243"/>
      <c r="B408" s="241"/>
      <c r="C408" s="257"/>
      <c r="D408" s="257"/>
      <c r="E408" s="258"/>
      <c r="F408" s="258"/>
      <c r="G408" s="258"/>
    </row>
    <row r="409" spans="1:7" ht="15.75" customHeight="1" x14ac:dyDescent="0.25">
      <c r="A409" s="243"/>
      <c r="B409" s="241"/>
      <c r="C409" s="257"/>
      <c r="D409" s="257"/>
      <c r="E409" s="258"/>
      <c r="F409" s="258"/>
      <c r="G409" s="258"/>
    </row>
    <row r="410" spans="1:7" ht="15.75" customHeight="1" x14ac:dyDescent="0.25">
      <c r="A410" s="243"/>
      <c r="B410" s="241"/>
      <c r="C410" s="257"/>
      <c r="D410" s="257"/>
      <c r="E410" s="258"/>
      <c r="F410" s="258"/>
      <c r="G410" s="258"/>
    </row>
    <row r="411" spans="1:7" ht="15.75" customHeight="1" x14ac:dyDescent="0.25">
      <c r="A411" s="243"/>
      <c r="B411" s="241"/>
      <c r="C411" s="257"/>
      <c r="D411" s="257"/>
      <c r="E411" s="258"/>
      <c r="F411" s="258"/>
      <c r="G411" s="258"/>
    </row>
    <row r="412" spans="1:7" ht="15.75" customHeight="1" x14ac:dyDescent="0.25">
      <c r="A412" s="243"/>
      <c r="B412" s="241"/>
      <c r="C412" s="257"/>
      <c r="D412" s="257"/>
      <c r="E412" s="258"/>
      <c r="F412" s="258"/>
      <c r="G412" s="258"/>
    </row>
    <row r="413" spans="1:7" ht="15.75" customHeight="1" x14ac:dyDescent="0.25">
      <c r="A413" s="243"/>
      <c r="B413" s="241"/>
      <c r="C413" s="257"/>
      <c r="D413" s="257"/>
      <c r="E413" s="258"/>
      <c r="F413" s="258"/>
      <c r="G413" s="258"/>
    </row>
    <row r="414" spans="1:7" ht="15.75" customHeight="1" x14ac:dyDescent="0.25">
      <c r="A414" s="243"/>
      <c r="B414" s="241"/>
      <c r="C414" s="257"/>
      <c r="D414" s="257"/>
      <c r="E414" s="258"/>
      <c r="F414" s="258"/>
      <c r="G414" s="258"/>
    </row>
    <row r="415" spans="1:7" ht="15.75" customHeight="1" x14ac:dyDescent="0.25">
      <c r="A415" s="243"/>
      <c r="B415" s="241"/>
      <c r="C415" s="257"/>
      <c r="D415" s="257"/>
      <c r="E415" s="258"/>
      <c r="F415" s="258"/>
      <c r="G415" s="258"/>
    </row>
    <row r="416" spans="1:7" ht="15.75" customHeight="1" x14ac:dyDescent="0.25">
      <c r="A416" s="243"/>
      <c r="B416" s="241"/>
      <c r="C416" s="257"/>
      <c r="D416" s="257"/>
      <c r="E416" s="258"/>
      <c r="F416" s="258"/>
      <c r="G416" s="258"/>
    </row>
    <row r="417" spans="1:7" ht="15.75" customHeight="1" x14ac:dyDescent="0.25">
      <c r="A417" s="243"/>
      <c r="B417" s="241"/>
      <c r="C417" s="257"/>
      <c r="D417" s="257"/>
      <c r="E417" s="258"/>
      <c r="F417" s="258"/>
      <c r="G417" s="258"/>
    </row>
    <row r="418" spans="1:7" ht="15.75" customHeight="1" x14ac:dyDescent="0.25">
      <c r="A418" s="243"/>
      <c r="B418" s="241"/>
      <c r="C418" s="257"/>
      <c r="D418" s="257"/>
      <c r="E418" s="258"/>
      <c r="F418" s="258"/>
      <c r="G418" s="258"/>
    </row>
    <row r="419" spans="1:7" ht="15.75" customHeight="1" x14ac:dyDescent="0.25">
      <c r="A419" s="243"/>
      <c r="B419" s="241"/>
      <c r="C419" s="257"/>
      <c r="D419" s="257"/>
      <c r="E419" s="258"/>
      <c r="F419" s="258"/>
      <c r="G419" s="258"/>
    </row>
    <row r="420" spans="1:7" ht="15.75" customHeight="1" x14ac:dyDescent="0.25">
      <c r="A420" s="243"/>
      <c r="B420" s="241"/>
      <c r="C420" s="257"/>
      <c r="D420" s="257"/>
      <c r="E420" s="258"/>
      <c r="F420" s="258"/>
      <c r="G420" s="258"/>
    </row>
    <row r="421" spans="1:7" ht="15.75" customHeight="1" x14ac:dyDescent="0.25">
      <c r="A421" s="243"/>
      <c r="B421" s="241"/>
      <c r="C421" s="257"/>
      <c r="D421" s="257"/>
      <c r="E421" s="258"/>
      <c r="F421" s="258"/>
      <c r="G421" s="258"/>
    </row>
    <row r="422" spans="1:7" ht="15.75" customHeight="1" x14ac:dyDescent="0.25">
      <c r="A422" s="243"/>
      <c r="B422" s="241"/>
      <c r="C422" s="257"/>
      <c r="D422" s="257"/>
      <c r="E422" s="258"/>
      <c r="F422" s="258"/>
      <c r="G422" s="258"/>
    </row>
    <row r="423" spans="1:7" ht="15.75" customHeight="1" x14ac:dyDescent="0.25">
      <c r="A423" s="243"/>
      <c r="B423" s="241"/>
      <c r="C423" s="257"/>
      <c r="D423" s="257"/>
      <c r="E423" s="258"/>
      <c r="F423" s="258"/>
      <c r="G423" s="258"/>
    </row>
    <row r="424" spans="1:7" ht="15.75" customHeight="1" x14ac:dyDescent="0.25">
      <c r="A424" s="243"/>
      <c r="B424" s="241"/>
      <c r="C424" s="257"/>
      <c r="D424" s="257"/>
      <c r="E424" s="258"/>
      <c r="F424" s="258"/>
      <c r="G424" s="258"/>
    </row>
    <row r="425" spans="1:7" ht="15.75" customHeight="1" x14ac:dyDescent="0.25">
      <c r="A425" s="243"/>
      <c r="B425" s="241"/>
      <c r="C425" s="257"/>
      <c r="D425" s="257"/>
      <c r="E425" s="258"/>
      <c r="F425" s="258"/>
      <c r="G425" s="258"/>
    </row>
    <row r="426" spans="1:7" ht="15.75" customHeight="1" x14ac:dyDescent="0.25">
      <c r="A426" s="243"/>
      <c r="B426" s="241"/>
      <c r="C426" s="257"/>
      <c r="D426" s="257"/>
      <c r="E426" s="258"/>
      <c r="F426" s="258"/>
      <c r="G426" s="258"/>
    </row>
    <row r="427" spans="1:7" ht="15.75" customHeight="1" x14ac:dyDescent="0.25">
      <c r="A427" s="243"/>
      <c r="B427" s="241"/>
      <c r="C427" s="257"/>
      <c r="D427" s="257"/>
      <c r="E427" s="258"/>
      <c r="F427" s="258"/>
      <c r="G427" s="258"/>
    </row>
    <row r="428" spans="1:7" ht="15.75" customHeight="1" x14ac:dyDescent="0.25">
      <c r="A428" s="243"/>
      <c r="B428" s="241"/>
      <c r="C428" s="257"/>
      <c r="D428" s="257"/>
      <c r="E428" s="258"/>
      <c r="F428" s="258"/>
      <c r="G428" s="258"/>
    </row>
    <row r="429" spans="1:7" ht="15.75" customHeight="1" x14ac:dyDescent="0.25">
      <c r="A429" s="243"/>
      <c r="B429" s="241"/>
      <c r="C429" s="257"/>
      <c r="D429" s="257"/>
      <c r="E429" s="258"/>
      <c r="F429" s="258"/>
      <c r="G429" s="258"/>
    </row>
    <row r="430" spans="1:7" ht="15.75" customHeight="1" x14ac:dyDescent="0.25">
      <c r="A430" s="243"/>
      <c r="B430" s="241"/>
      <c r="C430" s="257"/>
      <c r="D430" s="257"/>
      <c r="E430" s="258"/>
      <c r="F430" s="258"/>
      <c r="G430" s="258"/>
    </row>
    <row r="431" spans="1:7" ht="15.75" customHeight="1" x14ac:dyDescent="0.25">
      <c r="A431" s="243"/>
      <c r="B431" s="241"/>
      <c r="C431" s="257"/>
      <c r="D431" s="257"/>
      <c r="E431" s="258"/>
      <c r="F431" s="258"/>
      <c r="G431" s="258"/>
    </row>
    <row r="432" spans="1:7" ht="15.75" customHeight="1" x14ac:dyDescent="0.25">
      <c r="A432" s="243"/>
      <c r="B432" s="241"/>
      <c r="C432" s="257"/>
      <c r="D432" s="257"/>
      <c r="E432" s="258"/>
      <c r="F432" s="258"/>
      <c r="G432" s="258"/>
    </row>
    <row r="433" spans="1:7" ht="15.75" customHeight="1" x14ac:dyDescent="0.25">
      <c r="A433" s="243"/>
      <c r="B433" s="241"/>
      <c r="C433" s="257"/>
      <c r="D433" s="257"/>
      <c r="E433" s="258"/>
      <c r="F433" s="258"/>
      <c r="G433" s="258"/>
    </row>
    <row r="434" spans="1:7" ht="15.75" customHeight="1" x14ac:dyDescent="0.25">
      <c r="A434" s="243"/>
      <c r="B434" s="241"/>
      <c r="C434" s="257"/>
      <c r="D434" s="257"/>
      <c r="E434" s="258"/>
      <c r="F434" s="258"/>
      <c r="G434" s="258"/>
    </row>
    <row r="435" spans="1:7" ht="15.75" customHeight="1" x14ac:dyDescent="0.25">
      <c r="A435" s="243"/>
      <c r="B435" s="241"/>
      <c r="C435" s="257"/>
      <c r="D435" s="257"/>
      <c r="E435" s="258"/>
      <c r="F435" s="258"/>
      <c r="G435" s="258"/>
    </row>
    <row r="436" spans="1:7" ht="15.75" customHeight="1" x14ac:dyDescent="0.25">
      <c r="A436" s="243"/>
      <c r="B436" s="241"/>
      <c r="C436" s="257"/>
      <c r="D436" s="257"/>
      <c r="E436" s="258"/>
      <c r="F436" s="258"/>
      <c r="G436" s="258"/>
    </row>
    <row r="437" spans="1:7" ht="15.75" customHeight="1" x14ac:dyDescent="0.25">
      <c r="A437" s="243"/>
      <c r="B437" s="241"/>
      <c r="C437" s="257"/>
      <c r="D437" s="257"/>
      <c r="E437" s="258"/>
      <c r="F437" s="258"/>
      <c r="G437" s="258"/>
    </row>
    <row r="438" spans="1:7" ht="15.75" customHeight="1" x14ac:dyDescent="0.25">
      <c r="A438" s="243"/>
      <c r="B438" s="241"/>
      <c r="C438" s="257"/>
      <c r="D438" s="257"/>
      <c r="E438" s="258"/>
      <c r="F438" s="258"/>
      <c r="G438" s="258"/>
    </row>
    <row r="439" spans="1:7" ht="15.75" customHeight="1" x14ac:dyDescent="0.25">
      <c r="A439" s="243"/>
      <c r="B439" s="241"/>
      <c r="C439" s="257"/>
      <c r="D439" s="257"/>
      <c r="E439" s="258"/>
      <c r="F439" s="258"/>
      <c r="G439" s="258"/>
    </row>
    <row r="440" spans="1:7" ht="15.75" customHeight="1" x14ac:dyDescent="0.25">
      <c r="A440" s="243"/>
      <c r="B440" s="241"/>
      <c r="C440" s="257"/>
      <c r="D440" s="257"/>
      <c r="E440" s="258"/>
      <c r="F440" s="258"/>
      <c r="G440" s="258"/>
    </row>
    <row r="441" spans="1:7" ht="15.75" customHeight="1" x14ac:dyDescent="0.25">
      <c r="A441" s="243"/>
      <c r="B441" s="241"/>
      <c r="C441" s="257"/>
      <c r="D441" s="257"/>
      <c r="E441" s="258"/>
      <c r="F441" s="258"/>
      <c r="G441" s="258"/>
    </row>
    <row r="442" spans="1:7" ht="15.75" customHeight="1" x14ac:dyDescent="0.25">
      <c r="A442" s="243"/>
      <c r="B442" s="241"/>
      <c r="C442" s="257"/>
      <c r="D442" s="257"/>
      <c r="E442" s="258"/>
      <c r="F442" s="258"/>
      <c r="G442" s="258"/>
    </row>
    <row r="443" spans="1:7" ht="15.75" customHeight="1" x14ac:dyDescent="0.25">
      <c r="A443" s="243"/>
      <c r="B443" s="241"/>
      <c r="C443" s="257"/>
      <c r="D443" s="257"/>
      <c r="E443" s="258"/>
      <c r="F443" s="258"/>
      <c r="G443" s="258"/>
    </row>
    <row r="444" spans="1:7" ht="15.75" customHeight="1" x14ac:dyDescent="0.25">
      <c r="A444" s="243"/>
      <c r="B444" s="241"/>
      <c r="C444" s="257"/>
      <c r="D444" s="257"/>
      <c r="E444" s="258"/>
      <c r="F444" s="258"/>
      <c r="G444" s="258"/>
    </row>
    <row r="445" spans="1:7" ht="15.75" customHeight="1" x14ac:dyDescent="0.25">
      <c r="A445" s="243"/>
      <c r="B445" s="241"/>
      <c r="C445" s="257"/>
      <c r="D445" s="257"/>
      <c r="E445" s="258"/>
      <c r="F445" s="258"/>
      <c r="G445" s="258"/>
    </row>
    <row r="446" spans="1:7" ht="15.75" customHeight="1" x14ac:dyDescent="0.25">
      <c r="A446" s="243"/>
      <c r="B446" s="241"/>
      <c r="C446" s="257"/>
      <c r="D446" s="257"/>
      <c r="E446" s="258"/>
      <c r="F446" s="258"/>
      <c r="G446" s="258"/>
    </row>
    <row r="447" spans="1:7" ht="15.75" customHeight="1" x14ac:dyDescent="0.25">
      <c r="A447" s="243"/>
      <c r="B447" s="241"/>
      <c r="C447" s="257"/>
      <c r="D447" s="257"/>
      <c r="E447" s="258"/>
      <c r="F447" s="258"/>
      <c r="G447" s="258"/>
    </row>
    <row r="448" spans="1:7" ht="15.75" customHeight="1" x14ac:dyDescent="0.25">
      <c r="A448" s="243"/>
      <c r="B448" s="241"/>
      <c r="C448" s="257"/>
      <c r="D448" s="257"/>
      <c r="E448" s="258"/>
      <c r="F448" s="258"/>
      <c r="G448" s="258"/>
    </row>
    <row r="449" spans="1:7" ht="15.75" customHeight="1" x14ac:dyDescent="0.25">
      <c r="A449" s="243"/>
      <c r="B449" s="241"/>
      <c r="C449" s="257"/>
      <c r="D449" s="257"/>
      <c r="E449" s="258"/>
      <c r="F449" s="258"/>
      <c r="G449" s="258"/>
    </row>
    <row r="450" spans="1:7" ht="15.75" customHeight="1" x14ac:dyDescent="0.25">
      <c r="A450" s="243"/>
      <c r="B450" s="241"/>
      <c r="C450" s="257"/>
      <c r="D450" s="257"/>
      <c r="E450" s="258"/>
      <c r="F450" s="258"/>
      <c r="G450" s="258"/>
    </row>
    <row r="451" spans="1:7" ht="15.75" customHeight="1" x14ac:dyDescent="0.25">
      <c r="A451" s="243"/>
      <c r="B451" s="241"/>
      <c r="C451" s="257"/>
      <c r="D451" s="257"/>
      <c r="E451" s="258"/>
      <c r="F451" s="258"/>
      <c r="G451" s="258"/>
    </row>
    <row r="452" spans="1:7" ht="15.75" customHeight="1" x14ac:dyDescent="0.25">
      <c r="A452" s="243"/>
      <c r="B452" s="241"/>
      <c r="C452" s="257"/>
      <c r="D452" s="257"/>
      <c r="E452" s="258"/>
      <c r="F452" s="258"/>
      <c r="G452" s="258"/>
    </row>
    <row r="453" spans="1:7" ht="15.75" customHeight="1" x14ac:dyDescent="0.25">
      <c r="A453" s="243"/>
      <c r="B453" s="241"/>
      <c r="C453" s="257"/>
      <c r="D453" s="257"/>
      <c r="E453" s="258"/>
      <c r="F453" s="258"/>
      <c r="G453" s="258"/>
    </row>
    <row r="454" spans="1:7" ht="15.75" customHeight="1" x14ac:dyDescent="0.25">
      <c r="A454" s="243"/>
      <c r="B454" s="241"/>
      <c r="C454" s="257"/>
      <c r="D454" s="257"/>
      <c r="E454" s="258"/>
      <c r="F454" s="258"/>
      <c r="G454" s="258"/>
    </row>
    <row r="455" spans="1:7" ht="15.75" customHeight="1" x14ac:dyDescent="0.25">
      <c r="A455" s="243"/>
      <c r="B455" s="241"/>
      <c r="C455" s="257"/>
      <c r="D455" s="257"/>
      <c r="E455" s="258"/>
      <c r="F455" s="258"/>
      <c r="G455" s="258"/>
    </row>
    <row r="456" spans="1:7" ht="15.75" customHeight="1" x14ac:dyDescent="0.25">
      <c r="A456" s="243"/>
      <c r="B456" s="241"/>
      <c r="C456" s="257"/>
      <c r="D456" s="257"/>
      <c r="E456" s="258"/>
      <c r="F456" s="258"/>
      <c r="G456" s="258"/>
    </row>
    <row r="457" spans="1:7" ht="15.75" customHeight="1" x14ac:dyDescent="0.25">
      <c r="A457" s="243"/>
      <c r="B457" s="241"/>
      <c r="C457" s="257"/>
      <c r="D457" s="257"/>
      <c r="E457" s="258"/>
      <c r="F457" s="258"/>
      <c r="G457" s="258"/>
    </row>
    <row r="458" spans="1:7" ht="15.75" customHeight="1" x14ac:dyDescent="0.25">
      <c r="A458" s="243"/>
      <c r="B458" s="241"/>
      <c r="C458" s="257"/>
      <c r="D458" s="257"/>
      <c r="E458" s="258"/>
      <c r="F458" s="258"/>
      <c r="G458" s="258"/>
    </row>
    <row r="459" spans="1:7" ht="15.75" customHeight="1" x14ac:dyDescent="0.25">
      <c r="A459" s="243"/>
      <c r="B459" s="241"/>
      <c r="C459" s="257"/>
      <c r="D459" s="257"/>
      <c r="E459" s="258"/>
      <c r="F459" s="258"/>
      <c r="G459" s="258"/>
    </row>
    <row r="460" spans="1:7" ht="15.75" customHeight="1" x14ac:dyDescent="0.25">
      <c r="A460" s="243"/>
      <c r="B460" s="241"/>
      <c r="C460" s="257"/>
      <c r="D460" s="257"/>
      <c r="E460" s="258"/>
      <c r="F460" s="258"/>
      <c r="G460" s="258"/>
    </row>
    <row r="461" spans="1:7" ht="15.75" customHeight="1" x14ac:dyDescent="0.25">
      <c r="A461" s="243"/>
      <c r="B461" s="241"/>
      <c r="C461" s="257"/>
      <c r="D461" s="257"/>
      <c r="E461" s="258"/>
      <c r="F461" s="258"/>
      <c r="G461" s="258"/>
    </row>
    <row r="462" spans="1:7" ht="15.75" customHeight="1" x14ac:dyDescent="0.25">
      <c r="A462" s="243"/>
      <c r="B462" s="241"/>
      <c r="C462" s="257"/>
      <c r="D462" s="257"/>
      <c r="E462" s="258"/>
      <c r="F462" s="258"/>
      <c r="G462" s="258"/>
    </row>
    <row r="463" spans="1:7" ht="15.75" customHeight="1" x14ac:dyDescent="0.25">
      <c r="A463" s="243"/>
      <c r="B463" s="241"/>
      <c r="C463" s="257"/>
      <c r="D463" s="257"/>
      <c r="E463" s="258"/>
      <c r="F463" s="258"/>
      <c r="G463" s="258"/>
    </row>
    <row r="464" spans="1:7" ht="15.75" customHeight="1" x14ac:dyDescent="0.25">
      <c r="A464" s="243"/>
      <c r="B464" s="241"/>
      <c r="C464" s="257"/>
      <c r="D464" s="257"/>
      <c r="E464" s="258"/>
      <c r="F464" s="258"/>
      <c r="G464" s="258"/>
    </row>
    <row r="465" spans="1:7" ht="15.75" customHeight="1" x14ac:dyDescent="0.25">
      <c r="A465" s="243"/>
      <c r="B465" s="241"/>
      <c r="C465" s="257"/>
      <c r="D465" s="257"/>
      <c r="E465" s="258"/>
      <c r="F465" s="258"/>
      <c r="G465" s="258"/>
    </row>
    <row r="466" spans="1:7" ht="15.75" customHeight="1" x14ac:dyDescent="0.25">
      <c r="A466" s="243"/>
      <c r="B466" s="241"/>
      <c r="C466" s="257"/>
      <c r="D466" s="257"/>
      <c r="E466" s="258"/>
      <c r="F466" s="258"/>
      <c r="G466" s="258"/>
    </row>
    <row r="467" spans="1:7" ht="15.75" customHeight="1" x14ac:dyDescent="0.25">
      <c r="A467" s="243"/>
      <c r="B467" s="241"/>
      <c r="C467" s="257"/>
      <c r="D467" s="257"/>
      <c r="E467" s="258"/>
      <c r="F467" s="258"/>
      <c r="G467" s="258"/>
    </row>
    <row r="468" spans="1:7" ht="15.75" customHeight="1" x14ac:dyDescent="0.25">
      <c r="A468" s="243"/>
      <c r="B468" s="241"/>
      <c r="C468" s="257"/>
      <c r="D468" s="257"/>
      <c r="E468" s="258"/>
      <c r="F468" s="258"/>
      <c r="G468" s="258"/>
    </row>
    <row r="469" spans="1:7" ht="15.75" customHeight="1" x14ac:dyDescent="0.25">
      <c r="A469" s="243"/>
      <c r="B469" s="241"/>
      <c r="C469" s="257"/>
      <c r="D469" s="257"/>
      <c r="E469" s="258"/>
      <c r="F469" s="258"/>
      <c r="G469" s="258"/>
    </row>
    <row r="470" spans="1:7" ht="15.75" customHeight="1" x14ac:dyDescent="0.25">
      <c r="A470" s="243"/>
      <c r="B470" s="241"/>
      <c r="C470" s="257"/>
      <c r="D470" s="257"/>
      <c r="E470" s="258"/>
      <c r="F470" s="258"/>
      <c r="G470" s="258"/>
    </row>
    <row r="471" spans="1:7" ht="15.75" customHeight="1" x14ac:dyDescent="0.25">
      <c r="A471" s="243"/>
      <c r="B471" s="241"/>
      <c r="C471" s="257"/>
      <c r="D471" s="257"/>
      <c r="E471" s="258"/>
      <c r="F471" s="258"/>
      <c r="G471" s="258"/>
    </row>
    <row r="472" spans="1:7" ht="15.75" customHeight="1" x14ac:dyDescent="0.25">
      <c r="A472" s="243"/>
      <c r="B472" s="241"/>
      <c r="C472" s="257"/>
      <c r="D472" s="257"/>
      <c r="E472" s="258"/>
      <c r="F472" s="258"/>
      <c r="G472" s="258"/>
    </row>
    <row r="473" spans="1:7" ht="15.75" customHeight="1" x14ac:dyDescent="0.25">
      <c r="A473" s="243"/>
      <c r="B473" s="241"/>
      <c r="C473" s="257"/>
      <c r="D473" s="257"/>
      <c r="E473" s="258"/>
      <c r="F473" s="258"/>
      <c r="G473" s="258"/>
    </row>
    <row r="474" spans="1:7" ht="15.75" customHeight="1" x14ac:dyDescent="0.25">
      <c r="A474" s="243"/>
      <c r="B474" s="241"/>
      <c r="C474" s="257"/>
      <c r="D474" s="257"/>
      <c r="E474" s="258"/>
      <c r="F474" s="258"/>
      <c r="G474" s="258"/>
    </row>
    <row r="475" spans="1:7" ht="15.75" customHeight="1" x14ac:dyDescent="0.25">
      <c r="A475" s="243"/>
      <c r="B475" s="241"/>
      <c r="C475" s="257"/>
      <c r="D475" s="257"/>
      <c r="E475" s="258"/>
      <c r="F475" s="258"/>
      <c r="G475" s="258"/>
    </row>
    <row r="476" spans="1:7" ht="15.75" customHeight="1" x14ac:dyDescent="0.25">
      <c r="A476" s="243"/>
      <c r="B476" s="241"/>
      <c r="C476" s="257"/>
      <c r="D476" s="257"/>
      <c r="E476" s="258"/>
      <c r="F476" s="258"/>
      <c r="G476" s="258"/>
    </row>
    <row r="477" spans="1:7" ht="15.75" customHeight="1" x14ac:dyDescent="0.25">
      <c r="A477" s="243"/>
      <c r="B477" s="241"/>
      <c r="C477" s="257"/>
      <c r="D477" s="257"/>
      <c r="E477" s="258"/>
      <c r="F477" s="258"/>
      <c r="G477" s="258"/>
    </row>
    <row r="478" spans="1:7" ht="15.75" customHeight="1" x14ac:dyDescent="0.25">
      <c r="A478" s="243"/>
      <c r="B478" s="241"/>
      <c r="C478" s="257"/>
      <c r="D478" s="257"/>
      <c r="E478" s="258"/>
      <c r="F478" s="258"/>
      <c r="G478" s="258"/>
    </row>
    <row r="479" spans="1:7" ht="15.75" customHeight="1" x14ac:dyDescent="0.25">
      <c r="A479" s="243"/>
      <c r="B479" s="241"/>
      <c r="C479" s="257"/>
      <c r="D479" s="257"/>
      <c r="E479" s="258"/>
      <c r="F479" s="258"/>
      <c r="G479" s="258"/>
    </row>
    <row r="480" spans="1:7" ht="15.75" customHeight="1" x14ac:dyDescent="0.25">
      <c r="A480" s="243"/>
      <c r="B480" s="241"/>
      <c r="C480" s="257"/>
      <c r="D480" s="257"/>
      <c r="E480" s="258"/>
      <c r="F480" s="258"/>
      <c r="G480" s="258"/>
    </row>
    <row r="481" spans="1:7" ht="15.75" customHeight="1" x14ac:dyDescent="0.25">
      <c r="A481" s="243"/>
      <c r="B481" s="241"/>
      <c r="C481" s="257"/>
      <c r="D481" s="257"/>
      <c r="E481" s="258"/>
      <c r="F481" s="258"/>
      <c r="G481" s="258"/>
    </row>
    <row r="482" spans="1:7" ht="15.75" customHeight="1" x14ac:dyDescent="0.25">
      <c r="A482" s="243"/>
      <c r="B482" s="241"/>
      <c r="C482" s="257"/>
      <c r="D482" s="257"/>
      <c r="E482" s="258"/>
      <c r="F482" s="258"/>
      <c r="G482" s="258"/>
    </row>
    <row r="483" spans="1:7" ht="15.75" customHeight="1" x14ac:dyDescent="0.25">
      <c r="A483" s="243"/>
      <c r="B483" s="241"/>
      <c r="C483" s="257"/>
      <c r="D483" s="257"/>
      <c r="E483" s="258"/>
      <c r="F483" s="258"/>
      <c r="G483" s="258"/>
    </row>
    <row r="484" spans="1:7" ht="15.75" customHeight="1" x14ac:dyDescent="0.25">
      <c r="A484" s="243"/>
      <c r="B484" s="241"/>
      <c r="C484" s="257"/>
      <c r="D484" s="257"/>
      <c r="E484" s="258"/>
      <c r="F484" s="258"/>
      <c r="G484" s="258"/>
    </row>
    <row r="485" spans="1:7" ht="15.75" customHeight="1" x14ac:dyDescent="0.25">
      <c r="A485" s="243"/>
      <c r="B485" s="241"/>
      <c r="C485" s="257"/>
      <c r="D485" s="257"/>
      <c r="E485" s="258"/>
      <c r="F485" s="258"/>
      <c r="G485" s="258"/>
    </row>
    <row r="486" spans="1:7" ht="15.75" customHeight="1" x14ac:dyDescent="0.25">
      <c r="A486" s="243"/>
      <c r="B486" s="241"/>
      <c r="C486" s="257"/>
      <c r="D486" s="257"/>
      <c r="E486" s="258"/>
      <c r="F486" s="258"/>
      <c r="G486" s="258"/>
    </row>
    <row r="487" spans="1:7" ht="15.75" customHeight="1" x14ac:dyDescent="0.25">
      <c r="A487" s="243"/>
      <c r="B487" s="241"/>
      <c r="C487" s="257"/>
      <c r="D487" s="257"/>
      <c r="E487" s="258"/>
      <c r="F487" s="258"/>
      <c r="G487" s="258"/>
    </row>
    <row r="488" spans="1:7" ht="15.75" customHeight="1" x14ac:dyDescent="0.25">
      <c r="A488" s="243"/>
      <c r="B488" s="241"/>
      <c r="C488" s="257"/>
      <c r="D488" s="257"/>
      <c r="E488" s="258"/>
      <c r="F488" s="258"/>
      <c r="G488" s="258"/>
    </row>
    <row r="489" spans="1:7" ht="15.75" customHeight="1" x14ac:dyDescent="0.25">
      <c r="A489" s="243"/>
      <c r="B489" s="241"/>
      <c r="C489" s="257"/>
      <c r="D489" s="257"/>
      <c r="E489" s="258"/>
      <c r="F489" s="258"/>
      <c r="G489" s="258"/>
    </row>
    <row r="490" spans="1:7" ht="15.75" customHeight="1" x14ac:dyDescent="0.25">
      <c r="A490" s="243"/>
      <c r="B490" s="241"/>
      <c r="C490" s="257"/>
      <c r="D490" s="257"/>
      <c r="E490" s="258"/>
      <c r="F490" s="258"/>
      <c r="G490" s="258"/>
    </row>
    <row r="491" spans="1:7" ht="15.75" customHeight="1" x14ac:dyDescent="0.25">
      <c r="A491" s="243"/>
      <c r="B491" s="241"/>
      <c r="C491" s="257"/>
      <c r="D491" s="257"/>
      <c r="E491" s="258"/>
      <c r="F491" s="258"/>
      <c r="G491" s="258"/>
    </row>
    <row r="492" spans="1:7" ht="15.75" customHeight="1" x14ac:dyDescent="0.25">
      <c r="A492" s="243"/>
      <c r="B492" s="241"/>
      <c r="C492" s="257"/>
      <c r="D492" s="257"/>
      <c r="E492" s="258"/>
      <c r="F492" s="258"/>
      <c r="G492" s="258"/>
    </row>
    <row r="493" spans="1:7" ht="15.75" customHeight="1" x14ac:dyDescent="0.25">
      <c r="A493" s="243"/>
      <c r="B493" s="241"/>
      <c r="C493" s="257"/>
      <c r="D493" s="257"/>
      <c r="E493" s="258"/>
      <c r="F493" s="258"/>
      <c r="G493" s="258"/>
    </row>
    <row r="494" spans="1:7" ht="15.75" customHeight="1" x14ac:dyDescent="0.25">
      <c r="A494" s="243"/>
      <c r="B494" s="241"/>
      <c r="C494" s="257"/>
      <c r="D494" s="257"/>
      <c r="E494" s="258"/>
      <c r="F494" s="258"/>
      <c r="G494" s="258"/>
    </row>
    <row r="495" spans="1:7" ht="15.75" customHeight="1" x14ac:dyDescent="0.25">
      <c r="A495" s="243"/>
      <c r="B495" s="241"/>
      <c r="C495" s="257"/>
      <c r="D495" s="257"/>
      <c r="E495" s="258"/>
      <c r="F495" s="258"/>
      <c r="G495" s="258"/>
    </row>
    <row r="496" spans="1:7" ht="15.75" customHeight="1" x14ac:dyDescent="0.25">
      <c r="A496" s="243"/>
      <c r="B496" s="241"/>
      <c r="C496" s="257"/>
      <c r="D496" s="257"/>
      <c r="E496" s="258"/>
      <c r="F496" s="258"/>
      <c r="G496" s="258"/>
    </row>
    <row r="497" spans="1:7" ht="15.75" customHeight="1" x14ac:dyDescent="0.25">
      <c r="A497" s="243"/>
      <c r="B497" s="241"/>
      <c r="C497" s="257"/>
      <c r="D497" s="257"/>
      <c r="E497" s="258"/>
      <c r="F497" s="258"/>
      <c r="G497" s="258"/>
    </row>
    <row r="498" spans="1:7" ht="15.75" customHeight="1" x14ac:dyDescent="0.25">
      <c r="A498" s="243"/>
      <c r="B498" s="241"/>
      <c r="C498" s="257"/>
      <c r="D498" s="257"/>
      <c r="E498" s="258"/>
      <c r="F498" s="258"/>
      <c r="G498" s="258"/>
    </row>
    <row r="499" spans="1:7" ht="15.75" customHeight="1" x14ac:dyDescent="0.25">
      <c r="A499" s="243"/>
      <c r="B499" s="241"/>
      <c r="C499" s="257"/>
      <c r="D499" s="257"/>
      <c r="E499" s="258"/>
      <c r="F499" s="258"/>
      <c r="G499" s="258"/>
    </row>
    <row r="500" spans="1:7" ht="15.75" customHeight="1" x14ac:dyDescent="0.25">
      <c r="A500" s="243"/>
      <c r="B500" s="241"/>
      <c r="C500" s="257"/>
      <c r="D500" s="257"/>
      <c r="E500" s="258"/>
      <c r="F500" s="258"/>
      <c r="G500" s="258"/>
    </row>
    <row r="501" spans="1:7" ht="15.75" customHeight="1" x14ac:dyDescent="0.25">
      <c r="A501" s="243"/>
      <c r="B501" s="241"/>
      <c r="C501" s="257"/>
      <c r="D501" s="257"/>
      <c r="E501" s="258"/>
      <c r="F501" s="258"/>
      <c r="G501" s="258"/>
    </row>
    <row r="502" spans="1:7" ht="15.75" customHeight="1" x14ac:dyDescent="0.25">
      <c r="A502" s="243"/>
      <c r="B502" s="241"/>
      <c r="C502" s="257"/>
      <c r="D502" s="257"/>
      <c r="E502" s="258"/>
      <c r="F502" s="258"/>
      <c r="G502" s="258"/>
    </row>
    <row r="503" spans="1:7" ht="15.75" customHeight="1" x14ac:dyDescent="0.25">
      <c r="A503" s="243"/>
      <c r="B503" s="241"/>
      <c r="C503" s="257"/>
      <c r="D503" s="257"/>
      <c r="E503" s="258"/>
      <c r="F503" s="258"/>
      <c r="G503" s="258"/>
    </row>
    <row r="504" spans="1:7" ht="15.75" customHeight="1" x14ac:dyDescent="0.25">
      <c r="A504" s="243"/>
      <c r="B504" s="241"/>
      <c r="C504" s="257"/>
      <c r="D504" s="257"/>
      <c r="E504" s="258"/>
      <c r="F504" s="258"/>
      <c r="G504" s="258"/>
    </row>
    <row r="505" spans="1:7" ht="15.75" customHeight="1" x14ac:dyDescent="0.25">
      <c r="A505" s="243"/>
      <c r="B505" s="241"/>
      <c r="C505" s="257"/>
      <c r="D505" s="257"/>
      <c r="E505" s="258"/>
      <c r="F505" s="258"/>
      <c r="G505" s="258"/>
    </row>
    <row r="506" spans="1:7" ht="15.75" customHeight="1" x14ac:dyDescent="0.25">
      <c r="A506" s="243"/>
      <c r="B506" s="241"/>
      <c r="C506" s="257"/>
      <c r="D506" s="257"/>
      <c r="E506" s="258"/>
      <c r="F506" s="258"/>
      <c r="G506" s="258"/>
    </row>
    <row r="507" spans="1:7" ht="15.75" customHeight="1" x14ac:dyDescent="0.25">
      <c r="A507" s="243"/>
      <c r="B507" s="241"/>
      <c r="C507" s="257"/>
      <c r="D507" s="257"/>
      <c r="E507" s="258"/>
      <c r="F507" s="258"/>
      <c r="G507" s="258"/>
    </row>
    <row r="508" spans="1:7" ht="15.75" customHeight="1" x14ac:dyDescent="0.25">
      <c r="A508" s="243"/>
      <c r="B508" s="241"/>
      <c r="C508" s="257"/>
      <c r="D508" s="257"/>
      <c r="E508" s="258"/>
      <c r="F508" s="258"/>
      <c r="G508" s="258"/>
    </row>
    <row r="509" spans="1:7" ht="15.75" customHeight="1" x14ac:dyDescent="0.25">
      <c r="A509" s="243"/>
      <c r="B509" s="241"/>
      <c r="C509" s="257"/>
      <c r="D509" s="257"/>
      <c r="E509" s="258"/>
      <c r="F509" s="258"/>
      <c r="G509" s="258"/>
    </row>
    <row r="510" spans="1:7" ht="15.75" customHeight="1" x14ac:dyDescent="0.25">
      <c r="A510" s="243"/>
      <c r="B510" s="241"/>
      <c r="C510" s="257"/>
      <c r="D510" s="257"/>
      <c r="E510" s="258"/>
      <c r="F510" s="258"/>
      <c r="G510" s="258"/>
    </row>
    <row r="511" spans="1:7" ht="15.75" customHeight="1" x14ac:dyDescent="0.25">
      <c r="A511" s="243"/>
      <c r="B511" s="241"/>
      <c r="C511" s="257"/>
      <c r="D511" s="257"/>
      <c r="E511" s="258"/>
      <c r="F511" s="258"/>
      <c r="G511" s="258"/>
    </row>
    <row r="512" spans="1:7" ht="15.75" customHeight="1" x14ac:dyDescent="0.25">
      <c r="A512" s="243"/>
      <c r="B512" s="241"/>
      <c r="C512" s="257"/>
      <c r="D512" s="257"/>
      <c r="E512" s="258"/>
      <c r="F512" s="258"/>
      <c r="G512" s="258"/>
    </row>
    <row r="513" spans="1:7" ht="15.75" customHeight="1" x14ac:dyDescent="0.25">
      <c r="A513" s="243"/>
      <c r="B513" s="241"/>
      <c r="C513" s="257"/>
      <c r="D513" s="257"/>
      <c r="E513" s="258"/>
      <c r="F513" s="258"/>
      <c r="G513" s="258"/>
    </row>
    <row r="514" spans="1:7" ht="15.75" customHeight="1" x14ac:dyDescent="0.25">
      <c r="A514" s="243"/>
      <c r="B514" s="241"/>
      <c r="C514" s="257"/>
      <c r="D514" s="257"/>
      <c r="E514" s="258"/>
      <c r="F514" s="258"/>
      <c r="G514" s="258"/>
    </row>
    <row r="515" spans="1:7" ht="15.75" customHeight="1" x14ac:dyDescent="0.25">
      <c r="A515" s="243"/>
      <c r="B515" s="241"/>
      <c r="C515" s="257"/>
      <c r="D515" s="257"/>
      <c r="E515" s="258"/>
      <c r="F515" s="258"/>
      <c r="G515" s="258"/>
    </row>
    <row r="516" spans="1:7" ht="15.75" customHeight="1" x14ac:dyDescent="0.25">
      <c r="A516" s="243"/>
      <c r="B516" s="241"/>
      <c r="C516" s="257"/>
      <c r="D516" s="257"/>
      <c r="E516" s="258"/>
      <c r="F516" s="258"/>
      <c r="G516" s="258"/>
    </row>
    <row r="517" spans="1:7" ht="15.75" customHeight="1" x14ac:dyDescent="0.25">
      <c r="A517" s="243"/>
      <c r="B517" s="241"/>
      <c r="C517" s="257"/>
      <c r="D517" s="257"/>
      <c r="E517" s="258"/>
      <c r="F517" s="258"/>
      <c r="G517" s="258"/>
    </row>
    <row r="518" spans="1:7" ht="15.75" customHeight="1" x14ac:dyDescent="0.25">
      <c r="A518" s="243"/>
      <c r="B518" s="241"/>
      <c r="C518" s="257"/>
      <c r="D518" s="257"/>
      <c r="E518" s="258"/>
      <c r="F518" s="258"/>
      <c r="G518" s="258"/>
    </row>
    <row r="519" spans="1:7" ht="15.75" customHeight="1" x14ac:dyDescent="0.25">
      <c r="A519" s="243"/>
      <c r="B519" s="241"/>
      <c r="C519" s="257"/>
      <c r="D519" s="257"/>
      <c r="E519" s="258"/>
      <c r="F519" s="258"/>
      <c r="G519" s="258"/>
    </row>
    <row r="520" spans="1:7" ht="15.75" customHeight="1" x14ac:dyDescent="0.25">
      <c r="A520" s="243"/>
      <c r="B520" s="241"/>
      <c r="C520" s="257"/>
      <c r="D520" s="257"/>
      <c r="E520" s="258"/>
      <c r="F520" s="258"/>
      <c r="G520" s="258"/>
    </row>
    <row r="521" spans="1:7" ht="15.75" customHeight="1" x14ac:dyDescent="0.25">
      <c r="A521" s="243"/>
      <c r="B521" s="241"/>
      <c r="C521" s="257"/>
      <c r="D521" s="257"/>
      <c r="E521" s="258"/>
      <c r="F521" s="258"/>
      <c r="G521" s="258"/>
    </row>
    <row r="522" spans="1:7" ht="15.75" customHeight="1" x14ac:dyDescent="0.25">
      <c r="A522" s="243"/>
      <c r="B522" s="241"/>
      <c r="C522" s="257"/>
      <c r="D522" s="257"/>
      <c r="E522" s="258"/>
      <c r="F522" s="258"/>
      <c r="G522" s="258"/>
    </row>
    <row r="523" spans="1:7" ht="15.75" customHeight="1" x14ac:dyDescent="0.25">
      <c r="A523" s="243"/>
      <c r="B523" s="241"/>
      <c r="C523" s="257"/>
      <c r="D523" s="257"/>
      <c r="E523" s="258"/>
      <c r="F523" s="258"/>
      <c r="G523" s="258"/>
    </row>
    <row r="524" spans="1:7" ht="15.75" customHeight="1" x14ac:dyDescent="0.25">
      <c r="A524" s="243"/>
      <c r="B524" s="241"/>
      <c r="C524" s="257"/>
      <c r="D524" s="257"/>
      <c r="E524" s="258"/>
      <c r="F524" s="258"/>
      <c r="G524" s="258"/>
    </row>
    <row r="525" spans="1:7" ht="15.75" customHeight="1" x14ac:dyDescent="0.25">
      <c r="A525" s="243"/>
      <c r="B525" s="241"/>
      <c r="C525" s="257"/>
      <c r="D525" s="257"/>
      <c r="E525" s="258"/>
      <c r="F525" s="258"/>
      <c r="G525" s="258"/>
    </row>
    <row r="526" spans="1:7" ht="15.75" customHeight="1" x14ac:dyDescent="0.25">
      <c r="A526" s="243"/>
      <c r="B526" s="241"/>
      <c r="C526" s="257"/>
      <c r="D526" s="257"/>
      <c r="E526" s="258"/>
      <c r="F526" s="258"/>
      <c r="G526" s="258"/>
    </row>
    <row r="527" spans="1:7" ht="15.75" customHeight="1" x14ac:dyDescent="0.25">
      <c r="A527" s="243"/>
      <c r="B527" s="241"/>
      <c r="C527" s="257"/>
      <c r="D527" s="257"/>
      <c r="E527" s="258"/>
      <c r="F527" s="258"/>
      <c r="G527" s="258"/>
    </row>
    <row r="528" spans="1:7" ht="15.75" customHeight="1" x14ac:dyDescent="0.25">
      <c r="A528" s="243"/>
      <c r="B528" s="241"/>
      <c r="C528" s="257"/>
      <c r="D528" s="257"/>
      <c r="E528" s="258"/>
      <c r="F528" s="258"/>
      <c r="G528" s="258"/>
    </row>
    <row r="529" spans="1:7" ht="15.75" customHeight="1" x14ac:dyDescent="0.25">
      <c r="A529" s="243"/>
      <c r="B529" s="241"/>
      <c r="C529" s="257"/>
      <c r="D529" s="257"/>
      <c r="E529" s="258"/>
      <c r="F529" s="258"/>
      <c r="G529" s="258"/>
    </row>
    <row r="530" spans="1:7" ht="15.75" customHeight="1" x14ac:dyDescent="0.25">
      <c r="A530" s="243"/>
      <c r="B530" s="241"/>
      <c r="C530" s="257"/>
      <c r="D530" s="257"/>
      <c r="E530" s="258"/>
      <c r="F530" s="258"/>
      <c r="G530" s="258"/>
    </row>
    <row r="531" spans="1:7" ht="15.75" customHeight="1" x14ac:dyDescent="0.25">
      <c r="A531" s="243"/>
      <c r="B531" s="241"/>
      <c r="C531" s="257"/>
      <c r="D531" s="257"/>
      <c r="E531" s="258"/>
      <c r="F531" s="258"/>
      <c r="G531" s="258"/>
    </row>
    <row r="532" spans="1:7" ht="15.75" customHeight="1" x14ac:dyDescent="0.25">
      <c r="A532" s="243"/>
      <c r="B532" s="241"/>
      <c r="C532" s="257"/>
      <c r="D532" s="257"/>
      <c r="E532" s="258"/>
      <c r="F532" s="258"/>
      <c r="G532" s="258"/>
    </row>
    <row r="533" spans="1:7" ht="15.75" customHeight="1" x14ac:dyDescent="0.25">
      <c r="A533" s="243"/>
      <c r="B533" s="241"/>
      <c r="C533" s="257"/>
      <c r="D533" s="257"/>
      <c r="E533" s="258"/>
      <c r="F533" s="258"/>
      <c r="G533" s="258"/>
    </row>
    <row r="534" spans="1:7" ht="15.75" customHeight="1" x14ac:dyDescent="0.25">
      <c r="A534" s="243"/>
      <c r="B534" s="241"/>
      <c r="C534" s="257"/>
      <c r="D534" s="257"/>
      <c r="E534" s="258"/>
      <c r="F534" s="258"/>
      <c r="G534" s="258"/>
    </row>
    <row r="535" spans="1:7" ht="15.75" customHeight="1" x14ac:dyDescent="0.25">
      <c r="A535" s="243"/>
      <c r="B535" s="241"/>
      <c r="C535" s="257"/>
      <c r="D535" s="257"/>
      <c r="E535" s="258"/>
      <c r="F535" s="258"/>
      <c r="G535" s="258"/>
    </row>
    <row r="536" spans="1:7" ht="15.75" customHeight="1" x14ac:dyDescent="0.25">
      <c r="A536" s="243"/>
      <c r="B536" s="241"/>
      <c r="C536" s="257"/>
      <c r="D536" s="257"/>
      <c r="E536" s="258"/>
      <c r="F536" s="258"/>
      <c r="G536" s="258"/>
    </row>
    <row r="537" spans="1:7" ht="15.75" customHeight="1" x14ac:dyDescent="0.25">
      <c r="A537" s="243"/>
      <c r="B537" s="241"/>
      <c r="C537" s="257"/>
      <c r="D537" s="257"/>
      <c r="E537" s="258"/>
      <c r="F537" s="258"/>
      <c r="G537" s="258"/>
    </row>
    <row r="538" spans="1:7" ht="15.75" customHeight="1" x14ac:dyDescent="0.25">
      <c r="A538" s="243"/>
      <c r="B538" s="241"/>
      <c r="C538" s="257"/>
      <c r="D538" s="257"/>
      <c r="E538" s="258"/>
      <c r="F538" s="258"/>
      <c r="G538" s="258"/>
    </row>
    <row r="539" spans="1:7" ht="15.75" customHeight="1" x14ac:dyDescent="0.25">
      <c r="A539" s="243"/>
      <c r="B539" s="241"/>
      <c r="C539" s="257"/>
      <c r="D539" s="257"/>
      <c r="E539" s="258"/>
      <c r="F539" s="258"/>
      <c r="G539" s="258"/>
    </row>
    <row r="540" spans="1:7" ht="15.75" customHeight="1" x14ac:dyDescent="0.25">
      <c r="A540" s="243"/>
      <c r="B540" s="241"/>
      <c r="C540" s="257"/>
      <c r="D540" s="257"/>
      <c r="E540" s="258"/>
      <c r="F540" s="258"/>
      <c r="G540" s="258"/>
    </row>
    <row r="541" spans="1:7" ht="15.75" customHeight="1" x14ac:dyDescent="0.25">
      <c r="A541" s="243"/>
      <c r="B541" s="241"/>
      <c r="C541" s="257"/>
      <c r="D541" s="257"/>
      <c r="E541" s="258"/>
      <c r="F541" s="258"/>
      <c r="G541" s="258"/>
    </row>
    <row r="542" spans="1:7" ht="15.75" customHeight="1" x14ac:dyDescent="0.25">
      <c r="A542" s="243"/>
      <c r="B542" s="241"/>
      <c r="C542" s="257"/>
      <c r="D542" s="257"/>
      <c r="E542" s="258"/>
      <c r="F542" s="258"/>
      <c r="G542" s="258"/>
    </row>
    <row r="543" spans="1:7" ht="15.75" customHeight="1" x14ac:dyDescent="0.25">
      <c r="A543" s="243"/>
      <c r="B543" s="241"/>
      <c r="C543" s="257"/>
      <c r="D543" s="257"/>
      <c r="E543" s="258"/>
      <c r="F543" s="258"/>
      <c r="G543" s="258"/>
    </row>
    <row r="544" spans="1:7" ht="15.75" customHeight="1" x14ac:dyDescent="0.25">
      <c r="A544" s="243"/>
      <c r="B544" s="241"/>
      <c r="C544" s="257"/>
      <c r="D544" s="257"/>
      <c r="E544" s="258"/>
      <c r="F544" s="258"/>
      <c r="G544" s="258"/>
    </row>
    <row r="545" spans="1:7" ht="15.75" customHeight="1" x14ac:dyDescent="0.25">
      <c r="A545" s="243"/>
      <c r="B545" s="241"/>
      <c r="C545" s="257"/>
      <c r="D545" s="257"/>
      <c r="E545" s="258"/>
      <c r="F545" s="258"/>
      <c r="G545" s="258"/>
    </row>
    <row r="546" spans="1:7" ht="15.75" customHeight="1" x14ac:dyDescent="0.25">
      <c r="A546" s="243"/>
      <c r="B546" s="241"/>
      <c r="C546" s="257"/>
      <c r="D546" s="257"/>
      <c r="E546" s="258"/>
      <c r="F546" s="258"/>
      <c r="G546" s="258"/>
    </row>
    <row r="547" spans="1:7" ht="15.75" customHeight="1" x14ac:dyDescent="0.25">
      <c r="A547" s="243"/>
      <c r="B547" s="241"/>
      <c r="C547" s="257"/>
      <c r="D547" s="257"/>
      <c r="E547" s="258"/>
      <c r="F547" s="258"/>
      <c r="G547" s="258"/>
    </row>
    <row r="548" spans="1:7" ht="15.75" customHeight="1" x14ac:dyDescent="0.25">
      <c r="A548" s="243"/>
      <c r="B548" s="241"/>
      <c r="C548" s="257"/>
      <c r="D548" s="257"/>
      <c r="E548" s="258"/>
      <c r="F548" s="258"/>
      <c r="G548" s="258"/>
    </row>
    <row r="549" spans="1:7" ht="15.75" customHeight="1" x14ac:dyDescent="0.25">
      <c r="A549" s="243"/>
      <c r="B549" s="241"/>
      <c r="C549" s="257"/>
      <c r="D549" s="257"/>
      <c r="E549" s="258"/>
      <c r="F549" s="258"/>
      <c r="G549" s="258"/>
    </row>
    <row r="550" spans="1:7" ht="15.75" customHeight="1" x14ac:dyDescent="0.25">
      <c r="A550" s="243"/>
      <c r="B550" s="241"/>
      <c r="C550" s="257"/>
      <c r="D550" s="257"/>
      <c r="E550" s="258"/>
      <c r="F550" s="258"/>
      <c r="G550" s="258"/>
    </row>
    <row r="551" spans="1:7" ht="15.75" customHeight="1" x14ac:dyDescent="0.25">
      <c r="A551" s="243"/>
      <c r="B551" s="241"/>
      <c r="C551" s="257"/>
      <c r="D551" s="257"/>
      <c r="E551" s="258"/>
      <c r="F551" s="258"/>
      <c r="G551" s="258"/>
    </row>
    <row r="552" spans="1:7" ht="15.75" customHeight="1" x14ac:dyDescent="0.25">
      <c r="A552" s="243"/>
      <c r="B552" s="241"/>
      <c r="C552" s="257"/>
      <c r="D552" s="257"/>
      <c r="E552" s="258"/>
      <c r="F552" s="258"/>
      <c r="G552" s="258"/>
    </row>
    <row r="553" spans="1:7" ht="15.75" customHeight="1" x14ac:dyDescent="0.25">
      <c r="A553" s="243"/>
      <c r="B553" s="241"/>
      <c r="C553" s="257"/>
      <c r="D553" s="257"/>
      <c r="E553" s="258"/>
      <c r="F553" s="258"/>
      <c r="G553" s="258"/>
    </row>
    <row r="554" spans="1:7" ht="15.75" customHeight="1" x14ac:dyDescent="0.25">
      <c r="A554" s="243"/>
      <c r="B554" s="241"/>
      <c r="C554" s="257"/>
      <c r="D554" s="257"/>
      <c r="E554" s="258"/>
      <c r="F554" s="258"/>
      <c r="G554" s="258"/>
    </row>
    <row r="555" spans="1:7" ht="15.75" customHeight="1" x14ac:dyDescent="0.25">
      <c r="A555" s="243"/>
      <c r="B555" s="241"/>
      <c r="C555" s="257"/>
      <c r="D555" s="257"/>
      <c r="E555" s="258"/>
      <c r="F555" s="258"/>
      <c r="G555" s="258"/>
    </row>
    <row r="556" spans="1:7" ht="15.75" customHeight="1" x14ac:dyDescent="0.25">
      <c r="A556" s="243"/>
      <c r="B556" s="241"/>
      <c r="C556" s="257"/>
      <c r="D556" s="257"/>
      <c r="E556" s="258"/>
      <c r="F556" s="258"/>
      <c r="G556" s="258"/>
    </row>
    <row r="557" spans="1:7" ht="15.75" customHeight="1" x14ac:dyDescent="0.25">
      <c r="A557" s="243"/>
      <c r="B557" s="241"/>
      <c r="C557" s="257"/>
      <c r="D557" s="257"/>
      <c r="E557" s="258"/>
      <c r="F557" s="258"/>
      <c r="G557" s="258"/>
    </row>
    <row r="558" spans="1:7" ht="15.75" customHeight="1" x14ac:dyDescent="0.25">
      <c r="A558" s="243"/>
      <c r="B558" s="241"/>
      <c r="C558" s="257"/>
      <c r="D558" s="257"/>
      <c r="E558" s="258"/>
      <c r="F558" s="258"/>
      <c r="G558" s="258"/>
    </row>
    <row r="559" spans="1:7" ht="15.75" customHeight="1" x14ac:dyDescent="0.25">
      <c r="A559" s="243"/>
      <c r="B559" s="241"/>
      <c r="C559" s="257"/>
      <c r="D559" s="257"/>
      <c r="E559" s="258"/>
      <c r="F559" s="258"/>
      <c r="G559" s="258"/>
    </row>
    <row r="560" spans="1:7" ht="15.75" customHeight="1" x14ac:dyDescent="0.25">
      <c r="A560" s="243"/>
      <c r="B560" s="241"/>
      <c r="C560" s="257"/>
      <c r="D560" s="257"/>
      <c r="E560" s="258"/>
      <c r="F560" s="258"/>
      <c r="G560" s="258"/>
    </row>
    <row r="561" spans="1:7" ht="15.75" customHeight="1" x14ac:dyDescent="0.25">
      <c r="A561" s="243"/>
      <c r="B561" s="241"/>
      <c r="C561" s="257"/>
      <c r="D561" s="257"/>
      <c r="E561" s="258"/>
      <c r="F561" s="258"/>
      <c r="G561" s="258"/>
    </row>
    <row r="562" spans="1:7" ht="15.75" customHeight="1" x14ac:dyDescent="0.25">
      <c r="A562" s="243"/>
      <c r="B562" s="241"/>
      <c r="C562" s="257"/>
      <c r="D562" s="257"/>
      <c r="E562" s="258"/>
      <c r="F562" s="258"/>
      <c r="G562" s="258"/>
    </row>
    <row r="563" spans="1:7" ht="15.75" customHeight="1" x14ac:dyDescent="0.25">
      <c r="A563" s="243"/>
      <c r="B563" s="241"/>
      <c r="C563" s="257"/>
      <c r="D563" s="257"/>
      <c r="E563" s="258"/>
      <c r="F563" s="258"/>
      <c r="G563" s="258"/>
    </row>
    <row r="564" spans="1:7" ht="15.75" customHeight="1" x14ac:dyDescent="0.25">
      <c r="A564" s="243"/>
      <c r="B564" s="241"/>
      <c r="C564" s="257"/>
      <c r="D564" s="257"/>
      <c r="E564" s="258"/>
      <c r="F564" s="258"/>
      <c r="G564" s="258"/>
    </row>
    <row r="565" spans="1:7" ht="15.75" customHeight="1" x14ac:dyDescent="0.25">
      <c r="A565" s="243"/>
      <c r="B565" s="241"/>
      <c r="C565" s="257"/>
      <c r="D565" s="257"/>
      <c r="E565" s="258"/>
      <c r="F565" s="258"/>
      <c r="G565" s="258"/>
    </row>
    <row r="566" spans="1:7" ht="15.75" customHeight="1" x14ac:dyDescent="0.25">
      <c r="A566" s="243"/>
      <c r="B566" s="241"/>
      <c r="C566" s="257"/>
      <c r="D566" s="257"/>
      <c r="E566" s="258"/>
      <c r="F566" s="258"/>
      <c r="G566" s="258"/>
    </row>
    <row r="567" spans="1:7" ht="15.75" customHeight="1" x14ac:dyDescent="0.25">
      <c r="A567" s="243"/>
      <c r="B567" s="241"/>
      <c r="C567" s="257"/>
      <c r="D567" s="257"/>
      <c r="E567" s="258"/>
      <c r="F567" s="258"/>
      <c r="G567" s="258"/>
    </row>
    <row r="568" spans="1:7" ht="15.75" customHeight="1" x14ac:dyDescent="0.25">
      <c r="A568" s="243"/>
      <c r="B568" s="241"/>
      <c r="C568" s="257"/>
      <c r="D568" s="257"/>
      <c r="E568" s="258"/>
      <c r="F568" s="258"/>
      <c r="G568" s="258"/>
    </row>
    <row r="569" spans="1:7" ht="15.75" customHeight="1" x14ac:dyDescent="0.25">
      <c r="A569" s="243"/>
      <c r="B569" s="241"/>
      <c r="C569" s="257"/>
      <c r="D569" s="257"/>
      <c r="E569" s="258"/>
      <c r="F569" s="258"/>
      <c r="G569" s="258"/>
    </row>
    <row r="570" spans="1:7" ht="15.75" customHeight="1" x14ac:dyDescent="0.25">
      <c r="A570" s="243"/>
      <c r="B570" s="241"/>
      <c r="C570" s="257"/>
      <c r="D570" s="257"/>
      <c r="E570" s="258"/>
      <c r="F570" s="258"/>
      <c r="G570" s="258"/>
    </row>
    <row r="571" spans="1:7" ht="15.75" customHeight="1" x14ac:dyDescent="0.25">
      <c r="A571" s="243"/>
      <c r="B571" s="241"/>
      <c r="C571" s="257"/>
      <c r="D571" s="257"/>
      <c r="E571" s="258"/>
      <c r="F571" s="258"/>
      <c r="G571" s="258"/>
    </row>
    <row r="572" spans="1:7" ht="15.75" customHeight="1" x14ac:dyDescent="0.25">
      <c r="A572" s="243"/>
      <c r="B572" s="241"/>
      <c r="C572" s="257"/>
      <c r="D572" s="257"/>
      <c r="E572" s="258"/>
      <c r="F572" s="258"/>
      <c r="G572" s="258"/>
    </row>
    <row r="573" spans="1:7" ht="15.75" customHeight="1" x14ac:dyDescent="0.25">
      <c r="A573" s="243"/>
      <c r="B573" s="241"/>
      <c r="C573" s="257"/>
      <c r="D573" s="257"/>
      <c r="E573" s="258"/>
      <c r="F573" s="258"/>
      <c r="G573" s="258"/>
    </row>
    <row r="574" spans="1:7" ht="15.75" customHeight="1" x14ac:dyDescent="0.25">
      <c r="A574" s="243"/>
      <c r="B574" s="241"/>
      <c r="C574" s="257"/>
      <c r="D574" s="257"/>
      <c r="E574" s="258"/>
      <c r="F574" s="258"/>
      <c r="G574" s="258"/>
    </row>
    <row r="575" spans="1:7" ht="15.75" customHeight="1" x14ac:dyDescent="0.25">
      <c r="A575" s="243"/>
      <c r="B575" s="241"/>
      <c r="C575" s="257"/>
      <c r="D575" s="257"/>
      <c r="E575" s="258"/>
      <c r="F575" s="258"/>
      <c r="G575" s="258"/>
    </row>
    <row r="576" spans="1:7" ht="15.75" customHeight="1" x14ac:dyDescent="0.25">
      <c r="A576" s="243"/>
      <c r="B576" s="241"/>
      <c r="C576" s="257"/>
      <c r="D576" s="257"/>
      <c r="E576" s="258"/>
      <c r="F576" s="258"/>
      <c r="G576" s="258"/>
    </row>
    <row r="577" spans="1:7" ht="15.75" customHeight="1" x14ac:dyDescent="0.25">
      <c r="A577" s="243"/>
      <c r="B577" s="241"/>
      <c r="C577" s="257"/>
      <c r="D577" s="257"/>
      <c r="E577" s="258"/>
      <c r="F577" s="258"/>
      <c r="G577" s="258"/>
    </row>
    <row r="578" spans="1:7" ht="15.75" customHeight="1" x14ac:dyDescent="0.25">
      <c r="A578" s="243"/>
      <c r="B578" s="241"/>
      <c r="C578" s="257"/>
      <c r="D578" s="257"/>
      <c r="E578" s="258"/>
      <c r="F578" s="258"/>
      <c r="G578" s="258"/>
    </row>
    <row r="579" spans="1:7" ht="15.75" customHeight="1" x14ac:dyDescent="0.25">
      <c r="A579" s="243"/>
      <c r="B579" s="241"/>
      <c r="C579" s="257"/>
      <c r="D579" s="257"/>
      <c r="E579" s="258"/>
      <c r="F579" s="258"/>
      <c r="G579" s="258"/>
    </row>
    <row r="580" spans="1:7" ht="15.75" customHeight="1" x14ac:dyDescent="0.25">
      <c r="A580" s="243"/>
      <c r="B580" s="241"/>
      <c r="C580" s="257"/>
      <c r="D580" s="257"/>
      <c r="E580" s="258"/>
      <c r="F580" s="258"/>
      <c r="G580" s="258"/>
    </row>
    <row r="581" spans="1:7" ht="15.75" customHeight="1" x14ac:dyDescent="0.25">
      <c r="A581" s="243"/>
      <c r="B581" s="241"/>
      <c r="C581" s="257"/>
      <c r="D581" s="257"/>
      <c r="E581" s="258"/>
      <c r="F581" s="258"/>
      <c r="G581" s="258"/>
    </row>
    <row r="582" spans="1:7" ht="15.75" customHeight="1" x14ac:dyDescent="0.25">
      <c r="A582" s="243"/>
      <c r="B582" s="241"/>
      <c r="C582" s="257"/>
      <c r="D582" s="257"/>
      <c r="E582" s="258"/>
      <c r="F582" s="258"/>
      <c r="G582" s="258"/>
    </row>
    <row r="583" spans="1:7" ht="15.75" customHeight="1" x14ac:dyDescent="0.25">
      <c r="A583" s="243"/>
      <c r="B583" s="241"/>
      <c r="C583" s="257"/>
      <c r="D583" s="257"/>
      <c r="E583" s="258"/>
      <c r="F583" s="258"/>
      <c r="G583" s="258"/>
    </row>
    <row r="584" spans="1:7" ht="15.75" customHeight="1" x14ac:dyDescent="0.25">
      <c r="A584" s="243"/>
      <c r="B584" s="241"/>
      <c r="C584" s="257"/>
      <c r="D584" s="257"/>
      <c r="E584" s="258"/>
      <c r="F584" s="258"/>
      <c r="G584" s="258"/>
    </row>
    <row r="585" spans="1:7" ht="15.75" customHeight="1" x14ac:dyDescent="0.25">
      <c r="A585" s="243"/>
      <c r="B585" s="241"/>
      <c r="C585" s="257"/>
      <c r="D585" s="257"/>
      <c r="E585" s="258"/>
      <c r="F585" s="258"/>
      <c r="G585" s="258"/>
    </row>
    <row r="586" spans="1:7" ht="15.75" customHeight="1" x14ac:dyDescent="0.25">
      <c r="A586" s="243"/>
      <c r="B586" s="241"/>
      <c r="C586" s="257"/>
      <c r="D586" s="257"/>
      <c r="E586" s="258"/>
      <c r="F586" s="258"/>
      <c r="G586" s="258"/>
    </row>
    <row r="587" spans="1:7" ht="15.75" customHeight="1" x14ac:dyDescent="0.25">
      <c r="A587" s="243"/>
      <c r="B587" s="241"/>
      <c r="C587" s="257"/>
      <c r="D587" s="257"/>
      <c r="E587" s="258"/>
      <c r="F587" s="258"/>
      <c r="G587" s="258"/>
    </row>
    <row r="588" spans="1:7" ht="15.75" customHeight="1" x14ac:dyDescent="0.25">
      <c r="A588" s="243"/>
      <c r="B588" s="241"/>
      <c r="C588" s="257"/>
      <c r="D588" s="257"/>
      <c r="E588" s="258"/>
      <c r="F588" s="258"/>
      <c r="G588" s="258"/>
    </row>
    <row r="589" spans="1:7" ht="15.75" customHeight="1" x14ac:dyDescent="0.25">
      <c r="A589" s="243"/>
      <c r="B589" s="241"/>
      <c r="C589" s="257"/>
      <c r="D589" s="257"/>
      <c r="E589" s="258"/>
      <c r="F589" s="258"/>
      <c r="G589" s="258"/>
    </row>
    <row r="590" spans="1:7" ht="15.75" customHeight="1" x14ac:dyDescent="0.25">
      <c r="A590" s="243"/>
      <c r="B590" s="241"/>
      <c r="C590" s="257"/>
      <c r="D590" s="257"/>
      <c r="E590" s="258"/>
      <c r="F590" s="258"/>
      <c r="G590" s="258"/>
    </row>
    <row r="591" spans="1:7" ht="15.75" customHeight="1" x14ac:dyDescent="0.25">
      <c r="A591" s="243"/>
      <c r="B591" s="241"/>
      <c r="C591" s="257"/>
      <c r="D591" s="257"/>
      <c r="E591" s="258"/>
      <c r="F591" s="258"/>
      <c r="G591" s="258"/>
    </row>
    <row r="592" spans="1:7" ht="15.75" customHeight="1" x14ac:dyDescent="0.25">
      <c r="A592" s="243"/>
      <c r="B592" s="241"/>
      <c r="C592" s="257"/>
      <c r="D592" s="257"/>
      <c r="E592" s="258"/>
      <c r="F592" s="258"/>
      <c r="G592" s="258"/>
    </row>
    <row r="593" spans="1:7" ht="15.75" customHeight="1" x14ac:dyDescent="0.25">
      <c r="A593" s="243"/>
      <c r="B593" s="241"/>
      <c r="C593" s="257"/>
      <c r="D593" s="257"/>
      <c r="E593" s="258"/>
      <c r="F593" s="258"/>
      <c r="G593" s="258"/>
    </row>
    <row r="594" spans="1:7" ht="15.75" customHeight="1" x14ac:dyDescent="0.25">
      <c r="A594" s="243"/>
      <c r="B594" s="241"/>
      <c r="C594" s="257"/>
      <c r="D594" s="257"/>
      <c r="E594" s="258"/>
      <c r="F594" s="258"/>
      <c r="G594" s="258"/>
    </row>
    <row r="595" spans="1:7" ht="15.75" customHeight="1" x14ac:dyDescent="0.25">
      <c r="A595" s="243"/>
      <c r="B595" s="241"/>
      <c r="C595" s="257"/>
      <c r="D595" s="257"/>
      <c r="E595" s="258"/>
      <c r="F595" s="258"/>
      <c r="G595" s="258"/>
    </row>
    <row r="596" spans="1:7" ht="15.75" customHeight="1" x14ac:dyDescent="0.25">
      <c r="A596" s="243"/>
      <c r="B596" s="241"/>
      <c r="C596" s="257"/>
      <c r="D596" s="257"/>
      <c r="E596" s="258"/>
      <c r="F596" s="258"/>
      <c r="G596" s="258"/>
    </row>
    <row r="597" spans="1:7" ht="15.75" customHeight="1" x14ac:dyDescent="0.25">
      <c r="A597" s="243"/>
      <c r="B597" s="241"/>
      <c r="C597" s="257"/>
      <c r="D597" s="257"/>
      <c r="E597" s="258"/>
      <c r="F597" s="258"/>
      <c r="G597" s="258"/>
    </row>
    <row r="598" spans="1:7" ht="15.75" customHeight="1" x14ac:dyDescent="0.25">
      <c r="A598" s="243"/>
      <c r="B598" s="241"/>
      <c r="C598" s="257"/>
      <c r="D598" s="257"/>
      <c r="E598" s="258"/>
      <c r="F598" s="258"/>
      <c r="G598" s="258"/>
    </row>
    <row r="599" spans="1:7" ht="15.75" customHeight="1" x14ac:dyDescent="0.25">
      <c r="A599" s="243"/>
      <c r="B599" s="241"/>
      <c r="C599" s="257"/>
      <c r="D599" s="257"/>
      <c r="E599" s="258"/>
      <c r="F599" s="258"/>
      <c r="G599" s="258"/>
    </row>
    <row r="600" spans="1:7" ht="15.75" customHeight="1" x14ac:dyDescent="0.25">
      <c r="A600" s="243"/>
      <c r="B600" s="241"/>
      <c r="C600" s="257"/>
      <c r="D600" s="257"/>
      <c r="E600" s="258"/>
      <c r="F600" s="258"/>
      <c r="G600" s="258"/>
    </row>
    <row r="601" spans="1:7" ht="15.75" customHeight="1" x14ac:dyDescent="0.25">
      <c r="A601" s="243"/>
      <c r="B601" s="241"/>
      <c r="C601" s="257"/>
      <c r="D601" s="257"/>
      <c r="E601" s="258"/>
      <c r="F601" s="258"/>
      <c r="G601" s="258"/>
    </row>
    <row r="602" spans="1:7" ht="15.75" customHeight="1" x14ac:dyDescent="0.25">
      <c r="A602" s="243"/>
      <c r="B602" s="241"/>
      <c r="C602" s="257"/>
      <c r="D602" s="257"/>
      <c r="E602" s="258"/>
      <c r="F602" s="258"/>
      <c r="G602" s="258"/>
    </row>
    <row r="603" spans="1:7" ht="15.75" customHeight="1" x14ac:dyDescent="0.25">
      <c r="A603" s="243"/>
      <c r="B603" s="241"/>
      <c r="C603" s="257"/>
      <c r="D603" s="257"/>
      <c r="E603" s="258"/>
      <c r="F603" s="258"/>
      <c r="G603" s="258"/>
    </row>
    <row r="604" spans="1:7" ht="15.75" customHeight="1" x14ac:dyDescent="0.25">
      <c r="A604" s="243"/>
      <c r="B604" s="241"/>
      <c r="C604" s="257"/>
      <c r="D604" s="257"/>
      <c r="E604" s="258"/>
      <c r="F604" s="258"/>
      <c r="G604" s="258"/>
    </row>
    <row r="605" spans="1:7" ht="15.75" customHeight="1" x14ac:dyDescent="0.25">
      <c r="A605" s="243"/>
      <c r="B605" s="241"/>
      <c r="C605" s="257"/>
      <c r="D605" s="257"/>
      <c r="E605" s="258"/>
      <c r="F605" s="258"/>
      <c r="G605" s="258"/>
    </row>
    <row r="606" spans="1:7" ht="15.75" customHeight="1" x14ac:dyDescent="0.25">
      <c r="A606" s="243"/>
      <c r="B606" s="241"/>
      <c r="C606" s="257"/>
      <c r="D606" s="257"/>
      <c r="E606" s="258"/>
      <c r="F606" s="258"/>
      <c r="G606" s="258"/>
    </row>
    <row r="607" spans="1:7" ht="15.75" customHeight="1" x14ac:dyDescent="0.25">
      <c r="A607" s="243"/>
      <c r="B607" s="241"/>
      <c r="C607" s="257"/>
      <c r="D607" s="257"/>
      <c r="E607" s="258"/>
      <c r="F607" s="258"/>
      <c r="G607" s="258"/>
    </row>
    <row r="608" spans="1:7" ht="15.75" customHeight="1" x14ac:dyDescent="0.25">
      <c r="A608" s="243"/>
      <c r="B608" s="241"/>
      <c r="C608" s="257"/>
      <c r="D608" s="257"/>
      <c r="E608" s="258"/>
      <c r="F608" s="258"/>
      <c r="G608" s="258"/>
    </row>
    <row r="609" spans="1:7" ht="15.75" customHeight="1" x14ac:dyDescent="0.25">
      <c r="A609" s="243"/>
      <c r="B609" s="241"/>
      <c r="C609" s="257"/>
      <c r="D609" s="257"/>
      <c r="E609" s="258"/>
      <c r="F609" s="258"/>
      <c r="G609" s="258"/>
    </row>
    <row r="610" spans="1:7" ht="15.75" customHeight="1" x14ac:dyDescent="0.25">
      <c r="A610" s="243"/>
      <c r="B610" s="241"/>
      <c r="C610" s="257"/>
      <c r="D610" s="257"/>
      <c r="E610" s="258"/>
      <c r="F610" s="258"/>
      <c r="G610" s="258"/>
    </row>
    <row r="611" spans="1:7" ht="15.75" customHeight="1" x14ac:dyDescent="0.25">
      <c r="A611" s="243"/>
      <c r="B611" s="241"/>
      <c r="C611" s="257"/>
      <c r="D611" s="257"/>
      <c r="E611" s="258"/>
      <c r="F611" s="258"/>
      <c r="G611" s="258"/>
    </row>
    <row r="612" spans="1:7" ht="15.75" customHeight="1" x14ac:dyDescent="0.25">
      <c r="A612" s="243"/>
      <c r="B612" s="241"/>
      <c r="C612" s="257"/>
      <c r="D612" s="257"/>
      <c r="E612" s="258"/>
      <c r="F612" s="258"/>
      <c r="G612" s="258"/>
    </row>
    <row r="613" spans="1:7" ht="15.75" customHeight="1" x14ac:dyDescent="0.25">
      <c r="A613" s="243"/>
      <c r="B613" s="241"/>
      <c r="C613" s="257"/>
      <c r="D613" s="257"/>
      <c r="E613" s="258"/>
      <c r="F613" s="258"/>
      <c r="G613" s="258"/>
    </row>
    <row r="614" spans="1:7" ht="15.75" customHeight="1" x14ac:dyDescent="0.25">
      <c r="A614" s="243"/>
      <c r="B614" s="241"/>
      <c r="C614" s="257"/>
      <c r="D614" s="257"/>
      <c r="E614" s="258"/>
      <c r="F614" s="258"/>
      <c r="G614" s="258"/>
    </row>
    <row r="615" spans="1:7" ht="15.75" customHeight="1" x14ac:dyDescent="0.25">
      <c r="A615" s="243"/>
      <c r="B615" s="241"/>
      <c r="C615" s="257"/>
      <c r="D615" s="257"/>
      <c r="E615" s="258"/>
      <c r="F615" s="258"/>
      <c r="G615" s="258"/>
    </row>
    <row r="616" spans="1:7" ht="15.75" customHeight="1" x14ac:dyDescent="0.25">
      <c r="A616" s="243"/>
      <c r="B616" s="241"/>
      <c r="C616" s="257"/>
      <c r="D616" s="257"/>
      <c r="E616" s="258"/>
      <c r="F616" s="258"/>
      <c r="G616" s="258"/>
    </row>
    <row r="617" spans="1:7" ht="15.75" customHeight="1" x14ac:dyDescent="0.25">
      <c r="A617" s="243"/>
      <c r="B617" s="241"/>
      <c r="C617" s="257"/>
      <c r="D617" s="257"/>
      <c r="E617" s="258"/>
      <c r="F617" s="258"/>
      <c r="G617" s="258"/>
    </row>
    <row r="618" spans="1:7" ht="15.75" customHeight="1" x14ac:dyDescent="0.25">
      <c r="A618" s="243"/>
      <c r="B618" s="241"/>
      <c r="C618" s="257"/>
      <c r="D618" s="257"/>
      <c r="E618" s="258"/>
      <c r="F618" s="258"/>
      <c r="G618" s="258"/>
    </row>
    <row r="619" spans="1:7" ht="15.75" customHeight="1" x14ac:dyDescent="0.25">
      <c r="A619" s="243"/>
      <c r="B619" s="241"/>
      <c r="C619" s="257"/>
      <c r="D619" s="257"/>
      <c r="E619" s="258"/>
      <c r="F619" s="258"/>
      <c r="G619" s="258"/>
    </row>
    <row r="620" spans="1:7" ht="15.75" customHeight="1" x14ac:dyDescent="0.25">
      <c r="A620" s="243"/>
      <c r="B620" s="241"/>
      <c r="C620" s="257"/>
      <c r="D620" s="257"/>
      <c r="E620" s="258"/>
      <c r="F620" s="258"/>
      <c r="G620" s="258"/>
    </row>
    <row r="621" spans="1:7" ht="15.75" customHeight="1" x14ac:dyDescent="0.25">
      <c r="A621" s="243"/>
      <c r="B621" s="241"/>
      <c r="C621" s="257"/>
      <c r="D621" s="257"/>
      <c r="E621" s="258"/>
      <c r="F621" s="258"/>
      <c r="G621" s="258"/>
    </row>
    <row r="622" spans="1:7" ht="15.75" customHeight="1" x14ac:dyDescent="0.25">
      <c r="A622" s="243"/>
      <c r="B622" s="241"/>
      <c r="C622" s="257"/>
      <c r="D622" s="257"/>
      <c r="E622" s="258"/>
      <c r="F622" s="258"/>
      <c r="G622" s="258"/>
    </row>
    <row r="623" spans="1:7" ht="15.75" customHeight="1" x14ac:dyDescent="0.25">
      <c r="A623" s="243"/>
      <c r="B623" s="241"/>
      <c r="C623" s="257"/>
      <c r="D623" s="257"/>
      <c r="E623" s="258"/>
      <c r="F623" s="258"/>
      <c r="G623" s="258"/>
    </row>
    <row r="624" spans="1:7" ht="15.75" customHeight="1" x14ac:dyDescent="0.25">
      <c r="A624" s="243"/>
      <c r="B624" s="241"/>
      <c r="C624" s="257"/>
      <c r="D624" s="257"/>
      <c r="E624" s="258"/>
      <c r="F624" s="258"/>
      <c r="G624" s="258"/>
    </row>
    <row r="625" spans="1:7" ht="15.75" customHeight="1" x14ac:dyDescent="0.25">
      <c r="A625" s="243"/>
      <c r="B625" s="241"/>
      <c r="C625" s="257"/>
      <c r="D625" s="257"/>
      <c r="E625" s="258"/>
      <c r="F625" s="258"/>
      <c r="G625" s="258"/>
    </row>
    <row r="626" spans="1:7" ht="15.75" customHeight="1" x14ac:dyDescent="0.25">
      <c r="A626" s="243"/>
      <c r="B626" s="241"/>
      <c r="C626" s="257"/>
      <c r="D626" s="257"/>
      <c r="E626" s="258"/>
      <c r="F626" s="258"/>
      <c r="G626" s="258"/>
    </row>
    <row r="627" spans="1:7" ht="15.75" customHeight="1" x14ac:dyDescent="0.25">
      <c r="A627" s="243"/>
      <c r="B627" s="241"/>
      <c r="C627" s="257"/>
      <c r="D627" s="257"/>
      <c r="E627" s="258"/>
      <c r="F627" s="258"/>
      <c r="G627" s="258"/>
    </row>
    <row r="628" spans="1:7" ht="15.75" customHeight="1" x14ac:dyDescent="0.25">
      <c r="A628" s="243"/>
      <c r="B628" s="241"/>
      <c r="C628" s="257"/>
      <c r="D628" s="257"/>
      <c r="E628" s="258"/>
      <c r="F628" s="258"/>
      <c r="G628" s="258"/>
    </row>
    <row r="629" spans="1:7" ht="15.75" customHeight="1" x14ac:dyDescent="0.25">
      <c r="A629" s="243"/>
      <c r="B629" s="241"/>
      <c r="C629" s="257"/>
      <c r="D629" s="257"/>
      <c r="E629" s="258"/>
      <c r="F629" s="258"/>
      <c r="G629" s="258"/>
    </row>
    <row r="630" spans="1:7" ht="15.75" customHeight="1" x14ac:dyDescent="0.25">
      <c r="A630" s="243"/>
      <c r="B630" s="241"/>
      <c r="C630" s="257"/>
      <c r="D630" s="257"/>
      <c r="E630" s="258"/>
      <c r="F630" s="258"/>
      <c r="G630" s="258"/>
    </row>
    <row r="631" spans="1:7" ht="15.75" customHeight="1" x14ac:dyDescent="0.25">
      <c r="A631" s="243"/>
      <c r="B631" s="241"/>
      <c r="C631" s="257"/>
      <c r="D631" s="257"/>
      <c r="E631" s="258"/>
      <c r="F631" s="258"/>
      <c r="G631" s="258"/>
    </row>
    <row r="632" spans="1:7" ht="15.75" customHeight="1" x14ac:dyDescent="0.25">
      <c r="A632" s="243"/>
      <c r="B632" s="241"/>
      <c r="C632" s="257"/>
      <c r="D632" s="257"/>
      <c r="E632" s="258"/>
      <c r="F632" s="258"/>
      <c r="G632" s="258"/>
    </row>
    <row r="633" spans="1:7" ht="15.75" customHeight="1" x14ac:dyDescent="0.25">
      <c r="A633" s="243"/>
      <c r="B633" s="241"/>
      <c r="C633" s="257"/>
      <c r="D633" s="257"/>
      <c r="E633" s="258"/>
      <c r="F633" s="258"/>
      <c r="G633" s="258"/>
    </row>
    <row r="634" spans="1:7" ht="15.75" customHeight="1" x14ac:dyDescent="0.25">
      <c r="A634" s="243"/>
      <c r="B634" s="241"/>
      <c r="C634" s="257"/>
      <c r="D634" s="257"/>
      <c r="E634" s="258"/>
      <c r="F634" s="258"/>
      <c r="G634" s="258"/>
    </row>
    <row r="635" spans="1:7" ht="15.75" customHeight="1" x14ac:dyDescent="0.25">
      <c r="A635" s="243"/>
      <c r="B635" s="241"/>
      <c r="C635" s="257"/>
      <c r="D635" s="257"/>
      <c r="E635" s="258"/>
      <c r="F635" s="258"/>
      <c r="G635" s="258"/>
    </row>
    <row r="636" spans="1:7" ht="15.75" customHeight="1" x14ac:dyDescent="0.25">
      <c r="A636" s="243"/>
      <c r="B636" s="241"/>
      <c r="C636" s="257"/>
      <c r="D636" s="257"/>
      <c r="E636" s="258"/>
      <c r="F636" s="258"/>
      <c r="G636" s="258"/>
    </row>
    <row r="637" spans="1:7" ht="15.75" customHeight="1" x14ac:dyDescent="0.25">
      <c r="A637" s="243"/>
      <c r="B637" s="241"/>
      <c r="C637" s="257"/>
      <c r="D637" s="257"/>
      <c r="E637" s="258"/>
      <c r="F637" s="258"/>
      <c r="G637" s="258"/>
    </row>
    <row r="638" spans="1:7" ht="15.75" customHeight="1" x14ac:dyDescent="0.25">
      <c r="A638" s="243"/>
      <c r="B638" s="241"/>
      <c r="C638" s="257"/>
      <c r="D638" s="257"/>
      <c r="E638" s="258"/>
      <c r="F638" s="258"/>
      <c r="G638" s="258"/>
    </row>
    <row r="639" spans="1:7" ht="15.75" customHeight="1" x14ac:dyDescent="0.25">
      <c r="A639" s="243"/>
      <c r="B639" s="241"/>
      <c r="C639" s="257"/>
      <c r="D639" s="257"/>
      <c r="E639" s="258"/>
      <c r="F639" s="258"/>
      <c r="G639" s="258"/>
    </row>
    <row r="640" spans="1:7" ht="15.75" customHeight="1" x14ac:dyDescent="0.25">
      <c r="A640" s="243"/>
      <c r="B640" s="241"/>
      <c r="C640" s="257"/>
      <c r="D640" s="257"/>
      <c r="E640" s="258"/>
      <c r="F640" s="258"/>
      <c r="G640" s="258"/>
    </row>
    <row r="641" spans="1:7" ht="15.75" customHeight="1" x14ac:dyDescent="0.25">
      <c r="A641" s="243"/>
      <c r="B641" s="241"/>
      <c r="C641" s="257"/>
      <c r="D641" s="257"/>
      <c r="E641" s="258"/>
      <c r="F641" s="258"/>
      <c r="G641" s="258"/>
    </row>
    <row r="642" spans="1:7" ht="15.75" customHeight="1" x14ac:dyDescent="0.25">
      <c r="A642" s="243"/>
      <c r="B642" s="241"/>
      <c r="C642" s="257"/>
      <c r="D642" s="257"/>
      <c r="E642" s="258"/>
      <c r="F642" s="258"/>
      <c r="G642" s="258"/>
    </row>
    <row r="643" spans="1:7" ht="15.75" customHeight="1" x14ac:dyDescent="0.25">
      <c r="A643" s="243"/>
      <c r="B643" s="241"/>
      <c r="C643" s="257"/>
      <c r="D643" s="257"/>
      <c r="E643" s="258"/>
      <c r="F643" s="258"/>
      <c r="G643" s="258"/>
    </row>
    <row r="644" spans="1:7" ht="15.75" customHeight="1" x14ac:dyDescent="0.25">
      <c r="A644" s="243"/>
      <c r="B644" s="241"/>
      <c r="C644" s="257"/>
      <c r="D644" s="257"/>
      <c r="E644" s="258"/>
      <c r="F644" s="258"/>
      <c r="G644" s="258"/>
    </row>
    <row r="645" spans="1:7" ht="15.75" customHeight="1" x14ac:dyDescent="0.25">
      <c r="A645" s="243"/>
      <c r="B645" s="241"/>
      <c r="C645" s="257"/>
      <c r="D645" s="257"/>
      <c r="E645" s="258"/>
      <c r="F645" s="258"/>
      <c r="G645" s="258"/>
    </row>
    <row r="646" spans="1:7" ht="15.75" customHeight="1" x14ac:dyDescent="0.25">
      <c r="A646" s="243"/>
      <c r="B646" s="241"/>
      <c r="C646" s="257"/>
      <c r="D646" s="257"/>
      <c r="E646" s="258"/>
      <c r="F646" s="258"/>
      <c r="G646" s="258"/>
    </row>
    <row r="647" spans="1:7" ht="15.75" customHeight="1" x14ac:dyDescent="0.25">
      <c r="A647" s="243"/>
      <c r="B647" s="241"/>
      <c r="C647" s="257"/>
      <c r="D647" s="257"/>
      <c r="E647" s="258"/>
      <c r="F647" s="258"/>
      <c r="G647" s="258"/>
    </row>
    <row r="648" spans="1:7" ht="15.75" customHeight="1" x14ac:dyDescent="0.25">
      <c r="A648" s="243"/>
      <c r="B648" s="241"/>
      <c r="C648" s="257"/>
      <c r="D648" s="257"/>
      <c r="E648" s="258"/>
      <c r="F648" s="258"/>
      <c r="G648" s="258"/>
    </row>
    <row r="649" spans="1:7" ht="15.75" customHeight="1" x14ac:dyDescent="0.25">
      <c r="A649" s="243"/>
      <c r="B649" s="241"/>
      <c r="C649" s="257"/>
      <c r="D649" s="257"/>
      <c r="E649" s="258"/>
      <c r="F649" s="258"/>
      <c r="G649" s="258"/>
    </row>
    <row r="650" spans="1:7" ht="15.75" customHeight="1" x14ac:dyDescent="0.25">
      <c r="A650" s="243"/>
      <c r="B650" s="241"/>
      <c r="C650" s="257"/>
      <c r="D650" s="257"/>
      <c r="E650" s="258"/>
      <c r="F650" s="258"/>
      <c r="G650" s="258"/>
    </row>
    <row r="651" spans="1:7" ht="15.75" customHeight="1" x14ac:dyDescent="0.25">
      <c r="A651" s="243"/>
      <c r="B651" s="241"/>
      <c r="C651" s="257"/>
      <c r="D651" s="257"/>
      <c r="E651" s="258"/>
      <c r="F651" s="258"/>
      <c r="G651" s="258"/>
    </row>
    <row r="652" spans="1:7" ht="15.75" customHeight="1" x14ac:dyDescent="0.25">
      <c r="A652" s="243"/>
      <c r="B652" s="241"/>
      <c r="C652" s="257"/>
      <c r="D652" s="257"/>
      <c r="E652" s="258"/>
      <c r="F652" s="258"/>
      <c r="G652" s="258"/>
    </row>
    <row r="653" spans="1:7" ht="15.75" customHeight="1" x14ac:dyDescent="0.25">
      <c r="A653" s="243"/>
      <c r="B653" s="241"/>
      <c r="C653" s="257"/>
      <c r="D653" s="257"/>
      <c r="E653" s="258"/>
      <c r="F653" s="258"/>
      <c r="G653" s="258"/>
    </row>
    <row r="654" spans="1:7" ht="15.75" customHeight="1" x14ac:dyDescent="0.25">
      <c r="A654" s="243"/>
      <c r="B654" s="241"/>
      <c r="C654" s="257"/>
      <c r="D654" s="257"/>
      <c r="E654" s="258"/>
      <c r="F654" s="258"/>
      <c r="G654" s="258"/>
    </row>
    <row r="655" spans="1:7" ht="15.75" customHeight="1" x14ac:dyDescent="0.25">
      <c r="A655" s="243"/>
      <c r="B655" s="241"/>
      <c r="C655" s="257"/>
      <c r="D655" s="257"/>
      <c r="E655" s="258"/>
      <c r="F655" s="258"/>
      <c r="G655" s="258"/>
    </row>
    <row r="656" spans="1:7" ht="15.75" customHeight="1" x14ac:dyDescent="0.25">
      <c r="A656" s="243"/>
      <c r="B656" s="241"/>
      <c r="C656" s="257"/>
      <c r="D656" s="257"/>
      <c r="E656" s="258"/>
      <c r="F656" s="258"/>
      <c r="G656" s="258"/>
    </row>
    <row r="657" spans="1:7" ht="15.75" customHeight="1" x14ac:dyDescent="0.25">
      <c r="A657" s="243"/>
      <c r="B657" s="241"/>
      <c r="C657" s="257"/>
      <c r="D657" s="257"/>
      <c r="E657" s="258"/>
      <c r="F657" s="258"/>
      <c r="G657" s="258"/>
    </row>
    <row r="658" spans="1:7" ht="15.75" customHeight="1" x14ac:dyDescent="0.25">
      <c r="A658" s="243"/>
      <c r="B658" s="241"/>
      <c r="C658" s="257"/>
      <c r="D658" s="257"/>
      <c r="E658" s="258"/>
      <c r="F658" s="258"/>
      <c r="G658" s="258"/>
    </row>
    <row r="659" spans="1:7" ht="15.75" customHeight="1" x14ac:dyDescent="0.25">
      <c r="A659" s="243"/>
      <c r="B659" s="241"/>
      <c r="C659" s="257"/>
      <c r="D659" s="257"/>
      <c r="E659" s="258"/>
      <c r="F659" s="258"/>
      <c r="G659" s="258"/>
    </row>
    <row r="660" spans="1:7" ht="15.75" customHeight="1" x14ac:dyDescent="0.25">
      <c r="A660" s="243"/>
      <c r="B660" s="241"/>
      <c r="C660" s="257"/>
      <c r="D660" s="257"/>
      <c r="E660" s="258"/>
      <c r="F660" s="258"/>
      <c r="G660" s="258"/>
    </row>
    <row r="661" spans="1:7" ht="15.75" customHeight="1" x14ac:dyDescent="0.25">
      <c r="A661" s="243"/>
      <c r="B661" s="241"/>
      <c r="C661" s="257"/>
      <c r="D661" s="257"/>
      <c r="E661" s="258"/>
      <c r="F661" s="258"/>
      <c r="G661" s="258"/>
    </row>
    <row r="662" spans="1:7" ht="15.75" customHeight="1" x14ac:dyDescent="0.25">
      <c r="A662" s="243"/>
      <c r="B662" s="241"/>
      <c r="C662" s="257"/>
      <c r="D662" s="257"/>
      <c r="E662" s="258"/>
      <c r="F662" s="258"/>
      <c r="G662" s="258"/>
    </row>
    <row r="663" spans="1:7" ht="15.75" customHeight="1" x14ac:dyDescent="0.25">
      <c r="A663" s="243"/>
      <c r="B663" s="241"/>
      <c r="C663" s="257"/>
      <c r="D663" s="257"/>
      <c r="E663" s="258"/>
      <c r="F663" s="258"/>
      <c r="G663" s="258"/>
    </row>
    <row r="664" spans="1:7" ht="15.75" customHeight="1" x14ac:dyDescent="0.25">
      <c r="A664" s="243"/>
      <c r="B664" s="241"/>
      <c r="C664" s="257"/>
      <c r="D664" s="257"/>
      <c r="E664" s="258"/>
      <c r="F664" s="258"/>
      <c r="G664" s="258"/>
    </row>
    <row r="665" spans="1:7" ht="15.75" customHeight="1" x14ac:dyDescent="0.25">
      <c r="A665" s="243"/>
      <c r="B665" s="241"/>
      <c r="C665" s="257"/>
      <c r="D665" s="257"/>
      <c r="E665" s="258"/>
      <c r="F665" s="258"/>
      <c r="G665" s="258"/>
    </row>
    <row r="666" spans="1:7" ht="15.75" customHeight="1" x14ac:dyDescent="0.25">
      <c r="A666" s="243"/>
      <c r="B666" s="241"/>
      <c r="C666" s="257"/>
      <c r="D666" s="257"/>
      <c r="E666" s="258"/>
      <c r="F666" s="258"/>
      <c r="G666" s="258"/>
    </row>
    <row r="667" spans="1:7" ht="15.75" customHeight="1" x14ac:dyDescent="0.25">
      <c r="A667" s="243"/>
      <c r="B667" s="241"/>
      <c r="C667" s="257"/>
      <c r="D667" s="257"/>
      <c r="E667" s="258"/>
      <c r="F667" s="258"/>
      <c r="G667" s="258"/>
    </row>
    <row r="668" spans="1:7" ht="15.75" customHeight="1" x14ac:dyDescent="0.25">
      <c r="A668" s="243"/>
      <c r="B668" s="241"/>
      <c r="C668" s="257"/>
      <c r="D668" s="257"/>
      <c r="E668" s="258"/>
      <c r="F668" s="258"/>
      <c r="G668" s="258"/>
    </row>
    <row r="669" spans="1:7" ht="15.75" customHeight="1" x14ac:dyDescent="0.25">
      <c r="A669" s="243"/>
      <c r="B669" s="241"/>
      <c r="C669" s="257"/>
      <c r="D669" s="257"/>
      <c r="E669" s="258"/>
      <c r="F669" s="258"/>
      <c r="G669" s="258"/>
    </row>
    <row r="670" spans="1:7" ht="15.75" customHeight="1" x14ac:dyDescent="0.25">
      <c r="A670" s="243"/>
      <c r="B670" s="241"/>
      <c r="C670" s="257"/>
      <c r="D670" s="257"/>
      <c r="E670" s="258"/>
      <c r="F670" s="258"/>
      <c r="G670" s="258"/>
    </row>
    <row r="671" spans="1:7" ht="15.75" customHeight="1" x14ac:dyDescent="0.25">
      <c r="A671" s="243"/>
      <c r="B671" s="241"/>
      <c r="C671" s="257"/>
      <c r="D671" s="257"/>
      <c r="E671" s="258"/>
      <c r="F671" s="258"/>
      <c r="G671" s="258"/>
    </row>
    <row r="672" spans="1:7" ht="15.75" customHeight="1" x14ac:dyDescent="0.25">
      <c r="A672" s="243"/>
      <c r="B672" s="241"/>
      <c r="C672" s="257"/>
      <c r="D672" s="257"/>
      <c r="E672" s="258"/>
      <c r="F672" s="258"/>
      <c r="G672" s="258"/>
    </row>
    <row r="673" spans="1:7" ht="15.75" customHeight="1" x14ac:dyDescent="0.25">
      <c r="A673" s="243"/>
      <c r="B673" s="241"/>
      <c r="C673" s="257"/>
      <c r="D673" s="257"/>
      <c r="E673" s="258"/>
      <c r="F673" s="258"/>
      <c r="G673" s="258"/>
    </row>
    <row r="674" spans="1:7" ht="15.75" customHeight="1" x14ac:dyDescent="0.25">
      <c r="A674" s="243"/>
      <c r="B674" s="241"/>
      <c r="C674" s="257"/>
      <c r="D674" s="257"/>
      <c r="E674" s="258"/>
      <c r="F674" s="258"/>
      <c r="G674" s="258"/>
    </row>
    <row r="675" spans="1:7" ht="15.75" customHeight="1" x14ac:dyDescent="0.25">
      <c r="A675" s="243"/>
      <c r="B675" s="241"/>
      <c r="C675" s="257"/>
      <c r="D675" s="257"/>
      <c r="E675" s="258"/>
      <c r="F675" s="258"/>
      <c r="G675" s="258"/>
    </row>
    <row r="676" spans="1:7" ht="15.75" customHeight="1" x14ac:dyDescent="0.25">
      <c r="A676" s="243"/>
      <c r="B676" s="241"/>
      <c r="C676" s="257"/>
      <c r="D676" s="257"/>
      <c r="E676" s="258"/>
      <c r="F676" s="258"/>
      <c r="G676" s="258"/>
    </row>
    <row r="677" spans="1:7" ht="15.75" customHeight="1" x14ac:dyDescent="0.25">
      <c r="A677" s="243"/>
      <c r="B677" s="241"/>
      <c r="C677" s="257"/>
      <c r="D677" s="257"/>
      <c r="E677" s="258"/>
      <c r="F677" s="258"/>
      <c r="G677" s="258"/>
    </row>
    <row r="678" spans="1:7" ht="15.75" customHeight="1" x14ac:dyDescent="0.25">
      <c r="A678" s="243"/>
      <c r="B678" s="241"/>
      <c r="C678" s="257"/>
      <c r="D678" s="257"/>
      <c r="E678" s="258"/>
      <c r="F678" s="258"/>
      <c r="G678" s="258"/>
    </row>
    <row r="679" spans="1:7" ht="15.75" customHeight="1" x14ac:dyDescent="0.25">
      <c r="A679" s="243"/>
      <c r="B679" s="241"/>
      <c r="C679" s="257"/>
      <c r="D679" s="257"/>
      <c r="E679" s="258"/>
      <c r="F679" s="258"/>
      <c r="G679" s="258"/>
    </row>
    <row r="680" spans="1:7" ht="15.75" customHeight="1" x14ac:dyDescent="0.25">
      <c r="A680" s="243"/>
      <c r="B680" s="241"/>
      <c r="C680" s="257"/>
      <c r="D680" s="257"/>
      <c r="E680" s="258"/>
      <c r="F680" s="258"/>
      <c r="G680" s="258"/>
    </row>
    <row r="681" spans="1:7" ht="15.75" customHeight="1" x14ac:dyDescent="0.25">
      <c r="A681" s="243"/>
      <c r="B681" s="241"/>
      <c r="C681" s="257"/>
      <c r="D681" s="257"/>
      <c r="E681" s="258"/>
      <c r="F681" s="258"/>
      <c r="G681" s="258"/>
    </row>
    <row r="682" spans="1:7" ht="15.75" customHeight="1" x14ac:dyDescent="0.25">
      <c r="A682" s="243"/>
      <c r="B682" s="241"/>
      <c r="C682" s="257"/>
      <c r="D682" s="257"/>
      <c r="E682" s="258"/>
      <c r="F682" s="258"/>
      <c r="G682" s="258"/>
    </row>
    <row r="683" spans="1:7" ht="15.75" customHeight="1" x14ac:dyDescent="0.25">
      <c r="A683" s="243"/>
      <c r="B683" s="241"/>
      <c r="C683" s="257"/>
      <c r="D683" s="257"/>
      <c r="E683" s="258"/>
      <c r="F683" s="258"/>
      <c r="G683" s="258"/>
    </row>
    <row r="684" spans="1:7" ht="15.75" customHeight="1" x14ac:dyDescent="0.25">
      <c r="A684" s="243"/>
      <c r="B684" s="241"/>
      <c r="C684" s="257"/>
      <c r="D684" s="257"/>
      <c r="E684" s="258"/>
      <c r="F684" s="258"/>
      <c r="G684" s="258"/>
    </row>
    <row r="685" spans="1:7" ht="15.75" customHeight="1" x14ac:dyDescent="0.25">
      <c r="A685" s="243"/>
      <c r="B685" s="241"/>
      <c r="C685" s="257"/>
      <c r="D685" s="257"/>
      <c r="E685" s="258"/>
      <c r="F685" s="258"/>
      <c r="G685" s="258"/>
    </row>
    <row r="686" spans="1:7" ht="15.75" customHeight="1" x14ac:dyDescent="0.25">
      <c r="A686" s="243"/>
      <c r="B686" s="241"/>
      <c r="C686" s="257"/>
      <c r="D686" s="257"/>
      <c r="E686" s="258"/>
      <c r="F686" s="258"/>
      <c r="G686" s="258"/>
    </row>
    <row r="687" spans="1:7" ht="15.75" customHeight="1" x14ac:dyDescent="0.25">
      <c r="A687" s="243"/>
      <c r="B687" s="241"/>
      <c r="C687" s="257"/>
      <c r="D687" s="257"/>
      <c r="E687" s="258"/>
      <c r="F687" s="258"/>
      <c r="G687" s="258"/>
    </row>
    <row r="688" spans="1:7" ht="15.75" customHeight="1" x14ac:dyDescent="0.25">
      <c r="A688" s="243"/>
      <c r="B688" s="241"/>
      <c r="C688" s="257"/>
      <c r="D688" s="257"/>
      <c r="E688" s="258"/>
      <c r="F688" s="258"/>
      <c r="G688" s="258"/>
    </row>
    <row r="689" spans="1:7" ht="15.75" customHeight="1" x14ac:dyDescent="0.25">
      <c r="A689" s="243"/>
      <c r="B689" s="241"/>
      <c r="C689" s="257"/>
      <c r="D689" s="257"/>
      <c r="E689" s="258"/>
      <c r="F689" s="258"/>
      <c r="G689" s="258"/>
    </row>
    <row r="690" spans="1:7" ht="15.75" customHeight="1" x14ac:dyDescent="0.25">
      <c r="A690" s="243"/>
      <c r="B690" s="241"/>
      <c r="C690" s="257"/>
      <c r="D690" s="257"/>
      <c r="E690" s="258"/>
      <c r="F690" s="258"/>
      <c r="G690" s="258"/>
    </row>
    <row r="691" spans="1:7" ht="15.75" customHeight="1" x14ac:dyDescent="0.25">
      <c r="A691" s="243"/>
      <c r="B691" s="241"/>
      <c r="C691" s="257"/>
      <c r="D691" s="257"/>
      <c r="E691" s="258"/>
      <c r="F691" s="258"/>
      <c r="G691" s="258"/>
    </row>
    <row r="692" spans="1:7" ht="15.75" customHeight="1" x14ac:dyDescent="0.25">
      <c r="A692" s="243"/>
      <c r="B692" s="241"/>
      <c r="C692" s="257"/>
      <c r="D692" s="257"/>
      <c r="E692" s="258"/>
      <c r="F692" s="258"/>
      <c r="G692" s="258"/>
    </row>
    <row r="693" spans="1:7" ht="15.75" customHeight="1" x14ac:dyDescent="0.25">
      <c r="A693" s="243"/>
      <c r="B693" s="241"/>
      <c r="C693" s="257"/>
      <c r="D693" s="257"/>
      <c r="E693" s="258"/>
      <c r="F693" s="258"/>
      <c r="G693" s="258"/>
    </row>
    <row r="694" spans="1:7" ht="15.75" customHeight="1" x14ac:dyDescent="0.25">
      <c r="A694" s="243"/>
      <c r="B694" s="241"/>
      <c r="C694" s="257"/>
      <c r="D694" s="257"/>
      <c r="E694" s="258"/>
      <c r="F694" s="258"/>
      <c r="G694" s="258"/>
    </row>
    <row r="695" spans="1:7" ht="15.75" customHeight="1" x14ac:dyDescent="0.25">
      <c r="A695" s="243"/>
      <c r="B695" s="241"/>
      <c r="C695" s="257"/>
      <c r="D695" s="257"/>
      <c r="E695" s="258"/>
      <c r="F695" s="258"/>
      <c r="G695" s="258"/>
    </row>
    <row r="696" spans="1:7" ht="15.75" customHeight="1" x14ac:dyDescent="0.25">
      <c r="A696" s="243"/>
      <c r="B696" s="241"/>
      <c r="C696" s="257"/>
      <c r="D696" s="257"/>
      <c r="E696" s="258"/>
      <c r="F696" s="258"/>
      <c r="G696" s="258"/>
    </row>
    <row r="697" spans="1:7" ht="15.75" customHeight="1" x14ac:dyDescent="0.25">
      <c r="A697" s="243"/>
      <c r="B697" s="241"/>
      <c r="C697" s="257"/>
      <c r="D697" s="257"/>
      <c r="E697" s="258"/>
      <c r="F697" s="258"/>
      <c r="G697" s="258"/>
    </row>
    <row r="698" spans="1:7" ht="15.75" customHeight="1" x14ac:dyDescent="0.25">
      <c r="A698" s="243"/>
      <c r="B698" s="241"/>
      <c r="C698" s="257"/>
      <c r="D698" s="257"/>
      <c r="E698" s="258"/>
      <c r="F698" s="258"/>
      <c r="G698" s="258"/>
    </row>
    <row r="699" spans="1:7" ht="15.75" customHeight="1" x14ac:dyDescent="0.25">
      <c r="A699" s="243"/>
      <c r="B699" s="241"/>
      <c r="C699" s="257"/>
      <c r="D699" s="257"/>
      <c r="E699" s="258"/>
      <c r="F699" s="258"/>
      <c r="G699" s="258"/>
    </row>
    <row r="700" spans="1:7" ht="15.75" customHeight="1" x14ac:dyDescent="0.25">
      <c r="A700" s="243"/>
      <c r="B700" s="241"/>
      <c r="C700" s="257"/>
      <c r="D700" s="257"/>
      <c r="E700" s="258"/>
      <c r="F700" s="258"/>
      <c r="G700" s="258"/>
    </row>
    <row r="701" spans="1:7" ht="15.75" customHeight="1" x14ac:dyDescent="0.25">
      <c r="A701" s="243"/>
      <c r="B701" s="241"/>
      <c r="C701" s="257"/>
      <c r="D701" s="257"/>
      <c r="E701" s="258"/>
      <c r="F701" s="258"/>
      <c r="G701" s="258"/>
    </row>
    <row r="702" spans="1:7" ht="15.75" customHeight="1" x14ac:dyDescent="0.25">
      <c r="A702" s="243"/>
      <c r="B702" s="241"/>
      <c r="C702" s="257"/>
      <c r="D702" s="257"/>
      <c r="E702" s="258"/>
      <c r="F702" s="258"/>
      <c r="G702" s="258"/>
    </row>
    <row r="703" spans="1:7" ht="15.75" customHeight="1" x14ac:dyDescent="0.25">
      <c r="A703" s="243"/>
      <c r="B703" s="241"/>
      <c r="C703" s="257"/>
      <c r="D703" s="257"/>
      <c r="E703" s="258"/>
      <c r="F703" s="258"/>
      <c r="G703" s="258"/>
    </row>
    <row r="704" spans="1:7" ht="15.75" customHeight="1" x14ac:dyDescent="0.25">
      <c r="A704" s="243"/>
      <c r="B704" s="241"/>
      <c r="C704" s="257"/>
      <c r="D704" s="257"/>
      <c r="E704" s="258"/>
      <c r="F704" s="258"/>
      <c r="G704" s="258"/>
    </row>
    <row r="705" spans="1:7" ht="15.75" customHeight="1" x14ac:dyDescent="0.25">
      <c r="A705" s="243"/>
      <c r="B705" s="241"/>
      <c r="C705" s="257"/>
      <c r="D705" s="257"/>
      <c r="E705" s="258"/>
      <c r="F705" s="258"/>
      <c r="G705" s="258"/>
    </row>
    <row r="706" spans="1:7" ht="15.75" customHeight="1" x14ac:dyDescent="0.25">
      <c r="A706" s="243"/>
      <c r="B706" s="241"/>
      <c r="C706" s="257"/>
      <c r="D706" s="257"/>
      <c r="E706" s="258"/>
      <c r="F706" s="258"/>
      <c r="G706" s="258"/>
    </row>
    <row r="707" spans="1:7" ht="15.75" customHeight="1" x14ac:dyDescent="0.25">
      <c r="A707" s="243"/>
      <c r="B707" s="241"/>
      <c r="C707" s="257"/>
      <c r="D707" s="257"/>
      <c r="E707" s="258"/>
      <c r="F707" s="258"/>
      <c r="G707" s="258"/>
    </row>
    <row r="708" spans="1:7" ht="15.75" customHeight="1" x14ac:dyDescent="0.25">
      <c r="A708" s="243"/>
      <c r="B708" s="241"/>
      <c r="C708" s="257"/>
      <c r="D708" s="257"/>
      <c r="E708" s="258"/>
      <c r="F708" s="258"/>
      <c r="G708" s="258"/>
    </row>
    <row r="709" spans="1:7" ht="15.75" customHeight="1" x14ac:dyDescent="0.25">
      <c r="A709" s="243"/>
      <c r="B709" s="241"/>
      <c r="C709" s="257"/>
      <c r="D709" s="257"/>
      <c r="E709" s="258"/>
      <c r="F709" s="258"/>
      <c r="G709" s="258"/>
    </row>
    <row r="710" spans="1:7" ht="15.75" customHeight="1" x14ac:dyDescent="0.25">
      <c r="A710" s="243"/>
      <c r="B710" s="241"/>
      <c r="C710" s="257"/>
      <c r="D710" s="257"/>
      <c r="E710" s="258"/>
      <c r="F710" s="258"/>
      <c r="G710" s="258"/>
    </row>
    <row r="711" spans="1:7" ht="15.75" customHeight="1" x14ac:dyDescent="0.25">
      <c r="A711" s="243"/>
      <c r="B711" s="241"/>
      <c r="C711" s="257"/>
      <c r="D711" s="257"/>
      <c r="E711" s="258"/>
      <c r="F711" s="258"/>
      <c r="G711" s="258"/>
    </row>
    <row r="712" spans="1:7" ht="15.75" customHeight="1" x14ac:dyDescent="0.25">
      <c r="A712" s="243"/>
      <c r="B712" s="241"/>
      <c r="C712" s="257"/>
      <c r="D712" s="257"/>
      <c r="E712" s="258"/>
      <c r="F712" s="258"/>
      <c r="G712" s="258"/>
    </row>
    <row r="713" spans="1:7" ht="15.75" customHeight="1" x14ac:dyDescent="0.25">
      <c r="A713" s="243"/>
      <c r="B713" s="241"/>
      <c r="C713" s="257"/>
      <c r="D713" s="257"/>
      <c r="E713" s="258"/>
      <c r="F713" s="258"/>
      <c r="G713" s="258"/>
    </row>
    <row r="714" spans="1:7" ht="15.75" customHeight="1" x14ac:dyDescent="0.25">
      <c r="A714" s="243"/>
      <c r="B714" s="241"/>
      <c r="C714" s="257"/>
      <c r="D714" s="257"/>
      <c r="E714" s="258"/>
      <c r="F714" s="258"/>
      <c r="G714" s="258"/>
    </row>
    <row r="715" spans="1:7" ht="15.75" customHeight="1" x14ac:dyDescent="0.25">
      <c r="A715" s="243"/>
      <c r="B715" s="241"/>
      <c r="C715" s="257"/>
      <c r="D715" s="257"/>
      <c r="E715" s="258"/>
      <c r="F715" s="258"/>
      <c r="G715" s="258"/>
    </row>
    <row r="716" spans="1:7" ht="15.75" customHeight="1" x14ac:dyDescent="0.25">
      <c r="A716" s="243"/>
      <c r="B716" s="241"/>
      <c r="C716" s="257"/>
      <c r="D716" s="257"/>
      <c r="E716" s="258"/>
      <c r="F716" s="258"/>
      <c r="G716" s="258"/>
    </row>
    <row r="717" spans="1:7" ht="15.75" customHeight="1" x14ac:dyDescent="0.25">
      <c r="A717" s="243"/>
      <c r="B717" s="241"/>
      <c r="C717" s="257"/>
      <c r="D717" s="257"/>
      <c r="E717" s="258"/>
      <c r="F717" s="258"/>
      <c r="G717" s="258"/>
    </row>
    <row r="718" spans="1:7" ht="15.75" customHeight="1" x14ac:dyDescent="0.25">
      <c r="A718" s="243"/>
      <c r="B718" s="241"/>
      <c r="C718" s="257"/>
      <c r="D718" s="257"/>
      <c r="E718" s="258"/>
      <c r="F718" s="258"/>
      <c r="G718" s="258"/>
    </row>
    <row r="719" spans="1:7" ht="15.75" customHeight="1" x14ac:dyDescent="0.25">
      <c r="A719" s="243"/>
      <c r="B719" s="241"/>
      <c r="C719" s="257"/>
      <c r="D719" s="257"/>
      <c r="E719" s="258"/>
      <c r="F719" s="258"/>
      <c r="G719" s="258"/>
    </row>
    <row r="720" spans="1:7" ht="15.75" customHeight="1" x14ac:dyDescent="0.25">
      <c r="A720" s="243"/>
      <c r="B720" s="241"/>
      <c r="C720" s="257"/>
      <c r="D720" s="257"/>
      <c r="E720" s="258"/>
      <c r="F720" s="258"/>
      <c r="G720" s="258"/>
    </row>
    <row r="721" spans="1:7" ht="15.75" customHeight="1" x14ac:dyDescent="0.25">
      <c r="A721" s="243"/>
      <c r="B721" s="241"/>
      <c r="C721" s="257"/>
      <c r="D721" s="257"/>
      <c r="E721" s="258"/>
      <c r="F721" s="258"/>
      <c r="G721" s="258"/>
    </row>
    <row r="722" spans="1:7" ht="15.75" customHeight="1" x14ac:dyDescent="0.25">
      <c r="A722" s="243"/>
      <c r="B722" s="241"/>
      <c r="C722" s="257"/>
      <c r="D722" s="257"/>
      <c r="E722" s="258"/>
      <c r="F722" s="258"/>
      <c r="G722" s="258"/>
    </row>
    <row r="723" spans="1:7" ht="15.75" customHeight="1" x14ac:dyDescent="0.25">
      <c r="A723" s="243"/>
      <c r="B723" s="241"/>
      <c r="C723" s="257"/>
      <c r="D723" s="257"/>
      <c r="E723" s="258"/>
      <c r="F723" s="258"/>
      <c r="G723" s="258"/>
    </row>
    <row r="724" spans="1:7" ht="15.75" customHeight="1" x14ac:dyDescent="0.25">
      <c r="A724" s="243"/>
      <c r="B724" s="241"/>
      <c r="C724" s="257"/>
      <c r="D724" s="257"/>
      <c r="E724" s="258"/>
      <c r="F724" s="258"/>
      <c r="G724" s="258"/>
    </row>
    <row r="725" spans="1:7" ht="15.75" customHeight="1" x14ac:dyDescent="0.25">
      <c r="A725" s="243"/>
      <c r="B725" s="241"/>
      <c r="C725" s="257"/>
      <c r="D725" s="257"/>
      <c r="E725" s="258"/>
      <c r="F725" s="258"/>
      <c r="G725" s="258"/>
    </row>
    <row r="726" spans="1:7" ht="15.75" customHeight="1" x14ac:dyDescent="0.25">
      <c r="A726" s="243"/>
      <c r="B726" s="241"/>
      <c r="C726" s="257"/>
      <c r="D726" s="257"/>
      <c r="E726" s="258"/>
      <c r="F726" s="258"/>
      <c r="G726" s="258"/>
    </row>
    <row r="727" spans="1:7" ht="15.75" customHeight="1" x14ac:dyDescent="0.25">
      <c r="A727" s="243"/>
      <c r="B727" s="241"/>
      <c r="C727" s="257"/>
      <c r="D727" s="257"/>
      <c r="E727" s="258"/>
      <c r="F727" s="258"/>
      <c r="G727" s="258"/>
    </row>
    <row r="728" spans="1:7" ht="15.75" customHeight="1" x14ac:dyDescent="0.25">
      <c r="A728" s="243"/>
      <c r="B728" s="241"/>
      <c r="C728" s="257"/>
      <c r="D728" s="257"/>
      <c r="E728" s="258"/>
      <c r="F728" s="258"/>
      <c r="G728" s="258"/>
    </row>
    <row r="729" spans="1:7" ht="15.75" customHeight="1" x14ac:dyDescent="0.25">
      <c r="A729" s="243"/>
      <c r="B729" s="241"/>
      <c r="C729" s="257"/>
      <c r="D729" s="257"/>
      <c r="E729" s="258"/>
      <c r="F729" s="258"/>
      <c r="G729" s="258"/>
    </row>
    <row r="730" spans="1:7" ht="15.75" customHeight="1" x14ac:dyDescent="0.25">
      <c r="A730" s="243"/>
      <c r="B730" s="241"/>
      <c r="C730" s="257"/>
      <c r="D730" s="257"/>
      <c r="E730" s="258"/>
      <c r="F730" s="258"/>
      <c r="G730" s="258"/>
    </row>
    <row r="731" spans="1:7" ht="15.75" customHeight="1" x14ac:dyDescent="0.25">
      <c r="A731" s="243"/>
      <c r="B731" s="241"/>
      <c r="C731" s="257"/>
      <c r="D731" s="257"/>
      <c r="E731" s="258"/>
      <c r="F731" s="258"/>
      <c r="G731" s="258"/>
    </row>
    <row r="732" spans="1:7" ht="15.75" customHeight="1" x14ac:dyDescent="0.25">
      <c r="A732" s="243"/>
      <c r="B732" s="241"/>
      <c r="C732" s="257"/>
      <c r="D732" s="257"/>
      <c r="E732" s="258"/>
      <c r="F732" s="258"/>
      <c r="G732" s="258"/>
    </row>
    <row r="733" spans="1:7" ht="15.75" customHeight="1" x14ac:dyDescent="0.25">
      <c r="A733" s="243"/>
      <c r="B733" s="241"/>
      <c r="C733" s="257"/>
      <c r="D733" s="257"/>
      <c r="E733" s="258"/>
      <c r="F733" s="258"/>
      <c r="G733" s="258"/>
    </row>
    <row r="734" spans="1:7" ht="15.75" customHeight="1" x14ac:dyDescent="0.25">
      <c r="A734" s="243"/>
      <c r="B734" s="241"/>
      <c r="C734" s="257"/>
      <c r="D734" s="257"/>
      <c r="E734" s="258"/>
      <c r="F734" s="258"/>
      <c r="G734" s="258"/>
    </row>
    <row r="735" spans="1:7" ht="15.75" customHeight="1" x14ac:dyDescent="0.25">
      <c r="A735" s="243"/>
      <c r="B735" s="241"/>
      <c r="C735" s="257"/>
      <c r="D735" s="257"/>
      <c r="E735" s="258"/>
      <c r="F735" s="258"/>
      <c r="G735" s="258"/>
    </row>
    <row r="736" spans="1:7" ht="15.75" customHeight="1" x14ac:dyDescent="0.25">
      <c r="A736" s="243"/>
      <c r="B736" s="241"/>
      <c r="C736" s="257"/>
      <c r="D736" s="257"/>
      <c r="E736" s="258"/>
      <c r="F736" s="258"/>
      <c r="G736" s="258"/>
    </row>
    <row r="737" spans="1:7" ht="15.75" customHeight="1" x14ac:dyDescent="0.25">
      <c r="A737" s="243"/>
      <c r="B737" s="241"/>
      <c r="C737" s="257"/>
      <c r="D737" s="257"/>
      <c r="E737" s="258"/>
      <c r="F737" s="258"/>
      <c r="G737" s="258"/>
    </row>
    <row r="738" spans="1:7" ht="15.75" customHeight="1" x14ac:dyDescent="0.25">
      <c r="A738" s="243"/>
      <c r="B738" s="241"/>
      <c r="C738" s="257"/>
      <c r="D738" s="257"/>
      <c r="E738" s="258"/>
      <c r="F738" s="258"/>
      <c r="G738" s="258"/>
    </row>
    <row r="739" spans="1:7" ht="15.75" customHeight="1" x14ac:dyDescent="0.25">
      <c r="A739" s="243"/>
      <c r="B739" s="241"/>
      <c r="C739" s="257"/>
      <c r="D739" s="257"/>
      <c r="E739" s="258"/>
      <c r="F739" s="258"/>
      <c r="G739" s="258"/>
    </row>
    <row r="740" spans="1:7" ht="15.75" customHeight="1" x14ac:dyDescent="0.25">
      <c r="A740" s="243"/>
      <c r="B740" s="241"/>
      <c r="C740" s="257"/>
      <c r="D740" s="257"/>
      <c r="E740" s="258"/>
      <c r="F740" s="258"/>
      <c r="G740" s="258"/>
    </row>
    <row r="741" spans="1:7" ht="15.75" customHeight="1" x14ac:dyDescent="0.25">
      <c r="A741" s="243"/>
      <c r="B741" s="241"/>
      <c r="C741" s="257"/>
      <c r="D741" s="257"/>
      <c r="E741" s="258"/>
      <c r="F741" s="258"/>
      <c r="G741" s="258"/>
    </row>
    <row r="742" spans="1:7" ht="15.75" customHeight="1" x14ac:dyDescent="0.25">
      <c r="A742" s="243"/>
      <c r="B742" s="241"/>
      <c r="C742" s="257"/>
      <c r="D742" s="257"/>
      <c r="E742" s="258"/>
      <c r="F742" s="258"/>
      <c r="G742" s="258"/>
    </row>
    <row r="743" spans="1:7" ht="15.75" customHeight="1" x14ac:dyDescent="0.25">
      <c r="A743" s="243"/>
      <c r="B743" s="241"/>
      <c r="C743" s="257"/>
      <c r="D743" s="257"/>
      <c r="E743" s="258"/>
      <c r="F743" s="258"/>
      <c r="G743" s="258"/>
    </row>
    <row r="744" spans="1:7" ht="15.75" customHeight="1" x14ac:dyDescent="0.25">
      <c r="A744" s="243"/>
      <c r="B744" s="241"/>
      <c r="C744" s="257"/>
      <c r="D744" s="257"/>
      <c r="E744" s="258"/>
      <c r="F744" s="258"/>
      <c r="G744" s="258"/>
    </row>
    <row r="745" spans="1:7" ht="15.75" customHeight="1" x14ac:dyDescent="0.25">
      <c r="A745" s="243"/>
      <c r="B745" s="241"/>
      <c r="C745" s="257"/>
      <c r="D745" s="257"/>
      <c r="E745" s="258"/>
      <c r="F745" s="258"/>
      <c r="G745" s="258"/>
    </row>
    <row r="746" spans="1:7" ht="15.75" customHeight="1" x14ac:dyDescent="0.25">
      <c r="A746" s="243"/>
      <c r="B746" s="241"/>
      <c r="C746" s="257"/>
      <c r="D746" s="257"/>
      <c r="E746" s="258"/>
      <c r="F746" s="258"/>
      <c r="G746" s="258"/>
    </row>
    <row r="747" spans="1:7" ht="15.75" customHeight="1" x14ac:dyDescent="0.25">
      <c r="A747" s="243"/>
      <c r="B747" s="241"/>
      <c r="C747" s="257"/>
      <c r="D747" s="257"/>
      <c r="E747" s="258"/>
      <c r="F747" s="258"/>
      <c r="G747" s="258"/>
    </row>
    <row r="748" spans="1:7" ht="15.75" customHeight="1" x14ac:dyDescent="0.25">
      <c r="A748" s="243"/>
      <c r="B748" s="241"/>
      <c r="C748" s="257"/>
      <c r="D748" s="257"/>
      <c r="E748" s="258"/>
      <c r="F748" s="258"/>
      <c r="G748" s="258"/>
    </row>
    <row r="749" spans="1:7" ht="15.75" customHeight="1" x14ac:dyDescent="0.25">
      <c r="A749" s="243"/>
      <c r="B749" s="241"/>
      <c r="C749" s="257"/>
      <c r="D749" s="257"/>
      <c r="E749" s="258"/>
      <c r="F749" s="258"/>
      <c r="G749" s="258"/>
    </row>
    <row r="750" spans="1:7" ht="15.75" customHeight="1" x14ac:dyDescent="0.25">
      <c r="A750" s="243"/>
      <c r="B750" s="241"/>
      <c r="C750" s="257"/>
      <c r="D750" s="257"/>
      <c r="E750" s="258"/>
      <c r="F750" s="258"/>
      <c r="G750" s="258"/>
    </row>
    <row r="751" spans="1:7" ht="15.75" customHeight="1" x14ac:dyDescent="0.25">
      <c r="A751" s="243"/>
      <c r="B751" s="241"/>
      <c r="C751" s="257"/>
      <c r="D751" s="257"/>
      <c r="E751" s="258"/>
      <c r="F751" s="258"/>
      <c r="G751" s="258"/>
    </row>
    <row r="752" spans="1:7" ht="15.75" customHeight="1" x14ac:dyDescent="0.25">
      <c r="A752" s="243"/>
      <c r="B752" s="241"/>
      <c r="C752" s="257"/>
      <c r="D752" s="257"/>
      <c r="E752" s="258"/>
      <c r="F752" s="258"/>
      <c r="G752" s="258"/>
    </row>
    <row r="753" spans="1:7" ht="15.75" customHeight="1" x14ac:dyDescent="0.25">
      <c r="A753" s="243"/>
      <c r="B753" s="241"/>
      <c r="C753" s="257"/>
      <c r="D753" s="257"/>
      <c r="E753" s="258"/>
      <c r="F753" s="258"/>
      <c r="G753" s="258"/>
    </row>
    <row r="754" spans="1:7" ht="15.75" customHeight="1" x14ac:dyDescent="0.25">
      <c r="A754" s="243"/>
      <c r="B754" s="241"/>
      <c r="C754" s="257"/>
      <c r="D754" s="257"/>
      <c r="E754" s="258"/>
      <c r="F754" s="258"/>
      <c r="G754" s="258"/>
    </row>
    <row r="755" spans="1:7" ht="15.75" customHeight="1" x14ac:dyDescent="0.25">
      <c r="A755" s="243"/>
      <c r="B755" s="241"/>
      <c r="C755" s="257"/>
      <c r="D755" s="257"/>
      <c r="E755" s="258"/>
      <c r="F755" s="258"/>
      <c r="G755" s="258"/>
    </row>
    <row r="756" spans="1:7" ht="15.75" customHeight="1" x14ac:dyDescent="0.25">
      <c r="A756" s="243"/>
      <c r="B756" s="241"/>
      <c r="C756" s="257"/>
      <c r="D756" s="257"/>
      <c r="E756" s="258"/>
      <c r="F756" s="258"/>
      <c r="G756" s="258"/>
    </row>
    <row r="757" spans="1:7" ht="15.75" customHeight="1" x14ac:dyDescent="0.25">
      <c r="A757" s="243"/>
      <c r="B757" s="241"/>
      <c r="C757" s="257"/>
      <c r="D757" s="257"/>
      <c r="E757" s="258"/>
      <c r="F757" s="258"/>
      <c r="G757" s="258"/>
    </row>
    <row r="758" spans="1:7" ht="15.75" customHeight="1" x14ac:dyDescent="0.25">
      <c r="A758" s="243"/>
      <c r="B758" s="241"/>
      <c r="C758" s="257"/>
      <c r="D758" s="257"/>
      <c r="E758" s="258"/>
      <c r="F758" s="258"/>
      <c r="G758" s="258"/>
    </row>
    <row r="759" spans="1:7" ht="15.75" customHeight="1" x14ac:dyDescent="0.25">
      <c r="A759" s="243"/>
      <c r="B759" s="241"/>
      <c r="C759" s="257"/>
      <c r="D759" s="257"/>
      <c r="E759" s="258"/>
      <c r="F759" s="258"/>
      <c r="G759" s="258"/>
    </row>
    <row r="760" spans="1:7" ht="15.75" customHeight="1" x14ac:dyDescent="0.25">
      <c r="A760" s="243"/>
      <c r="B760" s="241"/>
      <c r="C760" s="257"/>
      <c r="D760" s="257"/>
      <c r="E760" s="258"/>
      <c r="F760" s="258"/>
      <c r="G760" s="258"/>
    </row>
    <row r="761" spans="1:7" ht="15.75" customHeight="1" x14ac:dyDescent="0.25">
      <c r="A761" s="243"/>
      <c r="B761" s="241"/>
      <c r="C761" s="257"/>
      <c r="D761" s="257"/>
      <c r="E761" s="258"/>
      <c r="F761" s="258"/>
      <c r="G761" s="258"/>
    </row>
    <row r="762" spans="1:7" ht="15.75" customHeight="1" x14ac:dyDescent="0.25">
      <c r="A762" s="243"/>
      <c r="B762" s="241"/>
      <c r="C762" s="257"/>
      <c r="D762" s="257"/>
      <c r="E762" s="258"/>
      <c r="F762" s="258"/>
      <c r="G762" s="258"/>
    </row>
    <row r="763" spans="1:7" ht="15.75" customHeight="1" x14ac:dyDescent="0.25">
      <c r="A763" s="243"/>
      <c r="B763" s="241"/>
      <c r="C763" s="257"/>
      <c r="D763" s="257"/>
      <c r="E763" s="258"/>
      <c r="F763" s="258"/>
      <c r="G763" s="258"/>
    </row>
    <row r="764" spans="1:7" ht="15.75" customHeight="1" x14ac:dyDescent="0.25">
      <c r="A764" s="243"/>
      <c r="B764" s="241"/>
      <c r="C764" s="257"/>
      <c r="D764" s="257"/>
      <c r="E764" s="258"/>
      <c r="F764" s="258"/>
      <c r="G764" s="258"/>
    </row>
    <row r="765" spans="1:7" ht="15.75" customHeight="1" x14ac:dyDescent="0.25">
      <c r="A765" s="243"/>
      <c r="B765" s="241"/>
      <c r="C765" s="257"/>
      <c r="D765" s="257"/>
      <c r="E765" s="258"/>
      <c r="F765" s="258"/>
      <c r="G765" s="258"/>
    </row>
    <row r="766" spans="1:7" ht="15.75" customHeight="1" x14ac:dyDescent="0.25">
      <c r="A766" s="243"/>
      <c r="B766" s="241"/>
      <c r="C766" s="257"/>
      <c r="D766" s="257"/>
      <c r="E766" s="258"/>
      <c r="F766" s="258"/>
      <c r="G766" s="258"/>
    </row>
    <row r="767" spans="1:7" ht="15.75" customHeight="1" x14ac:dyDescent="0.25">
      <c r="A767" s="243"/>
      <c r="B767" s="241"/>
      <c r="C767" s="257"/>
      <c r="D767" s="257"/>
      <c r="E767" s="258"/>
      <c r="F767" s="258"/>
      <c r="G767" s="258"/>
    </row>
    <row r="768" spans="1:7" ht="15.75" customHeight="1" x14ac:dyDescent="0.25">
      <c r="A768" s="243"/>
      <c r="B768" s="241"/>
      <c r="C768" s="257"/>
      <c r="D768" s="257"/>
      <c r="E768" s="258"/>
      <c r="F768" s="258"/>
      <c r="G768" s="258"/>
    </row>
    <row r="769" spans="1:7" ht="15.75" customHeight="1" x14ac:dyDescent="0.25">
      <c r="A769" s="243"/>
      <c r="B769" s="241"/>
      <c r="C769" s="257"/>
      <c r="D769" s="257"/>
      <c r="E769" s="258"/>
      <c r="F769" s="258"/>
      <c r="G769" s="258"/>
    </row>
    <row r="770" spans="1:7" ht="15.75" customHeight="1" x14ac:dyDescent="0.25">
      <c r="A770" s="243"/>
      <c r="B770" s="241"/>
      <c r="C770" s="257"/>
      <c r="D770" s="257"/>
      <c r="E770" s="258"/>
      <c r="F770" s="258"/>
      <c r="G770" s="258"/>
    </row>
    <row r="771" spans="1:7" ht="15.75" customHeight="1" x14ac:dyDescent="0.25">
      <c r="A771" s="243"/>
      <c r="B771" s="241"/>
      <c r="C771" s="257"/>
      <c r="D771" s="257"/>
      <c r="E771" s="258"/>
      <c r="F771" s="258"/>
      <c r="G771" s="258"/>
    </row>
    <row r="772" spans="1:7" ht="15.75" customHeight="1" x14ac:dyDescent="0.25">
      <c r="A772" s="243"/>
      <c r="B772" s="241"/>
      <c r="C772" s="257"/>
      <c r="D772" s="257"/>
      <c r="E772" s="258"/>
      <c r="F772" s="258"/>
      <c r="G772" s="258"/>
    </row>
    <row r="773" spans="1:7" ht="15.75" customHeight="1" x14ac:dyDescent="0.25">
      <c r="A773" s="243"/>
      <c r="B773" s="241"/>
      <c r="C773" s="257"/>
      <c r="D773" s="257"/>
      <c r="E773" s="258"/>
      <c r="F773" s="258"/>
      <c r="G773" s="258"/>
    </row>
    <row r="774" spans="1:7" ht="15.75" customHeight="1" x14ac:dyDescent="0.25">
      <c r="A774" s="243"/>
      <c r="B774" s="241"/>
      <c r="C774" s="257"/>
      <c r="D774" s="257"/>
      <c r="E774" s="258"/>
      <c r="F774" s="258"/>
      <c r="G774" s="258"/>
    </row>
    <row r="775" spans="1:7" ht="15.75" customHeight="1" x14ac:dyDescent="0.25">
      <c r="A775" s="243"/>
      <c r="B775" s="241"/>
      <c r="C775" s="257"/>
      <c r="D775" s="257"/>
      <c r="E775" s="258"/>
      <c r="F775" s="258"/>
      <c r="G775" s="258"/>
    </row>
    <row r="776" spans="1:7" ht="15.75" customHeight="1" x14ac:dyDescent="0.25">
      <c r="A776" s="243"/>
      <c r="B776" s="241"/>
      <c r="C776" s="257"/>
      <c r="D776" s="257"/>
      <c r="E776" s="258"/>
      <c r="F776" s="258"/>
      <c r="G776" s="258"/>
    </row>
    <row r="777" spans="1:7" ht="15.75" customHeight="1" x14ac:dyDescent="0.25">
      <c r="A777" s="243"/>
      <c r="B777" s="241"/>
      <c r="C777" s="257"/>
      <c r="D777" s="257"/>
      <c r="E777" s="258"/>
      <c r="F777" s="258"/>
      <c r="G777" s="258"/>
    </row>
    <row r="778" spans="1:7" ht="15.75" customHeight="1" x14ac:dyDescent="0.25">
      <c r="A778" s="243"/>
      <c r="B778" s="241"/>
      <c r="C778" s="257"/>
      <c r="D778" s="257"/>
      <c r="E778" s="258"/>
      <c r="F778" s="258"/>
      <c r="G778" s="258"/>
    </row>
    <row r="779" spans="1:7" ht="15.75" customHeight="1" x14ac:dyDescent="0.25">
      <c r="A779" s="243"/>
      <c r="B779" s="241"/>
      <c r="C779" s="257"/>
      <c r="D779" s="257"/>
      <c r="E779" s="258"/>
      <c r="F779" s="258"/>
      <c r="G779" s="258"/>
    </row>
    <row r="780" spans="1:7" ht="15.75" customHeight="1" x14ac:dyDescent="0.25">
      <c r="A780" s="243"/>
      <c r="B780" s="241"/>
      <c r="C780" s="257"/>
      <c r="D780" s="257"/>
      <c r="E780" s="258"/>
      <c r="F780" s="258"/>
      <c r="G780" s="258"/>
    </row>
    <row r="781" spans="1:7" ht="15.75" customHeight="1" x14ac:dyDescent="0.25">
      <c r="A781" s="243"/>
      <c r="B781" s="241"/>
      <c r="C781" s="257"/>
      <c r="D781" s="257"/>
      <c r="E781" s="258"/>
      <c r="F781" s="258"/>
      <c r="G781" s="258"/>
    </row>
    <row r="782" spans="1:7" ht="15.75" customHeight="1" x14ac:dyDescent="0.25">
      <c r="A782" s="243"/>
      <c r="B782" s="241"/>
      <c r="C782" s="257"/>
      <c r="D782" s="257"/>
      <c r="E782" s="258"/>
      <c r="F782" s="258"/>
      <c r="G782" s="258"/>
    </row>
    <row r="783" spans="1:7" ht="15.75" customHeight="1" x14ac:dyDescent="0.25">
      <c r="A783" s="243"/>
      <c r="B783" s="241"/>
      <c r="C783" s="257"/>
      <c r="D783" s="257"/>
      <c r="E783" s="258"/>
      <c r="F783" s="258"/>
      <c r="G783" s="258"/>
    </row>
    <row r="784" spans="1:7" ht="15.75" customHeight="1" x14ac:dyDescent="0.25">
      <c r="A784" s="243"/>
      <c r="B784" s="241"/>
      <c r="C784" s="257"/>
      <c r="D784" s="257"/>
      <c r="E784" s="258"/>
      <c r="F784" s="258"/>
      <c r="G784" s="258"/>
    </row>
    <row r="785" spans="1:7" ht="15.75" customHeight="1" x14ac:dyDescent="0.25">
      <c r="A785" s="243"/>
      <c r="B785" s="241"/>
      <c r="C785" s="257"/>
      <c r="D785" s="257"/>
      <c r="E785" s="258"/>
      <c r="F785" s="258"/>
      <c r="G785" s="258"/>
    </row>
    <row r="786" spans="1:7" ht="15.75" customHeight="1" x14ac:dyDescent="0.25">
      <c r="A786" s="243"/>
      <c r="B786" s="241"/>
      <c r="C786" s="257"/>
      <c r="D786" s="257"/>
      <c r="E786" s="258"/>
      <c r="F786" s="258"/>
      <c r="G786" s="258"/>
    </row>
    <row r="787" spans="1:7" ht="15.75" customHeight="1" x14ac:dyDescent="0.25">
      <c r="A787" s="243"/>
      <c r="B787" s="241"/>
      <c r="C787" s="257"/>
      <c r="D787" s="257"/>
      <c r="E787" s="258"/>
      <c r="F787" s="258"/>
      <c r="G787" s="258"/>
    </row>
    <row r="788" spans="1:7" ht="15.75" customHeight="1" x14ac:dyDescent="0.25">
      <c r="A788" s="243"/>
      <c r="B788" s="241"/>
      <c r="C788" s="257"/>
      <c r="D788" s="257"/>
      <c r="E788" s="258"/>
      <c r="F788" s="258"/>
      <c r="G788" s="258"/>
    </row>
    <row r="789" spans="1:7" ht="15.75" customHeight="1" x14ac:dyDescent="0.25">
      <c r="A789" s="243"/>
      <c r="B789" s="241"/>
      <c r="C789" s="257"/>
      <c r="D789" s="257"/>
      <c r="E789" s="258"/>
      <c r="F789" s="258"/>
      <c r="G789" s="258"/>
    </row>
    <row r="790" spans="1:7" ht="15.75" customHeight="1" x14ac:dyDescent="0.25">
      <c r="A790" s="243"/>
      <c r="B790" s="241"/>
      <c r="C790" s="257"/>
      <c r="D790" s="257"/>
      <c r="E790" s="258"/>
      <c r="F790" s="258"/>
      <c r="G790" s="258"/>
    </row>
    <row r="791" spans="1:7" ht="15.75" customHeight="1" x14ac:dyDescent="0.25">
      <c r="A791" s="243"/>
      <c r="B791" s="241"/>
      <c r="C791" s="257"/>
      <c r="D791" s="257"/>
      <c r="E791" s="258"/>
      <c r="F791" s="258"/>
      <c r="G791" s="258"/>
    </row>
    <row r="792" spans="1:7" ht="15.75" customHeight="1" x14ac:dyDescent="0.25">
      <c r="A792" s="243"/>
      <c r="B792" s="241"/>
      <c r="C792" s="257"/>
      <c r="D792" s="257"/>
      <c r="E792" s="258"/>
      <c r="F792" s="258"/>
      <c r="G792" s="258"/>
    </row>
    <row r="793" spans="1:7" ht="15.75" customHeight="1" x14ac:dyDescent="0.25">
      <c r="A793" s="243"/>
      <c r="B793" s="241"/>
      <c r="C793" s="257"/>
      <c r="D793" s="257"/>
      <c r="E793" s="258"/>
      <c r="F793" s="258"/>
      <c r="G793" s="258"/>
    </row>
    <row r="794" spans="1:7" ht="15.75" customHeight="1" x14ac:dyDescent="0.25">
      <c r="A794" s="243"/>
      <c r="B794" s="241"/>
      <c r="C794" s="257"/>
      <c r="D794" s="257"/>
      <c r="E794" s="258"/>
      <c r="F794" s="258"/>
      <c r="G794" s="258"/>
    </row>
    <row r="795" spans="1:7" ht="15.75" customHeight="1" x14ac:dyDescent="0.25">
      <c r="A795" s="243"/>
      <c r="B795" s="241"/>
      <c r="C795" s="257"/>
      <c r="D795" s="257"/>
      <c r="E795" s="258"/>
      <c r="F795" s="258"/>
      <c r="G795" s="258"/>
    </row>
    <row r="796" spans="1:7" ht="15.75" customHeight="1" x14ac:dyDescent="0.25">
      <c r="A796" s="243"/>
      <c r="B796" s="241"/>
      <c r="C796" s="257"/>
      <c r="D796" s="257"/>
      <c r="E796" s="258"/>
      <c r="F796" s="258"/>
      <c r="G796" s="258"/>
    </row>
    <row r="797" spans="1:7" ht="15.75" customHeight="1" x14ac:dyDescent="0.25">
      <c r="A797" s="243"/>
      <c r="B797" s="241"/>
      <c r="C797" s="257"/>
      <c r="D797" s="257"/>
      <c r="E797" s="258"/>
      <c r="F797" s="258"/>
      <c r="G797" s="258"/>
    </row>
    <row r="798" spans="1:7" ht="15.75" customHeight="1" x14ac:dyDescent="0.25">
      <c r="A798" s="243"/>
      <c r="B798" s="241"/>
      <c r="C798" s="257"/>
      <c r="D798" s="257"/>
      <c r="E798" s="258"/>
      <c r="F798" s="258"/>
      <c r="G798" s="258"/>
    </row>
    <row r="799" spans="1:7" ht="15.75" customHeight="1" x14ac:dyDescent="0.25">
      <c r="A799" s="243"/>
      <c r="B799" s="241"/>
      <c r="C799" s="257"/>
      <c r="D799" s="257"/>
      <c r="E799" s="258"/>
      <c r="F799" s="258"/>
      <c r="G799" s="258"/>
    </row>
    <row r="800" spans="1:7" ht="15.75" customHeight="1" x14ac:dyDescent="0.25">
      <c r="A800" s="243"/>
      <c r="B800" s="241"/>
      <c r="C800" s="257"/>
      <c r="D800" s="257"/>
      <c r="E800" s="258"/>
      <c r="F800" s="258"/>
      <c r="G800" s="258"/>
    </row>
    <row r="801" spans="1:7" ht="15.75" customHeight="1" x14ac:dyDescent="0.25">
      <c r="A801" s="243"/>
      <c r="B801" s="241"/>
      <c r="C801" s="257"/>
      <c r="D801" s="257"/>
      <c r="E801" s="258"/>
      <c r="F801" s="258"/>
      <c r="G801" s="258"/>
    </row>
    <row r="802" spans="1:7" ht="15.75" customHeight="1" x14ac:dyDescent="0.25">
      <c r="A802" s="243"/>
      <c r="B802" s="241"/>
      <c r="C802" s="257"/>
      <c r="D802" s="257"/>
      <c r="E802" s="258"/>
      <c r="F802" s="258"/>
      <c r="G802" s="258"/>
    </row>
    <row r="803" spans="1:7" ht="15.75" customHeight="1" x14ac:dyDescent="0.25">
      <c r="A803" s="243"/>
      <c r="B803" s="241"/>
      <c r="C803" s="257"/>
      <c r="D803" s="257"/>
      <c r="E803" s="258"/>
      <c r="F803" s="258"/>
      <c r="G803" s="258"/>
    </row>
    <row r="804" spans="1:7" ht="15.75" customHeight="1" x14ac:dyDescent="0.25">
      <c r="A804" s="243"/>
      <c r="B804" s="241"/>
      <c r="C804" s="257"/>
      <c r="D804" s="257"/>
      <c r="E804" s="258"/>
      <c r="F804" s="258"/>
      <c r="G804" s="258"/>
    </row>
    <row r="805" spans="1:7" ht="15.75" customHeight="1" x14ac:dyDescent="0.25">
      <c r="A805" s="243"/>
      <c r="B805" s="241"/>
      <c r="C805" s="257"/>
      <c r="D805" s="257"/>
      <c r="E805" s="258"/>
      <c r="F805" s="258"/>
      <c r="G805" s="258"/>
    </row>
    <row r="806" spans="1:7" ht="15.75" customHeight="1" x14ac:dyDescent="0.25">
      <c r="A806" s="243"/>
      <c r="B806" s="241"/>
      <c r="C806" s="257"/>
      <c r="D806" s="257"/>
      <c r="E806" s="258"/>
      <c r="F806" s="258"/>
      <c r="G806" s="258"/>
    </row>
    <row r="807" spans="1:7" ht="15.75" customHeight="1" x14ac:dyDescent="0.25">
      <c r="A807" s="243"/>
      <c r="B807" s="241"/>
      <c r="C807" s="257"/>
      <c r="D807" s="257"/>
      <c r="E807" s="258"/>
      <c r="F807" s="258"/>
      <c r="G807" s="258"/>
    </row>
    <row r="808" spans="1:7" ht="15.75" customHeight="1" x14ac:dyDescent="0.25">
      <c r="A808" s="243"/>
      <c r="B808" s="241"/>
      <c r="C808" s="257"/>
      <c r="D808" s="257"/>
      <c r="E808" s="258"/>
      <c r="F808" s="258"/>
      <c r="G808" s="258"/>
    </row>
    <row r="809" spans="1:7" ht="15.75" customHeight="1" x14ac:dyDescent="0.25">
      <c r="A809" s="243"/>
      <c r="B809" s="241"/>
      <c r="C809" s="257"/>
      <c r="D809" s="257"/>
      <c r="E809" s="258"/>
      <c r="F809" s="258"/>
      <c r="G809" s="258"/>
    </row>
    <row r="810" spans="1:7" ht="15.75" customHeight="1" x14ac:dyDescent="0.25">
      <c r="A810" s="243"/>
      <c r="B810" s="241"/>
      <c r="C810" s="257"/>
      <c r="D810" s="257"/>
      <c r="E810" s="258"/>
      <c r="F810" s="258"/>
      <c r="G810" s="258"/>
    </row>
    <row r="811" spans="1:7" ht="15.75" customHeight="1" x14ac:dyDescent="0.25">
      <c r="A811" s="243"/>
      <c r="B811" s="241"/>
      <c r="C811" s="257"/>
      <c r="D811" s="257"/>
      <c r="E811" s="258"/>
      <c r="F811" s="258"/>
      <c r="G811" s="258"/>
    </row>
    <row r="812" spans="1:7" ht="15.75" customHeight="1" x14ac:dyDescent="0.25">
      <c r="A812" s="243"/>
      <c r="B812" s="241"/>
      <c r="C812" s="257"/>
      <c r="D812" s="257"/>
      <c r="E812" s="258"/>
      <c r="F812" s="258"/>
      <c r="G812" s="258"/>
    </row>
    <row r="813" spans="1:7" ht="15.75" customHeight="1" x14ac:dyDescent="0.25">
      <c r="A813" s="243"/>
      <c r="B813" s="241"/>
      <c r="C813" s="257"/>
      <c r="D813" s="257"/>
      <c r="E813" s="258"/>
      <c r="F813" s="258"/>
      <c r="G813" s="258"/>
    </row>
    <row r="814" spans="1:7" ht="15.75" customHeight="1" x14ac:dyDescent="0.25">
      <c r="A814" s="243"/>
      <c r="B814" s="241"/>
      <c r="C814" s="257"/>
      <c r="D814" s="257"/>
      <c r="E814" s="258"/>
      <c r="F814" s="258"/>
      <c r="G814" s="258"/>
    </row>
    <row r="815" spans="1:7" ht="15.75" customHeight="1" x14ac:dyDescent="0.25">
      <c r="A815" s="243"/>
      <c r="B815" s="241"/>
      <c r="C815" s="257"/>
      <c r="D815" s="257"/>
      <c r="E815" s="258"/>
      <c r="F815" s="258"/>
      <c r="G815" s="258"/>
    </row>
    <row r="816" spans="1:7" ht="15.75" customHeight="1" x14ac:dyDescent="0.25">
      <c r="A816" s="243"/>
      <c r="B816" s="241"/>
      <c r="C816" s="257"/>
      <c r="D816" s="257"/>
      <c r="E816" s="258"/>
      <c r="F816" s="258"/>
      <c r="G816" s="258"/>
    </row>
    <row r="817" spans="1:7" ht="15.75" customHeight="1" x14ac:dyDescent="0.25">
      <c r="A817" s="243"/>
      <c r="B817" s="241"/>
      <c r="C817" s="257"/>
      <c r="D817" s="257"/>
      <c r="E817" s="258"/>
      <c r="F817" s="258"/>
      <c r="G817" s="258"/>
    </row>
    <row r="818" spans="1:7" ht="15.75" customHeight="1" x14ac:dyDescent="0.25">
      <c r="A818" s="243"/>
      <c r="B818" s="241"/>
      <c r="C818" s="257"/>
      <c r="D818" s="257"/>
      <c r="E818" s="258"/>
      <c r="F818" s="258"/>
      <c r="G818" s="258"/>
    </row>
    <row r="819" spans="1:7" ht="15.75" customHeight="1" x14ac:dyDescent="0.25">
      <c r="A819" s="243"/>
      <c r="B819" s="241"/>
      <c r="C819" s="257"/>
      <c r="D819" s="257"/>
      <c r="E819" s="258"/>
      <c r="F819" s="258"/>
      <c r="G819" s="258"/>
    </row>
    <row r="820" spans="1:7" ht="15.75" customHeight="1" x14ac:dyDescent="0.25">
      <c r="A820" s="243"/>
      <c r="B820" s="241"/>
      <c r="C820" s="257"/>
      <c r="D820" s="257"/>
      <c r="E820" s="258"/>
      <c r="F820" s="258"/>
      <c r="G820" s="258"/>
    </row>
    <row r="821" spans="1:7" ht="15.75" customHeight="1" x14ac:dyDescent="0.25">
      <c r="A821" s="243"/>
      <c r="B821" s="241"/>
      <c r="C821" s="257"/>
      <c r="D821" s="257"/>
      <c r="E821" s="258"/>
      <c r="F821" s="258"/>
      <c r="G821" s="258"/>
    </row>
    <row r="822" spans="1:7" ht="15.75" customHeight="1" x14ac:dyDescent="0.25">
      <c r="A822" s="243"/>
      <c r="B822" s="241"/>
      <c r="C822" s="257"/>
      <c r="D822" s="257"/>
      <c r="E822" s="258"/>
      <c r="F822" s="258"/>
      <c r="G822" s="258"/>
    </row>
    <row r="823" spans="1:7" ht="15.75" customHeight="1" x14ac:dyDescent="0.25">
      <c r="A823" s="243"/>
      <c r="B823" s="241"/>
      <c r="C823" s="257"/>
      <c r="D823" s="257"/>
      <c r="E823" s="258"/>
      <c r="F823" s="258"/>
      <c r="G823" s="258"/>
    </row>
    <row r="824" spans="1:7" ht="15.75" customHeight="1" x14ac:dyDescent="0.25">
      <c r="A824" s="243"/>
      <c r="B824" s="241"/>
      <c r="C824" s="257"/>
      <c r="D824" s="257"/>
      <c r="E824" s="258"/>
      <c r="F824" s="258"/>
      <c r="G824" s="258"/>
    </row>
    <row r="825" spans="1:7" ht="15.75" customHeight="1" x14ac:dyDescent="0.25">
      <c r="A825" s="243"/>
      <c r="B825" s="241"/>
      <c r="C825" s="257"/>
      <c r="D825" s="257"/>
      <c r="E825" s="258"/>
      <c r="F825" s="258"/>
      <c r="G825" s="258"/>
    </row>
    <row r="826" spans="1:7" ht="15.75" customHeight="1" x14ac:dyDescent="0.25">
      <c r="A826" s="243"/>
      <c r="B826" s="241"/>
      <c r="C826" s="257"/>
      <c r="D826" s="257"/>
      <c r="E826" s="258"/>
      <c r="F826" s="258"/>
      <c r="G826" s="258"/>
    </row>
    <row r="827" spans="1:7" ht="15.75" customHeight="1" x14ac:dyDescent="0.25">
      <c r="A827" s="243"/>
      <c r="B827" s="241"/>
      <c r="C827" s="257"/>
      <c r="D827" s="257"/>
      <c r="E827" s="258"/>
      <c r="F827" s="258"/>
      <c r="G827" s="258"/>
    </row>
    <row r="828" spans="1:7" ht="15.75" customHeight="1" x14ac:dyDescent="0.25">
      <c r="A828" s="243"/>
      <c r="B828" s="241"/>
      <c r="C828" s="257"/>
      <c r="D828" s="257"/>
      <c r="E828" s="258"/>
      <c r="F828" s="258"/>
      <c r="G828" s="258"/>
    </row>
    <row r="829" spans="1:7" ht="15.75" customHeight="1" x14ac:dyDescent="0.25">
      <c r="A829" s="243"/>
      <c r="B829" s="241"/>
      <c r="C829" s="257"/>
      <c r="D829" s="257"/>
      <c r="E829" s="258"/>
      <c r="F829" s="258"/>
      <c r="G829" s="258"/>
    </row>
    <row r="830" spans="1:7" ht="15.75" customHeight="1" x14ac:dyDescent="0.25">
      <c r="A830" s="243"/>
      <c r="B830" s="241"/>
      <c r="C830" s="257"/>
      <c r="D830" s="257"/>
      <c r="E830" s="258"/>
      <c r="F830" s="258"/>
      <c r="G830" s="258"/>
    </row>
    <row r="831" spans="1:7" ht="15.75" customHeight="1" x14ac:dyDescent="0.25">
      <c r="A831" s="243"/>
      <c r="B831" s="241"/>
      <c r="C831" s="257"/>
      <c r="D831" s="257"/>
      <c r="E831" s="258"/>
      <c r="F831" s="258"/>
      <c r="G831" s="258"/>
    </row>
    <row r="832" spans="1:7" ht="15.75" customHeight="1" x14ac:dyDescent="0.25">
      <c r="A832" s="243"/>
      <c r="B832" s="241"/>
      <c r="C832" s="257"/>
      <c r="D832" s="257"/>
      <c r="E832" s="258"/>
      <c r="F832" s="258"/>
      <c r="G832" s="258"/>
    </row>
    <row r="833" spans="1:7" ht="15.75" customHeight="1" x14ac:dyDescent="0.25">
      <c r="A833" s="243"/>
      <c r="B833" s="241"/>
      <c r="C833" s="257"/>
      <c r="D833" s="257"/>
      <c r="E833" s="258"/>
      <c r="F833" s="258"/>
      <c r="G833" s="258"/>
    </row>
    <row r="834" spans="1:7" ht="15.75" customHeight="1" x14ac:dyDescent="0.25">
      <c r="A834" s="243"/>
      <c r="B834" s="241"/>
      <c r="C834" s="257"/>
      <c r="D834" s="257"/>
      <c r="E834" s="258"/>
      <c r="F834" s="258"/>
      <c r="G834" s="258"/>
    </row>
    <row r="835" spans="1:7" ht="15.75" customHeight="1" x14ac:dyDescent="0.25">
      <c r="A835" s="243"/>
      <c r="B835" s="241"/>
      <c r="C835" s="257"/>
      <c r="D835" s="257"/>
      <c r="E835" s="258"/>
      <c r="F835" s="258"/>
      <c r="G835" s="258"/>
    </row>
    <row r="836" spans="1:7" ht="15.75" customHeight="1" x14ac:dyDescent="0.25">
      <c r="A836" s="243"/>
      <c r="B836" s="241"/>
      <c r="C836" s="257"/>
      <c r="D836" s="257"/>
      <c r="E836" s="258"/>
      <c r="F836" s="258"/>
      <c r="G836" s="258"/>
    </row>
    <row r="837" spans="1:7" ht="15.75" customHeight="1" x14ac:dyDescent="0.25">
      <c r="A837" s="243"/>
      <c r="B837" s="241"/>
      <c r="C837" s="257"/>
      <c r="D837" s="257"/>
      <c r="E837" s="258"/>
      <c r="F837" s="258"/>
      <c r="G837" s="258"/>
    </row>
    <row r="838" spans="1:7" ht="15.75" customHeight="1" x14ac:dyDescent="0.25">
      <c r="A838" s="243"/>
      <c r="B838" s="241"/>
      <c r="C838" s="257"/>
      <c r="D838" s="257"/>
      <c r="E838" s="258"/>
      <c r="F838" s="258"/>
      <c r="G838" s="258"/>
    </row>
    <row r="839" spans="1:7" ht="15.75" customHeight="1" x14ac:dyDescent="0.25">
      <c r="A839" s="243"/>
      <c r="B839" s="241"/>
      <c r="C839" s="257"/>
      <c r="D839" s="257"/>
      <c r="E839" s="258"/>
      <c r="F839" s="258"/>
      <c r="G839" s="258"/>
    </row>
    <row r="840" spans="1:7" ht="15.75" customHeight="1" x14ac:dyDescent="0.25">
      <c r="A840" s="243"/>
      <c r="B840" s="241"/>
      <c r="C840" s="257"/>
      <c r="D840" s="257"/>
      <c r="E840" s="258"/>
      <c r="F840" s="258"/>
      <c r="G840" s="258"/>
    </row>
    <row r="841" spans="1:7" ht="15.75" customHeight="1" x14ac:dyDescent="0.25">
      <c r="A841" s="243"/>
      <c r="B841" s="241"/>
      <c r="C841" s="257"/>
      <c r="D841" s="257"/>
      <c r="E841" s="258"/>
      <c r="F841" s="258"/>
      <c r="G841" s="258"/>
    </row>
    <row r="842" spans="1:7" ht="15.75" customHeight="1" x14ac:dyDescent="0.25">
      <c r="A842" s="243"/>
      <c r="B842" s="241"/>
      <c r="C842" s="257"/>
      <c r="D842" s="257"/>
      <c r="E842" s="258"/>
      <c r="F842" s="258"/>
      <c r="G842" s="258"/>
    </row>
    <row r="843" spans="1:7" ht="15.75" customHeight="1" x14ac:dyDescent="0.25">
      <c r="A843" s="243"/>
      <c r="B843" s="241"/>
      <c r="C843" s="257"/>
      <c r="D843" s="257"/>
      <c r="E843" s="258"/>
      <c r="F843" s="258"/>
      <c r="G843" s="258"/>
    </row>
    <row r="844" spans="1:7" ht="15.75" customHeight="1" x14ac:dyDescent="0.25">
      <c r="A844" s="243"/>
      <c r="B844" s="241"/>
      <c r="C844" s="257"/>
      <c r="D844" s="257"/>
      <c r="E844" s="258"/>
      <c r="F844" s="258"/>
      <c r="G844" s="258"/>
    </row>
    <row r="845" spans="1:7" ht="15.75" customHeight="1" x14ac:dyDescent="0.25">
      <c r="A845" s="243"/>
      <c r="B845" s="241"/>
      <c r="C845" s="257"/>
      <c r="D845" s="257"/>
      <c r="E845" s="258"/>
      <c r="F845" s="258"/>
      <c r="G845" s="258"/>
    </row>
    <row r="846" spans="1:7" ht="15.75" customHeight="1" x14ac:dyDescent="0.25">
      <c r="A846" s="243"/>
      <c r="B846" s="241"/>
      <c r="C846" s="257"/>
      <c r="D846" s="257"/>
      <c r="E846" s="258"/>
      <c r="F846" s="258"/>
      <c r="G846" s="258"/>
    </row>
    <row r="847" spans="1:7" ht="15.75" customHeight="1" x14ac:dyDescent="0.25">
      <c r="A847" s="243"/>
      <c r="B847" s="241"/>
      <c r="C847" s="257"/>
      <c r="D847" s="257"/>
      <c r="E847" s="258"/>
      <c r="F847" s="258"/>
      <c r="G847" s="258"/>
    </row>
    <row r="848" spans="1:7" ht="15.75" customHeight="1" x14ac:dyDescent="0.25">
      <c r="A848" s="243"/>
      <c r="B848" s="241"/>
      <c r="C848" s="257"/>
      <c r="D848" s="257"/>
      <c r="E848" s="258"/>
      <c r="F848" s="258"/>
      <c r="G848" s="258"/>
    </row>
    <row r="849" spans="1:7" ht="15.75" customHeight="1" x14ac:dyDescent="0.25">
      <c r="A849" s="243"/>
      <c r="B849" s="241"/>
      <c r="C849" s="257"/>
      <c r="D849" s="257"/>
      <c r="E849" s="258"/>
      <c r="F849" s="258"/>
      <c r="G849" s="258"/>
    </row>
    <row r="850" spans="1:7" ht="15.75" customHeight="1" x14ac:dyDescent="0.25">
      <c r="A850" s="243"/>
      <c r="B850" s="241"/>
      <c r="C850" s="257"/>
      <c r="D850" s="257"/>
      <c r="E850" s="258"/>
      <c r="F850" s="258"/>
      <c r="G850" s="258"/>
    </row>
    <row r="851" spans="1:7" ht="15.75" customHeight="1" x14ac:dyDescent="0.25">
      <c r="A851" s="243"/>
      <c r="B851" s="241"/>
      <c r="C851" s="257"/>
      <c r="D851" s="257"/>
      <c r="E851" s="258"/>
      <c r="F851" s="258"/>
      <c r="G851" s="258"/>
    </row>
    <row r="852" spans="1:7" ht="15.75" customHeight="1" x14ac:dyDescent="0.25">
      <c r="A852" s="243"/>
      <c r="B852" s="241"/>
      <c r="C852" s="257"/>
      <c r="D852" s="257"/>
      <c r="E852" s="258"/>
      <c r="F852" s="258"/>
      <c r="G852" s="258"/>
    </row>
    <row r="853" spans="1:7" ht="15.75" customHeight="1" x14ac:dyDescent="0.25">
      <c r="A853" s="243"/>
      <c r="B853" s="241"/>
      <c r="C853" s="257"/>
      <c r="D853" s="257"/>
      <c r="E853" s="258"/>
      <c r="F853" s="258"/>
      <c r="G853" s="258"/>
    </row>
    <row r="854" spans="1:7" ht="15.75" customHeight="1" x14ac:dyDescent="0.25">
      <c r="A854" s="243"/>
      <c r="B854" s="241"/>
      <c r="C854" s="257"/>
      <c r="D854" s="257"/>
      <c r="E854" s="258"/>
      <c r="F854" s="258"/>
      <c r="G854" s="258"/>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43"/>
  <sheetViews>
    <sheetView workbookViewId="0">
      <selection activeCell="L5" sqref="L5"/>
    </sheetView>
  </sheetViews>
  <sheetFormatPr defaultColWidth="14.42578125" defaultRowHeight="15" x14ac:dyDescent="0.25"/>
  <cols>
    <col min="1" max="1" width="8.28515625" style="231" customWidth="1"/>
    <col min="2" max="2" width="8.5703125" style="231" customWidth="1"/>
    <col min="3" max="3" width="8.42578125" style="231" customWidth="1"/>
    <col min="4" max="4" width="13.85546875" style="231" customWidth="1"/>
    <col min="5" max="5" width="10.85546875" style="77" customWidth="1"/>
    <col min="6" max="6" width="11" style="231" customWidth="1"/>
    <col min="7" max="7" width="58.42578125" style="231" customWidth="1"/>
    <col min="8" max="8" width="11.140625" style="231" customWidth="1"/>
    <col min="9" max="9" width="9.7109375" style="231" customWidth="1"/>
    <col min="10" max="10" width="14.42578125" style="231"/>
    <col min="11" max="11" width="17.42578125" style="231" customWidth="1"/>
    <col min="12" max="12" width="8" style="231" customWidth="1"/>
    <col min="13" max="13" width="12.7109375" style="231" customWidth="1"/>
    <col min="14" max="14" width="7.140625" style="231" hidden="1" customWidth="1"/>
    <col min="15" max="15" width="57.28515625" style="231" hidden="1" customWidth="1"/>
    <col min="16" max="16" width="7.140625" style="231" hidden="1" customWidth="1"/>
    <col min="17" max="17" width="47.7109375" style="231" hidden="1" customWidth="1"/>
    <col min="18" max="18" width="26.85546875" style="231" hidden="1" customWidth="1"/>
    <col min="19" max="24" width="8.7109375" style="231" customWidth="1"/>
    <col min="25" max="16384" width="14.42578125" style="231"/>
  </cols>
  <sheetData>
    <row r="1" spans="1:24" ht="16.5" thickBot="1" x14ac:dyDescent="0.3">
      <c r="A1" s="667" t="s">
        <v>12404</v>
      </c>
      <c r="B1" s="657"/>
      <c r="C1" s="657"/>
      <c r="D1" s="657"/>
      <c r="E1" s="657"/>
      <c r="F1" s="657"/>
      <c r="G1" s="657"/>
      <c r="H1" s="657"/>
      <c r="I1" s="657"/>
      <c r="J1" s="657"/>
      <c r="K1" s="658"/>
      <c r="L1" s="259"/>
      <c r="M1" s="260"/>
      <c r="N1" s="257"/>
      <c r="O1" s="260"/>
      <c r="P1" s="260"/>
      <c r="Q1" s="260"/>
      <c r="R1" s="258"/>
      <c r="S1" s="258"/>
      <c r="T1" s="258"/>
      <c r="U1" s="258"/>
      <c r="V1" s="258"/>
      <c r="W1" s="258"/>
      <c r="X1" s="258"/>
    </row>
    <row r="2" spans="1:24" ht="15.75" thickBot="1" x14ac:dyDescent="0.3">
      <c r="A2" s="237" t="s">
        <v>12405</v>
      </c>
      <c r="B2" s="261"/>
      <c r="C2" s="668" t="str">
        <f>IF('Identificação-TCE'!B2=0,"",'Identificação-TCE'!B2)</f>
        <v/>
      </c>
      <c r="D2" s="657"/>
      <c r="E2" s="657"/>
      <c r="F2" s="657"/>
      <c r="G2" s="657"/>
      <c r="H2" s="262" t="s">
        <v>12406</v>
      </c>
      <c r="I2" s="263" t="str">
        <f>IF('Identificação-TCE'!E2=0,"",'Identificação-TCE'!E2)</f>
        <v/>
      </c>
      <c r="J2" s="262" t="s">
        <v>12407</v>
      </c>
      <c r="K2" s="263" t="str">
        <f>IF('Identificação-TCE'!G2=0,"",'Identificação-TCE'!G2)</f>
        <v/>
      </c>
      <c r="L2" s="264"/>
      <c r="M2" s="264"/>
      <c r="N2" s="265"/>
      <c r="O2" s="265"/>
      <c r="P2" s="265"/>
      <c r="Q2" s="265"/>
      <c r="R2" s="265"/>
      <c r="S2" s="265"/>
      <c r="T2" s="265"/>
      <c r="U2" s="265"/>
      <c r="V2" s="265"/>
      <c r="W2" s="265"/>
      <c r="X2" s="265"/>
    </row>
    <row r="3" spans="1:24" ht="32.25" customHeight="1" thickBot="1" x14ac:dyDescent="0.3">
      <c r="A3" s="669" t="s">
        <v>12390</v>
      </c>
      <c r="B3" s="657"/>
      <c r="C3" s="670" t="str">
        <f>'Identificação-TCE'!B3</f>
        <v>Objeto: EXECUÇÃO DE OBRA DE PAVIMENTAÇÃO E DRENAGEM DA RUA REINALDO MULLER</v>
      </c>
      <c r="D3" s="657"/>
      <c r="E3" s="657"/>
      <c r="F3" s="657"/>
      <c r="G3" s="657"/>
      <c r="H3" s="657"/>
      <c r="I3" s="657"/>
      <c r="J3" s="657"/>
      <c r="K3" s="658"/>
      <c r="L3" s="264"/>
      <c r="M3" s="264"/>
      <c r="N3" s="265"/>
      <c r="O3" s="265"/>
      <c r="P3" s="265"/>
      <c r="Q3" s="265"/>
      <c r="R3" s="265"/>
      <c r="S3" s="265"/>
      <c r="T3" s="265"/>
      <c r="U3" s="265"/>
      <c r="V3" s="265"/>
      <c r="W3" s="265"/>
      <c r="X3" s="265"/>
    </row>
    <row r="4" spans="1:24" ht="15.75" thickBot="1" x14ac:dyDescent="0.3">
      <c r="A4" s="232" t="s">
        <v>12408</v>
      </c>
      <c r="B4" s="235"/>
      <c r="C4" s="663" t="str">
        <f>'Identificação-TCE'!B4</f>
        <v>SECRETARIA MUNICIPAL DE OBRAS E INFRAESTRUTURA</v>
      </c>
      <c r="D4" s="657"/>
      <c r="E4" s="657"/>
      <c r="F4" s="657"/>
      <c r="G4" s="657"/>
      <c r="H4" s="657"/>
      <c r="I4" s="657"/>
      <c r="J4" s="233" t="s">
        <v>12409</v>
      </c>
      <c r="K4" s="266" t="str">
        <f>IF('Identificação-TCE'!G4=0,"",'Identificação-TCE'!G4)</f>
        <v>92.963.560/0001-60</v>
      </c>
      <c r="L4" s="264"/>
      <c r="M4" s="264"/>
      <c r="N4" s="265"/>
      <c r="O4" s="265"/>
      <c r="P4" s="265"/>
      <c r="Q4" s="265"/>
      <c r="R4" s="265"/>
      <c r="S4" s="265"/>
      <c r="T4" s="265"/>
      <c r="U4" s="265"/>
      <c r="V4" s="265"/>
      <c r="W4" s="265"/>
      <c r="X4" s="265"/>
    </row>
    <row r="5" spans="1:24" ht="15.75" thickBot="1" x14ac:dyDescent="0.3">
      <c r="A5" s="232" t="s">
        <v>12410</v>
      </c>
      <c r="B5" s="235"/>
      <c r="C5" s="663" t="str">
        <f>IF('Identificação-TCE'!B5=0,"",'Identificação-TCE'!B5)</f>
        <v/>
      </c>
      <c r="D5" s="657"/>
      <c r="E5" s="657"/>
      <c r="F5" s="657"/>
      <c r="G5" s="658"/>
      <c r="H5" s="265"/>
      <c r="I5" s="267"/>
      <c r="J5" s="268"/>
      <c r="K5" s="269"/>
      <c r="L5" s="270"/>
      <c r="M5" s="264"/>
      <c r="N5" s="265"/>
      <c r="O5" s="265"/>
      <c r="P5" s="265"/>
      <c r="Q5" s="265"/>
      <c r="R5" s="265"/>
      <c r="S5" s="265"/>
      <c r="T5" s="265"/>
      <c r="U5" s="265"/>
      <c r="V5" s="265"/>
      <c r="W5" s="265"/>
      <c r="X5" s="265"/>
    </row>
    <row r="6" spans="1:24" ht="15.75" thickBot="1" x14ac:dyDescent="0.3">
      <c r="A6" s="232" t="s">
        <v>12411</v>
      </c>
      <c r="B6" s="271"/>
      <c r="C6" s="674">
        <f>SUMIFS(K12:K38509,B12:B38509,"&gt;0",K12:K38509,"&lt;&gt;0")</f>
        <v>2364999.4600000004</v>
      </c>
      <c r="D6" s="657"/>
      <c r="E6" s="657"/>
      <c r="F6" s="657"/>
      <c r="G6" s="658"/>
      <c r="H6" s="265"/>
      <c r="I6" s="272"/>
      <c r="J6" s="272"/>
      <c r="K6" s="273"/>
      <c r="L6" s="264"/>
      <c r="M6" s="264"/>
      <c r="N6" s="265"/>
      <c r="O6" s="265"/>
      <c r="P6" s="265"/>
      <c r="Q6" s="265"/>
      <c r="R6" s="265"/>
      <c r="S6" s="265"/>
      <c r="T6" s="265"/>
      <c r="U6" s="265"/>
      <c r="V6" s="265"/>
      <c r="W6" s="265"/>
      <c r="X6" s="265"/>
    </row>
    <row r="7" spans="1:24" x14ac:dyDescent="0.25">
      <c r="A7" s="274"/>
      <c r="B7" s="274"/>
      <c r="C7" s="274"/>
      <c r="D7" s="265"/>
      <c r="E7" s="275"/>
      <c r="F7" s="265"/>
      <c r="G7" s="276"/>
      <c r="H7" s="276"/>
      <c r="I7" s="272"/>
      <c r="J7" s="272"/>
      <c r="K7" s="273"/>
      <c r="L7" s="264"/>
      <c r="M7" s="264"/>
      <c r="N7" s="265"/>
      <c r="O7" s="265"/>
      <c r="P7" s="265"/>
      <c r="Q7" s="265"/>
      <c r="R7" s="265"/>
      <c r="S7" s="265"/>
      <c r="T7" s="265"/>
      <c r="U7" s="265"/>
      <c r="V7" s="265"/>
      <c r="W7" s="265"/>
      <c r="X7" s="265"/>
    </row>
    <row r="8" spans="1:24" x14ac:dyDescent="0.25">
      <c r="A8" s="274"/>
      <c r="B8" s="274"/>
      <c r="C8" s="274"/>
      <c r="D8" s="265"/>
      <c r="E8" s="275"/>
      <c r="F8" s="265"/>
      <c r="G8" s="276"/>
      <c r="H8" s="276"/>
      <c r="I8" s="272"/>
      <c r="J8" s="272"/>
      <c r="K8" s="273"/>
      <c r="L8" s="264"/>
      <c r="M8" s="264"/>
      <c r="N8" s="265"/>
      <c r="O8" s="265"/>
      <c r="P8" s="265"/>
      <c r="Q8" s="265"/>
      <c r="R8" s="265"/>
      <c r="S8" s="265"/>
      <c r="T8" s="265"/>
      <c r="U8" s="265"/>
      <c r="V8" s="265"/>
      <c r="W8" s="265"/>
      <c r="X8" s="265"/>
    </row>
    <row r="9" spans="1:24" x14ac:dyDescent="0.25">
      <c r="A9" s="274"/>
      <c r="B9" s="274"/>
      <c r="C9" s="274"/>
      <c r="D9" s="265"/>
      <c r="E9" s="275"/>
      <c r="F9" s="265"/>
      <c r="G9" s="276"/>
      <c r="H9" s="276"/>
      <c r="I9" s="272"/>
      <c r="J9" s="272"/>
      <c r="K9" s="273"/>
      <c r="L9" s="264"/>
      <c r="M9" s="264"/>
      <c r="N9" s="265"/>
      <c r="O9" s="265"/>
      <c r="P9" s="265"/>
      <c r="Q9" s="265"/>
      <c r="R9" s="265"/>
      <c r="S9" s="265"/>
      <c r="T9" s="265"/>
      <c r="U9" s="265"/>
      <c r="V9" s="265"/>
      <c r="W9" s="265"/>
      <c r="X9" s="265"/>
    </row>
    <row r="10" spans="1:24" ht="15" customHeight="1" x14ac:dyDescent="0.25">
      <c r="A10" s="652" t="s">
        <v>12412</v>
      </c>
      <c r="B10" s="652" t="s">
        <v>12413</v>
      </c>
      <c r="C10" s="652" t="s">
        <v>12414</v>
      </c>
      <c r="D10" s="673" t="s">
        <v>12415</v>
      </c>
      <c r="E10" s="675" t="s">
        <v>12416</v>
      </c>
      <c r="F10" s="677" t="s">
        <v>12417</v>
      </c>
      <c r="G10" s="673" t="s">
        <v>12418</v>
      </c>
      <c r="H10" s="664" t="s">
        <v>12401</v>
      </c>
      <c r="I10" s="665"/>
      <c r="J10" s="665"/>
      <c r="K10" s="665"/>
      <c r="L10" s="665"/>
      <c r="M10" s="666"/>
      <c r="N10" s="671" t="s">
        <v>12419</v>
      </c>
      <c r="O10" s="666"/>
      <c r="P10" s="672" t="s">
        <v>12420</v>
      </c>
      <c r="Q10" s="666"/>
      <c r="R10" s="673" t="s">
        <v>12421</v>
      </c>
      <c r="S10" s="258"/>
      <c r="T10" s="258"/>
      <c r="U10" s="258"/>
      <c r="V10" s="258"/>
      <c r="W10" s="258"/>
      <c r="X10" s="258"/>
    </row>
    <row r="11" spans="1:24" ht="30" x14ac:dyDescent="0.25">
      <c r="A11" s="653"/>
      <c r="B11" s="653"/>
      <c r="C11" s="653"/>
      <c r="D11" s="653"/>
      <c r="E11" s="676"/>
      <c r="F11" s="653"/>
      <c r="G11" s="653"/>
      <c r="H11" s="277" t="s">
        <v>12422</v>
      </c>
      <c r="I11" s="247" t="s">
        <v>12423</v>
      </c>
      <c r="J11" s="278" t="s">
        <v>12424</v>
      </c>
      <c r="K11" s="278" t="s">
        <v>12425</v>
      </c>
      <c r="L11" s="279" t="s">
        <v>12426</v>
      </c>
      <c r="M11" s="279" t="s">
        <v>12427</v>
      </c>
      <c r="N11" s="280" t="s">
        <v>12428</v>
      </c>
      <c r="O11" s="247" t="s">
        <v>12429</v>
      </c>
      <c r="P11" s="280" t="s">
        <v>12428</v>
      </c>
      <c r="Q11" s="247" t="s">
        <v>12429</v>
      </c>
      <c r="R11" s="653"/>
      <c r="S11" s="258"/>
      <c r="T11" s="258"/>
      <c r="U11" s="258"/>
      <c r="V11" s="258"/>
      <c r="W11" s="258"/>
      <c r="X11" s="258"/>
    </row>
    <row r="12" spans="1:24" ht="15.75" customHeight="1" x14ac:dyDescent="0.25">
      <c r="A12" s="281">
        <v>1</v>
      </c>
      <c r="B12" s="282">
        <f>IF(AND(G12&lt;&gt;"",H12&gt;0,I12&lt;&gt;"",J12&lt;&gt;0,K12&lt;&gt;0),COUNT($B$11:B11)+1,"")</f>
        <v>1</v>
      </c>
      <c r="C12" s="283" t="str">
        <f>orcamento!A12</f>
        <v>1.1.1</v>
      </c>
      <c r="D12" s="284" t="str">
        <f>orcamento!B12</f>
        <v>COMPOSICAO_PROPRIA</v>
      </c>
      <c r="E12" s="285" t="str">
        <f>orcamento!C12</f>
        <v>CCU 01</v>
      </c>
      <c r="F12" s="286">
        <v>45170</v>
      </c>
      <c r="G12" s="287" t="str">
        <f>orcamento!D12</f>
        <v>ADMINISTRAÇÃO LOCAL</v>
      </c>
      <c r="H12" s="288">
        <f>orcamento!E12</f>
        <v>1</v>
      </c>
      <c r="I12" s="288" t="str">
        <f>orcamento!F12</f>
        <v>UN</v>
      </c>
      <c r="J12" s="288">
        <f>orcamento!O12</f>
        <v>79558.64</v>
      </c>
      <c r="K12" s="289">
        <f>IFERROR(IF(H12*J12&lt;&gt;0,ROUND(ROUND(H12,4)*ROUND(J12,4),2),""),"")</f>
        <v>79558.64</v>
      </c>
      <c r="L12" s="290">
        <f>orcamento!K12</f>
        <v>0.2215</v>
      </c>
      <c r="M12" s="290">
        <v>1.1276999999999999</v>
      </c>
      <c r="N12" s="283"/>
      <c r="O12" s="291"/>
      <c r="P12" s="292"/>
      <c r="Q12" s="291"/>
      <c r="R12" s="292"/>
      <c r="S12" s="258"/>
      <c r="T12" s="258"/>
      <c r="U12" s="258"/>
      <c r="V12" s="258"/>
      <c r="W12" s="258"/>
      <c r="X12" s="258"/>
    </row>
    <row r="13" spans="1:24" x14ac:dyDescent="0.25">
      <c r="A13" s="281">
        <v>1</v>
      </c>
      <c r="B13" s="282">
        <f>IF(AND(G13&lt;&gt;"",H13&gt;0,I13&lt;&gt;"",J13&lt;&gt;0,K13&lt;&gt;0),COUNT($B$11:B12)+1,"")</f>
        <v>2</v>
      </c>
      <c r="C13" s="283" t="str">
        <f>orcamento!A13</f>
        <v>1.1.2</v>
      </c>
      <c r="D13" s="284" t="str">
        <f>orcamento!B13</f>
        <v>COMPOSICAO_PROPRIA</v>
      </c>
      <c r="E13" s="285" t="str">
        <f>orcamento!C13</f>
        <v>CCU 02</v>
      </c>
      <c r="F13" s="286">
        <v>45170</v>
      </c>
      <c r="G13" s="287" t="str">
        <f>orcamento!D13</f>
        <v>VIGILÂNCIA NOTURNA</v>
      </c>
      <c r="H13" s="288">
        <f>orcamento!E13</f>
        <v>1</v>
      </c>
      <c r="I13" s="288" t="str">
        <f>orcamento!F13</f>
        <v>UN</v>
      </c>
      <c r="J13" s="288">
        <f>orcamento!O13</f>
        <v>146538.96</v>
      </c>
      <c r="K13" s="289">
        <f t="shared" ref="K13:K76" si="0">IFERROR(IF(H13*J13&lt;&gt;0,ROUND(ROUND(H13,4)*ROUND(J13,4),2),""),"")</f>
        <v>146538.96</v>
      </c>
      <c r="L13" s="290">
        <f>orcamento!K13</f>
        <v>0.2215</v>
      </c>
      <c r="M13" s="290">
        <v>1.1276999999999999</v>
      </c>
      <c r="N13" s="283"/>
      <c r="O13" s="291"/>
      <c r="P13" s="292"/>
      <c r="Q13" s="291"/>
      <c r="R13" s="292"/>
      <c r="S13" s="258"/>
      <c r="T13" s="258"/>
      <c r="U13" s="258"/>
      <c r="V13" s="258"/>
      <c r="W13" s="258"/>
      <c r="X13" s="258"/>
    </row>
    <row r="14" spans="1:24" ht="15.75" customHeight="1" x14ac:dyDescent="0.25">
      <c r="A14" s="281">
        <v>1</v>
      </c>
      <c r="B14" s="282">
        <f>IF(AND(G14&lt;&gt;"",H14&gt;0,I14&lt;&gt;"",J14&lt;&gt;0,K14&lt;&gt;0),COUNT($B$11:B13)+1,"")</f>
        <v>3</v>
      </c>
      <c r="C14" s="283" t="str">
        <f>orcamento!A14</f>
        <v>1.1.3</v>
      </c>
      <c r="D14" s="284" t="str">
        <f>orcamento!B14</f>
        <v>COMPOSICAO_PROPRIA</v>
      </c>
      <c r="E14" s="285" t="str">
        <f>orcamento!C14</f>
        <v>CCU 03</v>
      </c>
      <c r="F14" s="286">
        <v>45170</v>
      </c>
      <c r="G14" s="287" t="str">
        <f>orcamento!D14</f>
        <v>MANUTENÇÃO DO CANTEIRO DE OBRAS (ENERGIA, AGUA, SINALIZAÇÃO)</v>
      </c>
      <c r="H14" s="288">
        <f>orcamento!E14</f>
        <v>1</v>
      </c>
      <c r="I14" s="288" t="str">
        <f>orcamento!F14</f>
        <v>UN</v>
      </c>
      <c r="J14" s="288">
        <f>orcamento!O14</f>
        <v>56207.45</v>
      </c>
      <c r="K14" s="289">
        <f t="shared" si="0"/>
        <v>56207.45</v>
      </c>
      <c r="L14" s="290">
        <f>orcamento!K14</f>
        <v>0.2215</v>
      </c>
      <c r="M14" s="290">
        <v>1.1276999999999999</v>
      </c>
      <c r="N14" s="283"/>
      <c r="O14" s="291"/>
      <c r="P14" s="292"/>
      <c r="Q14" s="291"/>
      <c r="R14" s="292"/>
      <c r="S14" s="258"/>
      <c r="T14" s="258"/>
      <c r="U14" s="258"/>
      <c r="V14" s="258"/>
      <c r="W14" s="258"/>
      <c r="X14" s="258"/>
    </row>
    <row r="15" spans="1:24" ht="15.75" customHeight="1" x14ac:dyDescent="0.25">
      <c r="A15" s="281">
        <v>1</v>
      </c>
      <c r="B15" s="282">
        <f>IF(AND(G15&lt;&gt;"",H15&gt;0,I15&lt;&gt;"",J15&lt;&gt;0,K15&lt;&gt;0),COUNT($B$11:B14)+1,"")</f>
        <v>4</v>
      </c>
      <c r="C15" s="283" t="str">
        <f>orcamento!A15</f>
        <v>1.1.4</v>
      </c>
      <c r="D15" s="284" t="str">
        <f>orcamento!B15</f>
        <v>COMPOSICAO_PROPRIA</v>
      </c>
      <c r="E15" s="285" t="str">
        <f>orcamento!C15</f>
        <v>CCU 04</v>
      </c>
      <c r="F15" s="286">
        <v>45170</v>
      </c>
      <c r="G15" s="287" t="str">
        <f>orcamento!D15</f>
        <v>DOCUMENTAÇÃO E ACOMPANHAMENTO DE SERVIÇOS AMBIENTAIS</v>
      </c>
      <c r="H15" s="288">
        <f>orcamento!E15</f>
        <v>1</v>
      </c>
      <c r="I15" s="288" t="str">
        <f>orcamento!F15</f>
        <v>UN</v>
      </c>
      <c r="J15" s="288">
        <f>orcamento!O15</f>
        <v>14289.89</v>
      </c>
      <c r="K15" s="289">
        <f t="shared" si="0"/>
        <v>14289.89</v>
      </c>
      <c r="L15" s="290">
        <f>orcamento!K15</f>
        <v>0.2215</v>
      </c>
      <c r="M15" s="290">
        <v>1.1276999999999999</v>
      </c>
      <c r="N15" s="283"/>
      <c r="O15" s="291"/>
      <c r="P15" s="292"/>
      <c r="Q15" s="291"/>
      <c r="R15" s="292"/>
      <c r="S15" s="258"/>
      <c r="T15" s="258"/>
      <c r="U15" s="258"/>
      <c r="V15" s="258"/>
      <c r="W15" s="258"/>
      <c r="X15" s="258"/>
    </row>
    <row r="16" spans="1:24" ht="15.75" customHeight="1" x14ac:dyDescent="0.25">
      <c r="A16" s="281"/>
      <c r="B16" s="282"/>
      <c r="C16" s="283"/>
      <c r="D16" s="284"/>
      <c r="E16" s="285"/>
      <c r="F16" s="286"/>
      <c r="G16" s="287"/>
      <c r="H16" s="288"/>
      <c r="I16" s="288"/>
      <c r="J16" s="288"/>
      <c r="K16" s="289"/>
      <c r="L16" s="290"/>
      <c r="M16" s="290"/>
      <c r="N16" s="283"/>
      <c r="O16" s="291"/>
      <c r="P16" s="292"/>
      <c r="Q16" s="291"/>
      <c r="R16" s="292"/>
      <c r="S16" s="258"/>
      <c r="T16" s="258"/>
      <c r="U16" s="258"/>
      <c r="V16" s="258"/>
      <c r="W16" s="258"/>
      <c r="X16" s="258"/>
    </row>
    <row r="17" spans="1:24" ht="15.75" customHeight="1" x14ac:dyDescent="0.25">
      <c r="A17" s="281">
        <v>1</v>
      </c>
      <c r="B17" s="282">
        <f>IF(AND(G17&lt;&gt;"",H17&gt;0,I17&lt;&gt;"",J17&lt;&gt;0,K17&lt;&gt;0),COUNT($B$11:B16)+1,"")</f>
        <v>5</v>
      </c>
      <c r="C17" s="283" t="str">
        <f>orcamento!A17</f>
        <v>1.2.1</v>
      </c>
      <c r="D17" s="284" t="str">
        <f>orcamento!B17</f>
        <v>COTACAO</v>
      </c>
      <c r="E17" s="285" t="str">
        <f>orcamento!C17</f>
        <v>TAB 01</v>
      </c>
      <c r="F17" s="286">
        <v>45170</v>
      </c>
      <c r="G17" s="287" t="str">
        <f>orcamento!D17</f>
        <v>DOCUMENTO DE RESPONSABILIDADE TÉCNICA</v>
      </c>
      <c r="H17" s="288">
        <f>orcamento!E17</f>
        <v>1</v>
      </c>
      <c r="I17" s="288" t="str">
        <f>orcamento!F17</f>
        <v>UN</v>
      </c>
      <c r="J17" s="288">
        <f>orcamento!O17</f>
        <v>310.98</v>
      </c>
      <c r="K17" s="289">
        <f t="shared" si="0"/>
        <v>310.98</v>
      </c>
      <c r="L17" s="290">
        <f>orcamento!K17</f>
        <v>0.2215</v>
      </c>
      <c r="M17" s="290">
        <v>1.1276999999999999</v>
      </c>
      <c r="N17" s="283"/>
      <c r="O17" s="291"/>
      <c r="P17" s="292"/>
      <c r="Q17" s="291"/>
      <c r="R17" s="292"/>
      <c r="S17" s="258"/>
      <c r="T17" s="258"/>
      <c r="U17" s="258"/>
      <c r="V17" s="258"/>
      <c r="W17" s="258"/>
      <c r="X17" s="258"/>
    </row>
    <row r="18" spans="1:24" ht="15.75" customHeight="1" x14ac:dyDescent="0.25">
      <c r="A18" s="281">
        <v>1</v>
      </c>
      <c r="B18" s="282">
        <f>IF(AND(G18&lt;&gt;"",H18&gt;0,I18&lt;&gt;"",J18&lt;&gt;0,K18&lt;&gt;0),COUNT($B$11:B17)+1,"")</f>
        <v>6</v>
      </c>
      <c r="C18" s="283" t="str">
        <f>orcamento!A18</f>
        <v>1.2.2</v>
      </c>
      <c r="D18" s="284" t="str">
        <f>orcamento!B18</f>
        <v>COMPOSICAO_PROPRIA</v>
      </c>
      <c r="E18" s="285" t="str">
        <f>orcamento!C18</f>
        <v>CCU 05</v>
      </c>
      <c r="F18" s="286">
        <v>45170</v>
      </c>
      <c r="G18" s="287" t="str">
        <f>orcamento!D18</f>
        <v>SERVIÇO TOPOGRAFICO PARA LOCAÇÃO E NIVELAMENTO DE PAVIMENTAÇÃO</v>
      </c>
      <c r="H18" s="288">
        <f>orcamento!E18</f>
        <v>5517</v>
      </c>
      <c r="I18" s="288" t="str">
        <f>orcamento!F18</f>
        <v>M2</v>
      </c>
      <c r="J18" s="288">
        <f>orcamento!O18</f>
        <v>0.51</v>
      </c>
      <c r="K18" s="289">
        <f t="shared" si="0"/>
        <v>2813.67</v>
      </c>
      <c r="L18" s="290">
        <f>orcamento!K18</f>
        <v>0.2215</v>
      </c>
      <c r="M18" s="290">
        <v>1.1276999999999999</v>
      </c>
      <c r="N18" s="283"/>
      <c r="O18" s="291"/>
      <c r="P18" s="292"/>
      <c r="Q18" s="291"/>
      <c r="R18" s="292"/>
      <c r="S18" s="258"/>
      <c r="T18" s="258"/>
      <c r="U18" s="258"/>
      <c r="V18" s="258"/>
      <c r="W18" s="258"/>
      <c r="X18" s="258"/>
    </row>
    <row r="19" spans="1:24" ht="15.75" customHeight="1" x14ac:dyDescent="0.25">
      <c r="A19" s="281">
        <v>1</v>
      </c>
      <c r="B19" s="282">
        <f>IF(AND(G19&lt;&gt;"",H19&gt;0,I19&lt;&gt;"",J19&lt;&gt;0,K19&lt;&gt;0),COUNT($B$11:B18)+1,"")</f>
        <v>7</v>
      </c>
      <c r="C19" s="283" t="str">
        <f>orcamento!A19</f>
        <v>1.2.3</v>
      </c>
      <c r="D19" s="284" t="str">
        <f>orcamento!B19</f>
        <v>COMPOSICAO_PROPRIA</v>
      </c>
      <c r="E19" s="285" t="str">
        <f>orcamento!C19</f>
        <v>CCU 06</v>
      </c>
      <c r="F19" s="286">
        <v>45170</v>
      </c>
      <c r="G19" s="287" t="str">
        <f>orcamento!D19</f>
        <v>SERVIÇO TOPOGRAFICO PARA LOCAÇÃO E NIVELAMENTO DE REDE DRENAGEM</v>
      </c>
      <c r="H19" s="288">
        <f>orcamento!E19</f>
        <v>525</v>
      </c>
      <c r="I19" s="288" t="str">
        <f>orcamento!F19</f>
        <v>M</v>
      </c>
      <c r="J19" s="288">
        <f>orcamento!O19</f>
        <v>3.0500000000000003</v>
      </c>
      <c r="K19" s="289">
        <f t="shared" si="0"/>
        <v>1601.25</v>
      </c>
      <c r="L19" s="290">
        <f>orcamento!K19</f>
        <v>0.2215</v>
      </c>
      <c r="M19" s="290">
        <v>1.1276999999999999</v>
      </c>
      <c r="N19" s="283"/>
      <c r="O19" s="291"/>
      <c r="P19" s="292"/>
      <c r="Q19" s="291"/>
      <c r="R19" s="292"/>
      <c r="S19" s="258"/>
      <c r="T19" s="258"/>
      <c r="U19" s="258"/>
      <c r="V19" s="258"/>
      <c r="W19" s="258"/>
      <c r="X19" s="258"/>
    </row>
    <row r="20" spans="1:24" ht="15.75" customHeight="1" x14ac:dyDescent="0.25">
      <c r="A20" s="281">
        <v>1</v>
      </c>
      <c r="B20" s="282">
        <f>IF(AND(G20&lt;&gt;"",H20&gt;0,I20&lt;&gt;"",J20&lt;&gt;0,K20&lt;&gt;0),COUNT($B$11:B19)+1,"")</f>
        <v>8</v>
      </c>
      <c r="C20" s="283" t="str">
        <f>orcamento!A20</f>
        <v>1.2.4</v>
      </c>
      <c r="D20" s="284" t="str">
        <f>orcamento!B20</f>
        <v>COMPOSICAO_PROPRIA</v>
      </c>
      <c r="E20" s="285" t="str">
        <f>orcamento!C20</f>
        <v>CCU 07</v>
      </c>
      <c r="F20" s="286">
        <v>45170</v>
      </c>
      <c r="G20" s="287" t="str">
        <f>orcamento!D20</f>
        <v>CADASTRO DE REDES INCLUSIVE DESENHISTA - GEORREFERENCIADO</v>
      </c>
      <c r="H20" s="288">
        <f>orcamento!E20</f>
        <v>525</v>
      </c>
      <c r="I20" s="288" t="str">
        <f>orcamento!F20</f>
        <v>M</v>
      </c>
      <c r="J20" s="288">
        <f>orcamento!O20</f>
        <v>2.3699999999999997</v>
      </c>
      <c r="K20" s="289">
        <f t="shared" si="0"/>
        <v>1244.25</v>
      </c>
      <c r="L20" s="290">
        <f>orcamento!K20</f>
        <v>0.2215</v>
      </c>
      <c r="M20" s="290">
        <v>1.1276999999999999</v>
      </c>
      <c r="N20" s="283"/>
      <c r="O20" s="291"/>
      <c r="P20" s="292"/>
      <c r="Q20" s="291"/>
      <c r="R20" s="292"/>
      <c r="S20" s="258"/>
      <c r="T20" s="258"/>
      <c r="U20" s="258"/>
      <c r="V20" s="258"/>
      <c r="W20" s="258"/>
      <c r="X20" s="258"/>
    </row>
    <row r="21" spans="1:24" ht="15.75" customHeight="1" x14ac:dyDescent="0.25">
      <c r="A21" s="281"/>
      <c r="B21" s="282"/>
      <c r="C21" s="283"/>
      <c r="D21" s="284"/>
      <c r="E21" s="285"/>
      <c r="F21" s="286"/>
      <c r="G21" s="287"/>
      <c r="H21" s="288"/>
      <c r="I21" s="288"/>
      <c r="J21" s="288"/>
      <c r="K21" s="289"/>
      <c r="L21" s="290"/>
      <c r="M21" s="290"/>
      <c r="N21" s="283"/>
      <c r="O21" s="291"/>
      <c r="P21" s="292"/>
      <c r="Q21" s="291"/>
      <c r="R21" s="292"/>
      <c r="S21" s="258"/>
      <c r="T21" s="258"/>
      <c r="U21" s="258"/>
      <c r="V21" s="258"/>
      <c r="W21" s="258"/>
      <c r="X21" s="258"/>
    </row>
    <row r="22" spans="1:24" ht="15.75" customHeight="1" x14ac:dyDescent="0.25">
      <c r="A22" s="281">
        <v>1</v>
      </c>
      <c r="B22" s="282">
        <f>IF(AND(G22&lt;&gt;"",H22&gt;0,I22&lt;&gt;"",J22&lt;&gt;0,K22&lt;&gt;0),COUNT($B$11:B21)+1,"")</f>
        <v>9</v>
      </c>
      <c r="C22" s="283" t="str">
        <f>orcamento!A22</f>
        <v>1.2.5.1</v>
      </c>
      <c r="D22" s="284" t="str">
        <f>orcamento!B22</f>
        <v>COMPOSICAO_PROPRIA</v>
      </c>
      <c r="E22" s="285" t="str">
        <f>orcamento!C22</f>
        <v>CCU 08.a</v>
      </c>
      <c r="F22" s="286">
        <v>45170</v>
      </c>
      <c r="G22" s="287" t="str">
        <f>orcamento!D22</f>
        <v>GRANULOMETRIA POR PENEIRAMENTO</v>
      </c>
      <c r="H22" s="288">
        <f>orcamento!E22</f>
        <v>9</v>
      </c>
      <c r="I22" s="288" t="str">
        <f>orcamento!F22</f>
        <v>UN</v>
      </c>
      <c r="J22" s="288">
        <f>orcamento!O22</f>
        <v>214.55</v>
      </c>
      <c r="K22" s="289">
        <f t="shared" si="0"/>
        <v>1930.95</v>
      </c>
      <c r="L22" s="290">
        <f>orcamento!K22</f>
        <v>0.2215</v>
      </c>
      <c r="M22" s="290">
        <v>1.1276999999999999</v>
      </c>
      <c r="N22" s="283"/>
      <c r="O22" s="291"/>
      <c r="P22" s="292"/>
      <c r="Q22" s="291"/>
      <c r="R22" s="292"/>
      <c r="S22" s="258"/>
      <c r="T22" s="258"/>
      <c r="U22" s="258"/>
      <c r="V22" s="258"/>
      <c r="W22" s="258"/>
      <c r="X22" s="258"/>
    </row>
    <row r="23" spans="1:24" ht="15.75" customHeight="1" x14ac:dyDescent="0.25">
      <c r="A23" s="281">
        <v>1</v>
      </c>
      <c r="B23" s="282">
        <f>IF(AND(G23&lt;&gt;"",H23&gt;0,I23&lt;&gt;"",J23&lt;&gt;0,K23&lt;&gt;0),COUNT($B$11:B22)+1,"")</f>
        <v>10</v>
      </c>
      <c r="C23" s="283" t="str">
        <f>orcamento!A23</f>
        <v>1.2.5.2</v>
      </c>
      <c r="D23" s="284" t="str">
        <f>orcamento!B23</f>
        <v>COMPOSICAO_PROPRIA</v>
      </c>
      <c r="E23" s="285" t="str">
        <f>orcamento!C23</f>
        <v>CCU 08.b</v>
      </c>
      <c r="F23" s="286">
        <v>45170</v>
      </c>
      <c r="G23" s="287" t="str">
        <f>orcamento!D23</f>
        <v>LIMITE DE LIQUIDEZ</v>
      </c>
      <c r="H23" s="288">
        <f>orcamento!E23</f>
        <v>9</v>
      </c>
      <c r="I23" s="288" t="str">
        <f>orcamento!F23</f>
        <v>UN</v>
      </c>
      <c r="J23" s="288">
        <f>orcamento!O23</f>
        <v>120.81</v>
      </c>
      <c r="K23" s="289">
        <f t="shared" si="0"/>
        <v>1087.29</v>
      </c>
      <c r="L23" s="290">
        <f>orcamento!K23</f>
        <v>0.2215</v>
      </c>
      <c r="M23" s="290">
        <v>1.1276999999999999</v>
      </c>
      <c r="N23" s="283"/>
      <c r="O23" s="291"/>
      <c r="P23" s="292"/>
      <c r="Q23" s="291"/>
      <c r="R23" s="292"/>
      <c r="S23" s="258"/>
      <c r="T23" s="258"/>
      <c r="U23" s="258"/>
      <c r="V23" s="258"/>
      <c r="W23" s="258"/>
      <c r="X23" s="258"/>
    </row>
    <row r="24" spans="1:24" ht="15.75" customHeight="1" x14ac:dyDescent="0.25">
      <c r="A24" s="281">
        <v>1</v>
      </c>
      <c r="B24" s="282">
        <f>IF(AND(G24&lt;&gt;"",H24&gt;0,I24&lt;&gt;"",J24&lt;&gt;0,K24&lt;&gt;0),COUNT($B$11:B23)+1,"")</f>
        <v>11</v>
      </c>
      <c r="C24" s="283" t="str">
        <f>orcamento!A24</f>
        <v>1.2.5.3</v>
      </c>
      <c r="D24" s="284" t="str">
        <f>orcamento!B24</f>
        <v>COMPOSICAO_PROPRIA</v>
      </c>
      <c r="E24" s="285" t="str">
        <f>orcamento!C24</f>
        <v>CCU 08.c</v>
      </c>
      <c r="F24" s="286">
        <v>45170</v>
      </c>
      <c r="G24" s="287" t="str">
        <f>orcamento!D24</f>
        <v>LIMITE DE PLASTICIDADE</v>
      </c>
      <c r="H24" s="288">
        <f>orcamento!E24</f>
        <v>9</v>
      </c>
      <c r="I24" s="288" t="str">
        <f>orcamento!F24</f>
        <v>UN</v>
      </c>
      <c r="J24" s="288">
        <f>orcamento!O24</f>
        <v>120.81</v>
      </c>
      <c r="K24" s="289">
        <f t="shared" si="0"/>
        <v>1087.29</v>
      </c>
      <c r="L24" s="290">
        <f>orcamento!K24</f>
        <v>0.2215</v>
      </c>
      <c r="M24" s="290">
        <v>1.1276999999999999</v>
      </c>
      <c r="N24" s="283"/>
      <c r="O24" s="291"/>
      <c r="P24" s="292"/>
      <c r="Q24" s="291"/>
      <c r="R24" s="292"/>
      <c r="S24" s="258"/>
      <c r="T24" s="258"/>
      <c r="U24" s="258"/>
      <c r="V24" s="258"/>
      <c r="W24" s="258"/>
      <c r="X24" s="258"/>
    </row>
    <row r="25" spans="1:24" ht="15.75" customHeight="1" x14ac:dyDescent="0.25">
      <c r="A25" s="281">
        <v>1</v>
      </c>
      <c r="B25" s="282">
        <f>IF(AND(G25&lt;&gt;"",H25&gt;0,I25&lt;&gt;"",J25&lt;&gt;0,K25&lt;&gt;0),COUNT($B$11:B24)+1,"")</f>
        <v>12</v>
      </c>
      <c r="C25" s="283" t="str">
        <f>orcamento!A25</f>
        <v>1.2.5.4</v>
      </c>
      <c r="D25" s="284" t="str">
        <f>orcamento!B25</f>
        <v>COMPOSICAO_PROPRIA</v>
      </c>
      <c r="E25" s="285" t="str">
        <f>orcamento!C25</f>
        <v>CCU 08.d</v>
      </c>
      <c r="F25" s="286">
        <v>45170</v>
      </c>
      <c r="G25" s="287" t="str">
        <f>orcamento!D25</f>
        <v>COMPACTAÇÃO PROCTOR NORMAL</v>
      </c>
      <c r="H25" s="288">
        <f>orcamento!E25</f>
        <v>9</v>
      </c>
      <c r="I25" s="288" t="str">
        <f>orcamento!F25</f>
        <v>UN</v>
      </c>
      <c r="J25" s="288">
        <f>orcamento!O25</f>
        <v>254.83</v>
      </c>
      <c r="K25" s="289">
        <f t="shared" si="0"/>
        <v>2293.4699999999998</v>
      </c>
      <c r="L25" s="290">
        <f>orcamento!K25</f>
        <v>0.2215</v>
      </c>
      <c r="M25" s="290">
        <v>1.1276999999999999</v>
      </c>
      <c r="N25" s="283"/>
      <c r="O25" s="291"/>
      <c r="P25" s="292"/>
      <c r="Q25" s="291"/>
      <c r="R25" s="292"/>
      <c r="S25" s="258"/>
      <c r="T25" s="258"/>
      <c r="U25" s="258"/>
      <c r="V25" s="258"/>
      <c r="W25" s="258"/>
      <c r="X25" s="258"/>
    </row>
    <row r="26" spans="1:24" ht="15.75" customHeight="1" x14ac:dyDescent="0.25">
      <c r="A26" s="281">
        <v>1</v>
      </c>
      <c r="B26" s="282">
        <f>IF(AND(G26&lt;&gt;"",H26&gt;0,I26&lt;&gt;"",J26&lt;&gt;0,K26&lt;&gt;0),COUNT($B$11:B25)+1,"")</f>
        <v>13</v>
      </c>
      <c r="C26" s="283" t="str">
        <f>orcamento!A26</f>
        <v>1.2.5.5</v>
      </c>
      <c r="D26" s="284" t="str">
        <f>orcamento!B26</f>
        <v>COMPOSICAO_PROPRIA</v>
      </c>
      <c r="E26" s="285" t="str">
        <f>orcamento!C26</f>
        <v>CCU 08.e</v>
      </c>
      <c r="F26" s="286">
        <v>45170</v>
      </c>
      <c r="G26" s="287" t="str">
        <f>orcamento!D26</f>
        <v>ISC COM ENERGIA DE COMPACTAÇÃO MODIFICADA (CBR)</v>
      </c>
      <c r="H26" s="288">
        <f>orcamento!E26</f>
        <v>9</v>
      </c>
      <c r="I26" s="288" t="str">
        <f>orcamento!F26</f>
        <v>UN</v>
      </c>
      <c r="J26" s="288">
        <f>orcamento!O26</f>
        <v>375.98</v>
      </c>
      <c r="K26" s="289">
        <f t="shared" si="0"/>
        <v>3383.82</v>
      </c>
      <c r="L26" s="290">
        <f>orcamento!K26</f>
        <v>0.2215</v>
      </c>
      <c r="M26" s="290">
        <v>1.1276999999999999</v>
      </c>
      <c r="N26" s="283"/>
      <c r="O26" s="291"/>
      <c r="P26" s="292"/>
      <c r="Q26" s="291"/>
      <c r="R26" s="292"/>
      <c r="S26" s="258"/>
      <c r="T26" s="258"/>
      <c r="U26" s="258"/>
      <c r="V26" s="258"/>
      <c r="W26" s="258"/>
      <c r="X26" s="258"/>
    </row>
    <row r="27" spans="1:24" ht="15.75" customHeight="1" x14ac:dyDescent="0.25">
      <c r="A27" s="281">
        <v>1</v>
      </c>
      <c r="B27" s="282">
        <f>IF(AND(G27&lt;&gt;"",H27&gt;0,I27&lt;&gt;"",J27&lt;&gt;0,K27&lt;&gt;0),COUNT($B$11:B26)+1,"")</f>
        <v>14</v>
      </c>
      <c r="C27" s="283" t="str">
        <f>orcamento!A27</f>
        <v>1.2.5.6</v>
      </c>
      <c r="D27" s="284" t="str">
        <f>orcamento!B27</f>
        <v>COMPOSICAO_PROPRIA</v>
      </c>
      <c r="E27" s="285" t="str">
        <f>orcamento!C27</f>
        <v>CCU 08.f</v>
      </c>
      <c r="F27" s="286">
        <v>45170</v>
      </c>
      <c r="G27" s="287" t="str">
        <f>orcamento!D27</f>
        <v>UMIDADE ANTES DA COMPACTAÇÃO</v>
      </c>
      <c r="H27" s="288">
        <f>orcamento!E27</f>
        <v>15</v>
      </c>
      <c r="I27" s="288" t="str">
        <f>orcamento!F27</f>
        <v>UN</v>
      </c>
      <c r="J27" s="288">
        <f>orcamento!O27</f>
        <v>107.25</v>
      </c>
      <c r="K27" s="289">
        <f t="shared" si="0"/>
        <v>1608.75</v>
      </c>
      <c r="L27" s="290">
        <f>orcamento!K27</f>
        <v>0.2215</v>
      </c>
      <c r="M27" s="290">
        <v>1.1276999999999999</v>
      </c>
      <c r="N27" s="283"/>
      <c r="O27" s="291"/>
      <c r="P27" s="292"/>
      <c r="Q27" s="291"/>
      <c r="R27" s="292"/>
      <c r="S27" s="258"/>
      <c r="T27" s="258"/>
      <c r="U27" s="258"/>
      <c r="V27" s="258"/>
      <c r="W27" s="258"/>
      <c r="X27" s="258"/>
    </row>
    <row r="28" spans="1:24" ht="15.75" customHeight="1" x14ac:dyDescent="0.25">
      <c r="A28" s="281">
        <v>1</v>
      </c>
      <c r="B28" s="282">
        <f>IF(AND(G28&lt;&gt;"",H28&gt;0,I28&lt;&gt;"",J28&lt;&gt;0,K28&lt;&gt;0),COUNT($B$11:B27)+1,"")</f>
        <v>15</v>
      </c>
      <c r="C28" s="283" t="str">
        <f>orcamento!A28</f>
        <v>1.2.5.7</v>
      </c>
      <c r="D28" s="284" t="str">
        <f>orcamento!B28</f>
        <v>COMPOSICAO_PROPRIA</v>
      </c>
      <c r="E28" s="285" t="str">
        <f>orcamento!C28</f>
        <v>CCU 08.g</v>
      </c>
      <c r="F28" s="286">
        <v>45170</v>
      </c>
      <c r="G28" s="287" t="str">
        <f>orcamento!D28</f>
        <v>DENSIDADE</v>
      </c>
      <c r="H28" s="288">
        <f>orcamento!E28</f>
        <v>15</v>
      </c>
      <c r="I28" s="288" t="str">
        <f>orcamento!F28</f>
        <v>UN</v>
      </c>
      <c r="J28" s="288">
        <f>orcamento!O28</f>
        <v>93.73</v>
      </c>
      <c r="K28" s="289">
        <f t="shared" si="0"/>
        <v>1405.95</v>
      </c>
      <c r="L28" s="290">
        <f>orcamento!K28</f>
        <v>0.2215</v>
      </c>
      <c r="M28" s="290">
        <v>1.1276999999999999</v>
      </c>
      <c r="N28" s="283"/>
      <c r="O28" s="291"/>
      <c r="P28" s="292"/>
      <c r="Q28" s="291"/>
      <c r="R28" s="292"/>
      <c r="S28" s="258"/>
      <c r="T28" s="258"/>
      <c r="U28" s="258"/>
      <c r="V28" s="258"/>
      <c r="W28" s="258"/>
      <c r="X28" s="258"/>
    </row>
    <row r="29" spans="1:24" ht="15.75" customHeight="1" x14ac:dyDescent="0.25">
      <c r="A29" s="281"/>
      <c r="B29" s="282"/>
      <c r="C29" s="283"/>
      <c r="D29" s="284"/>
      <c r="E29" s="285"/>
      <c r="F29" s="286"/>
      <c r="G29" s="287"/>
      <c r="H29" s="288"/>
      <c r="I29" s="288"/>
      <c r="J29" s="288"/>
      <c r="K29" s="289"/>
      <c r="L29" s="290"/>
      <c r="M29" s="290"/>
      <c r="N29" s="283"/>
      <c r="O29" s="291"/>
      <c r="P29" s="292"/>
      <c r="Q29" s="291"/>
      <c r="R29" s="292"/>
      <c r="S29" s="258"/>
      <c r="T29" s="258"/>
      <c r="U29" s="258"/>
      <c r="V29" s="258"/>
      <c r="W29" s="258"/>
      <c r="X29" s="258"/>
    </row>
    <row r="30" spans="1:24" ht="15.75" customHeight="1" x14ac:dyDescent="0.25">
      <c r="A30" s="281">
        <v>1</v>
      </c>
      <c r="B30" s="282">
        <f>IF(AND(G30&lt;&gt;"",H30&gt;0,I30&lt;&gt;"",J30&lt;&gt;0,K30&lt;&gt;0),COUNT($B$11:B29)+1,"")</f>
        <v>16</v>
      </c>
      <c r="C30" s="283" t="str">
        <f>orcamento!A30</f>
        <v>1.2.6.1</v>
      </c>
      <c r="D30" s="284" t="str">
        <f>orcamento!B30</f>
        <v>COMPOSICAO_PROPRIA</v>
      </c>
      <c r="E30" s="285" t="str">
        <f>orcamento!C30</f>
        <v>CCU 08.h</v>
      </c>
      <c r="F30" s="286">
        <v>45170</v>
      </c>
      <c r="G30" s="287" t="str">
        <f>orcamento!D30</f>
        <v>CONTROLE USINAGEM</v>
      </c>
      <c r="H30" s="288">
        <f>orcamento!E30</f>
        <v>8</v>
      </c>
      <c r="I30" s="288" t="str">
        <f>orcamento!F30</f>
        <v>UN</v>
      </c>
      <c r="J30" s="288">
        <f>orcamento!O30</f>
        <v>93.73</v>
      </c>
      <c r="K30" s="289">
        <f t="shared" si="0"/>
        <v>749.84</v>
      </c>
      <c r="L30" s="290">
        <f>orcamento!K30</f>
        <v>0.2215</v>
      </c>
      <c r="M30" s="290">
        <v>1.1276999999999999</v>
      </c>
      <c r="N30" s="283"/>
      <c r="O30" s="291"/>
      <c r="P30" s="292"/>
      <c r="Q30" s="291"/>
      <c r="R30" s="292"/>
      <c r="S30" s="258"/>
      <c r="T30" s="258"/>
      <c r="U30" s="258"/>
      <c r="V30" s="258"/>
      <c r="W30" s="258"/>
      <c r="X30" s="258"/>
    </row>
    <row r="31" spans="1:24" ht="15.75" customHeight="1" x14ac:dyDescent="0.25">
      <c r="A31" s="281">
        <v>1</v>
      </c>
      <c r="B31" s="282">
        <f>IF(AND(G31&lt;&gt;"",H31&gt;0,I31&lt;&gt;"",J31&lt;&gt;0,K31&lt;&gt;0),COUNT($B$11:B30)+1,"")</f>
        <v>17</v>
      </c>
      <c r="C31" s="283" t="str">
        <f>orcamento!A31</f>
        <v>1.2.6.2</v>
      </c>
      <c r="D31" s="284" t="str">
        <f>orcamento!B31</f>
        <v>COMPOSICAO_PROPRIA</v>
      </c>
      <c r="E31" s="285" t="str">
        <f>orcamento!C31</f>
        <v>CCU 08.i</v>
      </c>
      <c r="F31" s="286">
        <v>45170</v>
      </c>
      <c r="G31" s="287" t="str">
        <f>orcamento!D31</f>
        <v>GRANULOMETRIA DO AGREGADO</v>
      </c>
      <c r="H31" s="288">
        <f>orcamento!E31</f>
        <v>8</v>
      </c>
      <c r="I31" s="288" t="str">
        <f>orcamento!F31</f>
        <v>UN</v>
      </c>
      <c r="J31" s="288">
        <f>orcamento!O31</f>
        <v>134.01</v>
      </c>
      <c r="K31" s="289">
        <f t="shared" si="0"/>
        <v>1072.08</v>
      </c>
      <c r="L31" s="290">
        <f>orcamento!K31</f>
        <v>0.2215</v>
      </c>
      <c r="M31" s="290">
        <v>1.1276999999999999</v>
      </c>
      <c r="N31" s="283"/>
      <c r="O31" s="291"/>
      <c r="P31" s="292"/>
      <c r="Q31" s="291"/>
      <c r="R31" s="292"/>
      <c r="S31" s="258"/>
      <c r="T31" s="258"/>
      <c r="U31" s="258"/>
      <c r="V31" s="258"/>
      <c r="W31" s="258"/>
      <c r="X31" s="258"/>
    </row>
    <row r="32" spans="1:24" x14ac:dyDescent="0.25">
      <c r="A32" s="281">
        <v>1</v>
      </c>
      <c r="B32" s="282">
        <f>IF(AND(G32&lt;&gt;"",H32&gt;0,I32&lt;&gt;"",J32&lt;&gt;0,K32&lt;&gt;0),COUNT($B$11:B31)+1,"")</f>
        <v>18</v>
      </c>
      <c r="C32" s="283" t="str">
        <f>orcamento!A32</f>
        <v>1.2.6.3</v>
      </c>
      <c r="D32" s="284" t="str">
        <f>orcamento!B32</f>
        <v>COMPOSICAO_PROPRIA</v>
      </c>
      <c r="E32" s="285" t="str">
        <f>orcamento!C32</f>
        <v>CCU 08.j</v>
      </c>
      <c r="F32" s="286">
        <v>45170</v>
      </c>
      <c r="G32" s="287" t="str">
        <f>orcamento!D32</f>
        <v>MARSHALL</v>
      </c>
      <c r="H32" s="288">
        <f>orcamento!E32</f>
        <v>12</v>
      </c>
      <c r="I32" s="288" t="str">
        <f>orcamento!F32</f>
        <v>UN</v>
      </c>
      <c r="J32" s="288">
        <f>orcamento!O32</f>
        <v>469.73</v>
      </c>
      <c r="K32" s="289">
        <f t="shared" si="0"/>
        <v>5636.76</v>
      </c>
      <c r="L32" s="290">
        <f>orcamento!K32</f>
        <v>0.2215</v>
      </c>
      <c r="M32" s="290">
        <v>1.1276999999999999</v>
      </c>
    </row>
    <row r="33" spans="1:13" x14ac:dyDescent="0.25">
      <c r="A33" s="281">
        <v>1</v>
      </c>
      <c r="B33" s="282">
        <f>IF(AND(G33&lt;&gt;"",H33&gt;0,I33&lt;&gt;"",J33&lt;&gt;0,K33&lt;&gt;0),COUNT($B$11:B32)+1,"")</f>
        <v>19</v>
      </c>
      <c r="C33" s="283" t="str">
        <f>orcamento!A33</f>
        <v>1.2.6.4</v>
      </c>
      <c r="D33" s="284" t="str">
        <f>orcamento!B33</f>
        <v>COMPOSICAO_PROPRIA</v>
      </c>
      <c r="E33" s="285" t="str">
        <f>orcamento!C33</f>
        <v>CCU 08.k</v>
      </c>
      <c r="F33" s="286">
        <v>45170</v>
      </c>
      <c r="G33" s="287" t="str">
        <f>orcamento!D33</f>
        <v>GRAU DE COMPACTAÇÃO DA MISTURA ASFÁLTICA</v>
      </c>
      <c r="H33" s="288">
        <f>orcamento!E33</f>
        <v>12</v>
      </c>
      <c r="I33" s="288" t="str">
        <f>orcamento!F33</f>
        <v>UN</v>
      </c>
      <c r="J33" s="288">
        <f>orcamento!O33</f>
        <v>120.81</v>
      </c>
      <c r="K33" s="289">
        <f t="shared" si="0"/>
        <v>1449.72</v>
      </c>
      <c r="L33" s="290">
        <f>orcamento!K33</f>
        <v>0.2215</v>
      </c>
      <c r="M33" s="290">
        <v>1.1276999999999999</v>
      </c>
    </row>
    <row r="34" spans="1:13" x14ac:dyDescent="0.25">
      <c r="A34" s="281">
        <v>1</v>
      </c>
      <c r="B34" s="282">
        <f>IF(AND(G34&lt;&gt;"",H34&gt;0,I34&lt;&gt;"",J34&lt;&gt;0,K34&lt;&gt;0),COUNT($B$11:B33)+1,"")</f>
        <v>20</v>
      </c>
      <c r="C34" s="283" t="str">
        <f>orcamento!A34</f>
        <v>1.2.6.5</v>
      </c>
      <c r="D34" s="284" t="str">
        <f>orcamento!B34</f>
        <v>COMPOSICAO_PROPRIA</v>
      </c>
      <c r="E34" s="285" t="str">
        <f>orcamento!C34</f>
        <v>CCU 08.l</v>
      </c>
      <c r="F34" s="286">
        <v>45170</v>
      </c>
      <c r="G34" s="287" t="str">
        <f>orcamento!D34</f>
        <v>VISCOSIDADE SAYBOLT - FUROL</v>
      </c>
      <c r="H34" s="288">
        <f>orcamento!E34</f>
        <v>5</v>
      </c>
      <c r="I34" s="288" t="str">
        <f>orcamento!F34</f>
        <v>UN</v>
      </c>
      <c r="J34" s="288">
        <f>orcamento!O34</f>
        <v>295.44</v>
      </c>
      <c r="K34" s="289">
        <f t="shared" si="0"/>
        <v>1477.2</v>
      </c>
      <c r="L34" s="290">
        <f>orcamento!K34</f>
        <v>0.2215</v>
      </c>
      <c r="M34" s="290">
        <v>1.1276999999999999</v>
      </c>
    </row>
    <row r="35" spans="1:13" x14ac:dyDescent="0.25">
      <c r="A35" s="281">
        <v>1</v>
      </c>
      <c r="B35" s="282">
        <f>IF(AND(G35&lt;&gt;"",H35&gt;0,I35&lt;&gt;"",J35&lt;&gt;0,K35&lt;&gt;0),COUNT($B$11:B34)+1,"")</f>
        <v>21</v>
      </c>
      <c r="C35" s="283" t="str">
        <f>orcamento!A35</f>
        <v>1.2.6.6</v>
      </c>
      <c r="D35" s="284" t="str">
        <f>orcamento!B35</f>
        <v>COMPOSICAO_PROPRIA</v>
      </c>
      <c r="E35" s="285" t="str">
        <f>orcamento!C35</f>
        <v>CCU 08.m</v>
      </c>
      <c r="F35" s="286">
        <v>45170</v>
      </c>
      <c r="G35" s="287" t="str">
        <f>orcamento!D35</f>
        <v>SUSCEPTIBILIDADE TÉRMICA - ÍNDICE PFEIFFER</v>
      </c>
      <c r="H35" s="288">
        <f>orcamento!E35</f>
        <v>5</v>
      </c>
      <c r="I35" s="288" t="str">
        <f>orcamento!F35</f>
        <v>UN</v>
      </c>
      <c r="J35" s="288">
        <f>orcamento!O35</f>
        <v>335.72</v>
      </c>
      <c r="K35" s="289">
        <f t="shared" si="0"/>
        <v>1678.6</v>
      </c>
      <c r="L35" s="290">
        <f>orcamento!K35</f>
        <v>0.2215</v>
      </c>
      <c r="M35" s="290">
        <v>1.1276999999999999</v>
      </c>
    </row>
    <row r="36" spans="1:13" x14ac:dyDescent="0.25">
      <c r="A36" s="281">
        <v>1</v>
      </c>
      <c r="B36" s="282">
        <f>IF(AND(G36&lt;&gt;"",H36&gt;0,I36&lt;&gt;"",J36&lt;&gt;0,K36&lt;&gt;0),COUNT($B$11:B35)+1,"")</f>
        <v>22</v>
      </c>
      <c r="C36" s="283" t="str">
        <f>orcamento!A36</f>
        <v>1.2.6.7</v>
      </c>
      <c r="D36" s="284" t="str">
        <f>orcamento!B36</f>
        <v>COMPOSICAO_PROPRIA</v>
      </c>
      <c r="E36" s="285" t="str">
        <f>orcamento!C36</f>
        <v>CCU 08.n</v>
      </c>
      <c r="F36" s="286">
        <v>45170</v>
      </c>
      <c r="G36" s="287" t="str">
        <f>orcamento!D36</f>
        <v>PENETRAÇÃO</v>
      </c>
      <c r="H36" s="288">
        <f>orcamento!E36</f>
        <v>5</v>
      </c>
      <c r="I36" s="288" t="str">
        <f>orcamento!F36</f>
        <v>UN</v>
      </c>
      <c r="J36" s="288">
        <f>orcamento!O36</f>
        <v>228.09</v>
      </c>
      <c r="K36" s="289">
        <f t="shared" si="0"/>
        <v>1140.45</v>
      </c>
      <c r="L36" s="290">
        <f>orcamento!K36</f>
        <v>0.2215</v>
      </c>
      <c r="M36" s="290">
        <v>1.1276999999999999</v>
      </c>
    </row>
    <row r="37" spans="1:13" x14ac:dyDescent="0.25">
      <c r="A37" s="281">
        <v>1</v>
      </c>
      <c r="B37" s="282">
        <f>IF(AND(G37&lt;&gt;"",H37&gt;0,I37&lt;&gt;"",J37&lt;&gt;0,K37&lt;&gt;0),COUNT($B$11:B36)+1,"")</f>
        <v>23</v>
      </c>
      <c r="C37" s="283" t="str">
        <f>orcamento!A37</f>
        <v>1.2.6.8</v>
      </c>
      <c r="D37" s="284" t="str">
        <f>orcamento!B37</f>
        <v>COMPOSICAO_PROPRIA</v>
      </c>
      <c r="E37" s="285" t="str">
        <f>orcamento!C37</f>
        <v>CCU 08.o</v>
      </c>
      <c r="F37" s="286">
        <v>45170</v>
      </c>
      <c r="G37" s="287" t="str">
        <f>orcamento!D37</f>
        <v>ESPUMA</v>
      </c>
      <c r="H37" s="288">
        <f>orcamento!E37</f>
        <v>5</v>
      </c>
      <c r="I37" s="288" t="str">
        <f>orcamento!F37</f>
        <v>UN</v>
      </c>
      <c r="J37" s="288">
        <f>orcamento!O37</f>
        <v>241.62</v>
      </c>
      <c r="K37" s="289">
        <f t="shared" si="0"/>
        <v>1208.0999999999999</v>
      </c>
      <c r="L37" s="290">
        <f>orcamento!K37</f>
        <v>0.2215</v>
      </c>
      <c r="M37" s="290">
        <v>1.1276999999999999</v>
      </c>
    </row>
    <row r="38" spans="1:13" x14ac:dyDescent="0.25">
      <c r="A38" s="281">
        <v>1</v>
      </c>
      <c r="B38" s="282">
        <f>IF(AND(G38&lt;&gt;"",H38&gt;0,I38&lt;&gt;"",J38&lt;&gt;0,K38&lt;&gt;0),COUNT($B$11:B37)+1,"")</f>
        <v>24</v>
      </c>
      <c r="C38" s="283" t="str">
        <f>orcamento!A38</f>
        <v>1.2.6.9</v>
      </c>
      <c r="D38" s="284" t="str">
        <f>orcamento!B38</f>
        <v>COMPOSICAO_PROPRIA</v>
      </c>
      <c r="E38" s="285" t="str">
        <f>orcamento!C38</f>
        <v>CCU 08.p</v>
      </c>
      <c r="F38" s="286">
        <v>45170</v>
      </c>
      <c r="G38" s="287" t="str">
        <f>orcamento!D38</f>
        <v>PONTO DE FULGOR</v>
      </c>
      <c r="H38" s="288">
        <f>orcamento!E38</f>
        <v>5</v>
      </c>
      <c r="I38" s="288" t="str">
        <f>orcamento!F38</f>
        <v>UN</v>
      </c>
      <c r="J38" s="288">
        <f>orcamento!O38</f>
        <v>214.55</v>
      </c>
      <c r="K38" s="289">
        <f t="shared" si="0"/>
        <v>1072.75</v>
      </c>
      <c r="L38" s="290">
        <f>orcamento!K38</f>
        <v>0.2215</v>
      </c>
      <c r="M38" s="290">
        <v>1.1276999999999999</v>
      </c>
    </row>
    <row r="39" spans="1:13" x14ac:dyDescent="0.25">
      <c r="A39" s="281">
        <v>1</v>
      </c>
      <c r="B39" s="282">
        <f>IF(AND(G39&lt;&gt;"",H39&gt;0,I39&lt;&gt;"",J39&lt;&gt;0,K39&lt;&gt;0),COUNT($B$11:B38)+1,"")</f>
        <v>25</v>
      </c>
      <c r="C39" s="283" t="str">
        <f>orcamento!A39</f>
        <v>1.2.6.10</v>
      </c>
      <c r="D39" s="284" t="str">
        <f>orcamento!B39</f>
        <v>COMPOSICAO_PROPRIA</v>
      </c>
      <c r="E39" s="285" t="str">
        <f>orcamento!C39</f>
        <v>CCU 08.q</v>
      </c>
      <c r="F39" s="286">
        <v>45170</v>
      </c>
      <c r="G39" s="287" t="str">
        <f>orcamento!D39</f>
        <v>TAXA DE APLICAÇÃO DE LIGANTE BETUMINOSO</v>
      </c>
      <c r="H39" s="288">
        <f>orcamento!E39</f>
        <v>14</v>
      </c>
      <c r="I39" s="288" t="str">
        <f>orcamento!F39</f>
        <v>UN</v>
      </c>
      <c r="J39" s="288">
        <f>orcamento!O39</f>
        <v>93.73</v>
      </c>
      <c r="K39" s="289">
        <f t="shared" si="0"/>
        <v>1312.22</v>
      </c>
      <c r="L39" s="290">
        <f>orcamento!K39</f>
        <v>0.2215</v>
      </c>
      <c r="M39" s="290">
        <v>1.1276999999999999</v>
      </c>
    </row>
    <row r="40" spans="1:13" x14ac:dyDescent="0.25">
      <c r="A40" s="281"/>
      <c r="B40" s="282"/>
      <c r="C40" s="283"/>
      <c r="D40" s="284"/>
      <c r="E40" s="285"/>
      <c r="F40" s="286"/>
      <c r="G40" s="287"/>
      <c r="H40" s="288"/>
      <c r="I40" s="288"/>
      <c r="J40" s="288"/>
      <c r="K40" s="289"/>
      <c r="L40" s="290"/>
      <c r="M40" s="290"/>
    </row>
    <row r="41" spans="1:13" x14ac:dyDescent="0.25">
      <c r="A41" s="281">
        <v>1</v>
      </c>
      <c r="B41" s="282">
        <f>IF(AND(G41&lt;&gt;"",H41&gt;0,I41&lt;&gt;"",J41&lt;&gt;0,K41&lt;&gt;0),COUNT($B$11:B40)+1,"")</f>
        <v>26</v>
      </c>
      <c r="C41" s="283" t="str">
        <f>orcamento!A41</f>
        <v>1.3.1</v>
      </c>
      <c r="D41" s="284" t="str">
        <f>orcamento!B41</f>
        <v>COMPOSICAO_PROPRIA</v>
      </c>
      <c r="E41" s="285" t="str">
        <f>orcamento!C41</f>
        <v>CCU 10</v>
      </c>
      <c r="F41" s="286">
        <v>45170</v>
      </c>
      <c r="G41" s="287" t="str">
        <f>orcamento!D41</f>
        <v>MOBILIZAÇÃO DE EQUIPAMENTOS PESADOS E LEVES E AUTOPROPELIDOS</v>
      </c>
      <c r="H41" s="288">
        <f>orcamento!E41</f>
        <v>1</v>
      </c>
      <c r="I41" s="288" t="str">
        <f>orcamento!F41</f>
        <v>UN</v>
      </c>
      <c r="J41" s="288">
        <f>orcamento!O41</f>
        <v>8604.18</v>
      </c>
      <c r="K41" s="289">
        <f t="shared" si="0"/>
        <v>8604.18</v>
      </c>
      <c r="L41" s="290">
        <f>orcamento!K41</f>
        <v>0.2215</v>
      </c>
      <c r="M41" s="290">
        <v>1.1276999999999999</v>
      </c>
    </row>
    <row r="42" spans="1:13" x14ac:dyDescent="0.25">
      <c r="A42" s="281">
        <v>1</v>
      </c>
      <c r="B42" s="282">
        <f>IF(AND(G42&lt;&gt;"",H42&gt;0,I42&lt;&gt;"",J42&lt;&gt;0,K42&lt;&gt;0),COUNT($B$11:B41)+1,"")</f>
        <v>27</v>
      </c>
      <c r="C42" s="283" t="str">
        <f>orcamento!A42</f>
        <v>1.3.2</v>
      </c>
      <c r="D42" s="284" t="str">
        <f>orcamento!B42</f>
        <v>COMPOSICAO_PROPRIA</v>
      </c>
      <c r="E42" s="285" t="str">
        <f>orcamento!C42</f>
        <v>CCU 11</v>
      </c>
      <c r="F42" s="286">
        <v>45170</v>
      </c>
      <c r="G42" s="287" t="str">
        <f>orcamento!D42</f>
        <v>PLACA DE SINALIZACAO EM CHAPA DE ACO NUM 16 COM PINTURA REFLETIVA EM CAVALETE DE MADEIRA</v>
      </c>
      <c r="H42" s="288">
        <f>orcamento!E42</f>
        <v>2</v>
      </c>
      <c r="I42" s="288" t="str">
        <f>orcamento!F42</f>
        <v>M2</v>
      </c>
      <c r="J42" s="288">
        <f>orcamento!O42</f>
        <v>746.96</v>
      </c>
      <c r="K42" s="289">
        <f t="shared" si="0"/>
        <v>1493.92</v>
      </c>
      <c r="L42" s="290">
        <f>orcamento!K42</f>
        <v>0.2215</v>
      </c>
      <c r="M42" s="290">
        <v>1.1276999999999999</v>
      </c>
    </row>
    <row r="43" spans="1:13" x14ac:dyDescent="0.25">
      <c r="A43" s="281">
        <v>1</v>
      </c>
      <c r="B43" s="282">
        <f>IF(AND(G43&lt;&gt;"",H43&gt;0,I43&lt;&gt;"",J43&lt;&gt;0,K43&lt;&gt;0),COUNT($B$11:B42)+1,"")</f>
        <v>28</v>
      </c>
      <c r="C43" s="283" t="str">
        <f>orcamento!A43</f>
        <v>1.3.3</v>
      </c>
      <c r="D43" s="284" t="str">
        <f>orcamento!B43</f>
        <v>COMPOSICAO_PROPRIA</v>
      </c>
      <c r="E43" s="285" t="str">
        <f>orcamento!C43</f>
        <v>CCU 12</v>
      </c>
      <c r="F43" s="286">
        <v>45170</v>
      </c>
      <c r="G43" s="287" t="str">
        <f>orcamento!D43</f>
        <v xml:space="preserve">PLACA DE OBRA EM CHAPA GALVANIZADA *N. 22*, ADESIVADA, INCLUSO MADEIRAMENTO E INSTALAÇÃO </v>
      </c>
      <c r="H43" s="288">
        <f>orcamento!E43</f>
        <v>6</v>
      </c>
      <c r="I43" s="288" t="str">
        <f>orcamento!F43</f>
        <v>M2</v>
      </c>
      <c r="J43" s="288">
        <f>orcamento!O43</f>
        <v>437.68</v>
      </c>
      <c r="K43" s="289">
        <f t="shared" si="0"/>
        <v>2626.08</v>
      </c>
      <c r="L43" s="290">
        <f>orcamento!K43</f>
        <v>0.2215</v>
      </c>
      <c r="M43" s="290">
        <v>1.1276999999999999</v>
      </c>
    </row>
    <row r="44" spans="1:13" x14ac:dyDescent="0.25">
      <c r="A44" s="281">
        <v>1</v>
      </c>
      <c r="B44" s="282">
        <f>IF(AND(G44&lt;&gt;"",H44&gt;0,I44&lt;&gt;"",J44&lt;&gt;0,K44&lt;&gt;0),COUNT($B$11:B43)+1,"")</f>
        <v>29</v>
      </c>
      <c r="C44" s="283" t="str">
        <f>orcamento!A44</f>
        <v>1.3.4</v>
      </c>
      <c r="D44" s="284" t="str">
        <f>orcamento!B44</f>
        <v>COMPOSICAO_PROPRIA</v>
      </c>
      <c r="E44" s="285" t="str">
        <f>orcamento!C44</f>
        <v>CCU 13</v>
      </c>
      <c r="F44" s="286">
        <v>45170</v>
      </c>
      <c r="G44" s="287" t="str">
        <f>orcamento!D44</f>
        <v>TELA TAPUME LARANJA - FORNECIMENTO, INSTALAÇÃO E DESLOCAMENTOS AO LONGO DA OBRA</v>
      </c>
      <c r="H44" s="288">
        <f>orcamento!E44</f>
        <v>50</v>
      </c>
      <c r="I44" s="288" t="str">
        <f>orcamento!F44</f>
        <v>M</v>
      </c>
      <c r="J44" s="288">
        <f>orcamento!O44</f>
        <v>17.47</v>
      </c>
      <c r="K44" s="289">
        <f t="shared" si="0"/>
        <v>873.5</v>
      </c>
      <c r="L44" s="290">
        <f>orcamento!K44</f>
        <v>0.2215</v>
      </c>
      <c r="M44" s="290">
        <v>1.1276999999999999</v>
      </c>
    </row>
    <row r="45" spans="1:13" x14ac:dyDescent="0.25">
      <c r="A45" s="281">
        <v>1</v>
      </c>
      <c r="B45" s="282">
        <f>IF(AND(G45&lt;&gt;"",H45&gt;0,I45&lt;&gt;"",J45&lt;&gt;0,K45&lt;&gt;0),COUNT($B$11:B44)+1,"")</f>
        <v>30</v>
      </c>
      <c r="C45" s="283" t="str">
        <f>orcamento!A45</f>
        <v>1.3.5</v>
      </c>
      <c r="D45" s="284" t="str">
        <f>orcamento!B45</f>
        <v>COMPOSICAO_PROPRIA</v>
      </c>
      <c r="E45" s="285" t="str">
        <f>orcamento!C45</f>
        <v>CCU 14</v>
      </c>
      <c r="F45" s="286">
        <v>45170</v>
      </c>
      <c r="G45" s="287" t="str">
        <f>orcamento!D45</f>
        <v>BALIZADOR REFLETIVO PARA CANALIZAÇÃO INCLUSO SINALIZADOR LED - FORNECIMENTO, INSTALAÇÃO E DESLOCAMENTOS AO LONGO DA OBRA</v>
      </c>
      <c r="H45" s="288">
        <f>orcamento!E45</f>
        <v>12</v>
      </c>
      <c r="I45" s="288" t="str">
        <f>orcamento!F45</f>
        <v>UN</v>
      </c>
      <c r="J45" s="288">
        <f>orcamento!O45</f>
        <v>421.36</v>
      </c>
      <c r="K45" s="289">
        <f t="shared" si="0"/>
        <v>5056.32</v>
      </c>
      <c r="L45" s="290">
        <f>orcamento!K45</f>
        <v>0.2215</v>
      </c>
      <c r="M45" s="290">
        <v>1.1276999999999999</v>
      </c>
    </row>
    <row r="46" spans="1:13" x14ac:dyDescent="0.25">
      <c r="A46" s="281">
        <v>1</v>
      </c>
      <c r="B46" s="282">
        <f>IF(AND(G46&lt;&gt;"",H46&gt;0,I46&lt;&gt;"",J46&lt;&gt;0,K46&lt;&gt;0),COUNT($B$11:B45)+1,"")</f>
        <v>31</v>
      </c>
      <c r="C46" s="283" t="str">
        <f>orcamento!A46</f>
        <v>1.3.6</v>
      </c>
      <c r="D46" s="284" t="str">
        <f>orcamento!B46</f>
        <v>COMPOSICAO_PROPRIA</v>
      </c>
      <c r="E46" s="285" t="str">
        <f>orcamento!C46</f>
        <v>CCU 15</v>
      </c>
      <c r="F46" s="286">
        <v>45170</v>
      </c>
      <c r="G46" s="287" t="str">
        <f>orcamento!D46</f>
        <v>PASSADICOS COM TÁBUAS DE MADEIRA PARA PEDESTRES - FORNECIMENTO, INSTALAÇÃO E DESLOCAMENTOS AO LONGO DA OBRA</v>
      </c>
      <c r="H46" s="288">
        <f>orcamento!E46</f>
        <v>6</v>
      </c>
      <c r="I46" s="288" t="str">
        <f>orcamento!F46</f>
        <v>M2</v>
      </c>
      <c r="J46" s="288">
        <f>orcamento!O46</f>
        <v>88.37</v>
      </c>
      <c r="K46" s="289">
        <f t="shared" si="0"/>
        <v>530.22</v>
      </c>
      <c r="L46" s="290">
        <f>orcamento!K46</f>
        <v>0.2215</v>
      </c>
      <c r="M46" s="290">
        <v>1.1276999999999999</v>
      </c>
    </row>
    <row r="47" spans="1:13" x14ac:dyDescent="0.25">
      <c r="A47" s="281">
        <v>1</v>
      </c>
      <c r="B47" s="282">
        <f>IF(AND(G47&lt;&gt;"",H47&gt;0,I47&lt;&gt;"",J47&lt;&gt;0,K47&lt;&gt;0),COUNT($B$11:B46)+1,"")</f>
        <v>32</v>
      </c>
      <c r="C47" s="283" t="str">
        <f>orcamento!A47</f>
        <v>1.3.7</v>
      </c>
      <c r="D47" s="284" t="str">
        <f>orcamento!B47</f>
        <v>COMPOSICAO_PROPRIA</v>
      </c>
      <c r="E47" s="285" t="str">
        <f>orcamento!C47</f>
        <v>CCU 16</v>
      </c>
      <c r="F47" s="286">
        <v>45170</v>
      </c>
      <c r="G47" s="287" t="str">
        <f>orcamento!D47</f>
        <v>CHAPA DE AÇO PARA PASSAGEM DE VEÍCULO SOBRE VALA - FORNECIMENTO, INSTALAÇÃO E DESLOCAMENTOS AO LONGO DA OBRA</v>
      </c>
      <c r="H47" s="288">
        <f>orcamento!E47</f>
        <v>6</v>
      </c>
      <c r="I47" s="288" t="str">
        <f>orcamento!F47</f>
        <v>M2</v>
      </c>
      <c r="J47" s="288">
        <f>orcamento!O47</f>
        <v>953.85</v>
      </c>
      <c r="K47" s="289">
        <f t="shared" si="0"/>
        <v>5723.1</v>
      </c>
      <c r="L47" s="290">
        <f>orcamento!K47</f>
        <v>0.2215</v>
      </c>
      <c r="M47" s="290">
        <v>1.1276999999999999</v>
      </c>
    </row>
    <row r="48" spans="1:13" x14ac:dyDescent="0.25">
      <c r="A48" s="281">
        <v>1</v>
      </c>
      <c r="B48" s="282">
        <f>IF(AND(G48&lt;&gt;"",H48&gt;0,I48&lt;&gt;"",J48&lt;&gt;0,K48&lt;&gt;0),COUNT($B$11:B47)+1,"")</f>
        <v>33</v>
      </c>
      <c r="C48" s="283" t="str">
        <f>orcamento!A48</f>
        <v>1.3.8</v>
      </c>
      <c r="D48" s="284" t="str">
        <f>orcamento!B48</f>
        <v>SINAPI</v>
      </c>
      <c r="E48" s="285">
        <f>orcamento!C48</f>
        <v>10777</v>
      </c>
      <c r="F48" s="286">
        <v>45170</v>
      </c>
      <c r="G48" s="287" t="str">
        <f>orcamento!D48</f>
        <v>LOCACAO DE CONTAINER 2,30 X 4,30 M, ALT. 2,50 M, PARA SANITARIO, COM 3 BACIAS, 4 CHUVEIROS, 1 LAVATORIO E 1 MICTORIO</v>
      </c>
      <c r="H48" s="288">
        <f>orcamento!E48</f>
        <v>4</v>
      </c>
      <c r="I48" s="288" t="str">
        <f>orcamento!F48</f>
        <v xml:space="preserve">MES   </v>
      </c>
      <c r="J48" s="288">
        <f>orcamento!O48</f>
        <v>1136.04</v>
      </c>
      <c r="K48" s="289">
        <f t="shared" si="0"/>
        <v>4544.16</v>
      </c>
      <c r="L48" s="290">
        <f>orcamento!K48</f>
        <v>0.13700000000000001</v>
      </c>
      <c r="M48" s="290">
        <v>1.1276999999999999</v>
      </c>
    </row>
    <row r="49" spans="1:13" x14ac:dyDescent="0.25">
      <c r="A49" s="281">
        <v>1</v>
      </c>
      <c r="B49" s="282">
        <f>IF(AND(G49&lt;&gt;"",H49&gt;0,I49&lt;&gt;"",J49&lt;&gt;0,K49&lt;&gt;0),COUNT($B$11:B48)+1,"")</f>
        <v>34</v>
      </c>
      <c r="C49" s="283" t="str">
        <f>orcamento!A49</f>
        <v>1.3.9</v>
      </c>
      <c r="D49" s="284" t="str">
        <f>orcamento!B49</f>
        <v>SINAPI</v>
      </c>
      <c r="E49" s="285">
        <f>orcamento!C49</f>
        <v>10776</v>
      </c>
      <c r="F49" s="286">
        <v>45170</v>
      </c>
      <c r="G49" s="287" t="str">
        <f>orcamento!D49</f>
        <v>LOCACAO DE CONTAINER 2,30 X 6,00 M, ALT. 2,50 M, PARA ESCRITORIO, SEM DIVISORIAS INTERNAS E SEM SANITARIO</v>
      </c>
      <c r="H49" s="288">
        <f>orcamento!E49</f>
        <v>4</v>
      </c>
      <c r="I49" s="288" t="str">
        <f>orcamento!F49</f>
        <v xml:space="preserve">MES   </v>
      </c>
      <c r="J49" s="288">
        <f>orcamento!O49</f>
        <v>781.69</v>
      </c>
      <c r="K49" s="289">
        <f t="shared" si="0"/>
        <v>3126.76</v>
      </c>
      <c r="L49" s="290">
        <f>orcamento!K49</f>
        <v>0.13700000000000001</v>
      </c>
      <c r="M49" s="290">
        <v>1.1276999999999999</v>
      </c>
    </row>
    <row r="50" spans="1:13" x14ac:dyDescent="0.25">
      <c r="A50" s="281">
        <v>1</v>
      </c>
      <c r="B50" s="282">
        <f>IF(AND(G50&lt;&gt;"",H50&gt;0,I50&lt;&gt;"",J50&lt;&gt;0,K50&lt;&gt;0),COUNT($B$11:B49)+1,"")</f>
        <v>35</v>
      </c>
      <c r="C50" s="283" t="str">
        <f>orcamento!A50</f>
        <v>1.3.10</v>
      </c>
      <c r="D50" s="284" t="str">
        <f>orcamento!B50</f>
        <v>SINAPI</v>
      </c>
      <c r="E50" s="285">
        <f>orcamento!C50</f>
        <v>10776</v>
      </c>
      <c r="F50" s="286">
        <v>45170</v>
      </c>
      <c r="G50" s="287" t="str">
        <f>orcamento!D50</f>
        <v>LOCACAO DE CONTAINER 2,30 X 6,00 M, ALT. 2,50 M, PARA DEPOSITO, SEM DIVISORIAS INTERNAS E SEM SANITARIO</v>
      </c>
      <c r="H50" s="288">
        <f>orcamento!E50</f>
        <v>4</v>
      </c>
      <c r="I50" s="288" t="str">
        <f>orcamento!F50</f>
        <v xml:space="preserve">MES   </v>
      </c>
      <c r="J50" s="288">
        <f>orcamento!O50</f>
        <v>781.69</v>
      </c>
      <c r="K50" s="289">
        <f t="shared" si="0"/>
        <v>3126.76</v>
      </c>
      <c r="L50" s="290">
        <f>orcamento!K50</f>
        <v>0.13700000000000001</v>
      </c>
      <c r="M50" s="290">
        <v>1.1276999999999999</v>
      </c>
    </row>
    <row r="51" spans="1:13" x14ac:dyDescent="0.25">
      <c r="A51" s="281">
        <v>1</v>
      </c>
      <c r="B51" s="282">
        <f>IF(AND(G51&lt;&gt;"",H51&gt;0,I51&lt;&gt;"",J51&lt;&gt;0,K51&lt;&gt;0),COUNT($B$11:B50)+1,"")</f>
        <v>36</v>
      </c>
      <c r="C51" s="283" t="str">
        <f>orcamento!A51</f>
        <v>1.3.11</v>
      </c>
      <c r="D51" s="284" t="str">
        <f>orcamento!B51</f>
        <v>COMPOSICAO_PROPRIA</v>
      </c>
      <c r="E51" s="285" t="str">
        <f>orcamento!C51</f>
        <v>CCU 17</v>
      </c>
      <c r="F51" s="286">
        <v>45170</v>
      </c>
      <c r="G51" s="287" t="str">
        <f>orcamento!D51</f>
        <v>FRETE CONTAINER</v>
      </c>
      <c r="H51" s="288">
        <f>orcamento!E51</f>
        <v>3</v>
      </c>
      <c r="I51" s="288" t="str">
        <f>orcamento!F51</f>
        <v>UN</v>
      </c>
      <c r="J51" s="288">
        <f>orcamento!O51</f>
        <v>712.63</v>
      </c>
      <c r="K51" s="289">
        <f t="shared" si="0"/>
        <v>2137.89</v>
      </c>
      <c r="L51" s="290">
        <f>orcamento!K51</f>
        <v>0.2215</v>
      </c>
      <c r="M51" s="290">
        <v>1.1276999999999999</v>
      </c>
    </row>
    <row r="52" spans="1:13" x14ac:dyDescent="0.25">
      <c r="A52" s="281">
        <v>1</v>
      </c>
      <c r="B52" s="282">
        <f>IF(AND(G52&lt;&gt;"",H52&gt;0,I52&lt;&gt;"",J52&lt;&gt;0,K52&lt;&gt;0),COUNT($B$11:B51)+1,"")</f>
        <v>37</v>
      </c>
      <c r="C52" s="283" t="str">
        <f>orcamento!A52</f>
        <v>1.3.12</v>
      </c>
      <c r="D52" s="284" t="str">
        <f>orcamento!B52</f>
        <v>COMPOSICAO_PROPRIA</v>
      </c>
      <c r="E52" s="285" t="str">
        <f>orcamento!C52</f>
        <v>CCU 18</v>
      </c>
      <c r="F52" s="286">
        <v>45170</v>
      </c>
      <c r="G52" s="287" t="str">
        <f>orcamento!D52</f>
        <v>TELHEIRO PARA TRABALHO EM CANTEIRO DE OBRA, INCLUSO PISO EM CONCRETO</v>
      </c>
      <c r="H52" s="288">
        <f>orcamento!E52</f>
        <v>15</v>
      </c>
      <c r="I52" s="288" t="str">
        <f>orcamento!F52</f>
        <v>M2</v>
      </c>
      <c r="J52" s="288">
        <f>orcamento!O52</f>
        <v>243.86</v>
      </c>
      <c r="K52" s="289">
        <f t="shared" si="0"/>
        <v>3657.9</v>
      </c>
      <c r="L52" s="290">
        <f>orcamento!K52</f>
        <v>0.2215</v>
      </c>
      <c r="M52" s="290">
        <v>1.1276999999999999</v>
      </c>
    </row>
    <row r="53" spans="1:13" x14ac:dyDescent="0.25">
      <c r="A53" s="281">
        <v>1</v>
      </c>
      <c r="B53" s="282">
        <f>IF(AND(G53&lt;&gt;"",H53&gt;0,I53&lt;&gt;"",J53&lt;&gt;0,K53&lt;&gt;0),COUNT($B$11:B52)+1,"")</f>
        <v>38</v>
      </c>
      <c r="C53" s="283" t="str">
        <f>orcamento!A53</f>
        <v>1.3.13</v>
      </c>
      <c r="D53" s="284" t="str">
        <f>orcamento!B53</f>
        <v>SINAPI</v>
      </c>
      <c r="E53" s="285">
        <f>orcamento!C53</f>
        <v>101905</v>
      </c>
      <c r="F53" s="286">
        <v>45170</v>
      </c>
      <c r="G53" s="287" t="str">
        <f>orcamento!D53</f>
        <v>EXTINTOR DE INCÊNDIO PORTÁTIL COM CARGA DE ÁGUA PRESSURIZADA DE 10 L, CLASSE A - FORNECIMENTO E INSTALAÇÃO</v>
      </c>
      <c r="H53" s="288">
        <f>orcamento!E53</f>
        <v>1</v>
      </c>
      <c r="I53" s="288" t="str">
        <f>orcamento!F53</f>
        <v>UN</v>
      </c>
      <c r="J53" s="288">
        <f>orcamento!O53</f>
        <v>266.44</v>
      </c>
      <c r="K53" s="289">
        <f t="shared" si="0"/>
        <v>266.44</v>
      </c>
      <c r="L53" s="290">
        <f>orcamento!K53</f>
        <v>0.2215</v>
      </c>
      <c r="M53" s="290">
        <v>1.1276999999999999</v>
      </c>
    </row>
    <row r="54" spans="1:13" x14ac:dyDescent="0.25">
      <c r="A54" s="281">
        <v>1</v>
      </c>
      <c r="B54" s="282">
        <f>IF(AND(G54&lt;&gt;"",H54&gt;0,I54&lt;&gt;"",J54&lt;&gt;0,K54&lt;&gt;0),COUNT($B$11:B53)+1,"")</f>
        <v>39</v>
      </c>
      <c r="C54" s="283" t="str">
        <f>orcamento!A54</f>
        <v>1.3.14</v>
      </c>
      <c r="D54" s="284" t="str">
        <f>orcamento!B54</f>
        <v>SINAPI</v>
      </c>
      <c r="E54" s="285">
        <f>orcamento!C54</f>
        <v>101910</v>
      </c>
      <c r="F54" s="286">
        <v>45170</v>
      </c>
      <c r="G54" s="287" t="str">
        <f>orcamento!D54</f>
        <v>EXTINTOR DE INCÊNDIO PORTÁTIL COM CARGA DE PQS DE 8 KG, CLASSE BC - FORNECIMENTO E INSTALAÇÃO</v>
      </c>
      <c r="H54" s="288">
        <f>orcamento!E54</f>
        <v>1</v>
      </c>
      <c r="I54" s="288" t="str">
        <f>orcamento!F54</f>
        <v>UN</v>
      </c>
      <c r="J54" s="288">
        <f>orcamento!O54</f>
        <v>351.69</v>
      </c>
      <c r="K54" s="289">
        <f t="shared" si="0"/>
        <v>351.69</v>
      </c>
      <c r="L54" s="290">
        <f>orcamento!K54</f>
        <v>0.2215</v>
      </c>
      <c r="M54" s="290">
        <v>1.1276999999999999</v>
      </c>
    </row>
    <row r="55" spans="1:13" x14ac:dyDescent="0.25">
      <c r="A55" s="281">
        <v>1</v>
      </c>
      <c r="B55" s="282">
        <f>IF(AND(G55&lt;&gt;"",H55&gt;0,I55&lt;&gt;"",J55&lt;&gt;0,K55&lt;&gt;0),COUNT($B$11:B54)+1,"")</f>
        <v>40</v>
      </c>
      <c r="C55" s="283" t="str">
        <f>orcamento!A55</f>
        <v>1.3.15</v>
      </c>
      <c r="D55" s="284" t="str">
        <f>orcamento!B55</f>
        <v>SINAPI</v>
      </c>
      <c r="E55" s="285">
        <f>orcamento!C55</f>
        <v>101489</v>
      </c>
      <c r="F55" s="286">
        <v>45170</v>
      </c>
      <c r="G55" s="287" t="str">
        <f>orcamento!D55</f>
        <v>ENTRADA DE ENERGIA ELÉTRICA, AÉREA, MONOFÁSICA, COM CAIXA DE SOBREPOR, CABO DE 10 MM2 E DISJUNTOR DIN 50A (NÃO INCLUSO O POSTE DE CONCRETO)</v>
      </c>
      <c r="H55" s="288">
        <f>orcamento!E55</f>
        <v>1</v>
      </c>
      <c r="I55" s="288" t="str">
        <f>orcamento!F55</f>
        <v>UN</v>
      </c>
      <c r="J55" s="288">
        <f>orcamento!O55</f>
        <v>1798.2</v>
      </c>
      <c r="K55" s="289">
        <f t="shared" si="0"/>
        <v>1798.2</v>
      </c>
      <c r="L55" s="290">
        <f>orcamento!K55</f>
        <v>0.2215</v>
      </c>
      <c r="M55" s="290">
        <v>1.1276999999999999</v>
      </c>
    </row>
    <row r="56" spans="1:13" x14ac:dyDescent="0.25">
      <c r="A56" s="281">
        <v>1</v>
      </c>
      <c r="B56" s="282">
        <f>IF(AND(G56&lt;&gt;"",H56&gt;0,I56&lt;&gt;"",J56&lt;&gt;0,K56&lt;&gt;0),COUNT($B$11:B55)+1,"")</f>
        <v>41</v>
      </c>
      <c r="C56" s="283" t="str">
        <f>orcamento!A56</f>
        <v>1.3.16</v>
      </c>
      <c r="D56" s="284" t="str">
        <f>orcamento!B56</f>
        <v>COMPOSICAO_PROPRIA</v>
      </c>
      <c r="E56" s="285" t="str">
        <f>orcamento!C56</f>
        <v>CCU 19</v>
      </c>
      <c r="F56" s="286">
        <v>45170</v>
      </c>
      <c r="G56" s="287" t="str">
        <f>orcamento!D56</f>
        <v>POSTE ROLICO DE MADEIRA TRATADA, D = 20 A 25 CM, H = 12,00 M - FORNECIMENTO E INSTALAÇÃO</v>
      </c>
      <c r="H56" s="288">
        <f>orcamento!E56</f>
        <v>1</v>
      </c>
      <c r="I56" s="288" t="str">
        <f>orcamento!F56</f>
        <v>UN</v>
      </c>
      <c r="J56" s="288">
        <f>orcamento!O56</f>
        <v>483.28</v>
      </c>
      <c r="K56" s="289">
        <f t="shared" si="0"/>
        <v>483.28</v>
      </c>
      <c r="L56" s="290">
        <f>orcamento!K56</f>
        <v>0.2215</v>
      </c>
      <c r="M56" s="290">
        <v>1.1276999999999999</v>
      </c>
    </row>
    <row r="57" spans="1:13" x14ac:dyDescent="0.25">
      <c r="A57" s="281">
        <v>1</v>
      </c>
      <c r="B57" s="282">
        <f>IF(AND(G57&lt;&gt;"",H57&gt;0,I57&lt;&gt;"",J57&lt;&gt;0,K57&lt;&gt;0),COUNT($B$11:B56)+1,"")</f>
        <v>42</v>
      </c>
      <c r="C57" s="283" t="str">
        <f>orcamento!A57</f>
        <v>1.3.17</v>
      </c>
      <c r="D57" s="284" t="str">
        <f>orcamento!B57</f>
        <v>COMPOSICAO_PROPRIA</v>
      </c>
      <c r="E57" s="285" t="str">
        <f>orcamento!C57</f>
        <v>CCU 20</v>
      </c>
      <c r="F57" s="286">
        <v>45170</v>
      </c>
      <c r="G57" s="287" t="str">
        <f>orcamento!D57</f>
        <v>INSTALAÇÕES ELÉTRICAS PROVISÓRIAS PARA CANTEIRO (CABOS, QUADRO, DISJUNTORES, TOMADAS, INTERRUPTORES, LAMPADAS)</v>
      </c>
      <c r="H57" s="288">
        <f>orcamento!E57</f>
        <v>1</v>
      </c>
      <c r="I57" s="288" t="str">
        <f>orcamento!F57</f>
        <v>UN</v>
      </c>
      <c r="J57" s="288">
        <f>orcamento!O57</f>
        <v>3915.27</v>
      </c>
      <c r="K57" s="289">
        <f t="shared" si="0"/>
        <v>3915.27</v>
      </c>
      <c r="L57" s="290">
        <f>orcamento!K57</f>
        <v>0.2215</v>
      </c>
      <c r="M57" s="290">
        <v>1.1276999999999999</v>
      </c>
    </row>
    <row r="58" spans="1:13" x14ac:dyDescent="0.25">
      <c r="A58" s="281">
        <v>1</v>
      </c>
      <c r="B58" s="282">
        <f>IF(AND(G58&lt;&gt;"",H58&gt;0,I58&lt;&gt;"",J58&lt;&gt;0,K58&lt;&gt;0),COUNT($B$11:B57)+1,"")</f>
        <v>43</v>
      </c>
      <c r="C58" s="283" t="str">
        <f>orcamento!A58</f>
        <v>1.3.18</v>
      </c>
      <c r="D58" s="284" t="str">
        <f>orcamento!B58</f>
        <v>COMPOSICAO_PROPRIA</v>
      </c>
      <c r="E58" s="285" t="str">
        <f>orcamento!C58</f>
        <v>CCU 21</v>
      </c>
      <c r="F58" s="286">
        <v>45170</v>
      </c>
      <c r="G58" s="287" t="str">
        <f>orcamento!D58</f>
        <v>INSTALAÇÕES HIDROSSANITÁRIA PROVISÓRIAS PARA CANTEIRO (RESERVATORIO, REGISTRO, TUBOS, CONEXOES, MANGUEIRA, TORNEIRA, TANQUE)</v>
      </c>
      <c r="H58" s="288">
        <f>orcamento!E58</f>
        <v>1</v>
      </c>
      <c r="I58" s="288" t="str">
        <f>orcamento!F58</f>
        <v>UN</v>
      </c>
      <c r="J58" s="288">
        <f>orcamento!O58</f>
        <v>5708.04</v>
      </c>
      <c r="K58" s="289">
        <f t="shared" si="0"/>
        <v>5708.04</v>
      </c>
      <c r="L58" s="290">
        <f>orcamento!K58</f>
        <v>0.2215</v>
      </c>
      <c r="M58" s="290">
        <v>1.1276999999999999</v>
      </c>
    </row>
    <row r="59" spans="1:13" x14ac:dyDescent="0.25">
      <c r="A59" s="281"/>
      <c r="B59" s="282"/>
      <c r="C59" s="283"/>
      <c r="D59" s="284"/>
      <c r="E59" s="285"/>
      <c r="F59" s="286"/>
      <c r="G59" s="287"/>
      <c r="H59" s="288"/>
      <c r="I59" s="288"/>
      <c r="J59" s="288"/>
      <c r="K59" s="289"/>
      <c r="L59" s="290"/>
      <c r="M59" s="290"/>
    </row>
    <row r="60" spans="1:13" x14ac:dyDescent="0.25">
      <c r="A60" s="281">
        <v>1</v>
      </c>
      <c r="B60" s="282">
        <f>IF(AND(G60&lt;&gt;"",H60&gt;0,I60&lt;&gt;"",J60&lt;&gt;0,K60&lt;&gt;0),COUNT($B$11:B59)+1,"")</f>
        <v>44</v>
      </c>
      <c r="C60" s="283" t="str">
        <f>orcamento!A60</f>
        <v>2.1</v>
      </c>
      <c r="D60" s="284" t="str">
        <f>orcamento!B60</f>
        <v>COMPOSICAO_PROPRIA</v>
      </c>
      <c r="E60" s="285" t="str">
        <f>orcamento!C60</f>
        <v>CCU 24</v>
      </c>
      <c r="F60" s="286">
        <v>45170</v>
      </c>
      <c r="G60" s="287" t="str">
        <f>orcamento!D60</f>
        <v xml:space="preserve">REMOÇÃO DE MEIO FIO  </v>
      </c>
      <c r="H60" s="288">
        <f>orcamento!E60</f>
        <v>10</v>
      </c>
      <c r="I60" s="288" t="str">
        <f>orcamento!F60</f>
        <v>M</v>
      </c>
      <c r="J60" s="288">
        <f>orcamento!O60</f>
        <v>23.41</v>
      </c>
      <c r="K60" s="289">
        <f t="shared" si="0"/>
        <v>234.1</v>
      </c>
      <c r="L60" s="290">
        <f>orcamento!K60</f>
        <v>0.2215</v>
      </c>
      <c r="M60" s="290">
        <v>1.1276999999999999</v>
      </c>
    </row>
    <row r="61" spans="1:13" x14ac:dyDescent="0.25">
      <c r="A61" s="281">
        <v>1</v>
      </c>
      <c r="B61" s="282">
        <f>IF(AND(G61&lt;&gt;"",H61&gt;0,I61&lt;&gt;"",J61&lt;&gt;0,K61&lt;&gt;0),COUNT($B$11:B60)+1,"")</f>
        <v>45</v>
      </c>
      <c r="C61" s="283" t="str">
        <f>orcamento!A61</f>
        <v>2.2</v>
      </c>
      <c r="D61" s="284" t="str">
        <f>orcamento!B61</f>
        <v>SINAPI</v>
      </c>
      <c r="E61" s="285">
        <f>orcamento!C61</f>
        <v>98529</v>
      </c>
      <c r="F61" s="286">
        <v>45170</v>
      </c>
      <c r="G61" s="287" t="str">
        <f>orcamento!D61</f>
        <v>CORTE RASO E RECORTE DE ÁRVORE COM DIÂMETRO DE TRONCO MAIOR OU IGUAL A 0,20 M E MENOR QUE 0,40 M</v>
      </c>
      <c r="H61" s="288">
        <f>orcamento!E61</f>
        <v>1</v>
      </c>
      <c r="I61" s="288" t="str">
        <f>orcamento!F61</f>
        <v>UN</v>
      </c>
      <c r="J61" s="288">
        <f>orcamento!O61</f>
        <v>82.949999999999989</v>
      </c>
      <c r="K61" s="289">
        <f t="shared" si="0"/>
        <v>82.95</v>
      </c>
      <c r="L61" s="290">
        <f>orcamento!K61</f>
        <v>0.2215</v>
      </c>
      <c r="M61" s="290">
        <v>1.1276999999999999</v>
      </c>
    </row>
    <row r="62" spans="1:13" x14ac:dyDescent="0.25">
      <c r="A62" s="281">
        <v>1</v>
      </c>
      <c r="B62" s="282">
        <f>IF(AND(G62&lt;&gt;"",H62&gt;0,I62&lt;&gt;"",J62&lt;&gt;0,K62&lt;&gt;0),COUNT($B$11:B61)+1,"")</f>
        <v>46</v>
      </c>
      <c r="C62" s="283" t="str">
        <f>orcamento!A62</f>
        <v>2.3</v>
      </c>
      <c r="D62" s="284" t="str">
        <f>orcamento!B62</f>
        <v>SINAPI</v>
      </c>
      <c r="E62" s="285">
        <f>orcamento!C62</f>
        <v>98526</v>
      </c>
      <c r="F62" s="286">
        <v>45170</v>
      </c>
      <c r="G62" s="287" t="str">
        <f>orcamento!D62</f>
        <v>REMOÇÃO DE RAÍZES REMANESCENTES DE TRONCO DE ÁRVORE COM DIÂMETRO MAIOR OU IGUAL A 0,20 M E MENOR QUE 0,40 M</v>
      </c>
      <c r="H62" s="288">
        <f>orcamento!E62</f>
        <v>1</v>
      </c>
      <c r="I62" s="288" t="str">
        <f>orcamento!F62</f>
        <v>UN</v>
      </c>
      <c r="J62" s="288">
        <f>orcamento!O62</f>
        <v>106.72999999999999</v>
      </c>
      <c r="K62" s="289">
        <f t="shared" si="0"/>
        <v>106.73</v>
      </c>
      <c r="L62" s="290">
        <f>orcamento!K62</f>
        <v>0.2215</v>
      </c>
      <c r="M62" s="290">
        <v>1.1276999999999999</v>
      </c>
    </row>
    <row r="63" spans="1:13" x14ac:dyDescent="0.25">
      <c r="A63" s="281">
        <v>1</v>
      </c>
      <c r="B63" s="282">
        <f>IF(AND(G63&lt;&gt;"",H63&gt;0,I63&lt;&gt;"",J63&lt;&gt;0,K63&lt;&gt;0),COUNT($B$11:B62)+1,"")</f>
        <v>47</v>
      </c>
      <c r="C63" s="283" t="str">
        <f>orcamento!A63</f>
        <v>2.4</v>
      </c>
      <c r="D63" s="284" t="str">
        <f>orcamento!B63</f>
        <v>COMPOSICAO_PROPRIA</v>
      </c>
      <c r="E63" s="285" t="str">
        <f>orcamento!C63</f>
        <v>CCU 25</v>
      </c>
      <c r="F63" s="286">
        <v>45170</v>
      </c>
      <c r="G63" s="287" t="str">
        <f>orcamento!D63</f>
        <v>DEMOLIÇÃO DE PAVIMENTO ASFÁLTICO, DE FORMA MECANIZADA</v>
      </c>
      <c r="H63" s="288">
        <f>orcamento!E63</f>
        <v>272</v>
      </c>
      <c r="I63" s="288" t="str">
        <f>orcamento!F63</f>
        <v>M2</v>
      </c>
      <c r="J63" s="288">
        <f>orcamento!O63</f>
        <v>25.270000000000003</v>
      </c>
      <c r="K63" s="289">
        <f t="shared" si="0"/>
        <v>6873.44</v>
      </c>
      <c r="L63" s="290">
        <f>orcamento!K63</f>
        <v>0.2215</v>
      </c>
      <c r="M63" s="290">
        <v>1.1276999999999999</v>
      </c>
    </row>
    <row r="64" spans="1:13" x14ac:dyDescent="0.25">
      <c r="A64" s="281">
        <v>1</v>
      </c>
      <c r="B64" s="282">
        <f>IF(AND(G64&lt;&gt;"",H64&gt;0,I64&lt;&gt;"",J64&lt;&gt;0,K64&lt;&gt;0),COUNT($B$11:B63)+1,"")</f>
        <v>48</v>
      </c>
      <c r="C64" s="283" t="str">
        <f>orcamento!A64</f>
        <v>2.5</v>
      </c>
      <c r="D64" s="284" t="str">
        <f>orcamento!B64</f>
        <v>SINAPI</v>
      </c>
      <c r="E64" s="285">
        <f>orcamento!C64</f>
        <v>100982</v>
      </c>
      <c r="F64" s="286">
        <v>45170</v>
      </c>
      <c r="G64" s="287" t="str">
        <f>orcamento!D64</f>
        <v>CARGA, MANOBRA E DESCARGA DE ENTULHO EM CAMINHÃO BASCULANTE 10 M³ - CARGA COM ESCAVADEIRA HIDRÁULICA  (CAÇAMBA DE 0,80 M³ / 111 HP) E DESCARGA LIVRE</v>
      </c>
      <c r="H64" s="288">
        <f>orcamento!E64</f>
        <v>28.560000000000002</v>
      </c>
      <c r="I64" s="288" t="str">
        <f>orcamento!F64</f>
        <v>M3</v>
      </c>
      <c r="J64" s="288">
        <f>orcamento!O64</f>
        <v>11.52</v>
      </c>
      <c r="K64" s="289">
        <f t="shared" si="0"/>
        <v>329.01</v>
      </c>
      <c r="L64" s="290">
        <f>orcamento!K64</f>
        <v>0.2215</v>
      </c>
      <c r="M64" s="290">
        <v>1.1276999999999999</v>
      </c>
    </row>
    <row r="65" spans="1:13" x14ac:dyDescent="0.25">
      <c r="A65" s="281">
        <v>1</v>
      </c>
      <c r="B65" s="282">
        <f>IF(AND(G65&lt;&gt;"",H65&gt;0,I65&lt;&gt;"",J65&lt;&gt;0,K65&lt;&gt;0),COUNT($B$11:B64)+1,"")</f>
        <v>49</v>
      </c>
      <c r="C65" s="283" t="str">
        <f>orcamento!A65</f>
        <v>2.6</v>
      </c>
      <c r="D65" s="284" t="str">
        <f>orcamento!B65</f>
        <v>SINAPI</v>
      </c>
      <c r="E65" s="285">
        <f>orcamento!C65</f>
        <v>95875</v>
      </c>
      <c r="F65" s="286">
        <v>45170</v>
      </c>
      <c r="G65" s="287" t="str">
        <f>orcamento!D65</f>
        <v>TRANSPORTE COM CAMINHÃO BASCULANTE DE 10 M³, EM VIA URBANA PAVIMENTADA, DMT ATÉ 30 KM</v>
      </c>
      <c r="H65" s="288">
        <f>orcamento!E65</f>
        <v>599.76</v>
      </c>
      <c r="I65" s="288" t="str">
        <f>orcamento!F65</f>
        <v>M3XKM</v>
      </c>
      <c r="J65" s="288">
        <f>orcamento!O65</f>
        <v>3.12</v>
      </c>
      <c r="K65" s="289">
        <f t="shared" si="0"/>
        <v>1871.25</v>
      </c>
      <c r="L65" s="290">
        <f>orcamento!K65</f>
        <v>0.2215</v>
      </c>
      <c r="M65" s="290">
        <v>1.1276999999999999</v>
      </c>
    </row>
    <row r="66" spans="1:13" x14ac:dyDescent="0.25">
      <c r="A66" s="281">
        <v>1</v>
      </c>
      <c r="B66" s="282">
        <f>IF(AND(G66&lt;&gt;"",H66&gt;0,I66&lt;&gt;"",J66&lt;&gt;0,K66&lt;&gt;0),COUNT($B$11:B65)+1,"")</f>
        <v>50</v>
      </c>
      <c r="C66" s="283" t="str">
        <f>orcamento!A66</f>
        <v>2.7</v>
      </c>
      <c r="D66" s="284" t="str">
        <f>orcamento!B66</f>
        <v>COTACAO</v>
      </c>
      <c r="E66" s="285" t="str">
        <f>orcamento!C66</f>
        <v>COT 01</v>
      </c>
      <c r="F66" s="286">
        <v>45170</v>
      </c>
      <c r="G66" s="287" t="str">
        <f>orcamento!D66</f>
        <v>DESTINAÇÃO FINAL DE SOLO/PEDRA/ENTULHO</v>
      </c>
      <c r="H66" s="288">
        <f>orcamento!E66</f>
        <v>28.560000000000002</v>
      </c>
      <c r="I66" s="288" t="str">
        <f>orcamento!F66</f>
        <v>M3</v>
      </c>
      <c r="J66" s="288">
        <f>orcamento!O66</f>
        <v>17.059999999999999</v>
      </c>
      <c r="K66" s="289">
        <f t="shared" si="0"/>
        <v>487.23</v>
      </c>
      <c r="L66" s="290">
        <f>orcamento!K66</f>
        <v>0.13700000000000001</v>
      </c>
      <c r="M66" s="290">
        <v>1.1276999999999999</v>
      </c>
    </row>
    <row r="67" spans="1:13" x14ac:dyDescent="0.25">
      <c r="A67" s="281">
        <v>1</v>
      </c>
      <c r="B67" s="282">
        <f>IF(AND(G67&lt;&gt;"",H67&gt;0,I67&lt;&gt;"",J67&lt;&gt;0,K67&lt;&gt;0),COUNT($B$11:B66)+1,"")</f>
        <v>51</v>
      </c>
      <c r="C67" s="283" t="str">
        <f>orcamento!A67</f>
        <v>2.8</v>
      </c>
      <c r="D67" s="284" t="str">
        <f>orcamento!B67</f>
        <v>COMPOSICAO_PROPRIA</v>
      </c>
      <c r="E67" s="285" t="str">
        <f>orcamento!C67</f>
        <v>CCU 27</v>
      </c>
      <c r="F67" s="286">
        <v>45170</v>
      </c>
      <c r="G67" s="287" t="str">
        <f>orcamento!D67</f>
        <v>REMANEJO DE POSTE ELÉTRICO EM MADEIRA</v>
      </c>
      <c r="H67" s="288">
        <f>orcamento!E67</f>
        <v>1</v>
      </c>
      <c r="I67" s="288" t="str">
        <f>orcamento!F67</f>
        <v>UN</v>
      </c>
      <c r="J67" s="288">
        <f>orcamento!O67</f>
        <v>8612.0499999999993</v>
      </c>
      <c r="K67" s="289">
        <f t="shared" si="0"/>
        <v>8612.0499999999993</v>
      </c>
      <c r="L67" s="290">
        <f>orcamento!K67</f>
        <v>0.2215</v>
      </c>
      <c r="M67" s="290">
        <v>1.1276999999999999</v>
      </c>
    </row>
    <row r="68" spans="1:13" x14ac:dyDescent="0.25">
      <c r="A68" s="281">
        <v>1</v>
      </c>
      <c r="B68" s="282">
        <f>IF(AND(G68&lt;&gt;"",H68&gt;0,I68&lt;&gt;"",J68&lt;&gt;0,K68&lt;&gt;0),COUNT($B$11:B67)+1,"")</f>
        <v>52</v>
      </c>
      <c r="C68" s="283" t="str">
        <f>orcamento!A68</f>
        <v>2.9</v>
      </c>
      <c r="D68" s="284" t="str">
        <f>orcamento!B68</f>
        <v>COMPOSICAO_PROPRIA</v>
      </c>
      <c r="E68" s="285" t="str">
        <f>orcamento!C68</f>
        <v>CCU 28</v>
      </c>
      <c r="F68" s="286">
        <v>45170</v>
      </c>
      <c r="G68" s="287" t="str">
        <f>orcamento!D68</f>
        <v>REMANEJO DE TUBULAÇÃO DE ÁGUA EM PEAD (SEM CORTE DE TUBULAÇÃO)</v>
      </c>
      <c r="H68" s="288">
        <f>orcamento!E68</f>
        <v>4</v>
      </c>
      <c r="I68" s="288" t="str">
        <f>orcamento!F68</f>
        <v>M</v>
      </c>
      <c r="J68" s="288">
        <f>orcamento!O68</f>
        <v>120.39</v>
      </c>
      <c r="K68" s="289">
        <f t="shared" si="0"/>
        <v>481.56</v>
      </c>
      <c r="L68" s="290">
        <f>orcamento!K68</f>
        <v>0.2215</v>
      </c>
      <c r="M68" s="290">
        <v>1.1276999999999999</v>
      </c>
    </row>
    <row r="69" spans="1:13" x14ac:dyDescent="0.25">
      <c r="A69" s="281"/>
      <c r="B69" s="282"/>
      <c r="C69" s="283"/>
      <c r="D69" s="284"/>
      <c r="E69" s="285"/>
      <c r="F69" s="286"/>
      <c r="G69" s="287"/>
      <c r="H69" s="288"/>
      <c r="I69" s="288"/>
      <c r="J69" s="288"/>
      <c r="K69" s="289"/>
      <c r="L69" s="290"/>
      <c r="M69" s="290"/>
    </row>
    <row r="70" spans="1:13" x14ac:dyDescent="0.25">
      <c r="A70" s="281">
        <v>1</v>
      </c>
      <c r="B70" s="282">
        <f>IF(AND(G70&lt;&gt;"",H70&gt;0,I70&lt;&gt;"",J70&lt;&gt;0,K70&lt;&gt;0),COUNT($B$11:B69)+1,"")</f>
        <v>53</v>
      </c>
      <c r="C70" s="283" t="str">
        <f>orcamento!A70</f>
        <v>3.1</v>
      </c>
      <c r="D70" s="284" t="str">
        <f>orcamento!B70</f>
        <v>SINAPI</v>
      </c>
      <c r="E70" s="285">
        <f>orcamento!C70</f>
        <v>101138</v>
      </c>
      <c r="F70" s="286">
        <v>45170</v>
      </c>
      <c r="G70" s="287" t="str">
        <f>orcamento!D70</f>
        <v>ESCAVAÇÃO HORIZONTAL, INCLUINDO CARGA, DESCARGA E TRANSPORTE EM SOLO DE 1A CATEGORIA COM TRATOR DE ESTEIRAS (125HP/LÂMINA: 2,70M3) E CAMINHÃO BASCULANTE DE 10M3, DMT ATÉ 200M</v>
      </c>
      <c r="H70" s="288">
        <f>orcamento!E70</f>
        <v>1925.55</v>
      </c>
      <c r="I70" s="288" t="str">
        <f>orcamento!F70</f>
        <v>M3</v>
      </c>
      <c r="J70" s="288">
        <f>orcamento!O70</f>
        <v>19.3</v>
      </c>
      <c r="K70" s="289">
        <f t="shared" si="0"/>
        <v>37163.120000000003</v>
      </c>
      <c r="L70" s="290">
        <f>orcamento!K70</f>
        <v>0.2215</v>
      </c>
      <c r="M70" s="290">
        <v>1.1276999999999999</v>
      </c>
    </row>
    <row r="71" spans="1:13" x14ac:dyDescent="0.25">
      <c r="A71" s="281">
        <v>1</v>
      </c>
      <c r="B71" s="282">
        <f>IF(AND(G71&lt;&gt;"",H71&gt;0,I71&lt;&gt;"",J71&lt;&gt;0,K71&lt;&gt;0),COUNT($B$11:B70)+1,"")</f>
        <v>54</v>
      </c>
      <c r="C71" s="283" t="str">
        <f>orcamento!A71</f>
        <v>3.2</v>
      </c>
      <c r="D71" s="284" t="str">
        <f>orcamento!B71</f>
        <v>COMPOSICAO_PROPRIA</v>
      </c>
      <c r="E71" s="285" t="str">
        <f>orcamento!C71</f>
        <v>CCU 32</v>
      </c>
      <c r="F71" s="286">
        <v>45170</v>
      </c>
      <c r="G71" s="287" t="str">
        <f>orcamento!D71</f>
        <v>DESMONTE DE MATERIAL DE 3ª CATEGORIA (BLOCOS DE ROCHAS OU MATACOS) ATÉ 2,0m DE PROFUNDIDADE, COM USO DE DISPOSITIVO GERADOR DE GÁS INSTANTÂNEO FRAGMENTADOR DE ROCHA PYROBLAST OU SIMILAR - EXCLUSIVE CARGA E TRANSPORTE</v>
      </c>
      <c r="H71" s="288">
        <f>orcamento!E71</f>
        <v>5</v>
      </c>
      <c r="I71" s="288" t="str">
        <f>orcamento!F71</f>
        <v>M3</v>
      </c>
      <c r="J71" s="288">
        <f>orcamento!O71</f>
        <v>486.35999999999996</v>
      </c>
      <c r="K71" s="289">
        <f t="shared" si="0"/>
        <v>2431.8000000000002</v>
      </c>
      <c r="L71" s="290">
        <f>orcamento!K71</f>
        <v>0.2215</v>
      </c>
      <c r="M71" s="290">
        <v>1.1276999999999999</v>
      </c>
    </row>
    <row r="72" spans="1:13" x14ac:dyDescent="0.25">
      <c r="A72" s="281">
        <v>1</v>
      </c>
      <c r="B72" s="282">
        <f>IF(AND(G72&lt;&gt;"",H72&gt;0,I72&lt;&gt;"",J72&lt;&gt;0,K72&lt;&gt;0),COUNT($B$11:B71)+1,"")</f>
        <v>55</v>
      </c>
      <c r="C72" s="283" t="str">
        <f>orcamento!A72</f>
        <v>3.3</v>
      </c>
      <c r="D72" s="284" t="str">
        <f>orcamento!B72</f>
        <v>SINAPI</v>
      </c>
      <c r="E72" s="285">
        <f>orcamento!C72</f>
        <v>102360</v>
      </c>
      <c r="F72" s="286">
        <v>45170</v>
      </c>
      <c r="G72" s="287" t="str">
        <f>orcamento!D72</f>
        <v>RETIRADA DE MATERIAL DE 3ª CATEGORIA (APÓS ESCAVAÇÃO/DESMONTE) EM VALAS, COM ESCAVADEIRA HIDRÁULICA - EXCLUSIVE CARGA E TRANSPORTE</v>
      </c>
      <c r="H72" s="288">
        <f>orcamento!E72</f>
        <v>5</v>
      </c>
      <c r="I72" s="288" t="str">
        <f>orcamento!F72</f>
        <v>M3</v>
      </c>
      <c r="J72" s="288">
        <f>orcamento!O72</f>
        <v>33.369999999999997</v>
      </c>
      <c r="K72" s="289">
        <f t="shared" si="0"/>
        <v>166.85</v>
      </c>
      <c r="L72" s="290">
        <f>orcamento!K72</f>
        <v>0.2215</v>
      </c>
      <c r="M72" s="290">
        <v>1.1276999999999999</v>
      </c>
    </row>
    <row r="73" spans="1:13" x14ac:dyDescent="0.25">
      <c r="A73" s="281">
        <v>1</v>
      </c>
      <c r="B73" s="282">
        <f>IF(AND(G73&lt;&gt;"",H73&gt;0,I73&lt;&gt;"",J73&lt;&gt;0,K73&lt;&gt;0),COUNT($B$11:B72)+1,"")</f>
        <v>56</v>
      </c>
      <c r="C73" s="283" t="str">
        <f>orcamento!A73</f>
        <v>3.4</v>
      </c>
      <c r="D73" s="284" t="str">
        <f>orcamento!B73</f>
        <v>SINAPI</v>
      </c>
      <c r="E73" s="285">
        <f>orcamento!C73</f>
        <v>96386</v>
      </c>
      <c r="F73" s="286">
        <v>45170</v>
      </c>
      <c r="G73" s="287" t="str">
        <f>orcamento!D73</f>
        <v xml:space="preserve">EXECUÇÃO E COMPACTAÇÃO DE ATERRO COM SOLO PREDOMINANTEMENTE ARENOSO - EXCLUSIVE SOLO, ESCAVAÇÃO, CARGA E TRANSPORTE (SOLO LOCAL)     </v>
      </c>
      <c r="H73" s="288">
        <f>orcamento!E73</f>
        <v>136.77000000000001</v>
      </c>
      <c r="I73" s="288" t="str">
        <f>orcamento!F73</f>
        <v>M3</v>
      </c>
      <c r="J73" s="288">
        <f>orcamento!O73</f>
        <v>10.55</v>
      </c>
      <c r="K73" s="289">
        <f t="shared" si="0"/>
        <v>1442.92</v>
      </c>
      <c r="L73" s="290">
        <f>orcamento!K73</f>
        <v>0.2215</v>
      </c>
      <c r="M73" s="290">
        <v>1.1276999999999999</v>
      </c>
    </row>
    <row r="74" spans="1:13" x14ac:dyDescent="0.25">
      <c r="A74" s="281">
        <v>1</v>
      </c>
      <c r="B74" s="282">
        <f>IF(AND(G74&lt;&gt;"",H74&gt;0,I74&lt;&gt;"",J74&lt;&gt;0,K74&lt;&gt;0),COUNT($B$11:B73)+1,"")</f>
        <v>57</v>
      </c>
      <c r="C74" s="283" t="str">
        <f>orcamento!A74</f>
        <v>3.5</v>
      </c>
      <c r="D74" s="284" t="str">
        <f>orcamento!B74</f>
        <v>SINAPI</v>
      </c>
      <c r="E74" s="285">
        <f>orcamento!C74</f>
        <v>100978</v>
      </c>
      <c r="F74" s="286">
        <v>45170</v>
      </c>
      <c r="G74" s="287" t="str">
        <f>orcamento!D74</f>
        <v>CARGA, MANOBRA E DESCARGA DE SOLOS E MATERIAIS GRANULARES EM CAMINHÃO BASCULANTE 10 M³ - CARGA COM ESCAVADEIRA HIDRÁULICA (CAÇAMBA DE 1,20 M³ / 155 HP) E DESCARGA LIVRE</v>
      </c>
      <c r="H74" s="288">
        <f>orcamento!E74</f>
        <v>2235.9699999999998</v>
      </c>
      <c r="I74" s="288" t="str">
        <f>orcamento!F74</f>
        <v>M3</v>
      </c>
      <c r="J74" s="288">
        <f>orcamento!O74</f>
        <v>8.89</v>
      </c>
      <c r="K74" s="289">
        <f t="shared" si="0"/>
        <v>19877.77</v>
      </c>
      <c r="L74" s="290">
        <f>orcamento!K74</f>
        <v>0.2215</v>
      </c>
      <c r="M74" s="290">
        <v>1.1276999999999999</v>
      </c>
    </row>
    <row r="75" spans="1:13" x14ac:dyDescent="0.25">
      <c r="A75" s="281">
        <v>1</v>
      </c>
      <c r="B75" s="282">
        <f>IF(AND(G75&lt;&gt;"",H75&gt;0,I75&lt;&gt;"",J75&lt;&gt;0,K75&lt;&gt;0),COUNT($B$11:B74)+1,"")</f>
        <v>58</v>
      </c>
      <c r="C75" s="283" t="str">
        <f>orcamento!A75</f>
        <v>3.6</v>
      </c>
      <c r="D75" s="284" t="str">
        <f>orcamento!B75</f>
        <v>SINAPI</v>
      </c>
      <c r="E75" s="285">
        <f>orcamento!C75</f>
        <v>95875</v>
      </c>
      <c r="F75" s="286">
        <v>45170</v>
      </c>
      <c r="G75" s="287" t="str">
        <f>orcamento!D75</f>
        <v>TRANSPORTE COM CAMINHÃO BASCULANTE DE 10 M³, EM VIA URBANA PAVIMENTADA, DMT ATÉ 30 KM</v>
      </c>
      <c r="H75" s="288">
        <f>orcamento!E75</f>
        <v>46955.369999999995</v>
      </c>
      <c r="I75" s="288" t="str">
        <f>orcamento!F75</f>
        <v>M3XKM</v>
      </c>
      <c r="J75" s="288">
        <f>orcamento!O75</f>
        <v>3.12</v>
      </c>
      <c r="K75" s="289">
        <f t="shared" si="0"/>
        <v>146500.75</v>
      </c>
      <c r="L75" s="290">
        <f>orcamento!K75</f>
        <v>0.2215</v>
      </c>
      <c r="M75" s="290">
        <v>1.1276999999999999</v>
      </c>
    </row>
    <row r="76" spans="1:13" x14ac:dyDescent="0.25">
      <c r="A76" s="281">
        <v>1</v>
      </c>
      <c r="B76" s="282">
        <f>IF(AND(G76&lt;&gt;"",H76&gt;0,I76&lt;&gt;"",J76&lt;&gt;0,K76&lt;&gt;0),COUNT($B$11:B75)+1,"")</f>
        <v>59</v>
      </c>
      <c r="C76" s="283" t="str">
        <f>orcamento!A76</f>
        <v>3.7</v>
      </c>
      <c r="D76" s="284" t="str">
        <f>orcamento!B76</f>
        <v>COTACAO</v>
      </c>
      <c r="E76" s="285" t="str">
        <f>orcamento!C76</f>
        <v>COT 01</v>
      </c>
      <c r="F76" s="286">
        <v>45170</v>
      </c>
      <c r="G76" s="287" t="str">
        <f>orcamento!D76</f>
        <v>DESTINAÇÃO FINAL DE SOLO/PEDRA/ENTULHO</v>
      </c>
      <c r="H76" s="288">
        <f>orcamento!E76</f>
        <v>2235.9699999999998</v>
      </c>
      <c r="I76" s="288" t="str">
        <f>orcamento!F76</f>
        <v>M3</v>
      </c>
      <c r="J76" s="288">
        <f>orcamento!O76</f>
        <v>17.059999999999999</v>
      </c>
      <c r="K76" s="289">
        <f t="shared" si="0"/>
        <v>38145.65</v>
      </c>
      <c r="L76" s="290">
        <f>orcamento!K76</f>
        <v>0.13700000000000001</v>
      </c>
      <c r="M76" s="290">
        <v>1.1276999999999999</v>
      </c>
    </row>
    <row r="77" spans="1:13" x14ac:dyDescent="0.25">
      <c r="A77" s="281">
        <v>1</v>
      </c>
      <c r="B77" s="282">
        <f>IF(AND(G77&lt;&gt;"",H77&gt;0,I77&lt;&gt;"",J77&lt;&gt;0,K77&lt;&gt;0),COUNT($B$11:B76)+1,"")</f>
        <v>60</v>
      </c>
      <c r="C77" s="283" t="str">
        <f>orcamento!A77</f>
        <v>3.8</v>
      </c>
      <c r="D77" s="284" t="str">
        <f>orcamento!B77</f>
        <v>SINAPI</v>
      </c>
      <c r="E77" s="285">
        <f>orcamento!C77</f>
        <v>100577</v>
      </c>
      <c r="F77" s="286">
        <v>45170</v>
      </c>
      <c r="G77" s="287" t="str">
        <f>orcamento!D77</f>
        <v>REGULARIZAÇÃO E COMPACTAÇÃO DE SUBLEITO DE SOLO PREDOMINANTEMENTE ARENOSO</v>
      </c>
      <c r="H77" s="288">
        <f>orcamento!E77</f>
        <v>5517</v>
      </c>
      <c r="I77" s="288" t="str">
        <f>orcamento!F77</f>
        <v>M2</v>
      </c>
      <c r="J77" s="288">
        <f>orcamento!O77</f>
        <v>1.49</v>
      </c>
      <c r="K77" s="289">
        <f t="shared" ref="K77:K140" si="1">IFERROR(IF(H77*J77&lt;&gt;0,ROUND(ROUND(H77,4)*ROUND(J77,4),2),""),"")</f>
        <v>8220.33</v>
      </c>
      <c r="L77" s="290">
        <f>orcamento!K77</f>
        <v>0.2215</v>
      </c>
      <c r="M77" s="290">
        <v>1.1276999999999999</v>
      </c>
    </row>
    <row r="78" spans="1:13" x14ac:dyDescent="0.25">
      <c r="A78" s="281"/>
      <c r="B78" s="282"/>
      <c r="C78" s="283"/>
      <c r="D78" s="284"/>
      <c r="E78" s="285"/>
      <c r="F78" s="286"/>
      <c r="G78" s="287"/>
      <c r="H78" s="288"/>
      <c r="I78" s="288"/>
      <c r="J78" s="288"/>
      <c r="K78" s="289"/>
      <c r="L78" s="290"/>
      <c r="M78" s="290"/>
    </row>
    <row r="79" spans="1:13" x14ac:dyDescent="0.25">
      <c r="A79" s="281">
        <v>1</v>
      </c>
      <c r="B79" s="282">
        <f>IF(AND(G79&lt;&gt;"",H79&gt;0,I79&lt;&gt;"",J79&lt;&gt;0,K79&lt;&gt;0),COUNT($B$11:B78)+1,"")</f>
        <v>61</v>
      </c>
      <c r="C79" s="283" t="str">
        <f>orcamento!A79</f>
        <v>4.1</v>
      </c>
      <c r="D79" s="284" t="str">
        <f>orcamento!B79</f>
        <v>SINAPI</v>
      </c>
      <c r="E79" s="285">
        <f>orcamento!C79</f>
        <v>96624</v>
      </c>
      <c r="F79" s="286">
        <v>45170</v>
      </c>
      <c r="G79" s="287" t="str">
        <f>orcamento!D79</f>
        <v>LASTRO COM MATERIAL GRANULAR (PEDRA BRITADA N.2), APLICADO EM PISOS OU LAJES SOBRE SOLO</v>
      </c>
      <c r="H79" s="288">
        <f>orcamento!E79</f>
        <v>53.7</v>
      </c>
      <c r="I79" s="288" t="str">
        <f>orcamento!F79</f>
        <v>M3</v>
      </c>
      <c r="J79" s="288">
        <f>orcamento!O79</f>
        <v>143.24</v>
      </c>
      <c r="K79" s="289">
        <f t="shared" si="1"/>
        <v>7691.99</v>
      </c>
      <c r="L79" s="290">
        <f>orcamento!K79</f>
        <v>0.2215</v>
      </c>
      <c r="M79" s="290">
        <v>1.1276999999999999</v>
      </c>
    </row>
    <row r="80" spans="1:13" x14ac:dyDescent="0.25">
      <c r="A80" s="281">
        <v>1</v>
      </c>
      <c r="B80" s="282">
        <f>IF(AND(G80&lt;&gt;"",H80&gt;0,I80&lt;&gt;"",J80&lt;&gt;0,K80&lt;&gt;0),COUNT($B$11:B79)+1,"")</f>
        <v>62</v>
      </c>
      <c r="C80" s="283" t="str">
        <f>orcamento!A80</f>
        <v>4.2</v>
      </c>
      <c r="D80" s="284" t="str">
        <f>orcamento!B80</f>
        <v>SINAPI</v>
      </c>
      <c r="E80" s="285">
        <f>orcamento!C80</f>
        <v>94991</v>
      </c>
      <c r="F80" s="286">
        <v>45170</v>
      </c>
      <c r="G80" s="287" t="str">
        <f>orcamento!D80</f>
        <v>EXECUÇÃO DE PASSEIO (CALÇADA) COM CONCRETO MOLDADO IN LOCO, USINADO C20, ACABAMENTO CONVENCIONAL, NÃO ARMADO</v>
      </c>
      <c r="H80" s="288">
        <f>orcamento!E80</f>
        <v>78.8</v>
      </c>
      <c r="I80" s="288" t="str">
        <f>orcamento!F80</f>
        <v>M3</v>
      </c>
      <c r="J80" s="288">
        <f>orcamento!O80</f>
        <v>851.47</v>
      </c>
      <c r="K80" s="289">
        <f t="shared" si="1"/>
        <v>67095.839999999997</v>
      </c>
      <c r="L80" s="290">
        <f>orcamento!K80</f>
        <v>0.2215</v>
      </c>
      <c r="M80" s="290">
        <v>1.1276999999999999</v>
      </c>
    </row>
    <row r="81" spans="1:13" x14ac:dyDescent="0.25">
      <c r="A81" s="281">
        <v>1</v>
      </c>
      <c r="B81" s="282">
        <f>IF(AND(G81&lt;&gt;"",H81&gt;0,I81&lt;&gt;"",J81&lt;&gt;0,K81&lt;&gt;0),COUNT($B$11:B80)+1,"")</f>
        <v>63</v>
      </c>
      <c r="C81" s="283" t="str">
        <f>orcamento!A81</f>
        <v>4.3</v>
      </c>
      <c r="D81" s="284" t="str">
        <f>orcamento!B81</f>
        <v>COMPOSICAO_PROPRIA</v>
      </c>
      <c r="E81" s="285" t="str">
        <f>orcamento!C81</f>
        <v>CCU 34</v>
      </c>
      <c r="F81" s="286">
        <v>45170</v>
      </c>
      <c r="G81" s="287" t="str">
        <f>orcamento!D81</f>
        <v>RAMPA ACESSIVEL DIMENSÃO 1,8x1,5M E ABAS 0,5M -  FORNECIMENTO E EXECUÇÃO</v>
      </c>
      <c r="H81" s="288">
        <f>orcamento!E81</f>
        <v>3</v>
      </c>
      <c r="I81" s="288" t="str">
        <f>orcamento!F81</f>
        <v>UN</v>
      </c>
      <c r="J81" s="288">
        <f>orcamento!O81</f>
        <v>425.02</v>
      </c>
      <c r="K81" s="289">
        <f t="shared" si="1"/>
        <v>1275.06</v>
      </c>
      <c r="L81" s="290">
        <f>orcamento!K81</f>
        <v>0.2215</v>
      </c>
      <c r="M81" s="290">
        <v>1.1276999999999999</v>
      </c>
    </row>
    <row r="82" spans="1:13" x14ac:dyDescent="0.25">
      <c r="A82" s="281">
        <v>1</v>
      </c>
      <c r="B82" s="282">
        <f>IF(AND(G82&lt;&gt;"",H82&gt;0,I82&lt;&gt;"",J82&lt;&gt;0,K82&lt;&gt;0),COUNT($B$11:B81)+1,"")</f>
        <v>64</v>
      </c>
      <c r="C82" s="283" t="str">
        <f>orcamento!A82</f>
        <v>4.4</v>
      </c>
      <c r="D82" s="284" t="str">
        <f>orcamento!B82</f>
        <v>COMPOSICAO_PROPRIA</v>
      </c>
      <c r="E82" s="285" t="str">
        <f>orcamento!C82</f>
        <v>CCU 35</v>
      </c>
      <c r="F82" s="286">
        <v>45170</v>
      </c>
      <c r="G82" s="287" t="str">
        <f>orcamento!D82</f>
        <v>PISO TÁTIL CIMENTÍCIO 40X40X2,5CM ASSENTAMENTO COM ARGAMASSA - FORNECIMENTO E INSTALAÇÃO</v>
      </c>
      <c r="H82" s="288">
        <f>orcamento!E82</f>
        <v>16.62</v>
      </c>
      <c r="I82" s="288" t="str">
        <f>orcamento!F82</f>
        <v>M2</v>
      </c>
      <c r="J82" s="288">
        <f>orcamento!O82</f>
        <v>179.69</v>
      </c>
      <c r="K82" s="289">
        <f t="shared" si="1"/>
        <v>2986.45</v>
      </c>
      <c r="L82" s="290">
        <f>orcamento!K82</f>
        <v>0.2215</v>
      </c>
      <c r="M82" s="290">
        <v>1.1276999999999999</v>
      </c>
    </row>
    <row r="83" spans="1:13" x14ac:dyDescent="0.25">
      <c r="A83" s="281">
        <v>1</v>
      </c>
      <c r="B83" s="282">
        <f>IF(AND(G83&lt;&gt;"",H83&gt;0,I83&lt;&gt;"",J83&lt;&gt;0,K83&lt;&gt;0),COUNT($B$11:B82)+1,"")</f>
        <v>65</v>
      </c>
      <c r="C83" s="283" t="str">
        <f>orcamento!A83</f>
        <v>4.5</v>
      </c>
      <c r="D83" s="284" t="str">
        <f>orcamento!B83</f>
        <v>COMPOSICAO_PROPRIA</v>
      </c>
      <c r="E83" s="285" t="str">
        <f>orcamento!C83</f>
        <v>CCU 36</v>
      </c>
      <c r="F83" s="286">
        <v>45170</v>
      </c>
      <c r="G83" s="287" t="str">
        <f>orcamento!D83</f>
        <v>PLANTIO DE GRAMA EM PLACAS EM TALUDE - INCLUSO FRETE E CARGA E DESCARGA</v>
      </c>
      <c r="H83" s="288">
        <f>orcamento!E83</f>
        <v>805</v>
      </c>
      <c r="I83" s="288" t="str">
        <f>orcamento!F83</f>
        <v>M2</v>
      </c>
      <c r="J83" s="288">
        <f>orcamento!O83</f>
        <v>32.07</v>
      </c>
      <c r="K83" s="289">
        <f t="shared" si="1"/>
        <v>25816.35</v>
      </c>
      <c r="L83" s="290">
        <f>orcamento!K83</f>
        <v>0.2215</v>
      </c>
      <c r="M83" s="290">
        <v>1.1276999999999999</v>
      </c>
    </row>
    <row r="84" spans="1:13" x14ac:dyDescent="0.25">
      <c r="A84" s="281">
        <v>1</v>
      </c>
      <c r="B84" s="282">
        <f>IF(AND(G84&lt;&gt;"",H84&gt;0,I84&lt;&gt;"",J84&lt;&gt;0,K84&lt;&gt;0),COUNT($B$11:B83)+1,"")</f>
        <v>66</v>
      </c>
      <c r="C84" s="283" t="str">
        <f>orcamento!A84</f>
        <v>4.6</v>
      </c>
      <c r="D84" s="284" t="str">
        <f>orcamento!B84</f>
        <v>COMPOSICAO_PROPRIA</v>
      </c>
      <c r="E84" s="285" t="str">
        <f>orcamento!C84</f>
        <v>CCU 37</v>
      </c>
      <c r="F84" s="286">
        <v>45170</v>
      </c>
      <c r="G84" s="287" t="str">
        <f>orcamento!D84</f>
        <v>GUIA (MEIO-FIO) EM TRECHO RETO, EM CONCRETO PRÉ-FABRICADO, DIMENSÕES 100X15X13X30 CM (COMPRIMENTO X BASE INFERIOR X BASE SUPERIOR X ALTURA), PARA VIAS URBANAS (USO VIÁRIO) UTILIZADO ENTERRADO PARA ACABAMENTO FINAL DE TRECHO - ASSENTAMENTO</v>
      </c>
      <c r="H84" s="288">
        <f>orcamento!E84</f>
        <v>876</v>
      </c>
      <c r="I84" s="288" t="str">
        <f>orcamento!F84</f>
        <v>M</v>
      </c>
      <c r="J84" s="288">
        <f>orcamento!O84</f>
        <v>24.13</v>
      </c>
      <c r="K84" s="289">
        <f t="shared" si="1"/>
        <v>21137.88</v>
      </c>
      <c r="L84" s="290">
        <f>orcamento!K84</f>
        <v>0.2215</v>
      </c>
      <c r="M84" s="290">
        <v>1.1276999999999999</v>
      </c>
    </row>
    <row r="85" spans="1:13" x14ac:dyDescent="0.25">
      <c r="A85" s="281">
        <v>1</v>
      </c>
      <c r="B85" s="282">
        <f>IF(AND(G85&lt;&gt;"",H85&gt;0,I85&lt;&gt;"",J85&lt;&gt;0,K85&lt;&gt;0),COUNT($B$11:B84)+1,"")</f>
        <v>67</v>
      </c>
      <c r="C85" s="283" t="str">
        <f>orcamento!A85</f>
        <v>4.7</v>
      </c>
      <c r="D85" s="284" t="str">
        <f>orcamento!B85</f>
        <v>COMPOSICAO_PROPRIA</v>
      </c>
      <c r="E85" s="285" t="str">
        <f>orcamento!C85</f>
        <v>CCU 38</v>
      </c>
      <c r="F85" s="286">
        <v>45170</v>
      </c>
      <c r="G85" s="287" t="str">
        <f>orcamento!D85</f>
        <v>GUIA (MEIO-FIO) EM TRECHO RETO, EM CONCRETO PRÉ-FABRICADO, DIMENSÕES 100X15X13X30 CM (COMPRIMENTO X BASE INFERIOR X BASE SUPERIOR X ALTURA), PARA VIAS URBANAS (USO VIÁRIO) - ASSENTAMENTO ENTERRADO PARA INTERFACE COM OUTRO PAVIMENTO</v>
      </c>
      <c r="H85" s="288">
        <f>orcamento!E85</f>
        <v>45</v>
      </c>
      <c r="I85" s="288" t="str">
        <f>orcamento!F85</f>
        <v>M</v>
      </c>
      <c r="J85" s="288">
        <f>orcamento!O85</f>
        <v>26.240000000000002</v>
      </c>
      <c r="K85" s="289">
        <f t="shared" si="1"/>
        <v>1180.8</v>
      </c>
      <c r="L85" s="290">
        <f>orcamento!K85</f>
        <v>0.2215</v>
      </c>
      <c r="M85" s="290">
        <v>1.1276999999999999</v>
      </c>
    </row>
    <row r="86" spans="1:13" x14ac:dyDescent="0.25">
      <c r="A86" s="281">
        <v>1</v>
      </c>
      <c r="B86" s="282">
        <f>IF(AND(G86&lt;&gt;"",H86&gt;0,I86&lt;&gt;"",J86&lt;&gt;0,K86&lt;&gt;0),COUNT($B$11:B85)+1,"")</f>
        <v>68</v>
      </c>
      <c r="C86" s="283" t="str">
        <f>orcamento!A86</f>
        <v>4.8</v>
      </c>
      <c r="D86" s="284" t="str">
        <f>orcamento!B86</f>
        <v>COMPOSICAO_PROPRIA</v>
      </c>
      <c r="E86" s="285" t="str">
        <f>orcamento!C86</f>
        <v>CCU 39</v>
      </c>
      <c r="F86" s="286">
        <v>45170</v>
      </c>
      <c r="G86" s="287" t="str">
        <f>orcamento!D86</f>
        <v>GUIA (MEIO-FIO) EM TRECHO RETO, EM CONCRETO PRÉ-FABRICADO, DIMENSÕES 100X15X13X30 CM (COMPRIMENTO X BASE INFERIOR X BASE SUPERIOR X ALTURA), PARA VIAS URBANAS (USO VIÁRIO) UTILIZADO ENTERRADO PARA ACABAMENTO FINAL DE TRECHO - FORNECIMENTO</v>
      </c>
      <c r="H86" s="288">
        <f>orcamento!E86</f>
        <v>921</v>
      </c>
      <c r="I86" s="288" t="str">
        <f>orcamento!F86</f>
        <v>M</v>
      </c>
      <c r="J86" s="288">
        <f>orcamento!O86</f>
        <v>39.4</v>
      </c>
      <c r="K86" s="289">
        <f t="shared" si="1"/>
        <v>36287.4</v>
      </c>
      <c r="L86" s="290">
        <f>orcamento!K86</f>
        <v>0.13700000000000001</v>
      </c>
      <c r="M86" s="290">
        <v>1.1276999999999999</v>
      </c>
    </row>
    <row r="87" spans="1:13" x14ac:dyDescent="0.25">
      <c r="A87" s="281">
        <v>1</v>
      </c>
      <c r="B87" s="282">
        <f>IF(AND(G87&lt;&gt;"",H87&gt;0,I87&lt;&gt;"",J87&lt;&gt;0,K87&lt;&gt;0),COUNT($B$11:B86)+1,"")</f>
        <v>69</v>
      </c>
      <c r="C87" s="283" t="str">
        <f>orcamento!A87</f>
        <v>4.9</v>
      </c>
      <c r="D87" s="284" t="str">
        <f>orcamento!B87</f>
        <v>SINAPI</v>
      </c>
      <c r="E87" s="285">
        <f>orcamento!C87</f>
        <v>101013</v>
      </c>
      <c r="F87" s="286">
        <v>45170</v>
      </c>
      <c r="G87" s="287" t="str">
        <f>orcamento!D87</f>
        <v>CARGA, MANOBRA E DESCARGA DE PEÇAS DE CONCRETO, EM CAMINHÃO CARROCERIA COM GUINDAUTO (MUNCK) 11,7 TM</v>
      </c>
      <c r="H87" s="288">
        <f>orcamento!E87</f>
        <v>92.83</v>
      </c>
      <c r="I87" s="288" t="str">
        <f>orcamento!F87</f>
        <v>T</v>
      </c>
      <c r="J87" s="288">
        <f>orcamento!O87</f>
        <v>56.239999999999995</v>
      </c>
      <c r="K87" s="289">
        <f t="shared" si="1"/>
        <v>5220.76</v>
      </c>
      <c r="L87" s="290">
        <f>orcamento!K87</f>
        <v>0.2215</v>
      </c>
      <c r="M87" s="290">
        <v>1.1276999999999999</v>
      </c>
    </row>
    <row r="88" spans="1:13" x14ac:dyDescent="0.25">
      <c r="A88" s="281">
        <v>1</v>
      </c>
      <c r="B88" s="282">
        <f>IF(AND(G88&lt;&gt;"",H88&gt;0,I88&lt;&gt;"",J88&lt;&gt;0,K88&lt;&gt;0),COUNT($B$11:B87)+1,"")</f>
        <v>70</v>
      </c>
      <c r="C88" s="283" t="str">
        <f>orcamento!A88</f>
        <v>4.10</v>
      </c>
      <c r="D88" s="284" t="str">
        <f>orcamento!B88</f>
        <v>SINAPI</v>
      </c>
      <c r="E88" s="285">
        <f>orcamento!C88</f>
        <v>100952</v>
      </c>
      <c r="F88" s="286">
        <v>45170</v>
      </c>
      <c r="G88" s="287" t="str">
        <f>orcamento!D88</f>
        <v>TRANSPORTE COM CAMINHÃO CARROCERIA COM GUINDAUTO (MUNCK),  MOMENTO MÁXIMO DE CARGA 11,7 TM, EM VIA URBANA PAVIMENTADA, DMT ATÉ 30KM</v>
      </c>
      <c r="H88" s="288">
        <f>orcamento!E88</f>
        <v>2784.9</v>
      </c>
      <c r="I88" s="288" t="str">
        <f>orcamento!F88</f>
        <v>TXKM</v>
      </c>
      <c r="J88" s="288">
        <f>orcamento!O88</f>
        <v>3.54</v>
      </c>
      <c r="K88" s="289">
        <f t="shared" si="1"/>
        <v>9858.5499999999993</v>
      </c>
      <c r="L88" s="290">
        <f>orcamento!K88</f>
        <v>0.2215</v>
      </c>
      <c r="M88" s="290">
        <v>1.1276999999999999</v>
      </c>
    </row>
    <row r="89" spans="1:13" x14ac:dyDescent="0.25">
      <c r="A89" s="281">
        <v>1</v>
      </c>
      <c r="B89" s="282">
        <f>IF(AND(G89&lt;&gt;"",H89&gt;0,I89&lt;&gt;"",J89&lt;&gt;0,K89&lt;&gt;0),COUNT($B$11:B88)+1,"")</f>
        <v>71</v>
      </c>
      <c r="C89" s="283" t="str">
        <f>orcamento!A89</f>
        <v>4.11</v>
      </c>
      <c r="D89" s="284" t="str">
        <f>orcamento!B89</f>
        <v>SINAPI</v>
      </c>
      <c r="E89" s="285">
        <f>orcamento!C89</f>
        <v>100953</v>
      </c>
      <c r="F89" s="286">
        <v>45170</v>
      </c>
      <c r="G89" s="287" t="str">
        <f>orcamento!D89</f>
        <v>TRANSPORTE COM CAMINHÃO CARROCERIA COM GUINDAUTO (MUNCK),  MOMENTO MÁXIMO DE CARGA 11,7 TM, EM VIA URBANA PAVIMENTADA, ADICIONAL PARA DMT EXCEDENTE A 30 KM</v>
      </c>
      <c r="H89" s="288">
        <f>orcamento!E89</f>
        <v>1299.6199999999999</v>
      </c>
      <c r="I89" s="288" t="str">
        <f>orcamento!F89</f>
        <v>TXKM</v>
      </c>
      <c r="J89" s="288">
        <f>orcamento!O89</f>
        <v>1.3900000000000001</v>
      </c>
      <c r="K89" s="289">
        <f t="shared" si="1"/>
        <v>1806.47</v>
      </c>
      <c r="L89" s="290">
        <f>orcamento!K89</f>
        <v>0.2215</v>
      </c>
      <c r="M89" s="290">
        <v>1.1276999999999999</v>
      </c>
    </row>
    <row r="90" spans="1:13" x14ac:dyDescent="0.25">
      <c r="A90" s="281">
        <v>1</v>
      </c>
      <c r="B90" s="282">
        <f>IF(AND(G90&lt;&gt;"",H90&gt;0,I90&lt;&gt;"",J90&lt;&gt;0,K90&lt;&gt;0),COUNT($B$11:B89)+1,"")</f>
        <v>72</v>
      </c>
      <c r="C90" s="283" t="str">
        <f>orcamento!A90</f>
        <v>4.12</v>
      </c>
      <c r="D90" s="284" t="str">
        <f>orcamento!B90</f>
        <v>COMPOSICAO_PROPRIA</v>
      </c>
      <c r="E90" s="285" t="str">
        <f>orcamento!C90</f>
        <v>CCU 41</v>
      </c>
      <c r="F90" s="286">
        <v>45170</v>
      </c>
      <c r="G90" s="287" t="str">
        <f>orcamento!D90</f>
        <v>AREIA - EXECUÇÃO E COMPACTAÇÃO DE BASE E OU SUB BASE PARA PAVIMENTAÇÃO, INCLUSIVE INSUMO, EXCLUSIVE ESCAVAÇÃO, CARGA E TRANSPORTE</v>
      </c>
      <c r="H90" s="288">
        <f>orcamento!E90</f>
        <v>1564.91</v>
      </c>
      <c r="I90" s="288" t="str">
        <f>orcamento!F90</f>
        <v>M3</v>
      </c>
      <c r="J90" s="288">
        <f>orcamento!O90</f>
        <v>144.69000000000003</v>
      </c>
      <c r="K90" s="289">
        <f t="shared" si="1"/>
        <v>226426.83</v>
      </c>
      <c r="L90" s="290">
        <f>orcamento!K90</f>
        <v>0.2215</v>
      </c>
      <c r="M90" s="290">
        <v>1.1276999999999999</v>
      </c>
    </row>
    <row r="91" spans="1:13" x14ac:dyDescent="0.25">
      <c r="A91" s="281">
        <v>1</v>
      </c>
      <c r="B91" s="282">
        <f>IF(AND(G91&lt;&gt;"",H91&gt;0,I91&lt;&gt;"",J91&lt;&gt;0,K91&lt;&gt;0),COUNT($B$11:B90)+1,"")</f>
        <v>73</v>
      </c>
      <c r="C91" s="283" t="str">
        <f>orcamento!A91</f>
        <v>4.13</v>
      </c>
      <c r="D91" s="284" t="str">
        <f>orcamento!B91</f>
        <v>SINAPI</v>
      </c>
      <c r="E91" s="285">
        <f>orcamento!C91</f>
        <v>96396</v>
      </c>
      <c r="F91" s="286">
        <v>45170</v>
      </c>
      <c r="G91" s="287" t="str">
        <f>orcamento!D91</f>
        <v>BRITA GRADUADA SIMPLES - EXECUÇÃO E COMPACTAÇÃO DE BASE E OU SUB BASE PARA PAVIMENTAÇÃO, INCLUSIVE BRITA, EXCLUSIVE CARGA E TRANSPORTE</v>
      </c>
      <c r="H91" s="288">
        <f>orcamento!E91</f>
        <v>1103.4000000000001</v>
      </c>
      <c r="I91" s="288" t="str">
        <f>orcamento!F91</f>
        <v>M3</v>
      </c>
      <c r="J91" s="288">
        <f>orcamento!O91</f>
        <v>158.74</v>
      </c>
      <c r="K91" s="289">
        <f t="shared" si="1"/>
        <v>175153.72</v>
      </c>
      <c r="L91" s="290">
        <f>orcamento!K91</f>
        <v>0.2215</v>
      </c>
      <c r="M91" s="290">
        <v>1.1276999999999999</v>
      </c>
    </row>
    <row r="92" spans="1:13" x14ac:dyDescent="0.25">
      <c r="A92" s="281">
        <v>1</v>
      </c>
      <c r="B92" s="282">
        <f>IF(AND(G92&lt;&gt;"",H92&gt;0,I92&lt;&gt;"",J92&lt;&gt;0,K92&lt;&gt;0),COUNT($B$11:B91)+1,"")</f>
        <v>74</v>
      </c>
      <c r="C92" s="283" t="str">
        <f>orcamento!A92</f>
        <v>4.14</v>
      </c>
      <c r="D92" s="284" t="str">
        <f>orcamento!B92</f>
        <v>SINAPI</v>
      </c>
      <c r="E92" s="285">
        <f>orcamento!C92</f>
        <v>100978</v>
      </c>
      <c r="F92" s="286">
        <v>45170</v>
      </c>
      <c r="G92" s="287" t="str">
        <f>orcamento!D92</f>
        <v>CARGA, MANOBRA E DESCARGA DE SOLOS E MATERIAIS GRANULARES EM CAMINHÃO BASCULANTE 10 M³ - CARGA COM ESCAVADEIRA HIDRÁULICA (CAÇAMBA DE 1,20 M³ / 155 HP) E DESCARGA LIVRE</v>
      </c>
      <c r="H92" s="288">
        <f>orcamento!E92</f>
        <v>3280.21</v>
      </c>
      <c r="I92" s="288" t="str">
        <f>orcamento!F92</f>
        <v>M3</v>
      </c>
      <c r="J92" s="288">
        <f>orcamento!O92</f>
        <v>8.89</v>
      </c>
      <c r="K92" s="289">
        <f t="shared" si="1"/>
        <v>29161.07</v>
      </c>
      <c r="L92" s="290">
        <f>orcamento!K92</f>
        <v>0.2215</v>
      </c>
      <c r="M92" s="290">
        <v>1.1276999999999999</v>
      </c>
    </row>
    <row r="93" spans="1:13" x14ac:dyDescent="0.25">
      <c r="A93" s="281">
        <v>1</v>
      </c>
      <c r="B93" s="282">
        <f>IF(AND(G93&lt;&gt;"",H93&gt;0,I93&lt;&gt;"",J93&lt;&gt;0,K93&lt;&gt;0),COUNT($B$11:B92)+1,"")</f>
        <v>75</v>
      </c>
      <c r="C93" s="283" t="str">
        <f>orcamento!A93</f>
        <v>4.15</v>
      </c>
      <c r="D93" s="284" t="str">
        <f>orcamento!B93</f>
        <v>SINAPI</v>
      </c>
      <c r="E93" s="285">
        <f>orcamento!C93</f>
        <v>95875</v>
      </c>
      <c r="F93" s="286">
        <v>45170</v>
      </c>
      <c r="G93" s="287" t="str">
        <f>orcamento!D93</f>
        <v>TRANSPORTE COM CAMINHÃO BASCULANTE DE 10 M³, EM VIA URBANA PAVIMENTADA, DMT ATÉ 30 KM</v>
      </c>
      <c r="H93" s="288">
        <f>orcamento!E93</f>
        <v>92538.11</v>
      </c>
      <c r="I93" s="288" t="str">
        <f>orcamento!F93</f>
        <v>M3XKM</v>
      </c>
      <c r="J93" s="288">
        <f>orcamento!O93</f>
        <v>3.12</v>
      </c>
      <c r="K93" s="289">
        <f t="shared" si="1"/>
        <v>288718.90000000002</v>
      </c>
      <c r="L93" s="290">
        <f>orcamento!K93</f>
        <v>0.2215</v>
      </c>
      <c r="M93" s="290">
        <v>1.1276999999999999</v>
      </c>
    </row>
    <row r="94" spans="1:13" x14ac:dyDescent="0.25">
      <c r="A94" s="281">
        <v>1</v>
      </c>
      <c r="B94" s="282">
        <f>IF(AND(G94&lt;&gt;"",H94&gt;0,I94&lt;&gt;"",J94&lt;&gt;0,K94&lt;&gt;0),COUNT($B$11:B93)+1,"")</f>
        <v>76</v>
      </c>
      <c r="C94" s="283" t="str">
        <f>orcamento!A94</f>
        <v>4.16</v>
      </c>
      <c r="D94" s="284" t="str">
        <f>orcamento!B94</f>
        <v>SINAPI</v>
      </c>
      <c r="E94" s="285">
        <f>orcamento!C94</f>
        <v>93590</v>
      </c>
      <c r="F94" s="286">
        <v>45170</v>
      </c>
      <c r="G94" s="287" t="str">
        <f>orcamento!D94</f>
        <v xml:space="preserve">TRANSPORTE COM CAMINHÃO BASCULANTE DE 10 M³, EM VIA URBANA PAVIMENTADA, ADICIONAL PARA DMT EXCEDENTE A 30 KM </v>
      </c>
      <c r="H94" s="288">
        <f>orcamento!E94</f>
        <v>22509.360000000001</v>
      </c>
      <c r="I94" s="288" t="str">
        <f>orcamento!F94</f>
        <v>M3XKM</v>
      </c>
      <c r="J94" s="288">
        <f>orcamento!O94</f>
        <v>1.22</v>
      </c>
      <c r="K94" s="289">
        <f t="shared" si="1"/>
        <v>27461.42</v>
      </c>
      <c r="L94" s="290">
        <f>orcamento!K94</f>
        <v>0.2215</v>
      </c>
      <c r="M94" s="290">
        <v>1.1276999999999999</v>
      </c>
    </row>
    <row r="95" spans="1:13" x14ac:dyDescent="0.25">
      <c r="A95" s="281">
        <v>1</v>
      </c>
      <c r="B95" s="282">
        <f>IF(AND(G95&lt;&gt;"",H95&gt;0,I95&lt;&gt;"",J95&lt;&gt;0,K95&lt;&gt;0),COUNT($B$11:B94)+1,"")</f>
        <v>77</v>
      </c>
      <c r="C95" s="283" t="str">
        <f>orcamento!A95</f>
        <v>4.17</v>
      </c>
      <c r="D95" s="284" t="str">
        <f>orcamento!B95</f>
        <v>COMPOSICAO_PROPRIA</v>
      </c>
      <c r="E95" s="285" t="str">
        <f>orcamento!C95</f>
        <v>CCU 45</v>
      </c>
      <c r="F95" s="286">
        <v>45170</v>
      </c>
      <c r="G95" s="287" t="str">
        <f>orcamento!D95</f>
        <v>IMPRIMAÇÃO COM ASFALTO DILUÍDO - EXECUÇÃO</v>
      </c>
      <c r="H95" s="288">
        <f>orcamento!E95</f>
        <v>5268</v>
      </c>
      <c r="I95" s="288" t="str">
        <f>orcamento!F95</f>
        <v>M2</v>
      </c>
      <c r="J95" s="288">
        <f>orcamento!O95</f>
        <v>0.87999999999999989</v>
      </c>
      <c r="K95" s="289">
        <f t="shared" si="1"/>
        <v>4635.84</v>
      </c>
      <c r="L95" s="290">
        <f>orcamento!K95</f>
        <v>0.2215</v>
      </c>
      <c r="M95" s="290">
        <v>1.1276999999999999</v>
      </c>
    </row>
    <row r="96" spans="1:13" x14ac:dyDescent="0.25">
      <c r="A96" s="281">
        <v>1</v>
      </c>
      <c r="B96" s="282">
        <f>IF(AND(G96&lt;&gt;"",H96&gt;0,I96&lt;&gt;"",J96&lt;&gt;0,K96&lt;&gt;0),COUNT($B$11:B95)+1,"")</f>
        <v>78</v>
      </c>
      <c r="C96" s="283" t="str">
        <f>orcamento!A96</f>
        <v>4.18</v>
      </c>
      <c r="D96" s="284" t="str">
        <f>orcamento!B96</f>
        <v>COMPOSICAO_PROPRIA</v>
      </c>
      <c r="E96" s="285" t="str">
        <f>orcamento!C96</f>
        <v>CCU 46</v>
      </c>
      <c r="F96" s="286">
        <v>45170</v>
      </c>
      <c r="G96" s="287" t="str">
        <f>orcamento!D96</f>
        <v>IMPRIMAÇÃO COM ASFALTO DILUÍDO - FORNECIMENTO INSUMO</v>
      </c>
      <c r="H96" s="288">
        <f>orcamento!E96</f>
        <v>6.32</v>
      </c>
      <c r="I96" s="288" t="str">
        <f>orcamento!F96</f>
        <v>T</v>
      </c>
      <c r="J96" s="288">
        <f>orcamento!O96</f>
        <v>6136.95</v>
      </c>
      <c r="K96" s="289">
        <f t="shared" si="1"/>
        <v>38785.519999999997</v>
      </c>
      <c r="L96" s="290">
        <f>orcamento!K96</f>
        <v>0.13700000000000001</v>
      </c>
      <c r="M96" s="290">
        <v>1.1276999999999999</v>
      </c>
    </row>
    <row r="97" spans="1:13" x14ac:dyDescent="0.25">
      <c r="A97" s="281">
        <v>1</v>
      </c>
      <c r="B97" s="282">
        <f>IF(AND(G97&lt;&gt;"",H97&gt;0,I97&lt;&gt;"",J97&lt;&gt;0,K97&lt;&gt;0),COUNT($B$11:B96)+1,"")</f>
        <v>79</v>
      </c>
      <c r="C97" s="283" t="str">
        <f>orcamento!A97</f>
        <v>4.19</v>
      </c>
      <c r="D97" s="284" t="str">
        <f>orcamento!B97</f>
        <v>COMPOSICAO_PROPRIA</v>
      </c>
      <c r="E97" s="285" t="str">
        <f>orcamento!C97</f>
        <v>CCU 47</v>
      </c>
      <c r="F97" s="286">
        <v>45170</v>
      </c>
      <c r="G97" s="287" t="str">
        <f>orcamento!D97</f>
        <v>PINTURA DE LIGAÇÃO COM EMULSÃO ASFALTICA - EXECUÇÃO</v>
      </c>
      <c r="H97" s="288">
        <f>orcamento!E97</f>
        <v>5268</v>
      </c>
      <c r="I97" s="288" t="str">
        <f>orcamento!F97</f>
        <v>M2</v>
      </c>
      <c r="J97" s="288">
        <f>orcamento!O97</f>
        <v>1.1100000000000001</v>
      </c>
      <c r="K97" s="289">
        <f t="shared" si="1"/>
        <v>5847.48</v>
      </c>
      <c r="L97" s="290">
        <f>orcamento!K97</f>
        <v>0.2215</v>
      </c>
      <c r="M97" s="290">
        <v>1.1276999999999999</v>
      </c>
    </row>
    <row r="98" spans="1:13" x14ac:dyDescent="0.25">
      <c r="A98" s="281">
        <v>1</v>
      </c>
      <c r="B98" s="282">
        <f>IF(AND(G98&lt;&gt;"",H98&gt;0,I98&lt;&gt;"",J98&lt;&gt;0,K98&lt;&gt;0),COUNT($B$11:B97)+1,"")</f>
        <v>80</v>
      </c>
      <c r="C98" s="283" t="str">
        <f>orcamento!A98</f>
        <v>4.20</v>
      </c>
      <c r="D98" s="284" t="str">
        <f>orcamento!B98</f>
        <v>COMPOSICAO_PROPRIA</v>
      </c>
      <c r="E98" s="285" t="str">
        <f>orcamento!C98</f>
        <v>CCU 48</v>
      </c>
      <c r="F98" s="286">
        <v>45170</v>
      </c>
      <c r="G98" s="287" t="str">
        <f>orcamento!D98</f>
        <v>PINTURA DE LIGAÇÃO COM EMULSÃO ASFALTICA - FORNECIMENTO INSUMO</v>
      </c>
      <c r="H98" s="288">
        <f>orcamento!E98</f>
        <v>2.63</v>
      </c>
      <c r="I98" s="288" t="str">
        <f>orcamento!F98</f>
        <v>T</v>
      </c>
      <c r="J98" s="288">
        <f>orcamento!O98</f>
        <v>3364.95</v>
      </c>
      <c r="K98" s="289">
        <f t="shared" si="1"/>
        <v>8849.82</v>
      </c>
      <c r="L98" s="290">
        <f>orcamento!K98</f>
        <v>0.13700000000000001</v>
      </c>
      <c r="M98" s="290">
        <v>1.1276999999999999</v>
      </c>
    </row>
    <row r="99" spans="1:13" x14ac:dyDescent="0.25">
      <c r="A99" s="281">
        <v>1</v>
      </c>
      <c r="B99" s="282">
        <f>IF(AND(G99&lt;&gt;"",H99&gt;0,I99&lt;&gt;"",J99&lt;&gt;0,K99&lt;&gt;0),COUNT($B$11:B98)+1,"")</f>
        <v>81</v>
      </c>
      <c r="C99" s="283" t="str">
        <f>orcamento!A99</f>
        <v>4.21</v>
      </c>
      <c r="D99" s="284" t="str">
        <f>orcamento!B99</f>
        <v>COTACAO</v>
      </c>
      <c r="E99" s="285" t="str">
        <f>orcamento!C99</f>
        <v>TAB 05.05</v>
      </c>
      <c r="F99" s="286">
        <v>45170</v>
      </c>
      <c r="G99" s="287" t="str">
        <f>orcamento!D99</f>
        <v>TRANSPORTE DE ASFALTO DILUIDO/EMULSAO ASFALTICA (Distribuidora de derivado de petróleo ate Obra)</v>
      </c>
      <c r="H99" s="288">
        <f>orcamento!E99</f>
        <v>8.9499999999999993</v>
      </c>
      <c r="I99" s="288" t="str">
        <f>orcamento!F99</f>
        <v>T</v>
      </c>
      <c r="J99" s="288">
        <f>orcamento!O99</f>
        <v>148.57</v>
      </c>
      <c r="K99" s="289">
        <f t="shared" si="1"/>
        <v>1329.7</v>
      </c>
      <c r="L99" s="290">
        <f>orcamento!K99</f>
        <v>0.13700000000000001</v>
      </c>
      <c r="M99" s="290">
        <v>1.1276999999999999</v>
      </c>
    </row>
    <row r="100" spans="1:13" x14ac:dyDescent="0.25">
      <c r="A100" s="281">
        <v>1</v>
      </c>
      <c r="B100" s="282">
        <f>IF(AND(G100&lt;&gt;"",H100&gt;0,I100&lt;&gt;"",J100&lt;&gt;0,K100&lt;&gt;0),COUNT($B$11:B99)+1,"")</f>
        <v>82</v>
      </c>
      <c r="C100" s="283" t="str">
        <f>orcamento!A100</f>
        <v>4.22</v>
      </c>
      <c r="D100" s="284" t="str">
        <f>orcamento!B100</f>
        <v>COMPOSICAO_PROPRIA</v>
      </c>
      <c r="E100" s="285" t="str">
        <f>orcamento!C100</f>
        <v>CCU 49</v>
      </c>
      <c r="F100" s="286">
        <v>45170</v>
      </c>
      <c r="G100" s="287" t="str">
        <f>orcamento!D100</f>
        <v>EXECUÇÃO PAVIMENTO DE CONCRETO ASFÁLTICO, CAMADA DE ROLAMENTO, EXCLUSIVE CARGA E TRANSPORTE</v>
      </c>
      <c r="H100" s="288">
        <f>orcamento!E100</f>
        <v>263.39999999999998</v>
      </c>
      <c r="I100" s="288" t="str">
        <f>orcamento!F100</f>
        <v>M3</v>
      </c>
      <c r="J100" s="288">
        <f>orcamento!O100</f>
        <v>155.92000000000002</v>
      </c>
      <c r="K100" s="289">
        <f t="shared" si="1"/>
        <v>41069.33</v>
      </c>
      <c r="L100" s="290">
        <f>orcamento!K100</f>
        <v>0.2215</v>
      </c>
      <c r="M100" s="290">
        <v>1.1276999999999999</v>
      </c>
    </row>
    <row r="101" spans="1:13" x14ac:dyDescent="0.25">
      <c r="A101" s="281">
        <v>1</v>
      </c>
      <c r="B101" s="282">
        <f>IF(AND(G101&lt;&gt;"",H101&gt;0,I101&lt;&gt;"",J101&lt;&gt;0,K101&lt;&gt;0),COUNT($B$11:B100)+1,"")</f>
        <v>83</v>
      </c>
      <c r="C101" s="283" t="str">
        <f>orcamento!A101</f>
        <v>4.23</v>
      </c>
      <c r="D101" s="284" t="str">
        <f>orcamento!B101</f>
        <v>COMPOSICAO_PROPRIA</v>
      </c>
      <c r="E101" s="285" t="str">
        <f>orcamento!C101</f>
        <v>CCU 50</v>
      </c>
      <c r="F101" s="286">
        <v>45170</v>
      </c>
      <c r="G101" s="287" t="str">
        <f>orcamento!D101</f>
        <v>FORNECIMENTO DE CAP PARA PAVIMENTO DE CONCRETO ASFÁLTICO, INCLUSIVE TRANSPORTE ATE PAVIMENTADORA</v>
      </c>
      <c r="H101" s="288">
        <f>orcamento!E101</f>
        <v>35.78</v>
      </c>
      <c r="I101" s="288" t="str">
        <f>orcamento!F101</f>
        <v>T</v>
      </c>
      <c r="J101" s="288">
        <f>orcamento!O101</f>
        <v>4585.45</v>
      </c>
      <c r="K101" s="289">
        <f t="shared" si="1"/>
        <v>164067.4</v>
      </c>
      <c r="L101" s="290">
        <f>orcamento!K101</f>
        <v>0.13700000000000001</v>
      </c>
      <c r="M101" s="290">
        <v>1.1276999999999999</v>
      </c>
    </row>
    <row r="102" spans="1:13" x14ac:dyDescent="0.25">
      <c r="A102" s="281">
        <v>1</v>
      </c>
      <c r="B102" s="282">
        <f>IF(AND(G102&lt;&gt;"",H102&gt;0,I102&lt;&gt;"",J102&lt;&gt;0,K102&lt;&gt;0),COUNT($B$11:B101)+1,"")</f>
        <v>84</v>
      </c>
      <c r="C102" s="283" t="str">
        <f>orcamento!A102</f>
        <v>4.24</v>
      </c>
      <c r="D102" s="284" t="str">
        <f>orcamento!B102</f>
        <v>COMPOSICAO_PROPRIA</v>
      </c>
      <c r="E102" s="285" t="str">
        <f>orcamento!C102</f>
        <v>CCU 51</v>
      </c>
      <c r="F102" s="286">
        <v>45170</v>
      </c>
      <c r="G102" s="287" t="str">
        <f>orcamento!D102</f>
        <v>USINAGEM CBUQ, INCLUSO FORNECIMENTO DE CONCRETO ASFALTICO (EXCETO CAP) E TRANSPORTE DA JAZIDA ATE PAVIMENTADORA, EXCLUSIVE TRANSPORTE ATE OBRA</v>
      </c>
      <c r="H102" s="288">
        <f>orcamento!E102</f>
        <v>596.37</v>
      </c>
      <c r="I102" s="288" t="str">
        <f>orcamento!F102</f>
        <v>T</v>
      </c>
      <c r="J102" s="288">
        <f>orcamento!O102</f>
        <v>225.18</v>
      </c>
      <c r="K102" s="289">
        <f t="shared" si="1"/>
        <v>134290.6</v>
      </c>
      <c r="L102" s="290">
        <f>orcamento!K102</f>
        <v>0.2215</v>
      </c>
      <c r="M102" s="290">
        <v>1.1276999999999999</v>
      </c>
    </row>
    <row r="103" spans="1:13" x14ac:dyDescent="0.25">
      <c r="A103" s="281">
        <v>1</v>
      </c>
      <c r="B103" s="282">
        <f>IF(AND(G103&lt;&gt;"",H103&gt;0,I103&lt;&gt;"",J103&lt;&gt;0,K103&lt;&gt;0),COUNT($B$11:B102)+1,"")</f>
        <v>85</v>
      </c>
      <c r="C103" s="283" t="str">
        <f>orcamento!A103</f>
        <v>4.25</v>
      </c>
      <c r="D103" s="284" t="str">
        <f>orcamento!B103</f>
        <v>SINAPI</v>
      </c>
      <c r="E103" s="285">
        <f>orcamento!C103</f>
        <v>95878</v>
      </c>
      <c r="F103" s="286">
        <v>45170</v>
      </c>
      <c r="G103" s="287" t="str">
        <f>orcamento!D103</f>
        <v>TRANSPORTE CBUQ COM CAMINHÃO BASCULANTE DE 10 M³, EM VIA URBANA PAVIMENTADA, DMT ATÉ 30 KM (PAVIMENTADORA ATE OBRA)</v>
      </c>
      <c r="H103" s="288">
        <f>orcamento!E103</f>
        <v>18964.5</v>
      </c>
      <c r="I103" s="288" t="str">
        <f>orcamento!F103</f>
        <v>TXKM</v>
      </c>
      <c r="J103" s="288">
        <f>orcamento!O103</f>
        <v>2.11</v>
      </c>
      <c r="K103" s="289">
        <f t="shared" si="1"/>
        <v>40015.1</v>
      </c>
      <c r="L103" s="290">
        <f>orcamento!K103</f>
        <v>0.2215</v>
      </c>
      <c r="M103" s="290">
        <v>1.1276999999999999</v>
      </c>
    </row>
    <row r="104" spans="1:13" x14ac:dyDescent="0.25">
      <c r="A104" s="281">
        <v>1</v>
      </c>
      <c r="B104" s="282">
        <f>IF(AND(G104&lt;&gt;"",H104&gt;0,I104&lt;&gt;"",J104&lt;&gt;0,K104&lt;&gt;0),COUNT($B$11:B103)+1,"")</f>
        <v>86</v>
      </c>
      <c r="C104" s="283" t="str">
        <f>orcamento!A104</f>
        <v>4.26</v>
      </c>
      <c r="D104" s="284" t="str">
        <f>orcamento!B104</f>
        <v>SINAPI</v>
      </c>
      <c r="E104" s="285">
        <f>orcamento!C104</f>
        <v>93596</v>
      </c>
      <c r="F104" s="286">
        <v>45170</v>
      </c>
      <c r="G104" s="287" t="str">
        <f>orcamento!D104</f>
        <v>TRANSPORTE CBUQ COM CAMINHÃO BASCULANTE DE 10 M³, EM VIA URBANA PAVIMENTADA, ADICIONAL PARA DMT EXCEDENTE A 30 KM  (PAVIMENTADORA ATE OBRA)</v>
      </c>
      <c r="H104" s="288">
        <f>orcamento!E104</f>
        <v>18964.5</v>
      </c>
      <c r="I104" s="288" t="str">
        <f>orcamento!F104</f>
        <v>TXKM</v>
      </c>
      <c r="J104" s="288">
        <f>orcamento!O104</f>
        <v>0.81</v>
      </c>
      <c r="K104" s="289">
        <f t="shared" si="1"/>
        <v>15361.25</v>
      </c>
      <c r="L104" s="290">
        <f>orcamento!K104</f>
        <v>0.2215</v>
      </c>
      <c r="M104" s="290">
        <v>1.1276999999999999</v>
      </c>
    </row>
    <row r="105" spans="1:13" x14ac:dyDescent="0.25">
      <c r="A105" s="281"/>
      <c r="B105" s="282"/>
      <c r="C105" s="283"/>
      <c r="D105" s="284"/>
      <c r="E105" s="285"/>
      <c r="F105" s="286"/>
      <c r="G105" s="287"/>
      <c r="H105" s="288"/>
      <c r="I105" s="288"/>
      <c r="J105" s="288"/>
      <c r="K105" s="289"/>
      <c r="L105" s="290"/>
      <c r="M105" s="290"/>
    </row>
    <row r="106" spans="1:13" x14ac:dyDescent="0.25">
      <c r="A106" s="281">
        <v>1</v>
      </c>
      <c r="B106" s="282">
        <f>IF(AND(G106&lt;&gt;"",H106&gt;0,I106&lt;&gt;"",J106&lt;&gt;0,K106&lt;&gt;0),COUNT($B$11:B105)+1,"")</f>
        <v>87</v>
      </c>
      <c r="C106" s="283" t="str">
        <f>orcamento!A106</f>
        <v>5.1</v>
      </c>
      <c r="D106" s="284" t="str">
        <f>orcamento!B106</f>
        <v>SINAPI</v>
      </c>
      <c r="E106" s="285">
        <f>orcamento!C106</f>
        <v>90084</v>
      </c>
      <c r="F106" s="286">
        <v>45170</v>
      </c>
      <c r="G106" s="287" t="str">
        <f>orcamento!D106</f>
        <v>ESCAVAÇÃO MECANIZADA DE VALA COM PROF. MAIOR QUE 1,5 M ATÉ 3,0 M (MÉDIA MONTANTE E JUSANTE/UMA COMPOSIÇÃO POR TRECHO), ESCAVADEIRA (0,8 M3), LARGURA ATÉ 1,5 M, EM SOLO DE 1A CATEGORIA, EM LOCAIS COM ALTO NÍVEL DE INTERFERÊNCIA</v>
      </c>
      <c r="H106" s="288">
        <f>orcamento!E106</f>
        <v>931.37</v>
      </c>
      <c r="I106" s="288" t="str">
        <f>orcamento!F106</f>
        <v>M3</v>
      </c>
      <c r="J106" s="288">
        <f>orcamento!O106</f>
        <v>14.65</v>
      </c>
      <c r="K106" s="289">
        <f t="shared" si="1"/>
        <v>13644.57</v>
      </c>
      <c r="L106" s="290">
        <f>orcamento!K106</f>
        <v>0.2215</v>
      </c>
      <c r="M106" s="290">
        <v>1.1276999999999999</v>
      </c>
    </row>
    <row r="107" spans="1:13" x14ac:dyDescent="0.25">
      <c r="A107" s="281">
        <v>1</v>
      </c>
      <c r="B107" s="282">
        <f>IF(AND(G107&lt;&gt;"",H107&gt;0,I107&lt;&gt;"",J107&lt;&gt;0,K107&lt;&gt;0),COUNT($B$11:B106)+1,"")</f>
        <v>88</v>
      </c>
      <c r="C107" s="283" t="str">
        <f>orcamento!A107</f>
        <v>5.2</v>
      </c>
      <c r="D107" s="284" t="str">
        <f>orcamento!B107</f>
        <v>SINAPI</v>
      </c>
      <c r="E107" s="285">
        <f>orcamento!C107</f>
        <v>93380</v>
      </c>
      <c r="F107" s="286">
        <v>45170</v>
      </c>
      <c r="G107" s="287" t="str">
        <f>orcamento!D107</f>
        <v>REATERRO MECANIZADO DE VALA COM RETROESCAVADEIRA (CAPACIDADE   DA   CAÇAMBA   DA RETRO: 0,26 M³/POTÊNCIA: 88 HP), LARGURA ATÉ 0,8 M, PROFUNDIDADE DE 1,5 A 3,0 M, COM SOLO (SEM SUBSTITUIÇÃO) DE 1ª CATEGORIA</v>
      </c>
      <c r="H107" s="288">
        <f>orcamento!E107</f>
        <v>801.1</v>
      </c>
      <c r="I107" s="288" t="str">
        <f>orcamento!F107</f>
        <v>M3</v>
      </c>
      <c r="J107" s="288">
        <f>orcamento!O107</f>
        <v>19.599999999999998</v>
      </c>
      <c r="K107" s="289">
        <f t="shared" si="1"/>
        <v>15701.56</v>
      </c>
      <c r="L107" s="290">
        <f>orcamento!K107</f>
        <v>0.2215</v>
      </c>
      <c r="M107" s="290">
        <v>1.1276999999999999</v>
      </c>
    </row>
    <row r="108" spans="1:13" x14ac:dyDescent="0.25">
      <c r="A108" s="281">
        <v>1</v>
      </c>
      <c r="B108" s="282">
        <f>IF(AND(G108&lt;&gt;"",H108&gt;0,I108&lt;&gt;"",J108&lt;&gt;0,K108&lt;&gt;0),COUNT($B$11:B107)+1,"")</f>
        <v>89</v>
      </c>
      <c r="C108" s="283" t="str">
        <f>orcamento!A108</f>
        <v>5.3</v>
      </c>
      <c r="D108" s="284" t="str">
        <f>orcamento!B108</f>
        <v>COMPOSICAO_PROPRIA</v>
      </c>
      <c r="E108" s="285" t="str">
        <f>orcamento!C108</f>
        <v>CCU 32</v>
      </c>
      <c r="F108" s="286">
        <v>45170</v>
      </c>
      <c r="G108" s="287" t="str">
        <f>orcamento!D108</f>
        <v>DESMONTE DE MATERIAL DE 3ª CATEGORIA (BLOCOS DE ROCHAS OU MATACOS) ATÉ 2,0m DE PROFUNDIDADE, COM USO DE DISPOSITIVO GERADOR DE GÁS INSTANTÂNEO FRAGMENTADOR DE ROCHA PYROBLAST OU SIMILAR - EXCLUSIVE CARGA E TRANSPORTE</v>
      </c>
      <c r="H108" s="288">
        <f>orcamento!E108</f>
        <v>15</v>
      </c>
      <c r="I108" s="288" t="str">
        <f>orcamento!F108</f>
        <v>M3</v>
      </c>
      <c r="J108" s="288">
        <f>orcamento!O108</f>
        <v>486.35999999999996</v>
      </c>
      <c r="K108" s="289">
        <f t="shared" si="1"/>
        <v>7295.4</v>
      </c>
      <c r="L108" s="290">
        <f>orcamento!K108</f>
        <v>0.2215</v>
      </c>
      <c r="M108" s="290">
        <v>1.1276999999999999</v>
      </c>
    </row>
    <row r="109" spans="1:13" x14ac:dyDescent="0.25">
      <c r="A109" s="281">
        <v>1</v>
      </c>
      <c r="B109" s="282">
        <f>IF(AND(G109&lt;&gt;"",H109&gt;0,I109&lt;&gt;"",J109&lt;&gt;0,K109&lt;&gt;0),COUNT($B$11:B108)+1,"")</f>
        <v>90</v>
      </c>
      <c r="C109" s="283" t="str">
        <f>orcamento!A109</f>
        <v>5.4</v>
      </c>
      <c r="D109" s="284" t="str">
        <f>orcamento!B109</f>
        <v>COMPOSICAO_PROPRIA</v>
      </c>
      <c r="E109" s="285" t="str">
        <f>orcamento!C109</f>
        <v>CCU 33</v>
      </c>
      <c r="F109" s="286">
        <v>45170</v>
      </c>
      <c r="G109" s="287" t="str">
        <f>orcamento!D109</f>
        <v>DESMONTE DE MATERIAL DE 3ª CATEGORIA (BLOCOS DE ROCHAS OU MATACOS) DE 2,0 ATÉ 4,0m DE PROFUNDIDADE, COM USO DE DISPOSITIVO GERADOR DE GÁS INSTANTÂNEO FRAGMENTADOR DE ROCHA PYROBLAST OU SIMILAR - EXCLUSIVE CARGA E TRANSPORTE</v>
      </c>
      <c r="H109" s="288">
        <f>orcamento!E109</f>
        <v>5</v>
      </c>
      <c r="I109" s="288" t="str">
        <f>orcamento!F109</f>
        <v>M3</v>
      </c>
      <c r="J109" s="288">
        <f>orcamento!O109</f>
        <v>513.67999999999995</v>
      </c>
      <c r="K109" s="289">
        <f t="shared" si="1"/>
        <v>2568.4</v>
      </c>
      <c r="L109" s="290">
        <f>orcamento!K109</f>
        <v>0.2215</v>
      </c>
      <c r="M109" s="290">
        <v>1.1276999999999999</v>
      </c>
    </row>
    <row r="110" spans="1:13" x14ac:dyDescent="0.25">
      <c r="A110" s="281">
        <v>1</v>
      </c>
      <c r="B110" s="282">
        <f>IF(AND(G110&lt;&gt;"",H110&gt;0,I110&lt;&gt;"",J110&lt;&gt;0,K110&lt;&gt;0),COUNT($B$11:B109)+1,"")</f>
        <v>91</v>
      </c>
      <c r="C110" s="283" t="str">
        <f>orcamento!A110</f>
        <v>5.5</v>
      </c>
      <c r="D110" s="284" t="str">
        <f>orcamento!B110</f>
        <v>SINAPI</v>
      </c>
      <c r="E110" s="285">
        <f>orcamento!C110</f>
        <v>102360</v>
      </c>
      <c r="F110" s="286">
        <v>45170</v>
      </c>
      <c r="G110" s="287" t="str">
        <f>orcamento!D110</f>
        <v>RETIRADA DE MATERIAL DE 3ª CATEGORIA (APÓS ESCAVAÇÃO/DESMONTE) EM VALAS, COM ESCAVADEIRA HIDRÁULICA - EXCLUSIVE CARGA E TRANSPORTE</v>
      </c>
      <c r="H110" s="288">
        <f>orcamento!E110</f>
        <v>20</v>
      </c>
      <c r="I110" s="288" t="str">
        <f>orcamento!F110</f>
        <v>M3</v>
      </c>
      <c r="J110" s="288">
        <f>orcamento!O110</f>
        <v>33.369999999999997</v>
      </c>
      <c r="K110" s="289">
        <f t="shared" si="1"/>
        <v>667.4</v>
      </c>
      <c r="L110" s="290">
        <f>orcamento!K110</f>
        <v>0.2215</v>
      </c>
      <c r="M110" s="290">
        <v>1.1276999999999999</v>
      </c>
    </row>
    <row r="111" spans="1:13" x14ac:dyDescent="0.25">
      <c r="A111" s="281">
        <v>1</v>
      </c>
      <c r="B111" s="282">
        <f>IF(AND(G111&lt;&gt;"",H111&gt;0,I111&lt;&gt;"",J111&lt;&gt;0,K111&lt;&gt;0),COUNT($B$11:B110)+1,"")</f>
        <v>92</v>
      </c>
      <c r="C111" s="283" t="str">
        <f>orcamento!A111</f>
        <v>5.6</v>
      </c>
      <c r="D111" s="284" t="str">
        <f>orcamento!B111</f>
        <v>SINAPI</v>
      </c>
      <c r="E111" s="285">
        <f>orcamento!C111</f>
        <v>100978</v>
      </c>
      <c r="F111" s="286">
        <v>45170</v>
      </c>
      <c r="G111" s="287" t="str">
        <f>orcamento!D111</f>
        <v>CARGA, MANOBRA E DESCARGA DE SOLOS E MATERIAIS GRANULARES EM CAMINHÃO BASCULANTE 10 M³ - CARGA COM ESCAVADEIRA HIDRÁULICA (CAÇAMBA DE 1,20 M³ / 155 HP) E DESCARGA LIVRE</v>
      </c>
      <c r="H111" s="288">
        <f>orcamento!E111</f>
        <v>162.83000000000001</v>
      </c>
      <c r="I111" s="288" t="str">
        <f>orcamento!F111</f>
        <v>M3</v>
      </c>
      <c r="J111" s="288">
        <f>orcamento!O111</f>
        <v>8.89</v>
      </c>
      <c r="K111" s="289">
        <f t="shared" si="1"/>
        <v>1447.56</v>
      </c>
      <c r="L111" s="290">
        <f>orcamento!K111</f>
        <v>0.2215</v>
      </c>
      <c r="M111" s="290">
        <v>1.1276999999999999</v>
      </c>
    </row>
    <row r="112" spans="1:13" x14ac:dyDescent="0.25">
      <c r="A112" s="281">
        <v>1</v>
      </c>
      <c r="B112" s="282">
        <f>IF(AND(G112&lt;&gt;"",H112&gt;0,I112&lt;&gt;"",J112&lt;&gt;0,K112&lt;&gt;0),COUNT($B$11:B111)+1,"")</f>
        <v>93</v>
      </c>
      <c r="C112" s="283" t="str">
        <f>orcamento!A112</f>
        <v>5.7</v>
      </c>
      <c r="D112" s="284" t="str">
        <f>orcamento!B112</f>
        <v>SINAPI</v>
      </c>
      <c r="E112" s="285">
        <f>orcamento!C112</f>
        <v>95875</v>
      </c>
      <c r="F112" s="286">
        <v>45170</v>
      </c>
      <c r="G112" s="287" t="str">
        <f>orcamento!D112</f>
        <v>TRANSPORTE COM CAMINHÃO BASCULANTE DE 10 M³, EM VIA URBANA PAVIMENTADA, DMT ATÉ 30 KM</v>
      </c>
      <c r="H112" s="288">
        <f>orcamento!E112</f>
        <v>3419.4300000000003</v>
      </c>
      <c r="I112" s="288" t="str">
        <f>orcamento!F112</f>
        <v>M3XKM</v>
      </c>
      <c r="J112" s="288">
        <f>orcamento!O112</f>
        <v>3.12</v>
      </c>
      <c r="K112" s="289">
        <f t="shared" si="1"/>
        <v>10668.62</v>
      </c>
      <c r="L112" s="290">
        <f>orcamento!K112</f>
        <v>0.2215</v>
      </c>
      <c r="M112" s="290">
        <v>1.1276999999999999</v>
      </c>
    </row>
    <row r="113" spans="1:13" x14ac:dyDescent="0.25">
      <c r="A113" s="281">
        <v>1</v>
      </c>
      <c r="B113" s="282">
        <f>IF(AND(G113&lt;&gt;"",H113&gt;0,I113&lt;&gt;"",J113&lt;&gt;0,K113&lt;&gt;0),COUNT($B$11:B112)+1,"")</f>
        <v>94</v>
      </c>
      <c r="C113" s="283" t="str">
        <f>orcamento!A113</f>
        <v>5.8</v>
      </c>
      <c r="D113" s="284" t="str">
        <f>orcamento!B113</f>
        <v>COTACAO</v>
      </c>
      <c r="E113" s="285" t="str">
        <f>orcamento!C113</f>
        <v>COT 01</v>
      </c>
      <c r="F113" s="286">
        <v>45170</v>
      </c>
      <c r="G113" s="287" t="str">
        <f>orcamento!D113</f>
        <v>DESTINAÇÃO FINAL DE SOLO/PEDRA/ENTULHO</v>
      </c>
      <c r="H113" s="288">
        <f>orcamento!E113</f>
        <v>162.83000000000001</v>
      </c>
      <c r="I113" s="288" t="str">
        <f>orcamento!F113</f>
        <v>M3</v>
      </c>
      <c r="J113" s="288">
        <f>orcamento!O113</f>
        <v>17.059999999999999</v>
      </c>
      <c r="K113" s="289">
        <f t="shared" si="1"/>
        <v>2777.88</v>
      </c>
      <c r="L113" s="290">
        <f>orcamento!K113</f>
        <v>0.13700000000000001</v>
      </c>
      <c r="M113" s="290">
        <v>1.1276999999999999</v>
      </c>
    </row>
    <row r="114" spans="1:13" x14ac:dyDescent="0.25">
      <c r="A114" s="281">
        <v>1</v>
      </c>
      <c r="B114" s="282">
        <f>IF(AND(G114&lt;&gt;"",H114&gt;0,I114&lt;&gt;"",J114&lt;&gt;0,K114&lt;&gt;0),COUNT($B$11:B113)+1,"")</f>
        <v>95</v>
      </c>
      <c r="C114" s="283" t="str">
        <f>orcamento!A114</f>
        <v>5.9</v>
      </c>
      <c r="D114" s="284" t="str">
        <f>orcamento!B114</f>
        <v>SINAPI</v>
      </c>
      <c r="E114" s="285">
        <f>orcamento!C114</f>
        <v>101578</v>
      </c>
      <c r="F114" s="286">
        <v>45170</v>
      </c>
      <c r="G114" s="287" t="str">
        <f>orcamento!D114</f>
        <v>ESCORAMENTO DE VALA, TIPO DESCONTÍNUO, COM PROFUNDIDADE DE 1,5 M A 3,0 M, LARGURA MENOR QUE 1,5 M</v>
      </c>
      <c r="H114" s="288">
        <f>orcamento!E114</f>
        <v>293.13</v>
      </c>
      <c r="I114" s="288" t="str">
        <f>orcamento!F114</f>
        <v>M2</v>
      </c>
      <c r="J114" s="288">
        <f>orcamento!O114</f>
        <v>33.1</v>
      </c>
      <c r="K114" s="289">
        <f t="shared" si="1"/>
        <v>9702.6</v>
      </c>
      <c r="L114" s="290">
        <f>orcamento!K114</f>
        <v>0.2215</v>
      </c>
      <c r="M114" s="290">
        <v>1.1276999999999999</v>
      </c>
    </row>
    <row r="115" spans="1:13" x14ac:dyDescent="0.25">
      <c r="A115" s="281">
        <v>1</v>
      </c>
      <c r="B115" s="282">
        <f>IF(AND(G115&lt;&gt;"",H115&gt;0,I115&lt;&gt;"",J115&lt;&gt;0,K115&lt;&gt;0),COUNT($B$11:B114)+1,"")</f>
        <v>96</v>
      </c>
      <c r="C115" s="283" t="str">
        <f>orcamento!A115</f>
        <v>5.10</v>
      </c>
      <c r="D115" s="284" t="str">
        <f>orcamento!B115</f>
        <v>SINAPI</v>
      </c>
      <c r="E115" s="285">
        <f>orcamento!C115</f>
        <v>101584</v>
      </c>
      <c r="F115" s="286">
        <v>45170</v>
      </c>
      <c r="G115" s="287" t="str">
        <f>orcamento!D115</f>
        <v xml:space="preserve">ESCORAMENTO DE VALA, TIPO CONTÍNUO, COM PROFUNDIDADE DE 1,5 M A 3,0 M, LARGURA MENOR QUE 1,5 M   </v>
      </c>
      <c r="H115" s="288">
        <f>orcamento!E115</f>
        <v>1043.43</v>
      </c>
      <c r="I115" s="288" t="str">
        <f>orcamento!F115</f>
        <v>M2</v>
      </c>
      <c r="J115" s="288">
        <f>orcamento!O115</f>
        <v>53.24</v>
      </c>
      <c r="K115" s="289">
        <f t="shared" si="1"/>
        <v>55552.21</v>
      </c>
      <c r="L115" s="290">
        <f>orcamento!K115</f>
        <v>0.2215</v>
      </c>
      <c r="M115" s="290">
        <v>1.1276999999999999</v>
      </c>
    </row>
    <row r="116" spans="1:13" x14ac:dyDescent="0.25">
      <c r="A116" s="281">
        <v>1</v>
      </c>
      <c r="B116" s="282">
        <f>IF(AND(G116&lt;&gt;"",H116&gt;0,I116&lt;&gt;"",J116&lt;&gt;0,K116&lt;&gt;0),COUNT($B$11:B115)+1,"")</f>
        <v>97</v>
      </c>
      <c r="C116" s="283" t="str">
        <f>orcamento!A116</f>
        <v>5.11</v>
      </c>
      <c r="D116" s="284" t="str">
        <f>orcamento!B116</f>
        <v>SINAPI</v>
      </c>
      <c r="E116" s="285">
        <f>orcamento!C116</f>
        <v>101590</v>
      </c>
      <c r="F116" s="286">
        <v>45170</v>
      </c>
      <c r="G116" s="287" t="str">
        <f>orcamento!D116</f>
        <v>ESCORAMENTO DE VALA, TIPO CONTÍNUO COM PERFIL METÁLICO "U", COM PROFUNDIDADE DE 1,5 A 3,0 M, LARGURA MENOR QUE 1,5 M</v>
      </c>
      <c r="H116" s="288">
        <f>orcamento!E116</f>
        <v>102.53</v>
      </c>
      <c r="I116" s="288" t="str">
        <f>orcamento!F116</f>
        <v>M2</v>
      </c>
      <c r="J116" s="288">
        <f>orcamento!O116</f>
        <v>90.009999999999991</v>
      </c>
      <c r="K116" s="289">
        <f t="shared" si="1"/>
        <v>9228.73</v>
      </c>
      <c r="L116" s="290">
        <f>orcamento!K116</f>
        <v>0.2215</v>
      </c>
      <c r="M116" s="290">
        <v>1.1276999999999999</v>
      </c>
    </row>
    <row r="117" spans="1:13" x14ac:dyDescent="0.25">
      <c r="A117" s="281">
        <v>1</v>
      </c>
      <c r="B117" s="282">
        <f>IF(AND(G117&lt;&gt;"",H117&gt;0,I117&lt;&gt;"",J117&lt;&gt;0,K117&lt;&gt;0),COUNT($B$11:B116)+1,"")</f>
        <v>98</v>
      </c>
      <c r="C117" s="283" t="str">
        <f>orcamento!A117</f>
        <v>5.12</v>
      </c>
      <c r="D117" s="284" t="str">
        <f>orcamento!B117</f>
        <v>COMPOSICAO_PROPRIA</v>
      </c>
      <c r="E117" s="285" t="str">
        <f>orcamento!C117</f>
        <v>CCU 57</v>
      </c>
      <c r="F117" s="286">
        <v>45170</v>
      </c>
      <c r="G117" s="287" t="str">
        <f>orcamento!D117</f>
        <v>LASTRO COM PEDRA BRITADA EM VALA</v>
      </c>
      <c r="H117" s="288">
        <f>orcamento!E117</f>
        <v>85.13</v>
      </c>
      <c r="I117" s="288" t="str">
        <f>orcamento!F117</f>
        <v>M3</v>
      </c>
      <c r="J117" s="288">
        <f>orcamento!O117</f>
        <v>100.11</v>
      </c>
      <c r="K117" s="289">
        <f t="shared" si="1"/>
        <v>8522.36</v>
      </c>
      <c r="L117" s="290">
        <f>orcamento!K117</f>
        <v>0.2215</v>
      </c>
      <c r="M117" s="290">
        <v>1.1276999999999999</v>
      </c>
    </row>
    <row r="118" spans="1:13" x14ac:dyDescent="0.25">
      <c r="A118" s="281">
        <v>1</v>
      </c>
      <c r="B118" s="282">
        <f>IF(AND(G118&lt;&gt;"",H118&gt;0,I118&lt;&gt;"",J118&lt;&gt;0,K118&lt;&gt;0),COUNT($B$11:B117)+1,"")</f>
        <v>99</v>
      </c>
      <c r="C118" s="283" t="str">
        <f>orcamento!A118</f>
        <v>5.13</v>
      </c>
      <c r="D118" s="284" t="str">
        <f>orcamento!B118</f>
        <v>SINAPI</v>
      </c>
      <c r="E118" s="285">
        <f>orcamento!C118</f>
        <v>100978</v>
      </c>
      <c r="F118" s="286">
        <v>45170</v>
      </c>
      <c r="G118" s="287" t="str">
        <f>orcamento!D118</f>
        <v>CARGA, MANOBRA E DESCARGA DE SOLOS E MATERIAIS GRANULARES EM CAMINHÃO BASCULANTE 10 M³ - CARGA COM ESCAVADEIRA HIDRÁULICA (CAÇAMBA DE 1,20 M³ / 155 HP) E DESCARGA LIVRE</v>
      </c>
      <c r="H118" s="288">
        <f>orcamento!E118</f>
        <v>102.15</v>
      </c>
      <c r="I118" s="288" t="str">
        <f>orcamento!F118</f>
        <v>M3</v>
      </c>
      <c r="J118" s="288">
        <f>orcamento!O118</f>
        <v>8.89</v>
      </c>
      <c r="K118" s="289">
        <f t="shared" si="1"/>
        <v>908.11</v>
      </c>
      <c r="L118" s="290">
        <f>orcamento!K118</f>
        <v>0.2215</v>
      </c>
      <c r="M118" s="290">
        <v>1.1276999999999999</v>
      </c>
    </row>
    <row r="119" spans="1:13" x14ac:dyDescent="0.25">
      <c r="A119" s="281">
        <v>1</v>
      </c>
      <c r="B119" s="282">
        <f>IF(AND(G119&lt;&gt;"",H119&gt;0,I119&lt;&gt;"",J119&lt;&gt;0,K119&lt;&gt;0),COUNT($B$11:B118)+1,"")</f>
        <v>100</v>
      </c>
      <c r="C119" s="283" t="str">
        <f>orcamento!A119</f>
        <v>5.14</v>
      </c>
      <c r="D119" s="284" t="str">
        <f>orcamento!B119</f>
        <v>SINAPI</v>
      </c>
      <c r="E119" s="285">
        <f>orcamento!C119</f>
        <v>95875</v>
      </c>
      <c r="F119" s="286">
        <v>45170</v>
      </c>
      <c r="G119" s="287" t="str">
        <f>orcamento!D119</f>
        <v>TRANSPORTE COM CAMINHÃO BASCULANTE DE 10 M³, EM VIA URBANA PAVIMENTADA, DMT ATÉ 30 KM</v>
      </c>
      <c r="H119" s="288">
        <f>orcamento!E119</f>
        <v>3064.5</v>
      </c>
      <c r="I119" s="288" t="str">
        <f>orcamento!F119</f>
        <v>M3XKM</v>
      </c>
      <c r="J119" s="288">
        <f>orcamento!O119</f>
        <v>3.12</v>
      </c>
      <c r="K119" s="289">
        <f t="shared" si="1"/>
        <v>9561.24</v>
      </c>
      <c r="L119" s="290">
        <f>orcamento!K119</f>
        <v>0.2215</v>
      </c>
      <c r="M119" s="290">
        <v>1.1276999999999999</v>
      </c>
    </row>
    <row r="120" spans="1:13" x14ac:dyDescent="0.25">
      <c r="A120" s="281">
        <v>1</v>
      </c>
      <c r="B120" s="282">
        <f>IF(AND(G120&lt;&gt;"",H120&gt;0,I120&lt;&gt;"",J120&lt;&gt;0,K120&lt;&gt;0),COUNT($B$11:B119)+1,"")</f>
        <v>101</v>
      </c>
      <c r="C120" s="283" t="str">
        <f>orcamento!A120</f>
        <v>5.15</v>
      </c>
      <c r="D120" s="284" t="str">
        <f>orcamento!B120</f>
        <v>SINAPI</v>
      </c>
      <c r="E120" s="285">
        <f>orcamento!C120</f>
        <v>95875</v>
      </c>
      <c r="F120" s="286">
        <v>45170</v>
      </c>
      <c r="G120" s="287" t="str">
        <f>orcamento!D120</f>
        <v>TRANSPORTE COM CAMINHÃO BASCULANTE DE 10 M³, EM VIA URBANA PAVIMENTADA, DMT ATÉ 30 KM</v>
      </c>
      <c r="H120" s="288">
        <f>orcamento!E120</f>
        <v>1736.5500000000002</v>
      </c>
      <c r="I120" s="288" t="str">
        <f>orcamento!F120</f>
        <v>M3XKM</v>
      </c>
      <c r="J120" s="288">
        <f>orcamento!O120</f>
        <v>3.12</v>
      </c>
      <c r="K120" s="289">
        <f t="shared" si="1"/>
        <v>5418.04</v>
      </c>
      <c r="L120" s="290">
        <f>orcamento!K120</f>
        <v>0.2215</v>
      </c>
      <c r="M120" s="290">
        <v>1.1276999999999999</v>
      </c>
    </row>
    <row r="121" spans="1:13" x14ac:dyDescent="0.25">
      <c r="A121" s="281">
        <v>1</v>
      </c>
      <c r="B121" s="282">
        <f>IF(AND(G121&lt;&gt;"",H121&gt;0,I121&lt;&gt;"",J121&lt;&gt;0,K121&lt;&gt;0),COUNT($B$11:B120)+1,"")</f>
        <v>102</v>
      </c>
      <c r="C121" s="283" t="str">
        <f>orcamento!A121</f>
        <v>5.16</v>
      </c>
      <c r="D121" s="284" t="str">
        <f>orcamento!B121</f>
        <v>COMPOSICAO_PROPRIA</v>
      </c>
      <c r="E121" s="285" t="str">
        <f>orcamento!C121</f>
        <v>CCU 59</v>
      </c>
      <c r="F121" s="286">
        <v>45170</v>
      </c>
      <c r="G121" s="287" t="str">
        <f>orcamento!D121</f>
        <v>RADIER, FCK 15 MPA, ARMADURA 5,0MM MALHA 10X10CM - FORNECIMENTO, LANÇAMENTO E ADENSAMENTO</v>
      </c>
      <c r="H121" s="288">
        <f>orcamento!E121</f>
        <v>6.97</v>
      </c>
      <c r="I121" s="288" t="str">
        <f>orcamento!F121</f>
        <v>M3</v>
      </c>
      <c r="J121" s="288">
        <f>orcamento!O121</f>
        <v>1305.3800000000001</v>
      </c>
      <c r="K121" s="289">
        <f t="shared" si="1"/>
        <v>9098.5</v>
      </c>
      <c r="L121" s="290">
        <f>orcamento!K121</f>
        <v>0.2215</v>
      </c>
      <c r="M121" s="290">
        <v>1.1276999999999999</v>
      </c>
    </row>
    <row r="122" spans="1:13" x14ac:dyDescent="0.25">
      <c r="A122" s="281">
        <v>1</v>
      </c>
      <c r="B122" s="282">
        <f>IF(AND(G122&lt;&gt;"",H122&gt;0,I122&lt;&gt;"",J122&lt;&gt;0,K122&lt;&gt;0),COUNT($B$11:B121)+1,"")</f>
        <v>103</v>
      </c>
      <c r="C122" s="283" t="str">
        <f>orcamento!A122</f>
        <v>5.17</v>
      </c>
      <c r="D122" s="284" t="str">
        <f>orcamento!B122</f>
        <v>COMPOSICAO_PROPRIA</v>
      </c>
      <c r="E122" s="285" t="str">
        <f>orcamento!C122</f>
        <v>CCU 69</v>
      </c>
      <c r="F122" s="286">
        <v>45170</v>
      </c>
      <c r="G122" s="287" t="str">
        <f>orcamento!D122</f>
        <v>TUBO DE CONCRETO SIMPLES PARA AGUAS PLUVIAIS, CLASSE PS2, COM ENCAIXE PONTA E BOLSA, DIAMETRO NOMINAL DE 300 MM - FORNECIMENTO</v>
      </c>
      <c r="H122" s="288">
        <f>orcamento!E122</f>
        <v>140</v>
      </c>
      <c r="I122" s="288" t="str">
        <f>orcamento!F122</f>
        <v>M</v>
      </c>
      <c r="J122" s="288">
        <f>orcamento!O122</f>
        <v>68.83</v>
      </c>
      <c r="K122" s="289">
        <f t="shared" si="1"/>
        <v>9636.2000000000007</v>
      </c>
      <c r="L122" s="290">
        <f>orcamento!K122</f>
        <v>0.13700000000000001</v>
      </c>
      <c r="M122" s="290">
        <v>1.1276999999999999</v>
      </c>
    </row>
    <row r="123" spans="1:13" x14ac:dyDescent="0.25">
      <c r="A123" s="281">
        <v>1</v>
      </c>
      <c r="B123" s="282">
        <f>IF(AND(G123&lt;&gt;"",H123&gt;0,I123&lt;&gt;"",J123&lt;&gt;0,K123&lt;&gt;0),COUNT($B$11:B122)+1,"")</f>
        <v>104</v>
      </c>
      <c r="C123" s="283" t="str">
        <f>orcamento!A123</f>
        <v>5.18</v>
      </c>
      <c r="D123" s="284" t="str">
        <f>orcamento!B123</f>
        <v>COMPOSICAO_PROPRIA</v>
      </c>
      <c r="E123" s="285" t="str">
        <f>orcamento!C123</f>
        <v>CCU 70</v>
      </c>
      <c r="F123" s="286">
        <v>45170</v>
      </c>
      <c r="G123" s="287" t="str">
        <f>orcamento!D123</f>
        <v>TUBO DE CONCRETO SIMPLES PARA AGUAS PLUVIAIS, CLASSE PS2, COM ENCAIXE PONTA E BOLSA, DIAMETRO NOMINAL DE 400 MM - FORNECIMENTO</v>
      </c>
      <c r="H123" s="288">
        <f>orcamento!E123</f>
        <v>176</v>
      </c>
      <c r="I123" s="288" t="str">
        <f>orcamento!F123</f>
        <v>M</v>
      </c>
      <c r="J123" s="288">
        <f>orcamento!O123</f>
        <v>75.95</v>
      </c>
      <c r="K123" s="289">
        <f t="shared" si="1"/>
        <v>13367.2</v>
      </c>
      <c r="L123" s="290">
        <f>orcamento!K123</f>
        <v>0.13700000000000001</v>
      </c>
      <c r="M123" s="290">
        <v>1.1276999999999999</v>
      </c>
    </row>
    <row r="124" spans="1:13" x14ac:dyDescent="0.25">
      <c r="A124" s="281">
        <v>1</v>
      </c>
      <c r="B124" s="282">
        <f>IF(AND(G124&lt;&gt;"",H124&gt;0,I124&lt;&gt;"",J124&lt;&gt;0,K124&lt;&gt;0),COUNT($B$11:B123)+1,"")</f>
        <v>105</v>
      </c>
      <c r="C124" s="283" t="str">
        <f>orcamento!A124</f>
        <v>5.19</v>
      </c>
      <c r="D124" s="284" t="str">
        <f>orcamento!B124</f>
        <v>COMPOSICAO_PROPRIA</v>
      </c>
      <c r="E124" s="285" t="str">
        <f>orcamento!C124</f>
        <v>CCU 71</v>
      </c>
      <c r="F124" s="286">
        <v>45170</v>
      </c>
      <c r="G124" s="287" t="str">
        <f>orcamento!D124</f>
        <v>TUBO DE CONCRETO SIMPLES PARA AGUAS PLUVIAIS, CLASSE PS2, COM ENCAIXE PONTA E BOLSA, DIAMETRO NOMINAL DE 500 MM - FORNECIMENTO</v>
      </c>
      <c r="H124" s="288">
        <f>orcamento!E124</f>
        <v>209</v>
      </c>
      <c r="I124" s="288" t="str">
        <f>orcamento!F124</f>
        <v>M</v>
      </c>
      <c r="J124" s="288">
        <f>orcamento!O124</f>
        <v>107.72</v>
      </c>
      <c r="K124" s="289">
        <f t="shared" si="1"/>
        <v>22513.48</v>
      </c>
      <c r="L124" s="290">
        <f>orcamento!K124</f>
        <v>0.13700000000000001</v>
      </c>
      <c r="M124" s="290">
        <v>1.1276999999999999</v>
      </c>
    </row>
    <row r="125" spans="1:13" x14ac:dyDescent="0.25">
      <c r="A125" s="281">
        <v>1</v>
      </c>
      <c r="B125" s="282">
        <f>IF(AND(G125&lt;&gt;"",H125&gt;0,I125&lt;&gt;"",J125&lt;&gt;0,K125&lt;&gt;0),COUNT($B$11:B124)+1,"")</f>
        <v>106</v>
      </c>
      <c r="C125" s="283" t="str">
        <f>orcamento!A125</f>
        <v>5.20</v>
      </c>
      <c r="D125" s="284" t="str">
        <f>orcamento!B125</f>
        <v>COMPOSICAO_PROPRIA</v>
      </c>
      <c r="E125" s="285" t="str">
        <f>orcamento!C125</f>
        <v>CCU 75</v>
      </c>
      <c r="F125" s="286">
        <v>45170</v>
      </c>
      <c r="G125" s="287" t="str">
        <f>orcamento!D125</f>
        <v>TUBO DE CONCRETO SIMPLES PARA AGUAS PLUVIAIS, CLASSE PS2, COM ENCAIXE PONTA E BOLSA, DIAMETRO NOMINAL DE 300 MM - ASSENTAMENTO</v>
      </c>
      <c r="H125" s="288">
        <f>orcamento!E125</f>
        <v>140</v>
      </c>
      <c r="I125" s="288" t="str">
        <f>orcamento!F125</f>
        <v>M</v>
      </c>
      <c r="J125" s="288">
        <f>orcamento!O125</f>
        <v>20.900000000000002</v>
      </c>
      <c r="K125" s="289">
        <f t="shared" si="1"/>
        <v>2926</v>
      </c>
      <c r="L125" s="290">
        <f>orcamento!K125</f>
        <v>0.2215</v>
      </c>
      <c r="M125" s="290">
        <v>1.1276999999999999</v>
      </c>
    </row>
    <row r="126" spans="1:13" x14ac:dyDescent="0.25">
      <c r="A126" s="281">
        <v>1</v>
      </c>
      <c r="B126" s="282">
        <f>IF(AND(G126&lt;&gt;"",H126&gt;0,I126&lt;&gt;"",J126&lt;&gt;0,K126&lt;&gt;0),COUNT($B$11:B125)+1,"")</f>
        <v>107</v>
      </c>
      <c r="C126" s="283" t="str">
        <f>orcamento!A126</f>
        <v>5.21</v>
      </c>
      <c r="D126" s="284" t="str">
        <f>orcamento!B126</f>
        <v>COMPOSICAO_PROPRIA</v>
      </c>
      <c r="E126" s="285" t="str">
        <f>orcamento!C126</f>
        <v>CCU 76</v>
      </c>
      <c r="F126" s="286">
        <v>45170</v>
      </c>
      <c r="G126" s="287" t="str">
        <f>orcamento!D126</f>
        <v>TUBO DE CONCRETO SIMPLES PARA AGUAS PLUVIAIS, CLASSE PS2, COM ENCAIXE PONTA E BOLSA, DIAMETRO NOMINAL DE 400 MM - ASSENTAMENTO</v>
      </c>
      <c r="H126" s="288">
        <f>orcamento!E126</f>
        <v>176</v>
      </c>
      <c r="I126" s="288" t="str">
        <f>orcamento!F126</f>
        <v>M</v>
      </c>
      <c r="J126" s="288">
        <f>orcamento!O126</f>
        <v>26.02</v>
      </c>
      <c r="K126" s="289">
        <f t="shared" si="1"/>
        <v>4579.5200000000004</v>
      </c>
      <c r="L126" s="290">
        <f>orcamento!K126</f>
        <v>0.2215</v>
      </c>
      <c r="M126" s="290">
        <v>1.1276999999999999</v>
      </c>
    </row>
    <row r="127" spans="1:13" x14ac:dyDescent="0.25">
      <c r="A127" s="281">
        <v>1</v>
      </c>
      <c r="B127" s="282">
        <f>IF(AND(G127&lt;&gt;"",H127&gt;0,I127&lt;&gt;"",J127&lt;&gt;0,K127&lt;&gt;0),COUNT($B$11:B126)+1,"")</f>
        <v>108</v>
      </c>
      <c r="C127" s="283" t="str">
        <f>orcamento!A127</f>
        <v>5.22</v>
      </c>
      <c r="D127" s="284" t="str">
        <f>orcamento!B127</f>
        <v>COMPOSICAO_PROPRIA</v>
      </c>
      <c r="E127" s="285" t="str">
        <f>orcamento!C127</f>
        <v>CCU 77</v>
      </c>
      <c r="F127" s="286">
        <v>45170</v>
      </c>
      <c r="G127" s="287" t="str">
        <f>orcamento!D127</f>
        <v>TUBO DE CONCRETO SIMPLES PARA AGUAS PLUVIAIS, CLASSE PS2, COM ENCAIXE PONTA E BOLSA, DIAMETRO NOMINAL DE 500 MM - ASSENTAMENTO</v>
      </c>
      <c r="H127" s="288">
        <f>orcamento!E127</f>
        <v>209</v>
      </c>
      <c r="I127" s="288" t="str">
        <f>orcamento!F127</f>
        <v>M</v>
      </c>
      <c r="J127" s="288">
        <f>orcamento!O127</f>
        <v>32.130000000000003</v>
      </c>
      <c r="K127" s="289">
        <f t="shared" si="1"/>
        <v>6715.17</v>
      </c>
      <c r="L127" s="290">
        <f>orcamento!K127</f>
        <v>0.2215</v>
      </c>
      <c r="M127" s="290">
        <v>1.1276999999999999</v>
      </c>
    </row>
    <row r="128" spans="1:13" x14ac:dyDescent="0.25">
      <c r="A128" s="281">
        <v>1</v>
      </c>
      <c r="B128" s="282">
        <f>IF(AND(G128&lt;&gt;"",H128&gt;0,I128&lt;&gt;"",J128&lt;&gt;0,K128&lt;&gt;0),COUNT($B$11:B127)+1,"")</f>
        <v>109</v>
      </c>
      <c r="C128" s="283" t="str">
        <f>orcamento!A128</f>
        <v>5.23</v>
      </c>
      <c r="D128" s="284" t="str">
        <f>orcamento!B128</f>
        <v>SINAPI</v>
      </c>
      <c r="E128" s="285">
        <f>orcamento!C128</f>
        <v>101014</v>
      </c>
      <c r="F128" s="286">
        <v>45170</v>
      </c>
      <c r="G128" s="287" t="str">
        <f>orcamento!D128</f>
        <v>CARGA, MANOBRA E DESCARGA DE TUBOS DE CONCRETO, EM CAMINHÃO CARROCERIA COM GUINDAUTO (MUNCK) 11,7 TM</v>
      </c>
      <c r="H128" s="288">
        <f>orcamento!E128</f>
        <v>86.1</v>
      </c>
      <c r="I128" s="288" t="str">
        <f>orcamento!F128</f>
        <v>T</v>
      </c>
      <c r="J128" s="288">
        <f>orcamento!O128</f>
        <v>51.519999999999996</v>
      </c>
      <c r="K128" s="289">
        <f t="shared" si="1"/>
        <v>4435.87</v>
      </c>
      <c r="L128" s="290">
        <f>orcamento!K128</f>
        <v>0.2215</v>
      </c>
      <c r="M128" s="290">
        <v>1.1276999999999999</v>
      </c>
    </row>
    <row r="129" spans="1:13" x14ac:dyDescent="0.25">
      <c r="A129" s="281">
        <v>1</v>
      </c>
      <c r="B129" s="282">
        <f>IF(AND(G129&lt;&gt;"",H129&gt;0,I129&lt;&gt;"",J129&lt;&gt;0,K129&lt;&gt;0),COUNT($B$11:B128)+1,"")</f>
        <v>110</v>
      </c>
      <c r="C129" s="283" t="str">
        <f>orcamento!A129</f>
        <v>5.24</v>
      </c>
      <c r="D129" s="284" t="str">
        <f>orcamento!B129</f>
        <v>SINAPI</v>
      </c>
      <c r="E129" s="285">
        <f>orcamento!C129</f>
        <v>100952</v>
      </c>
      <c r="F129" s="286">
        <v>45170</v>
      </c>
      <c r="G129" s="287" t="str">
        <f>orcamento!D129</f>
        <v>TRANSPORTE COM CAMINHÃO CARROCERIA COM GUINDAUTO (MUNCK),  MOMENTO MÁXIMO DE CARGA 11,7 TM, EM VIA URBANA PAVIMENTADA, DMT ATÉ 30KM</v>
      </c>
      <c r="H129" s="288">
        <f>orcamento!E129</f>
        <v>2583</v>
      </c>
      <c r="I129" s="288" t="str">
        <f>orcamento!F129</f>
        <v>TXKM</v>
      </c>
      <c r="J129" s="288">
        <f>orcamento!O129</f>
        <v>3.54</v>
      </c>
      <c r="K129" s="289">
        <f t="shared" si="1"/>
        <v>9143.82</v>
      </c>
      <c r="L129" s="290">
        <f>orcamento!K129</f>
        <v>0.2215</v>
      </c>
      <c r="M129" s="290">
        <v>1.1276999999999999</v>
      </c>
    </row>
    <row r="130" spans="1:13" x14ac:dyDescent="0.25">
      <c r="A130" s="281">
        <v>1</v>
      </c>
      <c r="B130" s="282">
        <f>IF(AND(G130&lt;&gt;"",H130&gt;0,I130&lt;&gt;"",J130&lt;&gt;0,K130&lt;&gt;0),COUNT($B$11:B129)+1,"")</f>
        <v>111</v>
      </c>
      <c r="C130" s="283" t="str">
        <f>orcamento!A130</f>
        <v>5.25</v>
      </c>
      <c r="D130" s="284" t="str">
        <f>orcamento!B130</f>
        <v>SINAPI</v>
      </c>
      <c r="E130" s="285">
        <f>orcamento!C130</f>
        <v>100953</v>
      </c>
      <c r="F130" s="286">
        <v>45170</v>
      </c>
      <c r="G130" s="287" t="str">
        <f>orcamento!D130</f>
        <v>TRANSPORTE COM CAMINHÃO CARROCERIA COM GUINDAUTO (MUNCK),  MOMENTO MÁXIMO DE CARGA 11,7 TM, EM VIA URBANA PAVIMENTADA, ADICIONAL PARA DMT EXCEDENTE A 30 KM</v>
      </c>
      <c r="H130" s="288">
        <f>orcamento!E130</f>
        <v>1205.3999999999999</v>
      </c>
      <c r="I130" s="288" t="str">
        <f>orcamento!F130</f>
        <v>TXKM</v>
      </c>
      <c r="J130" s="288">
        <f>orcamento!O130</f>
        <v>1.3900000000000001</v>
      </c>
      <c r="K130" s="289">
        <f t="shared" si="1"/>
        <v>1675.51</v>
      </c>
      <c r="L130" s="290">
        <f>orcamento!K130</f>
        <v>0.2215</v>
      </c>
      <c r="M130" s="290">
        <v>1.1276999999999999</v>
      </c>
    </row>
    <row r="131" spans="1:13" x14ac:dyDescent="0.25">
      <c r="A131" s="281">
        <v>1</v>
      </c>
      <c r="B131" s="282">
        <f>IF(AND(G131&lt;&gt;"",H131&gt;0,I131&lt;&gt;"",J131&lt;&gt;0,K131&lt;&gt;0),COUNT($B$11:B130)+1,"")</f>
        <v>112</v>
      </c>
      <c r="C131" s="283" t="str">
        <f>orcamento!A131</f>
        <v>5.26</v>
      </c>
      <c r="D131" s="284" t="str">
        <f>orcamento!B131</f>
        <v>COMPOSICAO_PROPRIA</v>
      </c>
      <c r="E131" s="285" t="str">
        <f>orcamento!C131</f>
        <v>CCU 60</v>
      </c>
      <c r="F131" s="286">
        <v>45170</v>
      </c>
      <c r="G131" s="287" t="str">
        <f>orcamento!D131</f>
        <v>POCO DE VISITA TIPO A, 0,80X0,80X1,00M EM TIJOLO MACIÇO</v>
      </c>
      <c r="H131" s="288">
        <f>orcamento!E131</f>
        <v>5</v>
      </c>
      <c r="I131" s="288" t="str">
        <f>orcamento!F131</f>
        <v>UN</v>
      </c>
      <c r="J131" s="288">
        <f>orcamento!O131</f>
        <v>1554.71</v>
      </c>
      <c r="K131" s="289">
        <f t="shared" si="1"/>
        <v>7773.55</v>
      </c>
      <c r="L131" s="290">
        <f>orcamento!K131</f>
        <v>0.2215</v>
      </c>
      <c r="M131" s="290">
        <v>1.1276999999999999</v>
      </c>
    </row>
    <row r="132" spans="1:13" x14ac:dyDescent="0.25">
      <c r="A132" s="281">
        <v>1</v>
      </c>
      <c r="B132" s="282">
        <f>IF(AND(G132&lt;&gt;"",H132&gt;0,I132&lt;&gt;"",J132&lt;&gt;0,K132&lt;&gt;0),COUNT($B$11:B131)+1,"")</f>
        <v>113</v>
      </c>
      <c r="C132" s="283" t="str">
        <f>orcamento!A132</f>
        <v>5.27</v>
      </c>
      <c r="D132" s="284" t="str">
        <f>orcamento!B132</f>
        <v>COMPOSICAO_PROPRIA</v>
      </c>
      <c r="E132" s="285" t="str">
        <f>orcamento!C132</f>
        <v>CCU 62</v>
      </c>
      <c r="F132" s="286">
        <v>45170</v>
      </c>
      <c r="G132" s="287" t="str">
        <f>orcamento!D132</f>
        <v>POÇO DE VISITA TIPO B, 1,00X1,00X1,50M EM TIJOLO MACIÇO</v>
      </c>
      <c r="H132" s="288">
        <f>orcamento!E132</f>
        <v>6</v>
      </c>
      <c r="I132" s="288" t="str">
        <f>orcamento!F132</f>
        <v>UN</v>
      </c>
      <c r="J132" s="288">
        <f>orcamento!O132</f>
        <v>2830.06</v>
      </c>
      <c r="K132" s="289">
        <f t="shared" si="1"/>
        <v>16980.36</v>
      </c>
      <c r="L132" s="290">
        <f>orcamento!K132</f>
        <v>0.2215</v>
      </c>
      <c r="M132" s="290">
        <v>1.1276999999999999</v>
      </c>
    </row>
    <row r="133" spans="1:13" x14ac:dyDescent="0.25">
      <c r="A133" s="281">
        <v>1</v>
      </c>
      <c r="B133" s="282">
        <f>IF(AND(G133&lt;&gt;"",H133&gt;0,I133&lt;&gt;"",J133&lt;&gt;0,K133&lt;&gt;0),COUNT($B$11:B132)+1,"")</f>
        <v>114</v>
      </c>
      <c r="C133" s="283" t="str">
        <f>orcamento!A133</f>
        <v>5.28</v>
      </c>
      <c r="D133" s="284" t="str">
        <f>orcamento!B133</f>
        <v>COMPOSICAO_PROPRIA</v>
      </c>
      <c r="E133" s="285" t="str">
        <f>orcamento!C133</f>
        <v>CCU 61</v>
      </c>
      <c r="F133" s="286">
        <v>45170</v>
      </c>
      <c r="G133" s="287" t="str">
        <f>orcamento!D133</f>
        <v>METRO ADICIONAL DE POÇO DE VISITA TIPO A, 0,80X0,80M EM TIJOLO MACIÇO</v>
      </c>
      <c r="H133" s="288">
        <f>orcamento!E133</f>
        <v>0.33</v>
      </c>
      <c r="I133" s="288" t="str">
        <f>orcamento!F133</f>
        <v>M</v>
      </c>
      <c r="J133" s="288">
        <f>orcamento!O133</f>
        <v>987.43</v>
      </c>
      <c r="K133" s="289">
        <f t="shared" si="1"/>
        <v>325.85000000000002</v>
      </c>
      <c r="L133" s="290">
        <f>orcamento!K133</f>
        <v>0.2215</v>
      </c>
      <c r="M133" s="290">
        <v>1.1276999999999999</v>
      </c>
    </row>
    <row r="134" spans="1:13" x14ac:dyDescent="0.25">
      <c r="A134" s="281">
        <v>1</v>
      </c>
      <c r="B134" s="282">
        <f>IF(AND(G134&lt;&gt;"",H134&gt;0,I134&lt;&gt;"",J134&lt;&gt;0,K134&lt;&gt;0),COUNT($B$11:B133)+1,"")</f>
        <v>115</v>
      </c>
      <c r="C134" s="283" t="str">
        <f>orcamento!A134</f>
        <v>5.29</v>
      </c>
      <c r="D134" s="284" t="str">
        <f>orcamento!B134</f>
        <v>COMPOSICAO_PROPRIA</v>
      </c>
      <c r="E134" s="285" t="str">
        <f>orcamento!C134</f>
        <v>CCU 63</v>
      </c>
      <c r="F134" s="286">
        <v>45170</v>
      </c>
      <c r="G134" s="287" t="str">
        <f>orcamento!D134</f>
        <v>METRO ADICIONAL DE POÇO DE VISITA TIPO B, 1,00X1,00M EM TIJOLO MACIÇO</v>
      </c>
      <c r="H134" s="288">
        <f>orcamento!E134</f>
        <v>2.34</v>
      </c>
      <c r="I134" s="288" t="str">
        <f>orcamento!F134</f>
        <v>M</v>
      </c>
      <c r="J134" s="288">
        <f>orcamento!O134</f>
        <v>1269.55</v>
      </c>
      <c r="K134" s="289">
        <f t="shared" si="1"/>
        <v>2970.75</v>
      </c>
      <c r="L134" s="290">
        <f>orcamento!K134</f>
        <v>0.2215</v>
      </c>
      <c r="M134" s="290">
        <v>1.1276999999999999</v>
      </c>
    </row>
    <row r="135" spans="1:13" x14ac:dyDescent="0.25">
      <c r="A135" s="281">
        <v>1</v>
      </c>
      <c r="B135" s="282">
        <f>IF(AND(G135&lt;&gt;"",H135&gt;0,I135&lt;&gt;"",J135&lt;&gt;0,K135&lt;&gt;0),COUNT($B$11:B134)+1,"")</f>
        <v>116</v>
      </c>
      <c r="C135" s="283" t="str">
        <f>orcamento!A135</f>
        <v>5.30</v>
      </c>
      <c r="D135" s="284" t="str">
        <f>orcamento!B135</f>
        <v>SINAPI</v>
      </c>
      <c r="E135" s="285">
        <f>orcamento!C135</f>
        <v>99283</v>
      </c>
      <c r="F135" s="286">
        <v>45170</v>
      </c>
      <c r="G135" s="287" t="str">
        <f>orcamento!D135</f>
        <v>CHAMINÉ PARA POÇO DE VISITA Ø80M EM TIJOLO MACIÇO</v>
      </c>
      <c r="H135" s="288">
        <f>orcamento!E135</f>
        <v>0.92</v>
      </c>
      <c r="I135" s="288" t="str">
        <f>orcamento!F135</f>
        <v>M</v>
      </c>
      <c r="J135" s="288">
        <f>orcamento!O135</f>
        <v>1386.9199999999998</v>
      </c>
      <c r="K135" s="289">
        <f t="shared" si="1"/>
        <v>1275.97</v>
      </c>
      <c r="L135" s="290">
        <f>orcamento!K135</f>
        <v>0.2215</v>
      </c>
      <c r="M135" s="290">
        <v>1.1276999999999999</v>
      </c>
    </row>
    <row r="136" spans="1:13" x14ac:dyDescent="0.25">
      <c r="A136" s="281">
        <v>1</v>
      </c>
      <c r="B136" s="282">
        <f>IF(AND(G136&lt;&gt;"",H136&gt;0,I136&lt;&gt;"",J136&lt;&gt;0,K136&lt;&gt;0),COUNT($B$11:B135)+1,"")</f>
        <v>117</v>
      </c>
      <c r="C136" s="283" t="str">
        <f>orcamento!A136</f>
        <v>5.31</v>
      </c>
      <c r="D136" s="284" t="str">
        <f>orcamento!B136</f>
        <v>COMPOSICAO_PROPRIA</v>
      </c>
      <c r="E136" s="285" t="str">
        <f>orcamento!C136</f>
        <v>CCU 65</v>
      </c>
      <c r="F136" s="286">
        <v>45170</v>
      </c>
      <c r="G136" s="287" t="str">
        <f>orcamento!D136</f>
        <v>BOCA-DE-LOBO 1,00X1,00X0,90M EM TIJOLO MACIÇO COM TAMPA DE CONCRETO E ESPELHO PRÉ-MOLDADO DE CONCRETO</v>
      </c>
      <c r="H136" s="288">
        <f>orcamento!E136</f>
        <v>21</v>
      </c>
      <c r="I136" s="288" t="str">
        <f>orcamento!F136</f>
        <v>UN</v>
      </c>
      <c r="J136" s="288">
        <f>orcamento!O136</f>
        <v>1540.92</v>
      </c>
      <c r="K136" s="289">
        <f t="shared" si="1"/>
        <v>32359.32</v>
      </c>
      <c r="L136" s="290">
        <f>orcamento!K136</f>
        <v>0.2215</v>
      </c>
      <c r="M136" s="290">
        <v>1.1276999999999999</v>
      </c>
    </row>
    <row r="137" spans="1:13" x14ac:dyDescent="0.25">
      <c r="A137" s="281">
        <v>1</v>
      </c>
      <c r="B137" s="282">
        <f>IF(AND(G137&lt;&gt;"",H137&gt;0,I137&lt;&gt;"",J137&lt;&gt;0,K137&lt;&gt;0),COUNT($B$11:B136)+1,"")</f>
        <v>118</v>
      </c>
      <c r="C137" s="283" t="str">
        <f>orcamento!A137</f>
        <v>5.32</v>
      </c>
      <c r="D137" s="284" t="str">
        <f>orcamento!B137</f>
        <v>SINAPI</v>
      </c>
      <c r="E137" s="285">
        <f>orcamento!C137</f>
        <v>98114</v>
      </c>
      <c r="F137" s="286">
        <v>45170</v>
      </c>
      <c r="G137" s="287" t="str">
        <f>orcamento!D137</f>
        <v>TAMPA CIRCULAR, EM FERRO FUNDIDO, DIÂMETRO INTERNO = 0,6 M</v>
      </c>
      <c r="H137" s="288">
        <f>orcamento!E137</f>
        <v>11</v>
      </c>
      <c r="I137" s="288" t="str">
        <f>orcamento!F137</f>
        <v>UN</v>
      </c>
      <c r="J137" s="288">
        <f>orcamento!O137</f>
        <v>863.11</v>
      </c>
      <c r="K137" s="289">
        <f t="shared" si="1"/>
        <v>9494.2099999999991</v>
      </c>
      <c r="L137" s="290">
        <f>orcamento!K137</f>
        <v>0.2215</v>
      </c>
      <c r="M137" s="290">
        <v>1.1276999999999999</v>
      </c>
    </row>
    <row r="138" spans="1:13" x14ac:dyDescent="0.25">
      <c r="A138" s="281">
        <v>1</v>
      </c>
      <c r="B138" s="282">
        <f>IF(AND(G138&lt;&gt;"",H138&gt;0,I138&lt;&gt;"",J138&lt;&gt;0,K138&lt;&gt;0),COUNT($B$11:B137)+1,"")</f>
        <v>119</v>
      </c>
      <c r="C138" s="283" t="str">
        <f>orcamento!A138</f>
        <v>5.33</v>
      </c>
      <c r="D138" s="284" t="str">
        <f>orcamento!B138</f>
        <v>COMPOSICAO_PROPRIA</v>
      </c>
      <c r="E138" s="285" t="str">
        <f>orcamento!C138</f>
        <v>CCU 54</v>
      </c>
      <c r="F138" s="286">
        <v>45170</v>
      </c>
      <c r="G138" s="287" t="str">
        <f>orcamento!D138</f>
        <v>ESGOTAMENTO DE VALA COM BOMBA</v>
      </c>
      <c r="H138" s="288">
        <f>orcamento!E138</f>
        <v>40</v>
      </c>
      <c r="I138" s="288" t="str">
        <f>orcamento!F138</f>
        <v>H</v>
      </c>
      <c r="J138" s="288">
        <f>orcamento!O138</f>
        <v>27.290000000000003</v>
      </c>
      <c r="K138" s="289">
        <f t="shared" si="1"/>
        <v>1091.5999999999999</v>
      </c>
      <c r="L138" s="290">
        <f>orcamento!K138</f>
        <v>0.2215</v>
      </c>
      <c r="M138" s="290">
        <v>1.1276999999999999</v>
      </c>
    </row>
    <row r="139" spans="1:13" x14ac:dyDescent="0.25">
      <c r="A139" s="281"/>
      <c r="B139" s="282"/>
      <c r="C139" s="283"/>
      <c r="D139" s="284"/>
      <c r="E139" s="285"/>
      <c r="F139" s="286"/>
      <c r="G139" s="287"/>
      <c r="H139" s="288"/>
      <c r="I139" s="288"/>
      <c r="J139" s="288"/>
      <c r="K139" s="289"/>
      <c r="L139" s="290"/>
      <c r="M139" s="290"/>
    </row>
    <row r="140" spans="1:13" x14ac:dyDescent="0.25">
      <c r="A140" s="281">
        <v>1</v>
      </c>
      <c r="B140" s="282">
        <f>IF(AND(G140&lt;&gt;"",H140&gt;0,I140&lt;&gt;"",J140&lt;&gt;0,K140&lt;&gt;0),COUNT($B$11:B139)+1,"")</f>
        <v>120</v>
      </c>
      <c r="C140" s="283" t="str">
        <f>orcamento!A140</f>
        <v>6.1</v>
      </c>
      <c r="D140" s="284" t="str">
        <f>orcamento!B140</f>
        <v>SINAPI</v>
      </c>
      <c r="E140" s="285">
        <f>orcamento!C140</f>
        <v>99802</v>
      </c>
      <c r="F140" s="286">
        <v>45170</v>
      </c>
      <c r="G140" s="287" t="str">
        <f>orcamento!D140</f>
        <v>LIMPEZA FINAL</v>
      </c>
      <c r="H140" s="288">
        <f>orcamento!E140</f>
        <v>5517</v>
      </c>
      <c r="I140" s="288" t="str">
        <f>orcamento!F140</f>
        <v>M2</v>
      </c>
      <c r="J140" s="288">
        <f>orcamento!O140</f>
        <v>0.66</v>
      </c>
      <c r="K140" s="289">
        <f t="shared" si="1"/>
        <v>3641.22</v>
      </c>
      <c r="L140" s="290">
        <f>orcamento!K140</f>
        <v>0.2215</v>
      </c>
      <c r="M140" s="290">
        <v>1.1276999999999999</v>
      </c>
    </row>
    <row r="141" spans="1:13" x14ac:dyDescent="0.25">
      <c r="A141" s="281">
        <v>1</v>
      </c>
      <c r="B141" s="282">
        <f>IF(AND(G141&lt;&gt;"",H141&gt;0,I141&lt;&gt;"",J141&lt;&gt;0,K141&lt;&gt;0),COUNT($B$11:B140)+1,"")</f>
        <v>121</v>
      </c>
      <c r="C141" s="283" t="str">
        <f>orcamento!A141</f>
        <v>6.2</v>
      </c>
      <c r="D141" s="284" t="str">
        <f>orcamento!B141</f>
        <v>COMPOSICAO_PROPRIA</v>
      </c>
      <c r="E141" s="285" t="str">
        <f>orcamento!C141</f>
        <v>CCU 15</v>
      </c>
      <c r="F141" s="286">
        <v>45170</v>
      </c>
      <c r="G141" s="287" t="str">
        <f>orcamento!D141</f>
        <v>FRETE CONTAINER (DEVOLUÇÃO)</v>
      </c>
      <c r="H141" s="288">
        <f>orcamento!E141</f>
        <v>3</v>
      </c>
      <c r="I141" s="288" t="str">
        <f>orcamento!F141</f>
        <v>M2</v>
      </c>
      <c r="J141" s="288">
        <f>orcamento!O141</f>
        <v>88.37</v>
      </c>
      <c r="K141" s="289">
        <f t="shared" ref="K141:K143" si="2">IFERROR(IF(H141*J141&lt;&gt;0,ROUND(ROUND(H141,4)*ROUND(J141,4),2),""),"")</f>
        <v>265.11</v>
      </c>
      <c r="L141" s="290">
        <f>orcamento!K141</f>
        <v>0.2215</v>
      </c>
      <c r="M141" s="290">
        <v>1.1276999999999999</v>
      </c>
    </row>
    <row r="142" spans="1:13" x14ac:dyDescent="0.25">
      <c r="A142" s="281">
        <v>1</v>
      </c>
      <c r="B142" s="282">
        <f>IF(AND(G142&lt;&gt;"",H142&gt;0,I142&lt;&gt;"",J142&lt;&gt;0,K142&lt;&gt;0),COUNT($B$11:B141)+1,"")</f>
        <v>122</v>
      </c>
      <c r="C142" s="283" t="str">
        <f>orcamento!A142</f>
        <v>6.3</v>
      </c>
      <c r="D142" s="284" t="str">
        <f>orcamento!B142</f>
        <v>COMPOSICAO_PROPRIA</v>
      </c>
      <c r="E142" s="285" t="str">
        <f>orcamento!C142</f>
        <v>CCU 10</v>
      </c>
      <c r="F142" s="286">
        <v>45170</v>
      </c>
      <c r="G142" s="287" t="str">
        <f>orcamento!D142</f>
        <v>DESMOBILIZAÇÃO DE EQUIPAMENTOS PESADOS E LEVES E AUTOPROPELIDOS</v>
      </c>
      <c r="H142" s="288">
        <f>orcamento!E142</f>
        <v>1</v>
      </c>
      <c r="I142" s="288" t="str">
        <f>orcamento!F142</f>
        <v>UN</v>
      </c>
      <c r="J142" s="288">
        <f>orcamento!O142</f>
        <v>8604.18</v>
      </c>
      <c r="K142" s="289">
        <f t="shared" si="2"/>
        <v>8604.18</v>
      </c>
      <c r="L142" s="290">
        <f>orcamento!K142</f>
        <v>0.2215</v>
      </c>
      <c r="M142" s="290">
        <v>1.1276999999999999</v>
      </c>
    </row>
    <row r="143" spans="1:13" x14ac:dyDescent="0.25">
      <c r="A143" s="281">
        <v>1</v>
      </c>
      <c r="B143" s="282">
        <f>IF(AND(G143&lt;&gt;"",H143&gt;0,I143&lt;&gt;"",J143&lt;&gt;0,K143&lt;&gt;0),COUNT($B$11:B142)+1,"")</f>
        <v>123</v>
      </c>
      <c r="C143" s="283" t="str">
        <f>orcamento!A143</f>
        <v>6.4</v>
      </c>
      <c r="D143" s="284" t="str">
        <f>orcamento!B143</f>
        <v>COMPOSICAO_PROPRIA</v>
      </c>
      <c r="E143" s="285" t="str">
        <f>orcamento!C143</f>
        <v>CCU 86</v>
      </c>
      <c r="F143" s="286">
        <v>45170</v>
      </c>
      <c r="G143" s="287" t="str">
        <f>orcamento!D143</f>
        <v>DESMONTAGEM CANTEIRO</v>
      </c>
      <c r="H143" s="288">
        <f>orcamento!E143</f>
        <v>1</v>
      </c>
      <c r="I143" s="288" t="str">
        <f>orcamento!F143</f>
        <v>UN</v>
      </c>
      <c r="J143" s="288">
        <f>orcamento!O143</f>
        <v>1718.31</v>
      </c>
      <c r="K143" s="289">
        <f t="shared" si="2"/>
        <v>1718.31</v>
      </c>
      <c r="L143" s="290">
        <f>orcamento!K143</f>
        <v>0.2215</v>
      </c>
      <c r="M143" s="290">
        <v>1.1276999999999999</v>
      </c>
    </row>
  </sheetData>
  <mergeCells count="18">
    <mergeCell ref="N10:O10"/>
    <mergeCell ref="P10:Q10"/>
    <mergeCell ref="R10:R11"/>
    <mergeCell ref="C6:G6"/>
    <mergeCell ref="A10:A11"/>
    <mergeCell ref="B10:B11"/>
    <mergeCell ref="C10:C11"/>
    <mergeCell ref="D10:D11"/>
    <mergeCell ref="E10:E11"/>
    <mergeCell ref="F10:F11"/>
    <mergeCell ref="G10:G11"/>
    <mergeCell ref="C5:G5"/>
    <mergeCell ref="H10:M10"/>
    <mergeCell ref="A1:K1"/>
    <mergeCell ref="C2:G2"/>
    <mergeCell ref="A3:B3"/>
    <mergeCell ref="C3:K3"/>
    <mergeCell ref="C4:I4"/>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31" xr:uid="{00000000-0002-0000-0A00-000000000000}">
      <formula1>INDIRECT(CONCATENATE("F_",N12))</formula1>
    </dataValidation>
  </dataValidation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43"/>
  <sheetViews>
    <sheetView workbookViewId="0">
      <selection activeCell="L5" sqref="L5"/>
    </sheetView>
  </sheetViews>
  <sheetFormatPr defaultColWidth="14.42578125" defaultRowHeight="15" x14ac:dyDescent="0.25"/>
  <cols>
    <col min="1" max="1" width="9" style="231" customWidth="1"/>
    <col min="2" max="2" width="10.5703125" style="231" customWidth="1"/>
    <col min="3" max="3" width="9" style="231" customWidth="1"/>
    <col min="4" max="4" width="55.140625" style="231" customWidth="1"/>
    <col min="5" max="5" width="11.140625" style="231" customWidth="1"/>
    <col min="6" max="6" width="13.140625" style="231" customWidth="1"/>
    <col min="7" max="7" width="13.42578125" style="231" customWidth="1"/>
    <col min="8" max="8" width="15.140625" style="231" customWidth="1"/>
    <col min="9" max="9" width="8" style="231" customWidth="1"/>
    <col min="10" max="10" width="11.140625" style="231" customWidth="1"/>
    <col min="11" max="11" width="12.42578125" style="231" customWidth="1"/>
    <col min="12" max="12" width="17.7109375" style="231" customWidth="1"/>
    <col min="13" max="13" width="17.5703125" style="231" bestFit="1" customWidth="1"/>
    <col min="14" max="26" width="8.7109375" style="231" customWidth="1"/>
    <col min="27" max="16384" width="14.42578125" style="231"/>
  </cols>
  <sheetData>
    <row r="1" spans="1:26" ht="16.5" thickBot="1" x14ac:dyDescent="0.3">
      <c r="A1" s="667" t="s">
        <v>12430</v>
      </c>
      <c r="B1" s="657"/>
      <c r="C1" s="657"/>
      <c r="D1" s="657"/>
      <c r="E1" s="657"/>
      <c r="F1" s="657"/>
      <c r="G1" s="657"/>
      <c r="H1" s="658"/>
      <c r="I1" s="259"/>
      <c r="J1" s="260"/>
      <c r="K1" s="243"/>
      <c r="L1" s="260"/>
      <c r="M1" s="258"/>
      <c r="N1" s="258"/>
      <c r="O1" s="258"/>
      <c r="P1" s="258"/>
      <c r="Q1" s="258"/>
      <c r="R1" s="258"/>
      <c r="S1" s="258"/>
      <c r="T1" s="258"/>
      <c r="U1" s="258"/>
      <c r="V1" s="258"/>
      <c r="W1" s="258"/>
      <c r="X1" s="258"/>
      <c r="Y1" s="258"/>
      <c r="Z1" s="258"/>
    </row>
    <row r="2" spans="1:26" ht="15.75" thickBot="1" x14ac:dyDescent="0.3">
      <c r="A2" s="293" t="s">
        <v>12405</v>
      </c>
      <c r="B2" s="294"/>
      <c r="C2" s="680" t="str">
        <f>IF('Identificação-TCE'!B2=0,"",'Identificação-TCE'!B2)</f>
        <v/>
      </c>
      <c r="D2" s="657"/>
      <c r="E2" s="295" t="s">
        <v>12406</v>
      </c>
      <c r="F2" s="296" t="str">
        <f>IF('Identificação-TCE'!E2=0,"",'Identificação-TCE'!E2)</f>
        <v/>
      </c>
      <c r="G2" s="295" t="s">
        <v>12407</v>
      </c>
      <c r="H2" s="297" t="str">
        <f>IF('Identificação-TCE'!G2=0,"",'Identificação-TCE'!G2)</f>
        <v/>
      </c>
      <c r="I2" s="264"/>
      <c r="J2" s="264"/>
      <c r="K2" s="243"/>
      <c r="L2" s="265"/>
      <c r="M2" s="265"/>
      <c r="N2" s="265"/>
      <c r="O2" s="265"/>
      <c r="P2" s="265"/>
      <c r="Q2" s="265"/>
      <c r="R2" s="265"/>
      <c r="S2" s="265"/>
      <c r="T2" s="265"/>
      <c r="U2" s="265"/>
      <c r="V2" s="265"/>
      <c r="W2" s="265"/>
      <c r="X2" s="265"/>
      <c r="Y2" s="265"/>
      <c r="Z2" s="265"/>
    </row>
    <row r="3" spans="1:26" ht="15.75" thickBot="1" x14ac:dyDescent="0.3">
      <c r="A3" s="669" t="s">
        <v>12390</v>
      </c>
      <c r="B3" s="657"/>
      <c r="C3" s="670" t="str">
        <f>'Identificação-TCE'!B3</f>
        <v>Objeto: EXECUÇÃO DE OBRA DE PAVIMENTAÇÃO E DRENAGEM DA RUA REINALDO MULLER</v>
      </c>
      <c r="D3" s="657"/>
      <c r="E3" s="657"/>
      <c r="F3" s="657"/>
      <c r="G3" s="657"/>
      <c r="H3" s="658"/>
      <c r="I3" s="264"/>
      <c r="J3" s="264"/>
      <c r="K3" s="265"/>
      <c r="L3" s="265"/>
      <c r="M3" s="265"/>
      <c r="N3" s="265"/>
      <c r="O3" s="265"/>
      <c r="P3" s="265"/>
      <c r="Q3" s="265"/>
      <c r="R3" s="265"/>
      <c r="S3" s="265"/>
      <c r="T3" s="265"/>
      <c r="U3" s="265"/>
      <c r="V3" s="265"/>
      <c r="W3" s="265"/>
      <c r="X3" s="265"/>
      <c r="Y3" s="265"/>
      <c r="Z3" s="265"/>
    </row>
    <row r="4" spans="1:26" ht="15.75" thickBot="1" x14ac:dyDescent="0.3">
      <c r="A4" s="237" t="s">
        <v>12431</v>
      </c>
      <c r="B4" s="261"/>
      <c r="C4" s="661"/>
      <c r="D4" s="657"/>
      <c r="E4" s="657"/>
      <c r="F4" s="657"/>
      <c r="G4" s="235" t="s">
        <v>12432</v>
      </c>
      <c r="H4" s="298"/>
      <c r="I4" s="264"/>
      <c r="J4" s="264"/>
      <c r="K4" s="265"/>
      <c r="L4" s="265"/>
      <c r="M4" s="265"/>
      <c r="N4" s="265"/>
      <c r="O4" s="265"/>
      <c r="P4" s="265"/>
      <c r="Q4" s="265"/>
      <c r="R4" s="265"/>
      <c r="S4" s="265"/>
      <c r="T4" s="265"/>
      <c r="U4" s="265"/>
      <c r="V4" s="265"/>
      <c r="W4" s="265"/>
      <c r="X4" s="265"/>
      <c r="Y4" s="265"/>
      <c r="Z4" s="265"/>
    </row>
    <row r="5" spans="1:26" ht="15.75" thickBot="1" x14ac:dyDescent="0.3">
      <c r="A5" s="232" t="s">
        <v>12410</v>
      </c>
      <c r="B5" s="235"/>
      <c r="C5" s="681" t="str">
        <f>IF('Identificação-TCE'!B5=0,"",'Identificação-TCE'!B5)</f>
        <v/>
      </c>
      <c r="D5" s="658"/>
      <c r="E5" s="267"/>
      <c r="F5" s="268"/>
      <c r="G5" s="269"/>
      <c r="H5" s="299"/>
      <c r="I5" s="264"/>
      <c r="J5" s="264"/>
      <c r="K5" s="265"/>
      <c r="L5" s="265"/>
      <c r="M5" s="265"/>
      <c r="N5" s="265"/>
      <c r="O5" s="265"/>
      <c r="P5" s="265"/>
      <c r="Q5" s="265"/>
      <c r="R5" s="265"/>
      <c r="S5" s="265"/>
      <c r="T5" s="265"/>
      <c r="U5" s="265"/>
      <c r="V5" s="265"/>
      <c r="W5" s="265"/>
      <c r="X5" s="265"/>
      <c r="Y5" s="265"/>
      <c r="Z5" s="265"/>
    </row>
    <row r="6" spans="1:26" ht="15.75" thickBot="1" x14ac:dyDescent="0.3">
      <c r="A6" s="300" t="s">
        <v>12397</v>
      </c>
      <c r="B6" s="271"/>
      <c r="C6" s="682">
        <f>SUMIFS(H12:H38677,B12:B38677,"&gt;0",H12:H38677,"&lt;&gt;0")</f>
        <v>2364999.4600000004</v>
      </c>
      <c r="D6" s="658"/>
      <c r="E6" s="272"/>
      <c r="F6" s="272"/>
      <c r="G6" s="273"/>
      <c r="H6" s="265"/>
      <c r="I6" s="264"/>
      <c r="J6" s="264"/>
      <c r="K6" s="265"/>
      <c r="L6" s="265"/>
      <c r="M6" s="265"/>
      <c r="N6" s="265"/>
      <c r="O6" s="265"/>
      <c r="P6" s="265"/>
      <c r="Q6" s="265"/>
      <c r="R6" s="265"/>
      <c r="S6" s="265"/>
      <c r="T6" s="265"/>
      <c r="U6" s="265"/>
      <c r="V6" s="265"/>
      <c r="W6" s="265"/>
      <c r="X6" s="265"/>
      <c r="Y6" s="265"/>
      <c r="Z6" s="265"/>
    </row>
    <row r="7" spans="1:26" x14ac:dyDescent="0.25">
      <c r="A7" s="301"/>
      <c r="B7" s="274"/>
      <c r="C7" s="274"/>
      <c r="D7" s="276"/>
      <c r="E7" s="276"/>
      <c r="F7" s="272"/>
      <c r="G7" s="272"/>
      <c r="H7" s="273"/>
      <c r="I7" s="264"/>
      <c r="J7" s="264"/>
      <c r="K7" s="265"/>
      <c r="L7" s="265"/>
      <c r="M7" s="265"/>
      <c r="N7" s="265"/>
      <c r="O7" s="265"/>
      <c r="P7" s="265"/>
      <c r="Q7" s="265"/>
      <c r="R7" s="265"/>
      <c r="S7" s="265"/>
      <c r="T7" s="265"/>
      <c r="U7" s="265"/>
      <c r="V7" s="265"/>
      <c r="W7" s="265"/>
      <c r="X7" s="265"/>
      <c r="Y7" s="265"/>
      <c r="Z7" s="265"/>
    </row>
    <row r="8" spans="1:26" x14ac:dyDescent="0.25">
      <c r="A8" s="301"/>
      <c r="B8" s="274"/>
      <c r="C8" s="274"/>
      <c r="D8" s="276"/>
      <c r="E8" s="276"/>
      <c r="F8" s="272"/>
      <c r="G8" s="272"/>
      <c r="H8" s="273"/>
      <c r="I8" s="264"/>
      <c r="J8" s="264"/>
      <c r="K8" s="265"/>
      <c r="L8" s="265"/>
      <c r="M8" s="265"/>
      <c r="N8" s="265"/>
      <c r="O8" s="265"/>
      <c r="P8" s="265"/>
      <c r="Q8" s="265"/>
      <c r="R8" s="265"/>
      <c r="S8" s="265"/>
      <c r="T8" s="265"/>
      <c r="U8" s="265"/>
      <c r="V8" s="265"/>
      <c r="W8" s="265"/>
      <c r="X8" s="265"/>
      <c r="Y8" s="265"/>
      <c r="Z8" s="265"/>
    </row>
    <row r="9" spans="1:26" x14ac:dyDescent="0.25">
      <c r="A9" s="301"/>
      <c r="B9" s="274"/>
      <c r="C9" s="274"/>
      <c r="D9" s="276"/>
      <c r="E9" s="276"/>
      <c r="F9" s="272"/>
      <c r="G9" s="272"/>
      <c r="H9" s="273"/>
      <c r="I9" s="264"/>
      <c r="J9" s="264"/>
      <c r="K9" s="265"/>
      <c r="L9" s="265"/>
      <c r="M9" s="265"/>
      <c r="N9" s="265"/>
      <c r="O9" s="265"/>
      <c r="P9" s="265"/>
      <c r="Q9" s="265"/>
      <c r="R9" s="265"/>
      <c r="S9" s="265"/>
      <c r="T9" s="265"/>
      <c r="U9" s="265"/>
      <c r="V9" s="265"/>
      <c r="W9" s="265"/>
      <c r="X9" s="265"/>
      <c r="Y9" s="265"/>
      <c r="Z9" s="265"/>
    </row>
    <row r="10" spans="1:26" x14ac:dyDescent="0.25">
      <c r="A10" s="652" t="s">
        <v>12433</v>
      </c>
      <c r="B10" s="652" t="s">
        <v>12434</v>
      </c>
      <c r="C10" s="652" t="s">
        <v>12435</v>
      </c>
      <c r="D10" s="673" t="s">
        <v>12436</v>
      </c>
      <c r="E10" s="678" t="s">
        <v>12402</v>
      </c>
      <c r="F10" s="679"/>
      <c r="G10" s="679"/>
      <c r="H10" s="679"/>
      <c r="I10" s="679"/>
      <c r="J10" s="679"/>
      <c r="K10" s="679"/>
      <c r="L10" s="679"/>
      <c r="M10" s="679"/>
      <c r="N10" s="258"/>
      <c r="O10" s="258"/>
      <c r="P10" s="258"/>
      <c r="Q10" s="258"/>
      <c r="R10" s="258"/>
      <c r="S10" s="258"/>
      <c r="T10" s="258"/>
      <c r="U10" s="258"/>
      <c r="V10" s="258"/>
      <c r="W10" s="258"/>
      <c r="X10" s="258"/>
      <c r="Y10" s="258"/>
      <c r="Z10" s="258"/>
    </row>
    <row r="11" spans="1:26" ht="30" x14ac:dyDescent="0.25">
      <c r="A11" s="653"/>
      <c r="B11" s="653"/>
      <c r="C11" s="653"/>
      <c r="D11" s="653"/>
      <c r="E11" s="277" t="s">
        <v>12437</v>
      </c>
      <c r="F11" s="247" t="s">
        <v>12438</v>
      </c>
      <c r="G11" s="278" t="s">
        <v>12424</v>
      </c>
      <c r="H11" s="278" t="s">
        <v>12425</v>
      </c>
      <c r="I11" s="279" t="s">
        <v>12426</v>
      </c>
      <c r="J11" s="279" t="s">
        <v>12427</v>
      </c>
      <c r="K11" s="279" t="s">
        <v>12439</v>
      </c>
      <c r="L11" s="302" t="s">
        <v>12440</v>
      </c>
      <c r="M11" s="303" t="s">
        <v>12441</v>
      </c>
      <c r="N11" s="258"/>
      <c r="O11" s="258"/>
      <c r="P11" s="258"/>
      <c r="Q11" s="258"/>
      <c r="R11" s="258"/>
      <c r="S11" s="258"/>
      <c r="T11" s="258"/>
      <c r="U11" s="258"/>
      <c r="V11" s="258"/>
      <c r="W11" s="258"/>
      <c r="X11" s="258"/>
      <c r="Y11" s="258"/>
      <c r="Z11" s="258"/>
    </row>
    <row r="12" spans="1:26" x14ac:dyDescent="0.25">
      <c r="A12" s="304">
        <f>IF('Orçamento-TCE'!A12&gt;0,'Orçamento-TCE'!A12,"")</f>
        <v>1</v>
      </c>
      <c r="B12" s="305">
        <f>'Orçamento-TCE'!B12</f>
        <v>1</v>
      </c>
      <c r="C12" s="305" t="str">
        <f>IF('Orçamento-TCE'!C12&gt;0,'Orçamento-TCE'!C12,"")</f>
        <v>1.1.1</v>
      </c>
      <c r="D12" s="289" t="str">
        <f>IF('Orçamento-TCE'!G12&gt;0,'Orçamento-TCE'!G12,"")</f>
        <v>ADMINISTRAÇÃO LOCAL</v>
      </c>
      <c r="E12" s="306">
        <f>IF('Orçamento-TCE'!H12&gt;0,'Orçamento-TCE'!H12,"")</f>
        <v>1</v>
      </c>
      <c r="F12" s="289" t="str">
        <f>IF('Orçamento-TCE'!I12&gt;0,'Orçamento-TCE'!I12,"")</f>
        <v>UN</v>
      </c>
      <c r="G12" s="288">
        <f>orcamento!O12</f>
        <v>79558.64</v>
      </c>
      <c r="H12" s="289">
        <f>IFERROR(IF(E12*G12&lt;&gt;0,ROUND(ROUND(E12,4)*ROUND(G12,4),2),""),"")</f>
        <v>79558.64</v>
      </c>
      <c r="I12" s="290">
        <f>orcamento!K12</f>
        <v>0.2215</v>
      </c>
      <c r="J12" s="290">
        <v>1.1276999999999999</v>
      </c>
      <c r="K12" s="290"/>
      <c r="L12" s="307">
        <f>orcamento!M12+orcamento!N12</f>
        <v>11721.710000000001</v>
      </c>
      <c r="M12" s="307">
        <f>orcamento!L12</f>
        <v>67836.929999999993</v>
      </c>
      <c r="N12" s="258"/>
      <c r="O12" s="258"/>
      <c r="P12" s="258"/>
      <c r="Q12" s="258"/>
      <c r="R12" s="258"/>
      <c r="S12" s="258"/>
      <c r="T12" s="258"/>
      <c r="U12" s="258"/>
      <c r="V12" s="258"/>
      <c r="W12" s="258"/>
      <c r="X12" s="258"/>
      <c r="Y12" s="258"/>
      <c r="Z12" s="258"/>
    </row>
    <row r="13" spans="1:26" x14ac:dyDescent="0.25">
      <c r="A13" s="304">
        <f>IF('Orçamento-TCE'!A13&gt;0,'Orçamento-TCE'!A13,"")</f>
        <v>1</v>
      </c>
      <c r="B13" s="305">
        <f>'Orçamento-TCE'!B13</f>
        <v>2</v>
      </c>
      <c r="C13" s="305" t="str">
        <f>IF('Orçamento-TCE'!C13&gt;0,'Orçamento-TCE'!C13,"")</f>
        <v>1.1.2</v>
      </c>
      <c r="D13" s="289" t="str">
        <f>IF('Orçamento-TCE'!G13&gt;0,'Orçamento-TCE'!G13,"")</f>
        <v>VIGILÂNCIA NOTURNA</v>
      </c>
      <c r="E13" s="306">
        <f>IF('Orçamento-TCE'!H13&gt;0,'Orçamento-TCE'!H13,"")</f>
        <v>1</v>
      </c>
      <c r="F13" s="289" t="str">
        <f>IF('Orçamento-TCE'!I13&gt;0,'Orçamento-TCE'!I13,"")</f>
        <v>UN</v>
      </c>
      <c r="G13" s="288">
        <f>orcamento!O13</f>
        <v>146538.96</v>
      </c>
      <c r="H13" s="289">
        <f t="shared" ref="H13:H76" si="0">IFERROR(IF(E13*G13&lt;&gt;0,ROUND(ROUND(E13,4)*ROUND(G13,4),2),""),"")</f>
        <v>146538.96</v>
      </c>
      <c r="I13" s="290">
        <f>orcamento!K13</f>
        <v>0.2215</v>
      </c>
      <c r="J13" s="290">
        <v>1.1276999999999999</v>
      </c>
      <c r="K13" s="290"/>
      <c r="L13" s="307">
        <f>orcamento!M13+orcamento!N13</f>
        <v>28231.31</v>
      </c>
      <c r="M13" s="307">
        <f>orcamento!L13</f>
        <v>118307.65</v>
      </c>
      <c r="N13" s="258"/>
      <c r="O13" s="258"/>
      <c r="P13" s="258"/>
      <c r="Q13" s="258"/>
      <c r="R13" s="258"/>
      <c r="S13" s="258"/>
      <c r="T13" s="258"/>
      <c r="U13" s="258"/>
      <c r="V13" s="258"/>
      <c r="W13" s="258"/>
      <c r="X13" s="258"/>
      <c r="Y13" s="258"/>
      <c r="Z13" s="258"/>
    </row>
    <row r="14" spans="1:26" x14ac:dyDescent="0.25">
      <c r="A14" s="304">
        <f>IF('Orçamento-TCE'!A14&gt;0,'Orçamento-TCE'!A14,"")</f>
        <v>1</v>
      </c>
      <c r="B14" s="305">
        <f>'Orçamento-TCE'!B14</f>
        <v>3</v>
      </c>
      <c r="C14" s="305" t="str">
        <f>IF('Orçamento-TCE'!C14&gt;0,'Orçamento-TCE'!C14,"")</f>
        <v>1.1.3</v>
      </c>
      <c r="D14" s="289" t="str">
        <f>IF('Orçamento-TCE'!G14&gt;0,'Orçamento-TCE'!G14,"")</f>
        <v>MANUTENÇÃO DO CANTEIRO DE OBRAS (ENERGIA, AGUA, SINALIZAÇÃO)</v>
      </c>
      <c r="E14" s="306">
        <f>IF('Orçamento-TCE'!H14&gt;0,'Orçamento-TCE'!H14,"")</f>
        <v>1</v>
      </c>
      <c r="F14" s="289" t="str">
        <f>IF('Orçamento-TCE'!I14&gt;0,'Orçamento-TCE'!I14,"")</f>
        <v>UN</v>
      </c>
      <c r="G14" s="288">
        <f>orcamento!O14</f>
        <v>56207.45</v>
      </c>
      <c r="H14" s="289">
        <f t="shared" si="0"/>
        <v>56207.45</v>
      </c>
      <c r="I14" s="290">
        <f>orcamento!K14</f>
        <v>0.2215</v>
      </c>
      <c r="J14" s="290">
        <v>1.1276999999999999</v>
      </c>
      <c r="K14" s="290"/>
      <c r="L14" s="307">
        <f>orcamento!M14+orcamento!N14</f>
        <v>33931.979999999996</v>
      </c>
      <c r="M14" s="307">
        <f>orcamento!L14</f>
        <v>22275.47</v>
      </c>
      <c r="N14" s="258"/>
      <c r="O14" s="258"/>
      <c r="P14" s="258"/>
      <c r="Q14" s="258"/>
      <c r="R14" s="258"/>
      <c r="S14" s="258"/>
      <c r="T14" s="258"/>
      <c r="U14" s="258"/>
      <c r="V14" s="258"/>
      <c r="W14" s="258"/>
      <c r="X14" s="258"/>
      <c r="Y14" s="258"/>
      <c r="Z14" s="258"/>
    </row>
    <row r="15" spans="1:26" x14ac:dyDescent="0.25">
      <c r="A15" s="304">
        <f>IF('Orçamento-TCE'!A15&gt;0,'Orçamento-TCE'!A15,"")</f>
        <v>1</v>
      </c>
      <c r="B15" s="305">
        <f>'Orçamento-TCE'!B15</f>
        <v>4</v>
      </c>
      <c r="C15" s="305" t="str">
        <f>IF('Orçamento-TCE'!C15&gt;0,'Orçamento-TCE'!C15,"")</f>
        <v>1.1.4</v>
      </c>
      <c r="D15" s="289" t="str">
        <f>IF('Orçamento-TCE'!G15&gt;0,'Orçamento-TCE'!G15,"")</f>
        <v>DOCUMENTAÇÃO E ACOMPANHAMENTO DE SERVIÇOS AMBIENTAIS</v>
      </c>
      <c r="E15" s="306">
        <f>IF('Orçamento-TCE'!H15&gt;0,'Orçamento-TCE'!H15,"")</f>
        <v>1</v>
      </c>
      <c r="F15" s="289" t="str">
        <f>IF('Orçamento-TCE'!I15&gt;0,'Orçamento-TCE'!I15,"")</f>
        <v>UN</v>
      </c>
      <c r="G15" s="288">
        <f>orcamento!O15</f>
        <v>14289.89</v>
      </c>
      <c r="H15" s="289">
        <f t="shared" si="0"/>
        <v>14289.89</v>
      </c>
      <c r="I15" s="290">
        <f>orcamento!K15</f>
        <v>0.2215</v>
      </c>
      <c r="J15" s="290">
        <v>1.1276999999999999</v>
      </c>
      <c r="K15" s="290"/>
      <c r="L15" s="307">
        <f>orcamento!M15+orcamento!N15</f>
        <v>0</v>
      </c>
      <c r="M15" s="307">
        <f>orcamento!L15</f>
        <v>14289.89</v>
      </c>
      <c r="N15" s="258"/>
      <c r="O15" s="258"/>
      <c r="P15" s="258"/>
      <c r="Q15" s="258"/>
      <c r="R15" s="258"/>
      <c r="S15" s="258"/>
      <c r="T15" s="258"/>
      <c r="U15" s="258"/>
      <c r="V15" s="258"/>
      <c r="W15" s="258"/>
      <c r="X15" s="258"/>
      <c r="Y15" s="258"/>
      <c r="Z15" s="258"/>
    </row>
    <row r="16" spans="1:26" x14ac:dyDescent="0.25">
      <c r="A16" s="304" t="str">
        <f>IF('Orçamento-TCE'!A16&gt;0,'Orçamento-TCE'!A16,"")</f>
        <v/>
      </c>
      <c r="B16" s="305">
        <f>'Orçamento-TCE'!B16</f>
        <v>0</v>
      </c>
      <c r="C16" s="305" t="str">
        <f>IF('Orçamento-TCE'!C16&gt;0,'Orçamento-TCE'!C16,"")</f>
        <v/>
      </c>
      <c r="D16" s="289" t="str">
        <f>IF('Orçamento-TCE'!G16&gt;0,'Orçamento-TCE'!G16,"")</f>
        <v/>
      </c>
      <c r="E16" s="306" t="str">
        <f>IF('Orçamento-TCE'!H16&gt;0,'Orçamento-TCE'!H16,"")</f>
        <v/>
      </c>
      <c r="F16" s="289" t="str">
        <f>IF('Orçamento-TCE'!I16&gt;0,'Orçamento-TCE'!I16,"")</f>
        <v/>
      </c>
      <c r="G16" s="288">
        <f>orcamento!O16</f>
        <v>0</v>
      </c>
      <c r="H16" s="289" t="str">
        <f t="shared" si="0"/>
        <v/>
      </c>
      <c r="I16" s="290">
        <f>orcamento!K16</f>
        <v>0</v>
      </c>
      <c r="J16" s="290">
        <v>1.1276999999999999</v>
      </c>
      <c r="K16" s="290"/>
      <c r="L16" s="307">
        <f>orcamento!M16+orcamento!N16</f>
        <v>0</v>
      </c>
      <c r="M16" s="307">
        <f>orcamento!L16</f>
        <v>0</v>
      </c>
      <c r="N16" s="258"/>
      <c r="O16" s="258"/>
      <c r="P16" s="258"/>
      <c r="Q16" s="258"/>
      <c r="R16" s="258"/>
      <c r="S16" s="258"/>
      <c r="T16" s="258"/>
      <c r="U16" s="258"/>
      <c r="V16" s="258"/>
      <c r="W16" s="258"/>
      <c r="X16" s="258"/>
      <c r="Y16" s="258"/>
      <c r="Z16" s="258"/>
    </row>
    <row r="17" spans="1:26" x14ac:dyDescent="0.25">
      <c r="A17" s="304">
        <f>IF('Orçamento-TCE'!A17&gt;0,'Orçamento-TCE'!A17,"")</f>
        <v>1</v>
      </c>
      <c r="B17" s="305">
        <f>'Orçamento-TCE'!B17</f>
        <v>5</v>
      </c>
      <c r="C17" s="305" t="str">
        <f>IF('Orçamento-TCE'!C17&gt;0,'Orçamento-TCE'!C17,"")</f>
        <v>1.2.1</v>
      </c>
      <c r="D17" s="289" t="str">
        <f>IF('Orçamento-TCE'!G17&gt;0,'Orçamento-TCE'!G17,"")</f>
        <v>DOCUMENTO DE RESPONSABILIDADE TÉCNICA</v>
      </c>
      <c r="E17" s="306">
        <f>IF('Orçamento-TCE'!H17&gt;0,'Orçamento-TCE'!H17,"")</f>
        <v>1</v>
      </c>
      <c r="F17" s="289" t="str">
        <f>IF('Orçamento-TCE'!I17&gt;0,'Orçamento-TCE'!I17,"")</f>
        <v>UN</v>
      </c>
      <c r="G17" s="288">
        <f>orcamento!O17</f>
        <v>310.98</v>
      </c>
      <c r="H17" s="289">
        <f t="shared" si="0"/>
        <v>310.98</v>
      </c>
      <c r="I17" s="290">
        <f>orcamento!K17</f>
        <v>0.2215</v>
      </c>
      <c r="J17" s="290">
        <v>1.1276999999999999</v>
      </c>
      <c r="K17" s="290"/>
      <c r="L17" s="307">
        <f>orcamento!M17+orcamento!N17</f>
        <v>310.98</v>
      </c>
      <c r="M17" s="307">
        <f>orcamento!L17</f>
        <v>0</v>
      </c>
      <c r="N17" s="258"/>
      <c r="O17" s="258"/>
      <c r="P17" s="258"/>
      <c r="Q17" s="258"/>
      <c r="R17" s="258"/>
      <c r="S17" s="258"/>
      <c r="T17" s="258"/>
      <c r="U17" s="258"/>
      <c r="V17" s="258"/>
      <c r="W17" s="258"/>
      <c r="X17" s="258"/>
      <c r="Y17" s="258"/>
      <c r="Z17" s="258"/>
    </row>
    <row r="18" spans="1:26" x14ac:dyDescent="0.25">
      <c r="A18" s="304">
        <f>IF('Orçamento-TCE'!A18&gt;0,'Orçamento-TCE'!A18,"")</f>
        <v>1</v>
      </c>
      <c r="B18" s="305">
        <f>'Orçamento-TCE'!B18</f>
        <v>6</v>
      </c>
      <c r="C18" s="305" t="str">
        <f>IF('Orçamento-TCE'!C18&gt;0,'Orçamento-TCE'!C18,"")</f>
        <v>1.2.2</v>
      </c>
      <c r="D18" s="289" t="str">
        <f>IF('Orçamento-TCE'!G18&gt;0,'Orçamento-TCE'!G18,"")</f>
        <v>SERVIÇO TOPOGRAFICO PARA LOCAÇÃO E NIVELAMENTO DE PAVIMENTAÇÃO</v>
      </c>
      <c r="E18" s="306">
        <f>IF('Orçamento-TCE'!H18&gt;0,'Orçamento-TCE'!H18,"")</f>
        <v>5517</v>
      </c>
      <c r="F18" s="289" t="str">
        <f>IF('Orçamento-TCE'!I18&gt;0,'Orçamento-TCE'!I18,"")</f>
        <v>M2</v>
      </c>
      <c r="G18" s="288">
        <f>orcamento!O18</f>
        <v>0.51</v>
      </c>
      <c r="H18" s="289">
        <f t="shared" si="0"/>
        <v>2813.67</v>
      </c>
      <c r="I18" s="290">
        <f>orcamento!K18</f>
        <v>0.2215</v>
      </c>
      <c r="J18" s="290">
        <v>1.1276999999999999</v>
      </c>
      <c r="K18" s="290"/>
      <c r="L18" s="307">
        <f>orcamento!M18+orcamento!N18</f>
        <v>0.13</v>
      </c>
      <c r="M18" s="307">
        <f>orcamento!L18</f>
        <v>0.38</v>
      </c>
      <c r="N18" s="258"/>
      <c r="O18" s="258"/>
      <c r="P18" s="258"/>
      <c r="Q18" s="258"/>
      <c r="R18" s="258"/>
      <c r="S18" s="258"/>
      <c r="T18" s="258"/>
      <c r="U18" s="258"/>
      <c r="V18" s="258"/>
      <c r="W18" s="258"/>
      <c r="X18" s="258"/>
      <c r="Y18" s="258"/>
      <c r="Z18" s="258"/>
    </row>
    <row r="19" spans="1:26" x14ac:dyDescent="0.25">
      <c r="A19" s="304">
        <f>IF('Orçamento-TCE'!A19&gt;0,'Orçamento-TCE'!A19,"")</f>
        <v>1</v>
      </c>
      <c r="B19" s="305">
        <f>'Orçamento-TCE'!B19</f>
        <v>7</v>
      </c>
      <c r="C19" s="305" t="str">
        <f>IF('Orçamento-TCE'!C19&gt;0,'Orçamento-TCE'!C19,"")</f>
        <v>1.2.3</v>
      </c>
      <c r="D19" s="289" t="str">
        <f>IF('Orçamento-TCE'!G19&gt;0,'Orçamento-TCE'!G19,"")</f>
        <v>SERVIÇO TOPOGRAFICO PARA LOCAÇÃO E NIVELAMENTO DE REDE DRENAGEM</v>
      </c>
      <c r="E19" s="306">
        <f>IF('Orçamento-TCE'!H19&gt;0,'Orçamento-TCE'!H19,"")</f>
        <v>525</v>
      </c>
      <c r="F19" s="289" t="str">
        <f>IF('Orçamento-TCE'!I19&gt;0,'Orçamento-TCE'!I19,"")</f>
        <v>M</v>
      </c>
      <c r="G19" s="288">
        <f>orcamento!O19</f>
        <v>3.0500000000000003</v>
      </c>
      <c r="H19" s="289">
        <f t="shared" si="0"/>
        <v>1601.25</v>
      </c>
      <c r="I19" s="290">
        <f>orcamento!K19</f>
        <v>0.2215</v>
      </c>
      <c r="J19" s="290">
        <v>1.1276999999999999</v>
      </c>
      <c r="K19" s="290"/>
      <c r="L19" s="307">
        <f>orcamento!M19+orcamento!N19</f>
        <v>0.39</v>
      </c>
      <c r="M19" s="307">
        <f>orcamento!L19</f>
        <v>2.66</v>
      </c>
      <c r="N19" s="258"/>
      <c r="O19" s="258"/>
      <c r="P19" s="258"/>
      <c r="Q19" s="258"/>
      <c r="R19" s="258"/>
      <c r="S19" s="258"/>
      <c r="T19" s="258"/>
      <c r="U19" s="258"/>
      <c r="V19" s="258"/>
      <c r="W19" s="258"/>
      <c r="X19" s="258"/>
      <c r="Y19" s="258"/>
      <c r="Z19" s="258"/>
    </row>
    <row r="20" spans="1:26" ht="15.75" customHeight="1" x14ac:dyDescent="0.25">
      <c r="A20" s="304">
        <f>IF('Orçamento-TCE'!A20&gt;0,'Orçamento-TCE'!A20,"")</f>
        <v>1</v>
      </c>
      <c r="B20" s="305">
        <f>'Orçamento-TCE'!B20</f>
        <v>8</v>
      </c>
      <c r="C20" s="305" t="str">
        <f>IF('Orçamento-TCE'!C20&gt;0,'Orçamento-TCE'!C20,"")</f>
        <v>1.2.4</v>
      </c>
      <c r="D20" s="289" t="str">
        <f>IF('Orçamento-TCE'!G20&gt;0,'Orçamento-TCE'!G20,"")</f>
        <v>CADASTRO DE REDES INCLUSIVE DESENHISTA - GEORREFERENCIADO</v>
      </c>
      <c r="E20" s="306">
        <f>IF('Orçamento-TCE'!H20&gt;0,'Orçamento-TCE'!H20,"")</f>
        <v>525</v>
      </c>
      <c r="F20" s="289" t="str">
        <f>IF('Orçamento-TCE'!I20&gt;0,'Orçamento-TCE'!I20,"")</f>
        <v>M</v>
      </c>
      <c r="G20" s="288">
        <f>orcamento!O20</f>
        <v>2.3699999999999997</v>
      </c>
      <c r="H20" s="289">
        <f t="shared" si="0"/>
        <v>1244.25</v>
      </c>
      <c r="I20" s="290">
        <f>orcamento!K20</f>
        <v>0.2215</v>
      </c>
      <c r="J20" s="290">
        <v>1.1276999999999999</v>
      </c>
      <c r="K20" s="290"/>
      <c r="L20" s="307">
        <f>orcamento!M20+orcamento!N20</f>
        <v>0.11</v>
      </c>
      <c r="M20" s="307">
        <f>orcamento!L20</f>
        <v>2.2599999999999998</v>
      </c>
      <c r="N20" s="258"/>
      <c r="O20" s="258"/>
      <c r="P20" s="258"/>
      <c r="Q20" s="258"/>
      <c r="R20" s="258"/>
      <c r="S20" s="258"/>
      <c r="T20" s="258"/>
      <c r="U20" s="258"/>
      <c r="V20" s="258"/>
      <c r="W20" s="258"/>
      <c r="X20" s="258"/>
      <c r="Y20" s="258"/>
      <c r="Z20" s="258"/>
    </row>
    <row r="21" spans="1:26" ht="15.75" customHeight="1" x14ac:dyDescent="0.25">
      <c r="A21" s="304" t="str">
        <f>IF('Orçamento-TCE'!A21&gt;0,'Orçamento-TCE'!A21,"")</f>
        <v/>
      </c>
      <c r="B21" s="305">
        <f>'Orçamento-TCE'!B21</f>
        <v>0</v>
      </c>
      <c r="C21" s="305" t="str">
        <f>IF('Orçamento-TCE'!C21&gt;0,'Orçamento-TCE'!C21,"")</f>
        <v/>
      </c>
      <c r="D21" s="289" t="str">
        <f>IF('Orçamento-TCE'!G21&gt;0,'Orçamento-TCE'!G21,"")</f>
        <v/>
      </c>
      <c r="E21" s="306" t="str">
        <f>IF('Orçamento-TCE'!H21&gt;0,'Orçamento-TCE'!H21,"")</f>
        <v/>
      </c>
      <c r="F21" s="289" t="str">
        <f>IF('Orçamento-TCE'!I21&gt;0,'Orçamento-TCE'!I21,"")</f>
        <v/>
      </c>
      <c r="G21" s="288">
        <f>orcamento!O21</f>
        <v>0</v>
      </c>
      <c r="H21" s="289" t="str">
        <f t="shared" si="0"/>
        <v/>
      </c>
      <c r="I21" s="290">
        <f>orcamento!K21</f>
        <v>0</v>
      </c>
      <c r="J21" s="290">
        <v>1.1276999999999999</v>
      </c>
      <c r="K21" s="290"/>
      <c r="L21" s="307">
        <f>orcamento!M21+orcamento!N21</f>
        <v>0</v>
      </c>
      <c r="M21" s="307">
        <f>orcamento!L21</f>
        <v>0</v>
      </c>
      <c r="N21" s="258"/>
      <c r="O21" s="258"/>
      <c r="P21" s="258"/>
      <c r="Q21" s="258"/>
      <c r="R21" s="258"/>
      <c r="S21" s="258"/>
      <c r="T21" s="258"/>
      <c r="U21" s="258"/>
      <c r="V21" s="258"/>
      <c r="W21" s="258"/>
      <c r="X21" s="258"/>
      <c r="Y21" s="258"/>
      <c r="Z21" s="258"/>
    </row>
    <row r="22" spans="1:26" ht="15.75" customHeight="1" x14ac:dyDescent="0.25">
      <c r="A22" s="304">
        <f>IF('Orçamento-TCE'!A22&gt;0,'Orçamento-TCE'!A22,"")</f>
        <v>1</v>
      </c>
      <c r="B22" s="305">
        <f>'Orçamento-TCE'!B22</f>
        <v>9</v>
      </c>
      <c r="C22" s="305" t="str">
        <f>IF('Orçamento-TCE'!C22&gt;0,'Orçamento-TCE'!C22,"")</f>
        <v>1.2.5.1</v>
      </c>
      <c r="D22" s="289" t="str">
        <f>IF('Orçamento-TCE'!G22&gt;0,'Orçamento-TCE'!G22,"")</f>
        <v>GRANULOMETRIA POR PENEIRAMENTO</v>
      </c>
      <c r="E22" s="306">
        <f>IF('Orçamento-TCE'!H22&gt;0,'Orçamento-TCE'!H22,"")</f>
        <v>9</v>
      </c>
      <c r="F22" s="289" t="str">
        <f>IF('Orçamento-TCE'!I22&gt;0,'Orçamento-TCE'!I22,"")</f>
        <v>UN</v>
      </c>
      <c r="G22" s="288">
        <f>orcamento!O22</f>
        <v>214.55</v>
      </c>
      <c r="H22" s="289">
        <f t="shared" si="0"/>
        <v>1930.95</v>
      </c>
      <c r="I22" s="290">
        <f>orcamento!K22</f>
        <v>0.2215</v>
      </c>
      <c r="J22" s="290">
        <v>1.1276999999999999</v>
      </c>
      <c r="K22" s="290"/>
      <c r="L22" s="307">
        <f>orcamento!M22+orcamento!N22</f>
        <v>42.56</v>
      </c>
      <c r="M22" s="307">
        <f>orcamento!L22</f>
        <v>171.99</v>
      </c>
      <c r="N22" s="258"/>
      <c r="O22" s="258"/>
      <c r="P22" s="258"/>
      <c r="Q22" s="258"/>
      <c r="R22" s="258"/>
      <c r="S22" s="258"/>
      <c r="T22" s="258"/>
      <c r="U22" s="258"/>
      <c r="V22" s="258"/>
      <c r="W22" s="258"/>
      <c r="X22" s="258"/>
      <c r="Y22" s="258"/>
      <c r="Z22" s="258"/>
    </row>
    <row r="23" spans="1:26" ht="15.75" customHeight="1" x14ac:dyDescent="0.25">
      <c r="A23" s="304">
        <f>IF('Orçamento-TCE'!A23&gt;0,'Orçamento-TCE'!A23,"")</f>
        <v>1</v>
      </c>
      <c r="B23" s="305">
        <f>'Orçamento-TCE'!B23</f>
        <v>10</v>
      </c>
      <c r="C23" s="305" t="str">
        <f>IF('Orçamento-TCE'!C23&gt;0,'Orçamento-TCE'!C23,"")</f>
        <v>1.2.5.2</v>
      </c>
      <c r="D23" s="289" t="str">
        <f>IF('Orçamento-TCE'!G23&gt;0,'Orçamento-TCE'!G23,"")</f>
        <v>LIMITE DE LIQUIDEZ</v>
      </c>
      <c r="E23" s="306">
        <f>IF('Orçamento-TCE'!H23&gt;0,'Orçamento-TCE'!H23,"")</f>
        <v>9</v>
      </c>
      <c r="F23" s="289" t="str">
        <f>IF('Orçamento-TCE'!I23&gt;0,'Orçamento-TCE'!I23,"")</f>
        <v>UN</v>
      </c>
      <c r="G23" s="288">
        <f>orcamento!O23</f>
        <v>120.81</v>
      </c>
      <c r="H23" s="289">
        <f t="shared" si="0"/>
        <v>1087.29</v>
      </c>
      <c r="I23" s="290">
        <f>orcamento!K23</f>
        <v>0.2215</v>
      </c>
      <c r="J23" s="290">
        <v>1.1276999999999999</v>
      </c>
      <c r="K23" s="290"/>
      <c r="L23" s="307">
        <f>orcamento!M23+orcamento!N23</f>
        <v>24.07</v>
      </c>
      <c r="M23" s="307">
        <f>orcamento!L23</f>
        <v>96.74</v>
      </c>
      <c r="N23" s="258"/>
      <c r="O23" s="258"/>
      <c r="P23" s="258"/>
      <c r="Q23" s="258"/>
      <c r="R23" s="258"/>
      <c r="S23" s="258"/>
      <c r="T23" s="258"/>
      <c r="U23" s="258"/>
      <c r="V23" s="258"/>
      <c r="W23" s="258"/>
      <c r="X23" s="258"/>
      <c r="Y23" s="258"/>
      <c r="Z23" s="258"/>
    </row>
    <row r="24" spans="1:26" ht="15.75" customHeight="1" x14ac:dyDescent="0.25">
      <c r="A24" s="304">
        <f>IF('Orçamento-TCE'!A24&gt;0,'Orçamento-TCE'!A24,"")</f>
        <v>1</v>
      </c>
      <c r="B24" s="305">
        <f>'Orçamento-TCE'!B24</f>
        <v>11</v>
      </c>
      <c r="C24" s="305" t="str">
        <f>IF('Orçamento-TCE'!C24&gt;0,'Orçamento-TCE'!C24,"")</f>
        <v>1.2.5.3</v>
      </c>
      <c r="D24" s="289" t="str">
        <f>IF('Orçamento-TCE'!G24&gt;0,'Orçamento-TCE'!G24,"")</f>
        <v>LIMITE DE PLASTICIDADE</v>
      </c>
      <c r="E24" s="306">
        <f>IF('Orçamento-TCE'!H24&gt;0,'Orçamento-TCE'!H24,"")</f>
        <v>9</v>
      </c>
      <c r="F24" s="289" t="str">
        <f>IF('Orçamento-TCE'!I24&gt;0,'Orçamento-TCE'!I24,"")</f>
        <v>UN</v>
      </c>
      <c r="G24" s="288">
        <f>orcamento!O24</f>
        <v>120.81</v>
      </c>
      <c r="H24" s="289">
        <f t="shared" si="0"/>
        <v>1087.29</v>
      </c>
      <c r="I24" s="290">
        <f>orcamento!K24</f>
        <v>0.2215</v>
      </c>
      <c r="J24" s="290">
        <v>1.1276999999999999</v>
      </c>
      <c r="K24" s="290"/>
      <c r="L24" s="307">
        <f>orcamento!M24+orcamento!N24</f>
        <v>24.07</v>
      </c>
      <c r="M24" s="307">
        <f>orcamento!L24</f>
        <v>96.74</v>
      </c>
      <c r="N24" s="258"/>
      <c r="O24" s="258"/>
      <c r="P24" s="258"/>
      <c r="Q24" s="258"/>
      <c r="R24" s="258"/>
      <c r="S24" s="258"/>
      <c r="T24" s="258"/>
      <c r="U24" s="258"/>
      <c r="V24" s="258"/>
      <c r="W24" s="258"/>
      <c r="X24" s="258"/>
      <c r="Y24" s="258"/>
      <c r="Z24" s="258"/>
    </row>
    <row r="25" spans="1:26" ht="15.75" customHeight="1" x14ac:dyDescent="0.25">
      <c r="A25" s="304">
        <f>IF('Orçamento-TCE'!A25&gt;0,'Orçamento-TCE'!A25,"")</f>
        <v>1</v>
      </c>
      <c r="B25" s="305">
        <f>'Orçamento-TCE'!B25</f>
        <v>12</v>
      </c>
      <c r="C25" s="305" t="str">
        <f>IF('Orçamento-TCE'!C25&gt;0,'Orçamento-TCE'!C25,"")</f>
        <v>1.2.5.4</v>
      </c>
      <c r="D25" s="289" t="str">
        <f>IF('Orçamento-TCE'!G25&gt;0,'Orçamento-TCE'!G25,"")</f>
        <v>COMPACTAÇÃO PROCTOR NORMAL</v>
      </c>
      <c r="E25" s="306">
        <f>IF('Orçamento-TCE'!H25&gt;0,'Orçamento-TCE'!H25,"")</f>
        <v>9</v>
      </c>
      <c r="F25" s="289" t="str">
        <f>IF('Orçamento-TCE'!I25&gt;0,'Orçamento-TCE'!I25,"")</f>
        <v>UN</v>
      </c>
      <c r="G25" s="288">
        <f>orcamento!O25</f>
        <v>254.83</v>
      </c>
      <c r="H25" s="289">
        <f t="shared" si="0"/>
        <v>2293.4699999999998</v>
      </c>
      <c r="I25" s="290">
        <f>orcamento!K25</f>
        <v>0.2215</v>
      </c>
      <c r="J25" s="290">
        <v>1.1276999999999999</v>
      </c>
      <c r="K25" s="290"/>
      <c r="L25" s="307">
        <f>orcamento!M25+orcamento!N25</f>
        <v>50.6</v>
      </c>
      <c r="M25" s="307">
        <f>orcamento!L25</f>
        <v>204.23</v>
      </c>
      <c r="N25" s="258"/>
      <c r="O25" s="258"/>
      <c r="P25" s="258"/>
      <c r="Q25" s="258"/>
      <c r="R25" s="258"/>
      <c r="S25" s="258"/>
      <c r="T25" s="258"/>
      <c r="U25" s="258"/>
      <c r="V25" s="258"/>
      <c r="W25" s="258"/>
      <c r="X25" s="258"/>
      <c r="Y25" s="258"/>
      <c r="Z25" s="258"/>
    </row>
    <row r="26" spans="1:26" ht="15.75" customHeight="1" x14ac:dyDescent="0.25">
      <c r="A26" s="304">
        <f>IF('Orçamento-TCE'!A26&gt;0,'Orçamento-TCE'!A26,"")</f>
        <v>1</v>
      </c>
      <c r="B26" s="305">
        <f>'Orçamento-TCE'!B26</f>
        <v>13</v>
      </c>
      <c r="C26" s="305" t="str">
        <f>IF('Orçamento-TCE'!C26&gt;0,'Orçamento-TCE'!C26,"")</f>
        <v>1.2.5.5</v>
      </c>
      <c r="D26" s="289" t="str">
        <f>IF('Orçamento-TCE'!G26&gt;0,'Orçamento-TCE'!G26,"")</f>
        <v>ISC COM ENERGIA DE COMPACTAÇÃO MODIFICADA (CBR)</v>
      </c>
      <c r="E26" s="306">
        <f>IF('Orçamento-TCE'!H26&gt;0,'Orçamento-TCE'!H26,"")</f>
        <v>9</v>
      </c>
      <c r="F26" s="289" t="str">
        <f>IF('Orçamento-TCE'!I26&gt;0,'Orçamento-TCE'!I26,"")</f>
        <v>UN</v>
      </c>
      <c r="G26" s="288">
        <f>orcamento!O26</f>
        <v>375.98</v>
      </c>
      <c r="H26" s="289">
        <f t="shared" si="0"/>
        <v>3383.82</v>
      </c>
      <c r="I26" s="290">
        <f>orcamento!K26</f>
        <v>0.2215</v>
      </c>
      <c r="J26" s="290">
        <v>1.1276999999999999</v>
      </c>
      <c r="K26" s="290"/>
      <c r="L26" s="307">
        <f>orcamento!M26+orcamento!N26</f>
        <v>75</v>
      </c>
      <c r="M26" s="307">
        <f>orcamento!L26</f>
        <v>300.98</v>
      </c>
      <c r="N26" s="258"/>
      <c r="O26" s="258"/>
      <c r="P26" s="258"/>
      <c r="Q26" s="258"/>
      <c r="R26" s="258"/>
      <c r="S26" s="258"/>
      <c r="T26" s="258"/>
      <c r="U26" s="258"/>
      <c r="V26" s="258"/>
      <c r="W26" s="258"/>
      <c r="X26" s="258"/>
      <c r="Y26" s="258"/>
      <c r="Z26" s="258"/>
    </row>
    <row r="27" spans="1:26" ht="15.75" customHeight="1" x14ac:dyDescent="0.25">
      <c r="A27" s="304">
        <f>IF('Orçamento-TCE'!A27&gt;0,'Orçamento-TCE'!A27,"")</f>
        <v>1</v>
      </c>
      <c r="B27" s="305">
        <f>'Orçamento-TCE'!B27</f>
        <v>14</v>
      </c>
      <c r="C27" s="305" t="str">
        <f>IF('Orçamento-TCE'!C27&gt;0,'Orçamento-TCE'!C27,"")</f>
        <v>1.2.5.6</v>
      </c>
      <c r="D27" s="289" t="str">
        <f>IF('Orçamento-TCE'!G27&gt;0,'Orçamento-TCE'!G27,"")</f>
        <v>UMIDADE ANTES DA COMPACTAÇÃO</v>
      </c>
      <c r="E27" s="306">
        <f>IF('Orçamento-TCE'!H27&gt;0,'Orçamento-TCE'!H27,"")</f>
        <v>15</v>
      </c>
      <c r="F27" s="289" t="str">
        <f>IF('Orçamento-TCE'!I27&gt;0,'Orçamento-TCE'!I27,"")</f>
        <v>UN</v>
      </c>
      <c r="G27" s="288">
        <f>orcamento!O27</f>
        <v>107.25</v>
      </c>
      <c r="H27" s="289">
        <f t="shared" si="0"/>
        <v>1608.75</v>
      </c>
      <c r="I27" s="290">
        <f>orcamento!K27</f>
        <v>0.2215</v>
      </c>
      <c r="J27" s="290">
        <v>1.1276999999999999</v>
      </c>
      <c r="K27" s="290"/>
      <c r="L27" s="307">
        <f>orcamento!M27+orcamento!N27</f>
        <v>21.259999999999998</v>
      </c>
      <c r="M27" s="307">
        <f>orcamento!L27</f>
        <v>85.99</v>
      </c>
      <c r="N27" s="258"/>
      <c r="O27" s="258"/>
      <c r="P27" s="258"/>
      <c r="Q27" s="258"/>
      <c r="R27" s="258"/>
      <c r="S27" s="258"/>
      <c r="T27" s="258"/>
      <c r="U27" s="258"/>
      <c r="V27" s="258"/>
      <c r="W27" s="258"/>
      <c r="X27" s="258"/>
      <c r="Y27" s="258"/>
      <c r="Z27" s="258"/>
    </row>
    <row r="28" spans="1:26" ht="15.75" customHeight="1" x14ac:dyDescent="0.25">
      <c r="A28" s="304">
        <f>IF('Orçamento-TCE'!A28&gt;0,'Orçamento-TCE'!A28,"")</f>
        <v>1</v>
      </c>
      <c r="B28" s="305">
        <f>'Orçamento-TCE'!B28</f>
        <v>15</v>
      </c>
      <c r="C28" s="305" t="str">
        <f>IF('Orçamento-TCE'!C28&gt;0,'Orçamento-TCE'!C28,"")</f>
        <v>1.2.5.7</v>
      </c>
      <c r="D28" s="289" t="str">
        <f>IF('Orçamento-TCE'!G28&gt;0,'Orçamento-TCE'!G28,"")</f>
        <v>DENSIDADE</v>
      </c>
      <c r="E28" s="306">
        <f>IF('Orçamento-TCE'!H28&gt;0,'Orçamento-TCE'!H28,"")</f>
        <v>15</v>
      </c>
      <c r="F28" s="289" t="str">
        <f>IF('Orçamento-TCE'!I28&gt;0,'Orçamento-TCE'!I28,"")</f>
        <v>UN</v>
      </c>
      <c r="G28" s="288">
        <f>orcamento!O28</f>
        <v>93.73</v>
      </c>
      <c r="H28" s="289">
        <f t="shared" si="0"/>
        <v>1405.95</v>
      </c>
      <c r="I28" s="290">
        <f>orcamento!K28</f>
        <v>0.2215</v>
      </c>
      <c r="J28" s="290">
        <v>1.1276999999999999</v>
      </c>
      <c r="K28" s="290"/>
      <c r="L28" s="307">
        <f>orcamento!M28+orcamento!N28</f>
        <v>18.490000000000002</v>
      </c>
      <c r="M28" s="307">
        <f>orcamento!L28</f>
        <v>75.239999999999995</v>
      </c>
      <c r="N28" s="258"/>
      <c r="O28" s="258"/>
      <c r="P28" s="258"/>
      <c r="Q28" s="258"/>
      <c r="R28" s="258"/>
      <c r="S28" s="258"/>
      <c r="T28" s="258"/>
      <c r="U28" s="258"/>
      <c r="V28" s="258"/>
      <c r="W28" s="258"/>
      <c r="X28" s="258"/>
      <c r="Y28" s="258"/>
      <c r="Z28" s="258"/>
    </row>
    <row r="29" spans="1:26" ht="15.75" customHeight="1" x14ac:dyDescent="0.25">
      <c r="A29" s="304" t="str">
        <f>IF('Orçamento-TCE'!A29&gt;0,'Orçamento-TCE'!A29,"")</f>
        <v/>
      </c>
      <c r="B29" s="305">
        <f>'Orçamento-TCE'!B29</f>
        <v>0</v>
      </c>
      <c r="C29" s="305" t="str">
        <f>IF('Orçamento-TCE'!C29&gt;0,'Orçamento-TCE'!C29,"")</f>
        <v/>
      </c>
      <c r="D29" s="289" t="str">
        <f>IF('Orçamento-TCE'!G29&gt;0,'Orçamento-TCE'!G29,"")</f>
        <v/>
      </c>
      <c r="E29" s="306" t="str">
        <f>IF('Orçamento-TCE'!H29&gt;0,'Orçamento-TCE'!H29,"")</f>
        <v/>
      </c>
      <c r="F29" s="289" t="str">
        <f>IF('Orçamento-TCE'!I29&gt;0,'Orçamento-TCE'!I29,"")</f>
        <v/>
      </c>
      <c r="G29" s="288">
        <f>orcamento!O29</f>
        <v>0</v>
      </c>
      <c r="H29" s="289" t="str">
        <f t="shared" si="0"/>
        <v/>
      </c>
      <c r="I29" s="290">
        <f>orcamento!K29</f>
        <v>0</v>
      </c>
      <c r="J29" s="290">
        <v>1.1276999999999999</v>
      </c>
      <c r="K29" s="290"/>
      <c r="L29" s="307">
        <f>orcamento!M29+orcamento!N29</f>
        <v>0</v>
      </c>
      <c r="M29" s="307">
        <f>orcamento!L29</f>
        <v>0</v>
      </c>
      <c r="N29" s="258"/>
      <c r="O29" s="258"/>
      <c r="P29" s="258"/>
      <c r="Q29" s="258"/>
      <c r="R29" s="258"/>
      <c r="S29" s="258"/>
      <c r="T29" s="258"/>
      <c r="U29" s="258"/>
      <c r="V29" s="258"/>
      <c r="W29" s="258"/>
      <c r="X29" s="258"/>
      <c r="Y29" s="258"/>
      <c r="Z29" s="258"/>
    </row>
    <row r="30" spans="1:26" ht="15.75" customHeight="1" x14ac:dyDescent="0.25">
      <c r="A30" s="304">
        <f>IF('Orçamento-TCE'!A30&gt;0,'Orçamento-TCE'!A30,"")</f>
        <v>1</v>
      </c>
      <c r="B30" s="305">
        <f>'Orçamento-TCE'!B30</f>
        <v>16</v>
      </c>
      <c r="C30" s="305" t="str">
        <f>IF('Orçamento-TCE'!C30&gt;0,'Orçamento-TCE'!C30,"")</f>
        <v>1.2.6.1</v>
      </c>
      <c r="D30" s="289" t="str">
        <f>IF('Orçamento-TCE'!G30&gt;0,'Orçamento-TCE'!G30,"")</f>
        <v>CONTROLE USINAGEM</v>
      </c>
      <c r="E30" s="306">
        <f>IF('Orçamento-TCE'!H30&gt;0,'Orçamento-TCE'!H30,"")</f>
        <v>8</v>
      </c>
      <c r="F30" s="289" t="str">
        <f>IF('Orçamento-TCE'!I30&gt;0,'Orçamento-TCE'!I30,"")</f>
        <v>UN</v>
      </c>
      <c r="G30" s="288">
        <f>orcamento!O30</f>
        <v>93.73</v>
      </c>
      <c r="H30" s="289">
        <f t="shared" si="0"/>
        <v>749.84</v>
      </c>
      <c r="I30" s="290">
        <f>orcamento!K30</f>
        <v>0.2215</v>
      </c>
      <c r="J30" s="290">
        <v>1.1276999999999999</v>
      </c>
      <c r="K30" s="290"/>
      <c r="L30" s="307">
        <f>orcamento!M30+orcamento!N30</f>
        <v>18.490000000000002</v>
      </c>
      <c r="M30" s="307">
        <f>orcamento!L30</f>
        <v>75.239999999999995</v>
      </c>
      <c r="N30" s="258"/>
      <c r="O30" s="258"/>
      <c r="P30" s="258"/>
      <c r="Q30" s="258"/>
      <c r="R30" s="258"/>
      <c r="S30" s="258"/>
      <c r="T30" s="258"/>
      <c r="U30" s="258"/>
      <c r="V30" s="258"/>
      <c r="W30" s="258"/>
      <c r="X30" s="258"/>
      <c r="Y30" s="258"/>
      <c r="Z30" s="258"/>
    </row>
    <row r="31" spans="1:26" ht="15.75" customHeight="1" x14ac:dyDescent="0.25">
      <c r="A31" s="304">
        <f>IF('Orçamento-TCE'!A31&gt;0,'Orçamento-TCE'!A31,"")</f>
        <v>1</v>
      </c>
      <c r="B31" s="305">
        <f>'Orçamento-TCE'!B31</f>
        <v>17</v>
      </c>
      <c r="C31" s="305" t="str">
        <f>IF('Orçamento-TCE'!C31&gt;0,'Orçamento-TCE'!C31,"")</f>
        <v>1.2.6.2</v>
      </c>
      <c r="D31" s="289" t="str">
        <f>IF('Orçamento-TCE'!G31&gt;0,'Orçamento-TCE'!G31,"")</f>
        <v>GRANULOMETRIA DO AGREGADO</v>
      </c>
      <c r="E31" s="306">
        <f>IF('Orçamento-TCE'!H31&gt;0,'Orçamento-TCE'!H31,"")</f>
        <v>8</v>
      </c>
      <c r="F31" s="289" t="str">
        <f>IF('Orçamento-TCE'!I31&gt;0,'Orçamento-TCE'!I31,"")</f>
        <v>UN</v>
      </c>
      <c r="G31" s="288">
        <f>orcamento!O31</f>
        <v>134.01</v>
      </c>
      <c r="H31" s="289">
        <f t="shared" si="0"/>
        <v>1072.08</v>
      </c>
      <c r="I31" s="290">
        <f>orcamento!K31</f>
        <v>0.2215</v>
      </c>
      <c r="J31" s="290">
        <v>1.1276999999999999</v>
      </c>
      <c r="K31" s="290"/>
      <c r="L31" s="307">
        <f>orcamento!M31+orcamento!N31</f>
        <v>26.520000000000003</v>
      </c>
      <c r="M31" s="307">
        <f>orcamento!L31</f>
        <v>107.49</v>
      </c>
      <c r="N31" s="258"/>
      <c r="O31" s="258"/>
      <c r="P31" s="258"/>
      <c r="Q31" s="258"/>
      <c r="R31" s="258"/>
      <c r="S31" s="258"/>
      <c r="T31" s="258"/>
      <c r="U31" s="258"/>
      <c r="V31" s="258"/>
      <c r="W31" s="258"/>
      <c r="X31" s="258"/>
      <c r="Y31" s="258"/>
      <c r="Z31" s="258"/>
    </row>
    <row r="32" spans="1:26" x14ac:dyDescent="0.25">
      <c r="A32" s="304">
        <f>IF('Orçamento-TCE'!A32&gt;0,'Orçamento-TCE'!A32,"")</f>
        <v>1</v>
      </c>
      <c r="B32" s="305">
        <f>'Orçamento-TCE'!B32</f>
        <v>18</v>
      </c>
      <c r="C32" s="305" t="str">
        <f>IF('Orçamento-TCE'!C32&gt;0,'Orçamento-TCE'!C32,"")</f>
        <v>1.2.6.3</v>
      </c>
      <c r="D32" s="289" t="str">
        <f>IF('Orçamento-TCE'!G32&gt;0,'Orçamento-TCE'!G32,"")</f>
        <v>MARSHALL</v>
      </c>
      <c r="E32" s="306">
        <f>IF('Orçamento-TCE'!H32&gt;0,'Orçamento-TCE'!H32,"")</f>
        <v>12</v>
      </c>
      <c r="F32" s="289" t="str">
        <f>IF('Orçamento-TCE'!I32&gt;0,'Orçamento-TCE'!I32,"")</f>
        <v>UN</v>
      </c>
      <c r="G32" s="288">
        <f>orcamento!O32</f>
        <v>469.73</v>
      </c>
      <c r="H32" s="289">
        <f t="shared" si="0"/>
        <v>5636.76</v>
      </c>
      <c r="I32" s="290">
        <f>orcamento!K32</f>
        <v>0.2215</v>
      </c>
      <c r="J32" s="290">
        <v>1.1276999999999999</v>
      </c>
      <c r="K32" s="290"/>
      <c r="L32" s="307">
        <f>orcamento!M32+orcamento!N32</f>
        <v>93.509999999999991</v>
      </c>
      <c r="M32" s="307">
        <f>orcamento!L32</f>
        <v>376.22</v>
      </c>
    </row>
    <row r="33" spans="1:13" x14ac:dyDescent="0.25">
      <c r="A33" s="304">
        <f>IF('Orçamento-TCE'!A33&gt;0,'Orçamento-TCE'!A33,"")</f>
        <v>1</v>
      </c>
      <c r="B33" s="305">
        <f>'Orçamento-TCE'!B33</f>
        <v>19</v>
      </c>
      <c r="C33" s="305" t="str">
        <f>IF('Orçamento-TCE'!C33&gt;0,'Orçamento-TCE'!C33,"")</f>
        <v>1.2.6.4</v>
      </c>
      <c r="D33" s="289" t="str">
        <f>IF('Orçamento-TCE'!G33&gt;0,'Orçamento-TCE'!G33,"")</f>
        <v>GRAU DE COMPACTAÇÃO DA MISTURA ASFÁLTICA</v>
      </c>
      <c r="E33" s="306">
        <f>IF('Orçamento-TCE'!H33&gt;0,'Orçamento-TCE'!H33,"")</f>
        <v>12</v>
      </c>
      <c r="F33" s="289" t="str">
        <f>IF('Orçamento-TCE'!I33&gt;0,'Orçamento-TCE'!I33,"")</f>
        <v>UN</v>
      </c>
      <c r="G33" s="288">
        <f>orcamento!O33</f>
        <v>120.81</v>
      </c>
      <c r="H33" s="289">
        <f t="shared" si="0"/>
        <v>1449.72</v>
      </c>
      <c r="I33" s="290">
        <f>orcamento!K33</f>
        <v>0.2215</v>
      </c>
      <c r="J33" s="290">
        <v>1.1276999999999999</v>
      </c>
      <c r="K33" s="290"/>
      <c r="L33" s="307">
        <f>orcamento!M33+orcamento!N33</f>
        <v>24.07</v>
      </c>
      <c r="M33" s="307">
        <f>orcamento!L33</f>
        <v>96.74</v>
      </c>
    </row>
    <row r="34" spans="1:13" x14ac:dyDescent="0.25">
      <c r="A34" s="304">
        <f>IF('Orçamento-TCE'!A34&gt;0,'Orçamento-TCE'!A34,"")</f>
        <v>1</v>
      </c>
      <c r="B34" s="305">
        <f>'Orçamento-TCE'!B34</f>
        <v>20</v>
      </c>
      <c r="C34" s="305" t="str">
        <f>IF('Orçamento-TCE'!C34&gt;0,'Orçamento-TCE'!C34,"")</f>
        <v>1.2.6.5</v>
      </c>
      <c r="D34" s="289" t="str">
        <f>IF('Orçamento-TCE'!G34&gt;0,'Orçamento-TCE'!G34,"")</f>
        <v>VISCOSIDADE SAYBOLT - FUROL</v>
      </c>
      <c r="E34" s="306">
        <f>IF('Orçamento-TCE'!H34&gt;0,'Orçamento-TCE'!H34,"")</f>
        <v>5</v>
      </c>
      <c r="F34" s="289" t="str">
        <f>IF('Orçamento-TCE'!I34&gt;0,'Orçamento-TCE'!I34,"")</f>
        <v>UN</v>
      </c>
      <c r="G34" s="288">
        <f>orcamento!O34</f>
        <v>295.44</v>
      </c>
      <c r="H34" s="289">
        <f t="shared" si="0"/>
        <v>1477.2</v>
      </c>
      <c r="I34" s="290">
        <f>orcamento!K34</f>
        <v>0.2215</v>
      </c>
      <c r="J34" s="290">
        <v>1.1276999999999999</v>
      </c>
      <c r="K34" s="290"/>
      <c r="L34" s="307">
        <f>orcamento!M34+orcamento!N34</f>
        <v>58.96</v>
      </c>
      <c r="M34" s="307">
        <f>orcamento!L34</f>
        <v>236.48</v>
      </c>
    </row>
    <row r="35" spans="1:13" x14ac:dyDescent="0.25">
      <c r="A35" s="304">
        <f>IF('Orçamento-TCE'!A35&gt;0,'Orçamento-TCE'!A35,"")</f>
        <v>1</v>
      </c>
      <c r="B35" s="305">
        <f>'Orçamento-TCE'!B35</f>
        <v>21</v>
      </c>
      <c r="C35" s="305" t="str">
        <f>IF('Orçamento-TCE'!C35&gt;0,'Orçamento-TCE'!C35,"")</f>
        <v>1.2.6.6</v>
      </c>
      <c r="D35" s="289" t="str">
        <f>IF('Orçamento-TCE'!G35&gt;0,'Orçamento-TCE'!G35,"")</f>
        <v>SUSCEPTIBILIDADE TÉRMICA - ÍNDICE PFEIFFER</v>
      </c>
      <c r="E35" s="306">
        <f>IF('Orçamento-TCE'!H35&gt;0,'Orçamento-TCE'!H35,"")</f>
        <v>5</v>
      </c>
      <c r="F35" s="289" t="str">
        <f>IF('Orçamento-TCE'!I35&gt;0,'Orçamento-TCE'!I35,"")</f>
        <v>UN</v>
      </c>
      <c r="G35" s="288">
        <f>orcamento!O35</f>
        <v>335.72</v>
      </c>
      <c r="H35" s="289">
        <f t="shared" si="0"/>
        <v>1678.6</v>
      </c>
      <c r="I35" s="290">
        <f>orcamento!K35</f>
        <v>0.2215</v>
      </c>
      <c r="J35" s="290">
        <v>1.1276999999999999</v>
      </c>
      <c r="K35" s="290"/>
      <c r="L35" s="307">
        <f>orcamento!M35+orcamento!N35</f>
        <v>66.989999999999995</v>
      </c>
      <c r="M35" s="307">
        <f>orcamento!L35</f>
        <v>268.73</v>
      </c>
    </row>
    <row r="36" spans="1:13" x14ac:dyDescent="0.25">
      <c r="A36" s="304">
        <f>IF('Orçamento-TCE'!A36&gt;0,'Orçamento-TCE'!A36,"")</f>
        <v>1</v>
      </c>
      <c r="B36" s="305">
        <f>'Orçamento-TCE'!B36</f>
        <v>22</v>
      </c>
      <c r="C36" s="305" t="str">
        <f>IF('Orçamento-TCE'!C36&gt;0,'Orçamento-TCE'!C36,"")</f>
        <v>1.2.6.7</v>
      </c>
      <c r="D36" s="289" t="str">
        <f>IF('Orçamento-TCE'!G36&gt;0,'Orçamento-TCE'!G36,"")</f>
        <v>PENETRAÇÃO</v>
      </c>
      <c r="E36" s="306">
        <f>IF('Orçamento-TCE'!H36&gt;0,'Orçamento-TCE'!H36,"")</f>
        <v>5</v>
      </c>
      <c r="F36" s="289" t="str">
        <f>IF('Orçamento-TCE'!I36&gt;0,'Orçamento-TCE'!I36,"")</f>
        <v>UN</v>
      </c>
      <c r="G36" s="288">
        <f>orcamento!O36</f>
        <v>228.09</v>
      </c>
      <c r="H36" s="289">
        <f t="shared" si="0"/>
        <v>1140.45</v>
      </c>
      <c r="I36" s="290">
        <f>orcamento!K36</f>
        <v>0.2215</v>
      </c>
      <c r="J36" s="290">
        <v>1.1276999999999999</v>
      </c>
      <c r="K36" s="290"/>
      <c r="L36" s="307">
        <f>orcamento!M36+orcamento!N36</f>
        <v>45.35</v>
      </c>
      <c r="M36" s="307">
        <f>orcamento!L36</f>
        <v>182.74</v>
      </c>
    </row>
    <row r="37" spans="1:13" x14ac:dyDescent="0.25">
      <c r="A37" s="304">
        <f>IF('Orçamento-TCE'!A37&gt;0,'Orçamento-TCE'!A37,"")</f>
        <v>1</v>
      </c>
      <c r="B37" s="305">
        <f>'Orçamento-TCE'!B37</f>
        <v>23</v>
      </c>
      <c r="C37" s="305" t="str">
        <f>IF('Orçamento-TCE'!C37&gt;0,'Orçamento-TCE'!C37,"")</f>
        <v>1.2.6.8</v>
      </c>
      <c r="D37" s="289" t="str">
        <f>IF('Orçamento-TCE'!G37&gt;0,'Orçamento-TCE'!G37,"")</f>
        <v>ESPUMA</v>
      </c>
      <c r="E37" s="306">
        <f>IF('Orçamento-TCE'!H37&gt;0,'Orçamento-TCE'!H37,"")</f>
        <v>5</v>
      </c>
      <c r="F37" s="289" t="str">
        <f>IF('Orçamento-TCE'!I37&gt;0,'Orçamento-TCE'!I37,"")</f>
        <v>UN</v>
      </c>
      <c r="G37" s="288">
        <f>orcamento!O37</f>
        <v>241.62</v>
      </c>
      <c r="H37" s="289">
        <f t="shared" si="0"/>
        <v>1208.0999999999999</v>
      </c>
      <c r="I37" s="290">
        <f>orcamento!K37</f>
        <v>0.2215</v>
      </c>
      <c r="J37" s="290">
        <v>1.1276999999999999</v>
      </c>
      <c r="K37" s="290"/>
      <c r="L37" s="307">
        <f>orcamento!M37+orcamento!N37</f>
        <v>48.13</v>
      </c>
      <c r="M37" s="307">
        <f>orcamento!L37</f>
        <v>193.49</v>
      </c>
    </row>
    <row r="38" spans="1:13" x14ac:dyDescent="0.25">
      <c r="A38" s="304">
        <f>IF('Orçamento-TCE'!A38&gt;0,'Orçamento-TCE'!A38,"")</f>
        <v>1</v>
      </c>
      <c r="B38" s="305">
        <f>'Orçamento-TCE'!B38</f>
        <v>24</v>
      </c>
      <c r="C38" s="305" t="str">
        <f>IF('Orçamento-TCE'!C38&gt;0,'Orçamento-TCE'!C38,"")</f>
        <v>1.2.6.9</v>
      </c>
      <c r="D38" s="289" t="str">
        <f>IF('Orçamento-TCE'!G38&gt;0,'Orçamento-TCE'!G38,"")</f>
        <v>PONTO DE FULGOR</v>
      </c>
      <c r="E38" s="306">
        <f>IF('Orçamento-TCE'!H38&gt;0,'Orçamento-TCE'!H38,"")</f>
        <v>5</v>
      </c>
      <c r="F38" s="289" t="str">
        <f>IF('Orçamento-TCE'!I38&gt;0,'Orçamento-TCE'!I38,"")</f>
        <v>UN</v>
      </c>
      <c r="G38" s="288">
        <f>orcamento!O38</f>
        <v>214.55</v>
      </c>
      <c r="H38" s="289">
        <f t="shared" si="0"/>
        <v>1072.75</v>
      </c>
      <c r="I38" s="290">
        <f>orcamento!K38</f>
        <v>0.2215</v>
      </c>
      <c r="J38" s="290">
        <v>1.1276999999999999</v>
      </c>
      <c r="K38" s="290"/>
      <c r="L38" s="307">
        <f>orcamento!M38+orcamento!N38</f>
        <v>42.56</v>
      </c>
      <c r="M38" s="307">
        <f>orcamento!L38</f>
        <v>171.99</v>
      </c>
    </row>
    <row r="39" spans="1:13" x14ac:dyDescent="0.25">
      <c r="A39" s="304">
        <f>IF('Orçamento-TCE'!A39&gt;0,'Orçamento-TCE'!A39,"")</f>
        <v>1</v>
      </c>
      <c r="B39" s="305">
        <f>'Orçamento-TCE'!B39</f>
        <v>25</v>
      </c>
      <c r="C39" s="305" t="str">
        <f>IF('Orçamento-TCE'!C39&gt;0,'Orçamento-TCE'!C39,"")</f>
        <v>1.2.6.10</v>
      </c>
      <c r="D39" s="289" t="str">
        <f>IF('Orçamento-TCE'!G39&gt;0,'Orçamento-TCE'!G39,"")</f>
        <v>TAXA DE APLICAÇÃO DE LIGANTE BETUMINOSO</v>
      </c>
      <c r="E39" s="306">
        <f>IF('Orçamento-TCE'!H39&gt;0,'Orçamento-TCE'!H39,"")</f>
        <v>14</v>
      </c>
      <c r="F39" s="289" t="str">
        <f>IF('Orçamento-TCE'!I39&gt;0,'Orçamento-TCE'!I39,"")</f>
        <v>UN</v>
      </c>
      <c r="G39" s="288">
        <f>orcamento!O39</f>
        <v>93.73</v>
      </c>
      <c r="H39" s="289">
        <f t="shared" si="0"/>
        <v>1312.22</v>
      </c>
      <c r="I39" s="290">
        <f>orcamento!K39</f>
        <v>0.2215</v>
      </c>
      <c r="J39" s="290">
        <v>1.1276999999999999</v>
      </c>
      <c r="K39" s="290"/>
      <c r="L39" s="307">
        <f>orcamento!M39+orcamento!N39</f>
        <v>18.490000000000002</v>
      </c>
      <c r="M39" s="307">
        <f>orcamento!L39</f>
        <v>75.239999999999995</v>
      </c>
    </row>
    <row r="40" spans="1:13" x14ac:dyDescent="0.25">
      <c r="A40" s="304" t="str">
        <f>IF('Orçamento-TCE'!A40&gt;0,'Orçamento-TCE'!A40,"")</f>
        <v/>
      </c>
      <c r="B40" s="305">
        <f>'Orçamento-TCE'!B40</f>
        <v>0</v>
      </c>
      <c r="C40" s="305" t="str">
        <f>IF('Orçamento-TCE'!C40&gt;0,'Orçamento-TCE'!C40,"")</f>
        <v/>
      </c>
      <c r="D40" s="289" t="str">
        <f>IF('Orçamento-TCE'!G40&gt;0,'Orçamento-TCE'!G40,"")</f>
        <v/>
      </c>
      <c r="E40" s="306" t="str">
        <f>IF('Orçamento-TCE'!H40&gt;0,'Orçamento-TCE'!H40,"")</f>
        <v/>
      </c>
      <c r="F40" s="289" t="str">
        <f>IF('Orçamento-TCE'!I40&gt;0,'Orçamento-TCE'!I40,"")</f>
        <v/>
      </c>
      <c r="G40" s="288">
        <f>orcamento!O40</f>
        <v>0</v>
      </c>
      <c r="H40" s="289" t="str">
        <f t="shared" si="0"/>
        <v/>
      </c>
      <c r="I40" s="290">
        <f>orcamento!K40</f>
        <v>0</v>
      </c>
      <c r="J40" s="290">
        <v>1.1276999999999999</v>
      </c>
      <c r="K40" s="290"/>
      <c r="L40" s="307">
        <f>orcamento!M40+orcamento!N40</f>
        <v>0</v>
      </c>
      <c r="M40" s="307">
        <f>orcamento!L40</f>
        <v>0</v>
      </c>
    </row>
    <row r="41" spans="1:13" x14ac:dyDescent="0.25">
      <c r="A41" s="304">
        <f>IF('Orçamento-TCE'!A41&gt;0,'Orçamento-TCE'!A41,"")</f>
        <v>1</v>
      </c>
      <c r="B41" s="305">
        <f>'Orçamento-TCE'!B41</f>
        <v>26</v>
      </c>
      <c r="C41" s="305" t="str">
        <f>IF('Orçamento-TCE'!C41&gt;0,'Orçamento-TCE'!C41,"")</f>
        <v>1.3.1</v>
      </c>
      <c r="D41" s="289" t="str">
        <f>IF('Orçamento-TCE'!G41&gt;0,'Orçamento-TCE'!G41,"")</f>
        <v>MOBILIZAÇÃO DE EQUIPAMENTOS PESADOS E LEVES E AUTOPROPELIDOS</v>
      </c>
      <c r="E41" s="306">
        <f>IF('Orçamento-TCE'!H41&gt;0,'Orçamento-TCE'!H41,"")</f>
        <v>1</v>
      </c>
      <c r="F41" s="289" t="str">
        <f>IF('Orçamento-TCE'!I41&gt;0,'Orçamento-TCE'!I41,"")</f>
        <v>UN</v>
      </c>
      <c r="G41" s="288">
        <f>orcamento!O41</f>
        <v>8604.18</v>
      </c>
      <c r="H41" s="289">
        <f t="shared" si="0"/>
        <v>8604.18</v>
      </c>
      <c r="I41" s="290">
        <f>orcamento!K41</f>
        <v>0.2215</v>
      </c>
      <c r="J41" s="290">
        <v>1.1276999999999999</v>
      </c>
      <c r="K41" s="290"/>
      <c r="L41" s="307">
        <f>orcamento!M41+orcamento!N41</f>
        <v>7759.11</v>
      </c>
      <c r="M41" s="307">
        <f>orcamento!L41</f>
        <v>845.07</v>
      </c>
    </row>
    <row r="42" spans="1:13" x14ac:dyDescent="0.25">
      <c r="A42" s="304">
        <f>IF('Orçamento-TCE'!A42&gt;0,'Orçamento-TCE'!A42,"")</f>
        <v>1</v>
      </c>
      <c r="B42" s="305">
        <f>'Orçamento-TCE'!B42</f>
        <v>27</v>
      </c>
      <c r="C42" s="305" t="str">
        <f>IF('Orçamento-TCE'!C42&gt;0,'Orçamento-TCE'!C42,"")</f>
        <v>1.3.2</v>
      </c>
      <c r="D42" s="289" t="str">
        <f>IF('Orçamento-TCE'!G42&gt;0,'Orçamento-TCE'!G42,"")</f>
        <v>PLACA DE SINALIZACAO EM CHAPA DE ACO NUM 16 COM PINTURA REFLETIVA EM CAVALETE DE MADEIRA</v>
      </c>
      <c r="E42" s="306">
        <f>IF('Orçamento-TCE'!H42&gt;0,'Orçamento-TCE'!H42,"")</f>
        <v>2</v>
      </c>
      <c r="F42" s="289" t="str">
        <f>IF('Orçamento-TCE'!I42&gt;0,'Orçamento-TCE'!I42,"")</f>
        <v>M2</v>
      </c>
      <c r="G42" s="288">
        <f>orcamento!O42</f>
        <v>746.96</v>
      </c>
      <c r="H42" s="289">
        <f t="shared" si="0"/>
        <v>1493.92</v>
      </c>
      <c r="I42" s="290">
        <f>orcamento!K42</f>
        <v>0.2215</v>
      </c>
      <c r="J42" s="290">
        <v>1.1276999999999999</v>
      </c>
      <c r="K42" s="290"/>
      <c r="L42" s="307">
        <f>orcamento!M42+orcamento!N42</f>
        <v>726.65</v>
      </c>
      <c r="M42" s="307">
        <f>orcamento!L42</f>
        <v>20.309999999999999</v>
      </c>
    </row>
    <row r="43" spans="1:13" x14ac:dyDescent="0.25">
      <c r="A43" s="304">
        <f>IF('Orçamento-TCE'!A43&gt;0,'Orçamento-TCE'!A43,"")</f>
        <v>1</v>
      </c>
      <c r="B43" s="305">
        <f>'Orçamento-TCE'!B43</f>
        <v>28</v>
      </c>
      <c r="C43" s="305" t="str">
        <f>IF('Orçamento-TCE'!C43&gt;0,'Orçamento-TCE'!C43,"")</f>
        <v>1.3.3</v>
      </c>
      <c r="D43" s="289" t="str">
        <f>IF('Orçamento-TCE'!G43&gt;0,'Orçamento-TCE'!G43,"")</f>
        <v xml:space="preserve">PLACA DE OBRA EM CHAPA GALVANIZADA *N. 22*, ADESIVADA, INCLUSO MADEIRAMENTO E INSTALAÇÃO </v>
      </c>
      <c r="E43" s="306">
        <f>IF('Orçamento-TCE'!H43&gt;0,'Orçamento-TCE'!H43,"")</f>
        <v>6</v>
      </c>
      <c r="F43" s="289" t="str">
        <f>IF('Orçamento-TCE'!I43&gt;0,'Orçamento-TCE'!I43,"")</f>
        <v>M2</v>
      </c>
      <c r="G43" s="288">
        <f>orcamento!O43</f>
        <v>437.68</v>
      </c>
      <c r="H43" s="289">
        <f t="shared" si="0"/>
        <v>2626.08</v>
      </c>
      <c r="I43" s="290">
        <f>orcamento!K43</f>
        <v>0.2215</v>
      </c>
      <c r="J43" s="290">
        <v>1.1276999999999999</v>
      </c>
      <c r="K43" s="290"/>
      <c r="L43" s="307">
        <f>orcamento!M43+orcamento!N43</f>
        <v>370.58</v>
      </c>
      <c r="M43" s="307">
        <f>orcamento!L43</f>
        <v>67.099999999999994</v>
      </c>
    </row>
    <row r="44" spans="1:13" x14ac:dyDescent="0.25">
      <c r="A44" s="304">
        <f>IF('Orçamento-TCE'!A44&gt;0,'Orçamento-TCE'!A44,"")</f>
        <v>1</v>
      </c>
      <c r="B44" s="305">
        <f>'Orçamento-TCE'!B44</f>
        <v>29</v>
      </c>
      <c r="C44" s="305" t="str">
        <f>IF('Orçamento-TCE'!C44&gt;0,'Orçamento-TCE'!C44,"")</f>
        <v>1.3.4</v>
      </c>
      <c r="D44" s="289" t="str">
        <f>IF('Orçamento-TCE'!G44&gt;0,'Orçamento-TCE'!G44,"")</f>
        <v>TELA TAPUME LARANJA - FORNECIMENTO, INSTALAÇÃO E DESLOCAMENTOS AO LONGO DA OBRA</v>
      </c>
      <c r="E44" s="306">
        <f>IF('Orçamento-TCE'!H44&gt;0,'Orçamento-TCE'!H44,"")</f>
        <v>50</v>
      </c>
      <c r="F44" s="289" t="str">
        <f>IF('Orçamento-TCE'!I44&gt;0,'Orçamento-TCE'!I44,"")</f>
        <v>M</v>
      </c>
      <c r="G44" s="288">
        <f>orcamento!O44</f>
        <v>17.47</v>
      </c>
      <c r="H44" s="289">
        <f t="shared" si="0"/>
        <v>873.5</v>
      </c>
      <c r="I44" s="290">
        <f>orcamento!K44</f>
        <v>0.2215</v>
      </c>
      <c r="J44" s="290">
        <v>1.1276999999999999</v>
      </c>
      <c r="K44" s="290"/>
      <c r="L44" s="307">
        <f>orcamento!M44+orcamento!N44</f>
        <v>13.41</v>
      </c>
      <c r="M44" s="307">
        <f>orcamento!L44</f>
        <v>4.0599999999999996</v>
      </c>
    </row>
    <row r="45" spans="1:13" x14ac:dyDescent="0.25">
      <c r="A45" s="304">
        <f>IF('Orçamento-TCE'!A45&gt;0,'Orçamento-TCE'!A45,"")</f>
        <v>1</v>
      </c>
      <c r="B45" s="305">
        <f>'Orçamento-TCE'!B45</f>
        <v>30</v>
      </c>
      <c r="C45" s="305" t="str">
        <f>IF('Orçamento-TCE'!C45&gt;0,'Orçamento-TCE'!C45,"")</f>
        <v>1.3.5</v>
      </c>
      <c r="D45" s="289" t="str">
        <f>IF('Orçamento-TCE'!G45&gt;0,'Orçamento-TCE'!G45,"")</f>
        <v>BALIZADOR REFLETIVO PARA CANALIZAÇÃO INCLUSO SINALIZADOR LED - FORNECIMENTO, INSTALAÇÃO E DESLOCAMENTOS AO LONGO DA OBRA</v>
      </c>
      <c r="E45" s="306">
        <f>IF('Orçamento-TCE'!H45&gt;0,'Orçamento-TCE'!H45,"")</f>
        <v>12</v>
      </c>
      <c r="F45" s="289" t="str">
        <f>IF('Orçamento-TCE'!I45&gt;0,'Orçamento-TCE'!I45,"")</f>
        <v>UN</v>
      </c>
      <c r="G45" s="288">
        <f>orcamento!O45</f>
        <v>421.36</v>
      </c>
      <c r="H45" s="289">
        <f t="shared" si="0"/>
        <v>5056.32</v>
      </c>
      <c r="I45" s="290">
        <f>orcamento!K45</f>
        <v>0.2215</v>
      </c>
      <c r="J45" s="290">
        <v>1.1276999999999999</v>
      </c>
      <c r="K45" s="290"/>
      <c r="L45" s="307">
        <f>orcamento!M45+orcamento!N45</f>
        <v>411.21</v>
      </c>
      <c r="M45" s="307">
        <f>orcamento!L45</f>
        <v>10.15</v>
      </c>
    </row>
    <row r="46" spans="1:13" x14ac:dyDescent="0.25">
      <c r="A46" s="304">
        <f>IF('Orçamento-TCE'!A46&gt;0,'Orçamento-TCE'!A46,"")</f>
        <v>1</v>
      </c>
      <c r="B46" s="305">
        <f>'Orçamento-TCE'!B46</f>
        <v>31</v>
      </c>
      <c r="C46" s="305" t="str">
        <f>IF('Orçamento-TCE'!C46&gt;0,'Orçamento-TCE'!C46,"")</f>
        <v>1.3.6</v>
      </c>
      <c r="D46" s="289" t="str">
        <f>IF('Orçamento-TCE'!G46&gt;0,'Orçamento-TCE'!G46,"")</f>
        <v>PASSADICOS COM TÁBUAS DE MADEIRA PARA PEDESTRES - FORNECIMENTO, INSTALAÇÃO E DESLOCAMENTOS AO LONGO DA OBRA</v>
      </c>
      <c r="E46" s="306">
        <f>IF('Orçamento-TCE'!H46&gt;0,'Orçamento-TCE'!H46,"")</f>
        <v>6</v>
      </c>
      <c r="F46" s="289" t="str">
        <f>IF('Orçamento-TCE'!I46&gt;0,'Orçamento-TCE'!I46,"")</f>
        <v>M2</v>
      </c>
      <c r="G46" s="288">
        <f>orcamento!O46</f>
        <v>88.37</v>
      </c>
      <c r="H46" s="289">
        <f t="shared" si="0"/>
        <v>530.22</v>
      </c>
      <c r="I46" s="290">
        <f>orcamento!K46</f>
        <v>0.2215</v>
      </c>
      <c r="J46" s="290">
        <v>1.1276999999999999</v>
      </c>
      <c r="K46" s="290"/>
      <c r="L46" s="307">
        <f>orcamento!M46+orcamento!N46</f>
        <v>45.1</v>
      </c>
      <c r="M46" s="307">
        <f>orcamento!L46</f>
        <v>43.27</v>
      </c>
    </row>
    <row r="47" spans="1:13" x14ac:dyDescent="0.25">
      <c r="A47" s="304">
        <f>IF('Orçamento-TCE'!A47&gt;0,'Orçamento-TCE'!A47,"")</f>
        <v>1</v>
      </c>
      <c r="B47" s="305">
        <f>'Orçamento-TCE'!B47</f>
        <v>32</v>
      </c>
      <c r="C47" s="305" t="str">
        <f>IF('Orçamento-TCE'!C47&gt;0,'Orçamento-TCE'!C47,"")</f>
        <v>1.3.7</v>
      </c>
      <c r="D47" s="289" t="str">
        <f>IF('Orçamento-TCE'!G47&gt;0,'Orçamento-TCE'!G47,"")</f>
        <v>CHAPA DE AÇO PARA PASSAGEM DE VEÍCULO SOBRE VALA - FORNECIMENTO, INSTALAÇÃO E DESLOCAMENTOS AO LONGO DA OBRA</v>
      </c>
      <c r="E47" s="306">
        <f>IF('Orçamento-TCE'!H47&gt;0,'Orçamento-TCE'!H47,"")</f>
        <v>6</v>
      </c>
      <c r="F47" s="289" t="str">
        <f>IF('Orçamento-TCE'!I47&gt;0,'Orçamento-TCE'!I47,"")</f>
        <v>M2</v>
      </c>
      <c r="G47" s="288">
        <f>orcamento!O47</f>
        <v>953.85</v>
      </c>
      <c r="H47" s="289">
        <f t="shared" si="0"/>
        <v>5723.1</v>
      </c>
      <c r="I47" s="290">
        <f>orcamento!K47</f>
        <v>0.2215</v>
      </c>
      <c r="J47" s="290">
        <v>1.1276999999999999</v>
      </c>
      <c r="K47" s="290"/>
      <c r="L47" s="307">
        <f>orcamento!M47+orcamento!N47</f>
        <v>942.09999999999991</v>
      </c>
      <c r="M47" s="307">
        <f>orcamento!L47</f>
        <v>11.75</v>
      </c>
    </row>
    <row r="48" spans="1:13" x14ac:dyDescent="0.25">
      <c r="A48" s="304">
        <f>IF('Orçamento-TCE'!A48&gt;0,'Orçamento-TCE'!A48,"")</f>
        <v>1</v>
      </c>
      <c r="B48" s="305">
        <f>'Orçamento-TCE'!B48</f>
        <v>33</v>
      </c>
      <c r="C48" s="305" t="str">
        <f>IF('Orçamento-TCE'!C48&gt;0,'Orçamento-TCE'!C48,"")</f>
        <v>1.3.8</v>
      </c>
      <c r="D48" s="289" t="str">
        <f>IF('Orçamento-TCE'!G48&gt;0,'Orçamento-TCE'!G48,"")</f>
        <v>LOCACAO DE CONTAINER 2,30 X 4,30 M, ALT. 2,50 M, PARA SANITARIO, COM 3 BACIAS, 4 CHUVEIROS, 1 LAVATORIO E 1 MICTORIO</v>
      </c>
      <c r="E48" s="306">
        <f>IF('Orçamento-TCE'!H48&gt;0,'Orçamento-TCE'!H48,"")</f>
        <v>4</v>
      </c>
      <c r="F48" s="289" t="str">
        <f>IF('Orçamento-TCE'!I48&gt;0,'Orçamento-TCE'!I48,"")</f>
        <v xml:space="preserve">MES   </v>
      </c>
      <c r="G48" s="288">
        <f>orcamento!O48</f>
        <v>1136.04</v>
      </c>
      <c r="H48" s="289">
        <f t="shared" si="0"/>
        <v>4544.16</v>
      </c>
      <c r="I48" s="290">
        <f>orcamento!K48</f>
        <v>0.13700000000000001</v>
      </c>
      <c r="J48" s="290">
        <v>1.1276999999999999</v>
      </c>
      <c r="K48" s="290"/>
      <c r="L48" s="307">
        <f>orcamento!M48+orcamento!N48</f>
        <v>1136.04</v>
      </c>
      <c r="M48" s="307">
        <f>orcamento!L48</f>
        <v>0</v>
      </c>
    </row>
    <row r="49" spans="1:13" x14ac:dyDescent="0.25">
      <c r="A49" s="304">
        <f>IF('Orçamento-TCE'!A49&gt;0,'Orçamento-TCE'!A49,"")</f>
        <v>1</v>
      </c>
      <c r="B49" s="305">
        <f>'Orçamento-TCE'!B49</f>
        <v>34</v>
      </c>
      <c r="C49" s="305" t="str">
        <f>IF('Orçamento-TCE'!C49&gt;0,'Orçamento-TCE'!C49,"")</f>
        <v>1.3.9</v>
      </c>
      <c r="D49" s="289" t="str">
        <f>IF('Orçamento-TCE'!G49&gt;0,'Orçamento-TCE'!G49,"")</f>
        <v>LOCACAO DE CONTAINER 2,30 X 6,00 M, ALT. 2,50 M, PARA ESCRITORIO, SEM DIVISORIAS INTERNAS E SEM SANITARIO</v>
      </c>
      <c r="E49" s="306">
        <f>IF('Orçamento-TCE'!H49&gt;0,'Orçamento-TCE'!H49,"")</f>
        <v>4</v>
      </c>
      <c r="F49" s="289" t="str">
        <f>IF('Orçamento-TCE'!I49&gt;0,'Orçamento-TCE'!I49,"")</f>
        <v xml:space="preserve">MES   </v>
      </c>
      <c r="G49" s="288">
        <f>orcamento!O49</f>
        <v>781.69</v>
      </c>
      <c r="H49" s="289">
        <f t="shared" si="0"/>
        <v>3126.76</v>
      </c>
      <c r="I49" s="290">
        <f>orcamento!K49</f>
        <v>0.13700000000000001</v>
      </c>
      <c r="J49" s="290">
        <v>1.1276999999999999</v>
      </c>
      <c r="K49" s="290"/>
      <c r="L49" s="307">
        <f>orcamento!M49+orcamento!N49</f>
        <v>781.69</v>
      </c>
      <c r="M49" s="307">
        <f>orcamento!L49</f>
        <v>0</v>
      </c>
    </row>
    <row r="50" spans="1:13" x14ac:dyDescent="0.25">
      <c r="A50" s="304">
        <f>IF('Orçamento-TCE'!A50&gt;0,'Orçamento-TCE'!A50,"")</f>
        <v>1</v>
      </c>
      <c r="B50" s="305">
        <f>'Orçamento-TCE'!B50</f>
        <v>35</v>
      </c>
      <c r="C50" s="305" t="str">
        <f>IF('Orçamento-TCE'!C50&gt;0,'Orçamento-TCE'!C50,"")</f>
        <v>1.3.10</v>
      </c>
      <c r="D50" s="289" t="str">
        <f>IF('Orçamento-TCE'!G50&gt;0,'Orçamento-TCE'!G50,"")</f>
        <v>LOCACAO DE CONTAINER 2,30 X 6,00 M, ALT. 2,50 M, PARA DEPOSITO, SEM DIVISORIAS INTERNAS E SEM SANITARIO</v>
      </c>
      <c r="E50" s="306">
        <f>IF('Orçamento-TCE'!H50&gt;0,'Orçamento-TCE'!H50,"")</f>
        <v>4</v>
      </c>
      <c r="F50" s="289" t="str">
        <f>IF('Orçamento-TCE'!I50&gt;0,'Orçamento-TCE'!I50,"")</f>
        <v xml:space="preserve">MES   </v>
      </c>
      <c r="G50" s="288">
        <f>orcamento!O50</f>
        <v>781.69</v>
      </c>
      <c r="H50" s="289">
        <f t="shared" si="0"/>
        <v>3126.76</v>
      </c>
      <c r="I50" s="290">
        <f>orcamento!K50</f>
        <v>0.13700000000000001</v>
      </c>
      <c r="J50" s="290">
        <v>1.1276999999999999</v>
      </c>
      <c r="K50" s="290"/>
      <c r="L50" s="307">
        <f>orcamento!M50+orcamento!N50</f>
        <v>781.69</v>
      </c>
      <c r="M50" s="307">
        <f>orcamento!L50</f>
        <v>0</v>
      </c>
    </row>
    <row r="51" spans="1:13" x14ac:dyDescent="0.25">
      <c r="A51" s="304">
        <f>IF('Orçamento-TCE'!A51&gt;0,'Orçamento-TCE'!A51,"")</f>
        <v>1</v>
      </c>
      <c r="B51" s="305">
        <f>'Orçamento-TCE'!B51</f>
        <v>36</v>
      </c>
      <c r="C51" s="305" t="str">
        <f>IF('Orçamento-TCE'!C51&gt;0,'Orçamento-TCE'!C51,"")</f>
        <v>1.3.11</v>
      </c>
      <c r="D51" s="289" t="str">
        <f>IF('Orçamento-TCE'!G51&gt;0,'Orçamento-TCE'!G51,"")</f>
        <v>FRETE CONTAINER</v>
      </c>
      <c r="E51" s="306">
        <f>IF('Orçamento-TCE'!H51&gt;0,'Orçamento-TCE'!H51,"")</f>
        <v>3</v>
      </c>
      <c r="F51" s="289" t="str">
        <f>IF('Orçamento-TCE'!I51&gt;0,'Orçamento-TCE'!I51,"")</f>
        <v>UN</v>
      </c>
      <c r="G51" s="288">
        <f>orcamento!O51</f>
        <v>712.63</v>
      </c>
      <c r="H51" s="289">
        <f t="shared" si="0"/>
        <v>2137.89</v>
      </c>
      <c r="I51" s="290">
        <f>orcamento!K51</f>
        <v>0.2215</v>
      </c>
      <c r="J51" s="290">
        <v>1.1276999999999999</v>
      </c>
      <c r="K51" s="290"/>
      <c r="L51" s="307">
        <f>orcamento!M51+orcamento!N51</f>
        <v>631.30999999999995</v>
      </c>
      <c r="M51" s="307">
        <f>orcamento!L51</f>
        <v>81.319999999999993</v>
      </c>
    </row>
    <row r="52" spans="1:13" x14ac:dyDescent="0.25">
      <c r="A52" s="304">
        <f>IF('Orçamento-TCE'!A52&gt;0,'Orçamento-TCE'!A52,"")</f>
        <v>1</v>
      </c>
      <c r="B52" s="305">
        <f>'Orçamento-TCE'!B52</f>
        <v>37</v>
      </c>
      <c r="C52" s="305" t="str">
        <f>IF('Orçamento-TCE'!C52&gt;0,'Orçamento-TCE'!C52,"")</f>
        <v>1.3.12</v>
      </c>
      <c r="D52" s="289" t="str">
        <f>IF('Orçamento-TCE'!G52&gt;0,'Orçamento-TCE'!G52,"")</f>
        <v>TELHEIRO PARA TRABALHO EM CANTEIRO DE OBRA, INCLUSO PISO EM CONCRETO</v>
      </c>
      <c r="E52" s="306">
        <f>IF('Orçamento-TCE'!H52&gt;0,'Orçamento-TCE'!H52,"")</f>
        <v>15</v>
      </c>
      <c r="F52" s="289" t="str">
        <f>IF('Orçamento-TCE'!I52&gt;0,'Orçamento-TCE'!I52,"")</f>
        <v>M2</v>
      </c>
      <c r="G52" s="288">
        <f>orcamento!O52</f>
        <v>243.86</v>
      </c>
      <c r="H52" s="289">
        <f t="shared" si="0"/>
        <v>3657.9</v>
      </c>
      <c r="I52" s="290">
        <f>orcamento!K52</f>
        <v>0.2215</v>
      </c>
      <c r="J52" s="290">
        <v>1.1276999999999999</v>
      </c>
      <c r="K52" s="290"/>
      <c r="L52" s="307">
        <f>orcamento!M52+orcamento!N52</f>
        <v>193.72</v>
      </c>
      <c r="M52" s="307">
        <f>orcamento!L52</f>
        <v>50.14</v>
      </c>
    </row>
    <row r="53" spans="1:13" x14ac:dyDescent="0.25">
      <c r="A53" s="304">
        <f>IF('Orçamento-TCE'!A53&gt;0,'Orçamento-TCE'!A53,"")</f>
        <v>1</v>
      </c>
      <c r="B53" s="305">
        <f>'Orçamento-TCE'!B53</f>
        <v>38</v>
      </c>
      <c r="C53" s="305" t="str">
        <f>IF('Orçamento-TCE'!C53&gt;0,'Orçamento-TCE'!C53,"")</f>
        <v>1.3.13</v>
      </c>
      <c r="D53" s="289" t="str">
        <f>IF('Orçamento-TCE'!G53&gt;0,'Orçamento-TCE'!G53,"")</f>
        <v>EXTINTOR DE INCÊNDIO PORTÁTIL COM CARGA DE ÁGUA PRESSURIZADA DE 10 L, CLASSE A - FORNECIMENTO E INSTALAÇÃO</v>
      </c>
      <c r="E53" s="306">
        <f>IF('Orçamento-TCE'!H53&gt;0,'Orçamento-TCE'!H53,"")</f>
        <v>1</v>
      </c>
      <c r="F53" s="289" t="str">
        <f>IF('Orçamento-TCE'!I53&gt;0,'Orçamento-TCE'!I53,"")</f>
        <v>UN</v>
      </c>
      <c r="G53" s="288">
        <f>orcamento!O53</f>
        <v>266.44</v>
      </c>
      <c r="H53" s="289">
        <f t="shared" si="0"/>
        <v>266.44</v>
      </c>
      <c r="I53" s="290">
        <f>orcamento!K53</f>
        <v>0.2215</v>
      </c>
      <c r="J53" s="290">
        <v>1.1276999999999999</v>
      </c>
      <c r="K53" s="290"/>
      <c r="L53" s="307">
        <f>orcamento!M53+orcamento!N53</f>
        <v>242.21</v>
      </c>
      <c r="M53" s="307">
        <f>orcamento!L53</f>
        <v>24.23</v>
      </c>
    </row>
    <row r="54" spans="1:13" x14ac:dyDescent="0.25">
      <c r="A54" s="304">
        <f>IF('Orçamento-TCE'!A54&gt;0,'Orçamento-TCE'!A54,"")</f>
        <v>1</v>
      </c>
      <c r="B54" s="305">
        <f>'Orçamento-TCE'!B54</f>
        <v>39</v>
      </c>
      <c r="C54" s="305" t="str">
        <f>IF('Orçamento-TCE'!C54&gt;0,'Orçamento-TCE'!C54,"")</f>
        <v>1.3.14</v>
      </c>
      <c r="D54" s="289" t="str">
        <f>IF('Orçamento-TCE'!G54&gt;0,'Orçamento-TCE'!G54,"")</f>
        <v>EXTINTOR DE INCÊNDIO PORTÁTIL COM CARGA DE PQS DE 8 KG, CLASSE BC - FORNECIMENTO E INSTALAÇÃO</v>
      </c>
      <c r="E54" s="306">
        <f>IF('Orçamento-TCE'!H54&gt;0,'Orçamento-TCE'!H54,"")</f>
        <v>1</v>
      </c>
      <c r="F54" s="289" t="str">
        <f>IF('Orçamento-TCE'!I54&gt;0,'Orçamento-TCE'!I54,"")</f>
        <v>UN</v>
      </c>
      <c r="G54" s="288">
        <f>orcamento!O54</f>
        <v>351.69</v>
      </c>
      <c r="H54" s="289">
        <f t="shared" si="0"/>
        <v>351.69</v>
      </c>
      <c r="I54" s="290">
        <f>orcamento!K54</f>
        <v>0.2215</v>
      </c>
      <c r="J54" s="290">
        <v>1.1276999999999999</v>
      </c>
      <c r="K54" s="290"/>
      <c r="L54" s="307">
        <f>orcamento!M54+orcamento!N54</f>
        <v>327.45999999999998</v>
      </c>
      <c r="M54" s="307">
        <f>orcamento!L54</f>
        <v>24.23</v>
      </c>
    </row>
    <row r="55" spans="1:13" x14ac:dyDescent="0.25">
      <c r="A55" s="304">
        <f>IF('Orçamento-TCE'!A55&gt;0,'Orçamento-TCE'!A55,"")</f>
        <v>1</v>
      </c>
      <c r="B55" s="305">
        <f>'Orçamento-TCE'!B55</f>
        <v>40</v>
      </c>
      <c r="C55" s="305" t="str">
        <f>IF('Orçamento-TCE'!C55&gt;0,'Orçamento-TCE'!C55,"")</f>
        <v>1.3.15</v>
      </c>
      <c r="D55" s="289" t="str">
        <f>IF('Orçamento-TCE'!G55&gt;0,'Orçamento-TCE'!G55,"")</f>
        <v>ENTRADA DE ENERGIA ELÉTRICA, AÉREA, MONOFÁSICA, COM CAIXA DE SOBREPOR, CABO DE 10 MM2 E DISJUNTOR DIN 50A (NÃO INCLUSO O POSTE DE CONCRETO)</v>
      </c>
      <c r="E55" s="306">
        <f>IF('Orçamento-TCE'!H55&gt;0,'Orçamento-TCE'!H55,"")</f>
        <v>1</v>
      </c>
      <c r="F55" s="289" t="str">
        <f>IF('Orçamento-TCE'!I55&gt;0,'Orçamento-TCE'!I55,"")</f>
        <v>UN</v>
      </c>
      <c r="G55" s="288">
        <f>orcamento!O55</f>
        <v>1798.2</v>
      </c>
      <c r="H55" s="289">
        <f t="shared" si="0"/>
        <v>1798.2</v>
      </c>
      <c r="I55" s="290">
        <f>orcamento!K55</f>
        <v>0.2215</v>
      </c>
      <c r="J55" s="290">
        <v>1.1276999999999999</v>
      </c>
      <c r="K55" s="290"/>
      <c r="L55" s="307">
        <f>orcamento!M55+orcamento!N55</f>
        <v>1362.1100000000001</v>
      </c>
      <c r="M55" s="307">
        <f>orcamento!L55</f>
        <v>436.09</v>
      </c>
    </row>
    <row r="56" spans="1:13" x14ac:dyDescent="0.25">
      <c r="A56" s="304">
        <f>IF('Orçamento-TCE'!A56&gt;0,'Orçamento-TCE'!A56,"")</f>
        <v>1</v>
      </c>
      <c r="B56" s="305">
        <f>'Orçamento-TCE'!B56</f>
        <v>41</v>
      </c>
      <c r="C56" s="305" t="str">
        <f>IF('Orçamento-TCE'!C56&gt;0,'Orçamento-TCE'!C56,"")</f>
        <v>1.3.16</v>
      </c>
      <c r="D56" s="289" t="str">
        <f>IF('Orçamento-TCE'!G56&gt;0,'Orçamento-TCE'!G56,"")</f>
        <v>POSTE ROLICO DE MADEIRA TRATADA, D = 20 A 25 CM, H = 12,00 M - FORNECIMENTO E INSTALAÇÃO</v>
      </c>
      <c r="E56" s="306">
        <f>IF('Orçamento-TCE'!H56&gt;0,'Orçamento-TCE'!H56,"")</f>
        <v>1</v>
      </c>
      <c r="F56" s="289" t="str">
        <f>IF('Orçamento-TCE'!I56&gt;0,'Orçamento-TCE'!I56,"")</f>
        <v>UN</v>
      </c>
      <c r="G56" s="288">
        <f>orcamento!O56</f>
        <v>483.28</v>
      </c>
      <c r="H56" s="289">
        <f t="shared" si="0"/>
        <v>483.28</v>
      </c>
      <c r="I56" s="290">
        <f>orcamento!K56</f>
        <v>0.2215</v>
      </c>
      <c r="J56" s="290">
        <v>1.1276999999999999</v>
      </c>
      <c r="K56" s="290"/>
      <c r="L56" s="307">
        <f>orcamento!M56+orcamento!N56</f>
        <v>361.34999999999997</v>
      </c>
      <c r="M56" s="307">
        <f>orcamento!L56</f>
        <v>121.93</v>
      </c>
    </row>
    <row r="57" spans="1:13" x14ac:dyDescent="0.25">
      <c r="A57" s="304">
        <f>IF('Orçamento-TCE'!A57&gt;0,'Orçamento-TCE'!A57,"")</f>
        <v>1</v>
      </c>
      <c r="B57" s="305">
        <f>'Orçamento-TCE'!B57</f>
        <v>42</v>
      </c>
      <c r="C57" s="305" t="str">
        <f>IF('Orçamento-TCE'!C57&gt;0,'Orçamento-TCE'!C57,"")</f>
        <v>1.3.17</v>
      </c>
      <c r="D57" s="289" t="str">
        <f>IF('Orçamento-TCE'!G57&gt;0,'Orçamento-TCE'!G57,"")</f>
        <v>INSTALAÇÕES ELÉTRICAS PROVISÓRIAS PARA CANTEIRO (CABOS, QUADRO, DISJUNTORES, TOMADAS, INTERRUPTORES, LAMPADAS)</v>
      </c>
      <c r="E57" s="306">
        <f>IF('Orçamento-TCE'!H57&gt;0,'Orçamento-TCE'!H57,"")</f>
        <v>1</v>
      </c>
      <c r="F57" s="289" t="str">
        <f>IF('Orçamento-TCE'!I57&gt;0,'Orçamento-TCE'!I57,"")</f>
        <v>UN</v>
      </c>
      <c r="G57" s="288">
        <f>orcamento!O57</f>
        <v>3915.27</v>
      </c>
      <c r="H57" s="289">
        <f t="shared" si="0"/>
        <v>3915.27</v>
      </c>
      <c r="I57" s="290">
        <f>orcamento!K57</f>
        <v>0.2215</v>
      </c>
      <c r="J57" s="290">
        <v>1.1276999999999999</v>
      </c>
      <c r="K57" s="290"/>
      <c r="L57" s="307">
        <f>orcamento!M57+orcamento!N57</f>
        <v>3084.85</v>
      </c>
      <c r="M57" s="307">
        <f>orcamento!L57</f>
        <v>830.42</v>
      </c>
    </row>
    <row r="58" spans="1:13" x14ac:dyDescent="0.25">
      <c r="A58" s="304">
        <f>IF('Orçamento-TCE'!A58&gt;0,'Orçamento-TCE'!A58,"")</f>
        <v>1</v>
      </c>
      <c r="B58" s="305">
        <f>'Orçamento-TCE'!B58</f>
        <v>43</v>
      </c>
      <c r="C58" s="305" t="str">
        <f>IF('Orçamento-TCE'!C58&gt;0,'Orçamento-TCE'!C58,"")</f>
        <v>1.3.18</v>
      </c>
      <c r="D58" s="289" t="str">
        <f>IF('Orçamento-TCE'!G58&gt;0,'Orçamento-TCE'!G58,"")</f>
        <v>INSTALAÇÕES HIDROSSANITÁRIA PROVISÓRIAS PARA CANTEIRO (RESERVATORIO, REGISTRO, TUBOS, CONEXOES, MANGUEIRA, TORNEIRA, TANQUE)</v>
      </c>
      <c r="E58" s="306">
        <f>IF('Orçamento-TCE'!H58&gt;0,'Orçamento-TCE'!H58,"")</f>
        <v>1</v>
      </c>
      <c r="F58" s="289" t="str">
        <f>IF('Orçamento-TCE'!I58&gt;0,'Orçamento-TCE'!I58,"")</f>
        <v>UN</v>
      </c>
      <c r="G58" s="288">
        <f>orcamento!O58</f>
        <v>5708.04</v>
      </c>
      <c r="H58" s="289">
        <f t="shared" si="0"/>
        <v>5708.04</v>
      </c>
      <c r="I58" s="290">
        <f>orcamento!K58</f>
        <v>0.2215</v>
      </c>
      <c r="J58" s="290">
        <v>1.1276999999999999</v>
      </c>
      <c r="K58" s="290"/>
      <c r="L58" s="307">
        <f>orcamento!M58+orcamento!N58</f>
        <v>3911.07</v>
      </c>
      <c r="M58" s="307">
        <f>orcamento!L58</f>
        <v>1796.97</v>
      </c>
    </row>
    <row r="59" spans="1:13" x14ac:dyDescent="0.25">
      <c r="A59" s="304" t="str">
        <f>IF('Orçamento-TCE'!A59&gt;0,'Orçamento-TCE'!A59,"")</f>
        <v/>
      </c>
      <c r="B59" s="305">
        <f>'Orçamento-TCE'!B59</f>
        <v>0</v>
      </c>
      <c r="C59" s="305" t="str">
        <f>IF('Orçamento-TCE'!C59&gt;0,'Orçamento-TCE'!C59,"")</f>
        <v/>
      </c>
      <c r="D59" s="289" t="str">
        <f>IF('Orçamento-TCE'!G59&gt;0,'Orçamento-TCE'!G59,"")</f>
        <v/>
      </c>
      <c r="E59" s="306" t="str">
        <f>IF('Orçamento-TCE'!H59&gt;0,'Orçamento-TCE'!H59,"")</f>
        <v/>
      </c>
      <c r="F59" s="289" t="str">
        <f>IF('Orçamento-TCE'!I59&gt;0,'Orçamento-TCE'!I59,"")</f>
        <v/>
      </c>
      <c r="G59" s="288">
        <f>orcamento!O59</f>
        <v>0</v>
      </c>
      <c r="H59" s="289" t="str">
        <f t="shared" si="0"/>
        <v/>
      </c>
      <c r="I59" s="290">
        <f>orcamento!K59</f>
        <v>0</v>
      </c>
      <c r="J59" s="290">
        <v>1.1276999999999999</v>
      </c>
      <c r="K59" s="290"/>
      <c r="L59" s="307">
        <f>orcamento!M59+orcamento!N59</f>
        <v>0</v>
      </c>
      <c r="M59" s="307">
        <f>orcamento!L59</f>
        <v>0</v>
      </c>
    </row>
    <row r="60" spans="1:13" x14ac:dyDescent="0.25">
      <c r="A60" s="304">
        <f>IF('Orçamento-TCE'!A60&gt;0,'Orçamento-TCE'!A60,"")</f>
        <v>1</v>
      </c>
      <c r="B60" s="305">
        <f>'Orçamento-TCE'!B60</f>
        <v>44</v>
      </c>
      <c r="C60" s="305" t="str">
        <f>IF('Orçamento-TCE'!C60&gt;0,'Orçamento-TCE'!C60,"")</f>
        <v>2.1</v>
      </c>
      <c r="D60" s="289" t="str">
        <f>IF('Orçamento-TCE'!G60&gt;0,'Orçamento-TCE'!G60,"")</f>
        <v xml:space="preserve">REMOÇÃO DE MEIO FIO  </v>
      </c>
      <c r="E60" s="306">
        <f>IF('Orçamento-TCE'!H60&gt;0,'Orçamento-TCE'!H60,"")</f>
        <v>10</v>
      </c>
      <c r="F60" s="289" t="str">
        <f>IF('Orçamento-TCE'!I60&gt;0,'Orçamento-TCE'!I60,"")</f>
        <v>M</v>
      </c>
      <c r="G60" s="288">
        <f>orcamento!O60</f>
        <v>23.41</v>
      </c>
      <c r="H60" s="289">
        <f t="shared" si="0"/>
        <v>234.1</v>
      </c>
      <c r="I60" s="290">
        <f>orcamento!K60</f>
        <v>0.2215</v>
      </c>
      <c r="J60" s="290">
        <v>1.1276999999999999</v>
      </c>
      <c r="K60" s="290"/>
      <c r="L60" s="307">
        <f>orcamento!M60+orcamento!N60</f>
        <v>5.23</v>
      </c>
      <c r="M60" s="307">
        <f>orcamento!L60</f>
        <v>18.18</v>
      </c>
    </row>
    <row r="61" spans="1:13" x14ac:dyDescent="0.25">
      <c r="A61" s="304">
        <f>IF('Orçamento-TCE'!A61&gt;0,'Orçamento-TCE'!A61,"")</f>
        <v>1</v>
      </c>
      <c r="B61" s="305">
        <f>'Orçamento-TCE'!B61</f>
        <v>45</v>
      </c>
      <c r="C61" s="305" t="str">
        <f>IF('Orçamento-TCE'!C61&gt;0,'Orçamento-TCE'!C61,"")</f>
        <v>2.2</v>
      </c>
      <c r="D61" s="289" t="str">
        <f>IF('Orçamento-TCE'!G61&gt;0,'Orçamento-TCE'!G61,"")</f>
        <v>CORTE RASO E RECORTE DE ÁRVORE COM DIÂMETRO DE TRONCO MAIOR OU IGUAL A 0,20 M E MENOR QUE 0,40 M</v>
      </c>
      <c r="E61" s="306">
        <f>IF('Orçamento-TCE'!H61&gt;0,'Orçamento-TCE'!H61,"")</f>
        <v>1</v>
      </c>
      <c r="F61" s="289" t="str">
        <f>IF('Orçamento-TCE'!I61&gt;0,'Orçamento-TCE'!I61,"")</f>
        <v>UN</v>
      </c>
      <c r="G61" s="288">
        <f>orcamento!O61</f>
        <v>82.949999999999989</v>
      </c>
      <c r="H61" s="289">
        <f t="shared" si="0"/>
        <v>82.95</v>
      </c>
      <c r="I61" s="290">
        <f>orcamento!K61</f>
        <v>0.2215</v>
      </c>
      <c r="J61" s="290">
        <v>1.1276999999999999</v>
      </c>
      <c r="K61" s="290"/>
      <c r="L61" s="307">
        <f>orcamento!M61+orcamento!N61</f>
        <v>20.47</v>
      </c>
      <c r="M61" s="307">
        <f>orcamento!L61</f>
        <v>62.48</v>
      </c>
    </row>
    <row r="62" spans="1:13" x14ac:dyDescent="0.25">
      <c r="A62" s="304">
        <f>IF('Orçamento-TCE'!A62&gt;0,'Orçamento-TCE'!A62,"")</f>
        <v>1</v>
      </c>
      <c r="B62" s="305">
        <f>'Orçamento-TCE'!B62</f>
        <v>46</v>
      </c>
      <c r="C62" s="305" t="str">
        <f>IF('Orçamento-TCE'!C62&gt;0,'Orçamento-TCE'!C62,"")</f>
        <v>2.3</v>
      </c>
      <c r="D62" s="289" t="str">
        <f>IF('Orçamento-TCE'!G62&gt;0,'Orçamento-TCE'!G62,"")</f>
        <v>REMOÇÃO DE RAÍZES REMANESCENTES DE TRONCO DE ÁRVORE COM DIÂMETRO MAIOR OU IGUAL A 0,20 M E MENOR QUE 0,40 M</v>
      </c>
      <c r="E62" s="306">
        <f>IF('Orçamento-TCE'!H62&gt;0,'Orçamento-TCE'!H62,"")</f>
        <v>1</v>
      </c>
      <c r="F62" s="289" t="str">
        <f>IF('Orçamento-TCE'!I62&gt;0,'Orçamento-TCE'!I62,"")</f>
        <v>UN</v>
      </c>
      <c r="G62" s="288">
        <f>orcamento!O62</f>
        <v>106.72999999999999</v>
      </c>
      <c r="H62" s="289">
        <f t="shared" si="0"/>
        <v>106.73</v>
      </c>
      <c r="I62" s="290">
        <f>orcamento!K62</f>
        <v>0.2215</v>
      </c>
      <c r="J62" s="290">
        <v>1.1276999999999999</v>
      </c>
      <c r="K62" s="290"/>
      <c r="L62" s="307">
        <f>orcamento!M62+orcamento!N62</f>
        <v>53.16</v>
      </c>
      <c r="M62" s="307">
        <f>orcamento!L62</f>
        <v>53.57</v>
      </c>
    </row>
    <row r="63" spans="1:13" x14ac:dyDescent="0.25">
      <c r="A63" s="304">
        <f>IF('Orçamento-TCE'!A63&gt;0,'Orçamento-TCE'!A63,"")</f>
        <v>1</v>
      </c>
      <c r="B63" s="305">
        <f>'Orçamento-TCE'!B63</f>
        <v>47</v>
      </c>
      <c r="C63" s="305" t="str">
        <f>IF('Orçamento-TCE'!C63&gt;0,'Orçamento-TCE'!C63,"")</f>
        <v>2.4</v>
      </c>
      <c r="D63" s="289" t="str">
        <f>IF('Orçamento-TCE'!G63&gt;0,'Orçamento-TCE'!G63,"")</f>
        <v>DEMOLIÇÃO DE PAVIMENTO ASFÁLTICO, DE FORMA MECANIZADA</v>
      </c>
      <c r="E63" s="306">
        <f>IF('Orçamento-TCE'!H63&gt;0,'Orçamento-TCE'!H63,"")</f>
        <v>272</v>
      </c>
      <c r="F63" s="289" t="str">
        <f>IF('Orçamento-TCE'!I63&gt;0,'Orçamento-TCE'!I63,"")</f>
        <v>M2</v>
      </c>
      <c r="G63" s="288">
        <f>orcamento!O63</f>
        <v>25.270000000000003</v>
      </c>
      <c r="H63" s="289">
        <f t="shared" si="0"/>
        <v>6873.44</v>
      </c>
      <c r="I63" s="290">
        <f>orcamento!K63</f>
        <v>0.2215</v>
      </c>
      <c r="J63" s="290">
        <v>1.1276999999999999</v>
      </c>
      <c r="K63" s="290"/>
      <c r="L63" s="307">
        <f>orcamento!M63+orcamento!N63</f>
        <v>16.170000000000002</v>
      </c>
      <c r="M63" s="307">
        <f>orcamento!L63</f>
        <v>9.1</v>
      </c>
    </row>
    <row r="64" spans="1:13" x14ac:dyDescent="0.25">
      <c r="A64" s="304">
        <f>IF('Orçamento-TCE'!A64&gt;0,'Orçamento-TCE'!A64,"")</f>
        <v>1</v>
      </c>
      <c r="B64" s="305">
        <f>'Orçamento-TCE'!B64</f>
        <v>48</v>
      </c>
      <c r="C64" s="305" t="str">
        <f>IF('Orçamento-TCE'!C64&gt;0,'Orçamento-TCE'!C64,"")</f>
        <v>2.5</v>
      </c>
      <c r="D64" s="289" t="str">
        <f>IF('Orçamento-TCE'!G64&gt;0,'Orçamento-TCE'!G64,"")</f>
        <v>CARGA, MANOBRA E DESCARGA DE ENTULHO EM CAMINHÃO BASCULANTE 10 M³ - CARGA COM ESCAVADEIRA HIDRÁULICA  (CAÇAMBA DE 0,80 M³ / 111 HP) E DESCARGA LIVRE</v>
      </c>
      <c r="E64" s="306">
        <f>IF('Orçamento-TCE'!H64&gt;0,'Orçamento-TCE'!H64,"")</f>
        <v>28.560000000000002</v>
      </c>
      <c r="F64" s="289" t="str">
        <f>IF('Orçamento-TCE'!I64&gt;0,'Orçamento-TCE'!I64,"")</f>
        <v>M3</v>
      </c>
      <c r="G64" s="288">
        <f>orcamento!O64</f>
        <v>11.52</v>
      </c>
      <c r="H64" s="289">
        <f t="shared" si="0"/>
        <v>329.01</v>
      </c>
      <c r="I64" s="290">
        <f>orcamento!K64</f>
        <v>0.2215</v>
      </c>
      <c r="J64" s="290">
        <v>1.1276999999999999</v>
      </c>
      <c r="K64" s="290"/>
      <c r="L64" s="307">
        <f>orcamento!M64+orcamento!N64</f>
        <v>9.9400000000000013</v>
      </c>
      <c r="M64" s="307">
        <f>orcamento!L64</f>
        <v>1.58</v>
      </c>
    </row>
    <row r="65" spans="1:13" x14ac:dyDescent="0.25">
      <c r="A65" s="304">
        <f>IF('Orçamento-TCE'!A65&gt;0,'Orçamento-TCE'!A65,"")</f>
        <v>1</v>
      </c>
      <c r="B65" s="305">
        <f>'Orçamento-TCE'!B65</f>
        <v>49</v>
      </c>
      <c r="C65" s="305" t="str">
        <f>IF('Orçamento-TCE'!C65&gt;0,'Orçamento-TCE'!C65,"")</f>
        <v>2.6</v>
      </c>
      <c r="D65" s="289" t="str">
        <f>IF('Orçamento-TCE'!G65&gt;0,'Orçamento-TCE'!G65,"")</f>
        <v>TRANSPORTE COM CAMINHÃO BASCULANTE DE 10 M³, EM VIA URBANA PAVIMENTADA, DMT ATÉ 30 KM</v>
      </c>
      <c r="E65" s="306">
        <f>IF('Orçamento-TCE'!H65&gt;0,'Orçamento-TCE'!H65,"")</f>
        <v>599.76</v>
      </c>
      <c r="F65" s="289" t="str">
        <f>IF('Orçamento-TCE'!I65&gt;0,'Orçamento-TCE'!I65,"")</f>
        <v>M3XKM</v>
      </c>
      <c r="G65" s="288">
        <f>orcamento!O65</f>
        <v>3.12</v>
      </c>
      <c r="H65" s="289">
        <f t="shared" si="0"/>
        <v>1871.25</v>
      </c>
      <c r="I65" s="290">
        <f>orcamento!K65</f>
        <v>0.2215</v>
      </c>
      <c r="J65" s="290">
        <v>1.1276999999999999</v>
      </c>
      <c r="K65" s="290"/>
      <c r="L65" s="307">
        <f>orcamento!M65+orcamento!N65</f>
        <v>2.81</v>
      </c>
      <c r="M65" s="307">
        <f>orcamento!L65</f>
        <v>0.31</v>
      </c>
    </row>
    <row r="66" spans="1:13" x14ac:dyDescent="0.25">
      <c r="A66" s="304">
        <f>IF('Orçamento-TCE'!A66&gt;0,'Orçamento-TCE'!A66,"")</f>
        <v>1</v>
      </c>
      <c r="B66" s="305">
        <f>'Orçamento-TCE'!B66</f>
        <v>50</v>
      </c>
      <c r="C66" s="305" t="str">
        <f>IF('Orçamento-TCE'!C66&gt;0,'Orçamento-TCE'!C66,"")</f>
        <v>2.7</v>
      </c>
      <c r="D66" s="289" t="str">
        <f>IF('Orçamento-TCE'!G66&gt;0,'Orçamento-TCE'!G66,"")</f>
        <v>DESTINAÇÃO FINAL DE SOLO/PEDRA/ENTULHO</v>
      </c>
      <c r="E66" s="306">
        <f>IF('Orçamento-TCE'!H66&gt;0,'Orçamento-TCE'!H66,"")</f>
        <v>28.560000000000002</v>
      </c>
      <c r="F66" s="289" t="str">
        <f>IF('Orçamento-TCE'!I66&gt;0,'Orçamento-TCE'!I66,"")</f>
        <v>M3</v>
      </c>
      <c r="G66" s="288">
        <f>orcamento!O66</f>
        <v>17.059999999999999</v>
      </c>
      <c r="H66" s="289">
        <f t="shared" si="0"/>
        <v>487.23</v>
      </c>
      <c r="I66" s="290">
        <f>orcamento!K66</f>
        <v>0.13700000000000001</v>
      </c>
      <c r="J66" s="290">
        <v>1.1276999999999999</v>
      </c>
      <c r="K66" s="290"/>
      <c r="L66" s="307">
        <f>orcamento!M66+orcamento!N66</f>
        <v>17.059999999999999</v>
      </c>
      <c r="M66" s="307">
        <f>orcamento!L66</f>
        <v>0</v>
      </c>
    </row>
    <row r="67" spans="1:13" x14ac:dyDescent="0.25">
      <c r="A67" s="304">
        <f>IF('Orçamento-TCE'!A67&gt;0,'Orçamento-TCE'!A67,"")</f>
        <v>1</v>
      </c>
      <c r="B67" s="305">
        <f>'Orçamento-TCE'!B67</f>
        <v>51</v>
      </c>
      <c r="C67" s="305" t="str">
        <f>IF('Orçamento-TCE'!C67&gt;0,'Orçamento-TCE'!C67,"")</f>
        <v>2.8</v>
      </c>
      <c r="D67" s="289" t="str">
        <f>IF('Orçamento-TCE'!G67&gt;0,'Orçamento-TCE'!G67,"")</f>
        <v>REMANEJO DE POSTE ELÉTRICO EM MADEIRA</v>
      </c>
      <c r="E67" s="306">
        <f>IF('Orçamento-TCE'!H67&gt;0,'Orçamento-TCE'!H67,"")</f>
        <v>1</v>
      </c>
      <c r="F67" s="289" t="str">
        <f>IF('Orçamento-TCE'!I67&gt;0,'Orçamento-TCE'!I67,"")</f>
        <v>UN</v>
      </c>
      <c r="G67" s="288">
        <f>orcamento!O67</f>
        <v>8612.0499999999993</v>
      </c>
      <c r="H67" s="289">
        <f t="shared" si="0"/>
        <v>8612.0499999999993</v>
      </c>
      <c r="I67" s="290">
        <f>orcamento!K67</f>
        <v>0.2215</v>
      </c>
      <c r="J67" s="290">
        <v>1.1276999999999999</v>
      </c>
      <c r="K67" s="290"/>
      <c r="L67" s="307">
        <f>orcamento!M67+orcamento!N67</f>
        <v>7367.22</v>
      </c>
      <c r="M67" s="307">
        <f>orcamento!L67</f>
        <v>1244.83</v>
      </c>
    </row>
    <row r="68" spans="1:13" x14ac:dyDescent="0.25">
      <c r="A68" s="304">
        <f>IF('Orçamento-TCE'!A68&gt;0,'Orçamento-TCE'!A68,"")</f>
        <v>1</v>
      </c>
      <c r="B68" s="305">
        <f>'Orçamento-TCE'!B68</f>
        <v>52</v>
      </c>
      <c r="C68" s="305" t="str">
        <f>IF('Orçamento-TCE'!C68&gt;0,'Orçamento-TCE'!C68,"")</f>
        <v>2.9</v>
      </c>
      <c r="D68" s="289" t="str">
        <f>IF('Orçamento-TCE'!G68&gt;0,'Orçamento-TCE'!G68,"")</f>
        <v>REMANEJO DE TUBULAÇÃO DE ÁGUA EM PEAD (SEM CORTE DE TUBULAÇÃO)</v>
      </c>
      <c r="E68" s="306">
        <f>IF('Orçamento-TCE'!H68&gt;0,'Orçamento-TCE'!H68,"")</f>
        <v>4</v>
      </c>
      <c r="F68" s="289" t="str">
        <f>IF('Orçamento-TCE'!I68&gt;0,'Orçamento-TCE'!I68,"")</f>
        <v>M</v>
      </c>
      <c r="G68" s="288">
        <f>orcamento!O68</f>
        <v>120.39</v>
      </c>
      <c r="H68" s="289">
        <f t="shared" si="0"/>
        <v>481.56</v>
      </c>
      <c r="I68" s="290">
        <f>orcamento!K68</f>
        <v>0.2215</v>
      </c>
      <c r="J68" s="290">
        <v>1.1276999999999999</v>
      </c>
      <c r="K68" s="290"/>
      <c r="L68" s="307">
        <f>orcamento!M68+orcamento!N68</f>
        <v>29.28</v>
      </c>
      <c r="M68" s="307">
        <f>orcamento!L68</f>
        <v>91.11</v>
      </c>
    </row>
    <row r="69" spans="1:13" x14ac:dyDescent="0.25">
      <c r="A69" s="304" t="str">
        <f>IF('Orçamento-TCE'!A69&gt;0,'Orçamento-TCE'!A69,"")</f>
        <v/>
      </c>
      <c r="B69" s="305">
        <f>'Orçamento-TCE'!B69</f>
        <v>0</v>
      </c>
      <c r="C69" s="305" t="str">
        <f>IF('Orçamento-TCE'!C69&gt;0,'Orçamento-TCE'!C69,"")</f>
        <v/>
      </c>
      <c r="D69" s="289" t="str">
        <f>IF('Orçamento-TCE'!G69&gt;0,'Orçamento-TCE'!G69,"")</f>
        <v/>
      </c>
      <c r="E69" s="306" t="str">
        <f>IF('Orçamento-TCE'!H69&gt;0,'Orçamento-TCE'!H69,"")</f>
        <v/>
      </c>
      <c r="F69" s="289" t="str">
        <f>IF('Orçamento-TCE'!I69&gt;0,'Orçamento-TCE'!I69,"")</f>
        <v/>
      </c>
      <c r="G69" s="288">
        <f>orcamento!O69</f>
        <v>0</v>
      </c>
      <c r="H69" s="289" t="str">
        <f t="shared" si="0"/>
        <v/>
      </c>
      <c r="I69" s="290">
        <f>orcamento!K69</f>
        <v>0</v>
      </c>
      <c r="J69" s="290">
        <v>1.1276999999999999</v>
      </c>
      <c r="K69" s="290"/>
      <c r="L69" s="307">
        <f>orcamento!M69+orcamento!N69</f>
        <v>0</v>
      </c>
      <c r="M69" s="307">
        <f>orcamento!L69</f>
        <v>0</v>
      </c>
    </row>
    <row r="70" spans="1:13" x14ac:dyDescent="0.25">
      <c r="A70" s="304">
        <f>IF('Orçamento-TCE'!A70&gt;0,'Orçamento-TCE'!A70,"")</f>
        <v>1</v>
      </c>
      <c r="B70" s="305">
        <f>'Orçamento-TCE'!B70</f>
        <v>53</v>
      </c>
      <c r="C70" s="305" t="str">
        <f>IF('Orçamento-TCE'!C70&gt;0,'Orçamento-TCE'!C70,"")</f>
        <v>3.1</v>
      </c>
      <c r="D70" s="289" t="str">
        <f>IF('Orçamento-TCE'!G70&gt;0,'Orçamento-TCE'!G70,"")</f>
        <v>ESCAVAÇÃO HORIZONTAL, INCLUINDO CARGA, DESCARGA E TRANSPORTE EM SOLO DE 1A CATEGORIA COM TRATOR DE ESTEIRAS (125HP/LÂMINA: 2,70M3) E CAMINHÃO BASCULANTE DE 10M3, DMT ATÉ 200M</v>
      </c>
      <c r="E70" s="306">
        <f>IF('Orçamento-TCE'!H70&gt;0,'Orçamento-TCE'!H70,"")</f>
        <v>1925.55</v>
      </c>
      <c r="F70" s="289" t="str">
        <f>IF('Orçamento-TCE'!I70&gt;0,'Orçamento-TCE'!I70,"")</f>
        <v>M3</v>
      </c>
      <c r="G70" s="288">
        <f>orcamento!O70</f>
        <v>19.3</v>
      </c>
      <c r="H70" s="289">
        <f t="shared" si="0"/>
        <v>37163.120000000003</v>
      </c>
      <c r="I70" s="290">
        <f>orcamento!K70</f>
        <v>0.2215</v>
      </c>
      <c r="J70" s="290">
        <v>1.1276999999999999</v>
      </c>
      <c r="K70" s="290"/>
      <c r="L70" s="307">
        <f>orcamento!M70+orcamento!N70</f>
        <v>15.780000000000001</v>
      </c>
      <c r="M70" s="307">
        <f>orcamento!L70</f>
        <v>3.52</v>
      </c>
    </row>
    <row r="71" spans="1:13" x14ac:dyDescent="0.25">
      <c r="A71" s="304">
        <f>IF('Orçamento-TCE'!A71&gt;0,'Orçamento-TCE'!A71,"")</f>
        <v>1</v>
      </c>
      <c r="B71" s="305">
        <f>'Orçamento-TCE'!B71</f>
        <v>54</v>
      </c>
      <c r="C71" s="305" t="str">
        <f>IF('Orçamento-TCE'!C71&gt;0,'Orçamento-TCE'!C71,"")</f>
        <v>3.2</v>
      </c>
      <c r="D71" s="289" t="str">
        <f>IF('Orçamento-TCE'!G71&gt;0,'Orçamento-TCE'!G71,"")</f>
        <v>DESMONTE DE MATERIAL DE 3ª CATEGORIA (BLOCOS DE ROCHAS OU MATACOS) ATÉ 2,0m DE PROFUNDIDADE, COM USO DE DISPOSITIVO GERADOR DE GÁS INSTANTÂNEO FRAGMENTADOR DE ROCHA PYROBLAST OU SIMILAR - EXCLUSIVE CARGA E TRANSPORTE</v>
      </c>
      <c r="E71" s="306">
        <f>IF('Orçamento-TCE'!H71&gt;0,'Orçamento-TCE'!H71,"")</f>
        <v>5</v>
      </c>
      <c r="F71" s="289" t="str">
        <f>IF('Orçamento-TCE'!I71&gt;0,'Orçamento-TCE'!I71,"")</f>
        <v>M3</v>
      </c>
      <c r="G71" s="288">
        <f>orcamento!O71</f>
        <v>486.35999999999996</v>
      </c>
      <c r="H71" s="289">
        <f t="shared" si="0"/>
        <v>2431.8000000000002</v>
      </c>
      <c r="I71" s="290">
        <f>orcamento!K71</f>
        <v>0.2215</v>
      </c>
      <c r="J71" s="290">
        <v>1.1276999999999999</v>
      </c>
      <c r="K71" s="290"/>
      <c r="L71" s="307">
        <f>orcamento!M71+orcamento!N71</f>
        <v>301.33</v>
      </c>
      <c r="M71" s="307">
        <f>orcamento!L71</f>
        <v>185.03</v>
      </c>
    </row>
    <row r="72" spans="1:13" x14ac:dyDescent="0.25">
      <c r="A72" s="304">
        <f>IF('Orçamento-TCE'!A72&gt;0,'Orçamento-TCE'!A72,"")</f>
        <v>1</v>
      </c>
      <c r="B72" s="305">
        <f>'Orçamento-TCE'!B72</f>
        <v>55</v>
      </c>
      <c r="C72" s="305" t="str">
        <f>IF('Orçamento-TCE'!C72&gt;0,'Orçamento-TCE'!C72,"")</f>
        <v>3.3</v>
      </c>
      <c r="D72" s="289" t="str">
        <f>IF('Orçamento-TCE'!G72&gt;0,'Orçamento-TCE'!G72,"")</f>
        <v>RETIRADA DE MATERIAL DE 3ª CATEGORIA (APÓS ESCAVAÇÃO/DESMONTE) EM VALAS, COM ESCAVADEIRA HIDRÁULICA - EXCLUSIVE CARGA E TRANSPORTE</v>
      </c>
      <c r="E72" s="306">
        <f>IF('Orçamento-TCE'!H72&gt;0,'Orçamento-TCE'!H72,"")</f>
        <v>5</v>
      </c>
      <c r="F72" s="289" t="str">
        <f>IF('Orçamento-TCE'!I72&gt;0,'Orçamento-TCE'!I72,"")</f>
        <v>M3</v>
      </c>
      <c r="G72" s="288">
        <f>orcamento!O72</f>
        <v>33.369999999999997</v>
      </c>
      <c r="H72" s="289">
        <f t="shared" si="0"/>
        <v>166.85</v>
      </c>
      <c r="I72" s="290">
        <f>orcamento!K72</f>
        <v>0.2215</v>
      </c>
      <c r="J72" s="290">
        <v>1.1276999999999999</v>
      </c>
      <c r="K72" s="290"/>
      <c r="L72" s="307">
        <f>orcamento!M72+orcamento!N72</f>
        <v>24.099999999999998</v>
      </c>
      <c r="M72" s="307">
        <f>orcamento!L72</f>
        <v>9.27</v>
      </c>
    </row>
    <row r="73" spans="1:13" x14ac:dyDescent="0.25">
      <c r="A73" s="304">
        <f>IF('Orçamento-TCE'!A73&gt;0,'Orçamento-TCE'!A73,"")</f>
        <v>1</v>
      </c>
      <c r="B73" s="305">
        <f>'Orçamento-TCE'!B73</f>
        <v>56</v>
      </c>
      <c r="C73" s="305" t="str">
        <f>IF('Orçamento-TCE'!C73&gt;0,'Orçamento-TCE'!C73,"")</f>
        <v>3.4</v>
      </c>
      <c r="D73" s="289" t="str">
        <f>IF('Orçamento-TCE'!G73&gt;0,'Orçamento-TCE'!G73,"")</f>
        <v xml:space="preserve">EXECUÇÃO E COMPACTAÇÃO DE ATERRO COM SOLO PREDOMINANTEMENTE ARENOSO - EXCLUSIVE SOLO, ESCAVAÇÃO, CARGA E TRANSPORTE (SOLO LOCAL)     </v>
      </c>
      <c r="E73" s="306">
        <f>IF('Orçamento-TCE'!H73&gt;0,'Orçamento-TCE'!H73,"")</f>
        <v>136.77000000000001</v>
      </c>
      <c r="F73" s="289" t="str">
        <f>IF('Orçamento-TCE'!I73&gt;0,'Orçamento-TCE'!I73,"")</f>
        <v>M3</v>
      </c>
      <c r="G73" s="288">
        <f>orcamento!O73</f>
        <v>10.55</v>
      </c>
      <c r="H73" s="289">
        <f t="shared" si="0"/>
        <v>1442.92</v>
      </c>
      <c r="I73" s="290">
        <f>orcamento!K73</f>
        <v>0.2215</v>
      </c>
      <c r="J73" s="290">
        <v>1.1276999999999999</v>
      </c>
      <c r="K73" s="290"/>
      <c r="L73" s="307">
        <f>orcamento!M73+orcamento!N73</f>
        <v>7.96</v>
      </c>
      <c r="M73" s="307">
        <f>orcamento!L73</f>
        <v>2.59</v>
      </c>
    </row>
    <row r="74" spans="1:13" x14ac:dyDescent="0.25">
      <c r="A74" s="304">
        <f>IF('Orçamento-TCE'!A74&gt;0,'Orçamento-TCE'!A74,"")</f>
        <v>1</v>
      </c>
      <c r="B74" s="305">
        <f>'Orçamento-TCE'!B74</f>
        <v>57</v>
      </c>
      <c r="C74" s="305" t="str">
        <f>IF('Orçamento-TCE'!C74&gt;0,'Orçamento-TCE'!C74,"")</f>
        <v>3.5</v>
      </c>
      <c r="D74" s="289" t="str">
        <f>IF('Orçamento-TCE'!G74&gt;0,'Orçamento-TCE'!G74,"")</f>
        <v>CARGA, MANOBRA E DESCARGA DE SOLOS E MATERIAIS GRANULARES EM CAMINHÃO BASCULANTE 10 M³ - CARGA COM ESCAVADEIRA HIDRÁULICA (CAÇAMBA DE 1,20 M³ / 155 HP) E DESCARGA LIVRE</v>
      </c>
      <c r="E74" s="306">
        <f>IF('Orçamento-TCE'!H74&gt;0,'Orçamento-TCE'!H74,"")</f>
        <v>2235.9699999999998</v>
      </c>
      <c r="F74" s="289" t="str">
        <f>IF('Orçamento-TCE'!I74&gt;0,'Orçamento-TCE'!I74,"")</f>
        <v>M3</v>
      </c>
      <c r="G74" s="288">
        <f>orcamento!O74</f>
        <v>8.89</v>
      </c>
      <c r="H74" s="289">
        <f t="shared" si="0"/>
        <v>19877.77</v>
      </c>
      <c r="I74" s="290">
        <f>orcamento!K74</f>
        <v>0.2215</v>
      </c>
      <c r="J74" s="290">
        <v>1.1276999999999999</v>
      </c>
      <c r="K74" s="290"/>
      <c r="L74" s="307">
        <f>orcamento!M74+orcamento!N74</f>
        <v>7.67</v>
      </c>
      <c r="M74" s="307">
        <f>orcamento!L74</f>
        <v>1.22</v>
      </c>
    </row>
    <row r="75" spans="1:13" x14ac:dyDescent="0.25">
      <c r="A75" s="304">
        <f>IF('Orçamento-TCE'!A75&gt;0,'Orçamento-TCE'!A75,"")</f>
        <v>1</v>
      </c>
      <c r="B75" s="305">
        <f>'Orçamento-TCE'!B75</f>
        <v>58</v>
      </c>
      <c r="C75" s="305" t="str">
        <f>IF('Orçamento-TCE'!C75&gt;0,'Orçamento-TCE'!C75,"")</f>
        <v>3.6</v>
      </c>
      <c r="D75" s="289" t="str">
        <f>IF('Orçamento-TCE'!G75&gt;0,'Orçamento-TCE'!G75,"")</f>
        <v>TRANSPORTE COM CAMINHÃO BASCULANTE DE 10 M³, EM VIA URBANA PAVIMENTADA, DMT ATÉ 30 KM</v>
      </c>
      <c r="E75" s="306">
        <f>IF('Orçamento-TCE'!H75&gt;0,'Orçamento-TCE'!H75,"")</f>
        <v>46955.369999999995</v>
      </c>
      <c r="F75" s="289" t="str">
        <f>IF('Orçamento-TCE'!I75&gt;0,'Orçamento-TCE'!I75,"")</f>
        <v>M3XKM</v>
      </c>
      <c r="G75" s="288">
        <f>orcamento!O75</f>
        <v>3.12</v>
      </c>
      <c r="H75" s="289">
        <f t="shared" si="0"/>
        <v>146500.75</v>
      </c>
      <c r="I75" s="290">
        <f>orcamento!K75</f>
        <v>0.2215</v>
      </c>
      <c r="J75" s="290">
        <v>1.1276999999999999</v>
      </c>
      <c r="K75" s="290"/>
      <c r="L75" s="307">
        <f>orcamento!M75+orcamento!N75</f>
        <v>2.81</v>
      </c>
      <c r="M75" s="307">
        <f>orcamento!L75</f>
        <v>0.31</v>
      </c>
    </row>
    <row r="76" spans="1:13" x14ac:dyDescent="0.25">
      <c r="A76" s="304">
        <f>IF('Orçamento-TCE'!A76&gt;0,'Orçamento-TCE'!A76,"")</f>
        <v>1</v>
      </c>
      <c r="B76" s="305">
        <f>'Orçamento-TCE'!B76</f>
        <v>59</v>
      </c>
      <c r="C76" s="305" t="str">
        <f>IF('Orçamento-TCE'!C76&gt;0,'Orçamento-TCE'!C76,"")</f>
        <v>3.7</v>
      </c>
      <c r="D76" s="289" t="str">
        <f>IF('Orçamento-TCE'!G76&gt;0,'Orçamento-TCE'!G76,"")</f>
        <v>DESTINAÇÃO FINAL DE SOLO/PEDRA/ENTULHO</v>
      </c>
      <c r="E76" s="306">
        <f>IF('Orçamento-TCE'!H76&gt;0,'Orçamento-TCE'!H76,"")</f>
        <v>2235.9699999999998</v>
      </c>
      <c r="F76" s="289" t="str">
        <f>IF('Orçamento-TCE'!I76&gt;0,'Orçamento-TCE'!I76,"")</f>
        <v>M3</v>
      </c>
      <c r="G76" s="288">
        <f>orcamento!O76</f>
        <v>17.059999999999999</v>
      </c>
      <c r="H76" s="289">
        <f t="shared" si="0"/>
        <v>38145.65</v>
      </c>
      <c r="I76" s="290">
        <f>orcamento!K76</f>
        <v>0.13700000000000001</v>
      </c>
      <c r="J76" s="290">
        <v>1.1276999999999999</v>
      </c>
      <c r="K76" s="290"/>
      <c r="L76" s="307">
        <f>orcamento!M76+orcamento!N76</f>
        <v>17.059999999999999</v>
      </c>
      <c r="M76" s="307">
        <f>orcamento!L76</f>
        <v>0</v>
      </c>
    </row>
    <row r="77" spans="1:13" x14ac:dyDescent="0.25">
      <c r="A77" s="304">
        <f>IF('Orçamento-TCE'!A77&gt;0,'Orçamento-TCE'!A77,"")</f>
        <v>1</v>
      </c>
      <c r="B77" s="305">
        <f>'Orçamento-TCE'!B77</f>
        <v>60</v>
      </c>
      <c r="C77" s="305" t="str">
        <f>IF('Orçamento-TCE'!C77&gt;0,'Orçamento-TCE'!C77,"")</f>
        <v>3.8</v>
      </c>
      <c r="D77" s="289" t="str">
        <f>IF('Orçamento-TCE'!G77&gt;0,'Orçamento-TCE'!G77,"")</f>
        <v>REGULARIZAÇÃO E COMPACTAÇÃO DE SUBLEITO DE SOLO PREDOMINANTEMENTE ARENOSO</v>
      </c>
      <c r="E77" s="306">
        <f>IF('Orçamento-TCE'!H77&gt;0,'Orçamento-TCE'!H77,"")</f>
        <v>5517</v>
      </c>
      <c r="F77" s="289" t="str">
        <f>IF('Orçamento-TCE'!I77&gt;0,'Orçamento-TCE'!I77,"")</f>
        <v>M2</v>
      </c>
      <c r="G77" s="288">
        <f>orcamento!O77</f>
        <v>1.49</v>
      </c>
      <c r="H77" s="289">
        <f t="shared" ref="H77:H140" si="1">IFERROR(IF(E77*G77&lt;&gt;0,ROUND(ROUND(E77,4)*ROUND(G77,4),2),""),"")</f>
        <v>8220.33</v>
      </c>
      <c r="I77" s="290">
        <f>orcamento!K77</f>
        <v>0.2215</v>
      </c>
      <c r="J77" s="290">
        <v>1.1276999999999999</v>
      </c>
      <c r="K77" s="290"/>
      <c r="L77" s="307">
        <f>orcamento!M77+orcamento!N77</f>
        <v>1.1200000000000001</v>
      </c>
      <c r="M77" s="307">
        <f>orcamento!L77</f>
        <v>0.37</v>
      </c>
    </row>
    <row r="78" spans="1:13" x14ac:dyDescent="0.25">
      <c r="A78" s="304" t="str">
        <f>IF('Orçamento-TCE'!A78&gt;0,'Orçamento-TCE'!A78,"")</f>
        <v/>
      </c>
      <c r="B78" s="305">
        <f>'Orçamento-TCE'!B78</f>
        <v>0</v>
      </c>
      <c r="C78" s="305" t="str">
        <f>IF('Orçamento-TCE'!C78&gt;0,'Orçamento-TCE'!C78,"")</f>
        <v/>
      </c>
      <c r="D78" s="289" t="str">
        <f>IF('Orçamento-TCE'!G78&gt;0,'Orçamento-TCE'!G78,"")</f>
        <v/>
      </c>
      <c r="E78" s="306" t="str">
        <f>IF('Orçamento-TCE'!H78&gt;0,'Orçamento-TCE'!H78,"")</f>
        <v/>
      </c>
      <c r="F78" s="289" t="str">
        <f>IF('Orçamento-TCE'!I78&gt;0,'Orçamento-TCE'!I78,"")</f>
        <v/>
      </c>
      <c r="G78" s="288">
        <f>orcamento!O78</f>
        <v>0</v>
      </c>
      <c r="H78" s="289" t="str">
        <f t="shared" si="1"/>
        <v/>
      </c>
      <c r="I78" s="290">
        <f>orcamento!K78</f>
        <v>0</v>
      </c>
      <c r="J78" s="290">
        <v>1.1276999999999999</v>
      </c>
      <c r="K78" s="290"/>
      <c r="L78" s="307">
        <f>orcamento!M78+orcamento!N78</f>
        <v>0</v>
      </c>
      <c r="M78" s="307">
        <f>orcamento!L78</f>
        <v>0</v>
      </c>
    </row>
    <row r="79" spans="1:13" x14ac:dyDescent="0.25">
      <c r="A79" s="304">
        <f>IF('Orçamento-TCE'!A79&gt;0,'Orçamento-TCE'!A79,"")</f>
        <v>1</v>
      </c>
      <c r="B79" s="305">
        <f>'Orçamento-TCE'!B79</f>
        <v>61</v>
      </c>
      <c r="C79" s="305" t="str">
        <f>IF('Orçamento-TCE'!C79&gt;0,'Orçamento-TCE'!C79,"")</f>
        <v>4.1</v>
      </c>
      <c r="D79" s="289" t="str">
        <f>IF('Orçamento-TCE'!G79&gt;0,'Orçamento-TCE'!G79,"")</f>
        <v>LASTRO COM MATERIAL GRANULAR (PEDRA BRITADA N.2), APLICADO EM PISOS OU LAJES SOBRE SOLO</v>
      </c>
      <c r="E79" s="306">
        <f>IF('Orçamento-TCE'!H79&gt;0,'Orçamento-TCE'!H79,"")</f>
        <v>53.7</v>
      </c>
      <c r="F79" s="289" t="str">
        <f>IF('Orçamento-TCE'!I79&gt;0,'Orçamento-TCE'!I79,"")</f>
        <v>M3</v>
      </c>
      <c r="G79" s="288">
        <f>orcamento!O79</f>
        <v>143.24</v>
      </c>
      <c r="H79" s="289">
        <f t="shared" si="1"/>
        <v>7691.99</v>
      </c>
      <c r="I79" s="290">
        <f>orcamento!K79</f>
        <v>0.2215</v>
      </c>
      <c r="J79" s="290">
        <v>1.1276999999999999</v>
      </c>
      <c r="K79" s="290"/>
      <c r="L79" s="307">
        <f>orcamento!M79+orcamento!N79</f>
        <v>109.65</v>
      </c>
      <c r="M79" s="307">
        <f>orcamento!L79</f>
        <v>33.590000000000003</v>
      </c>
    </row>
    <row r="80" spans="1:13" x14ac:dyDescent="0.25">
      <c r="A80" s="304">
        <f>IF('Orçamento-TCE'!A80&gt;0,'Orçamento-TCE'!A80,"")</f>
        <v>1</v>
      </c>
      <c r="B80" s="305">
        <f>'Orçamento-TCE'!B80</f>
        <v>62</v>
      </c>
      <c r="C80" s="305" t="str">
        <f>IF('Orçamento-TCE'!C80&gt;0,'Orçamento-TCE'!C80,"")</f>
        <v>4.2</v>
      </c>
      <c r="D80" s="289" t="str">
        <f>IF('Orçamento-TCE'!G80&gt;0,'Orçamento-TCE'!G80,"")</f>
        <v>EXECUÇÃO DE PASSEIO (CALÇADA) COM CONCRETO MOLDADO IN LOCO, USINADO C20, ACABAMENTO CONVENCIONAL, NÃO ARMADO</v>
      </c>
      <c r="E80" s="306">
        <f>IF('Orçamento-TCE'!H80&gt;0,'Orçamento-TCE'!H80,"")</f>
        <v>78.8</v>
      </c>
      <c r="F80" s="289" t="str">
        <f>IF('Orçamento-TCE'!I80&gt;0,'Orçamento-TCE'!I80,"")</f>
        <v>M3</v>
      </c>
      <c r="G80" s="288">
        <f>orcamento!O80</f>
        <v>851.47</v>
      </c>
      <c r="H80" s="289">
        <f t="shared" si="1"/>
        <v>67095.839999999997</v>
      </c>
      <c r="I80" s="290">
        <f>orcamento!K80</f>
        <v>0.2215</v>
      </c>
      <c r="J80" s="290">
        <v>1.1276999999999999</v>
      </c>
      <c r="K80" s="290"/>
      <c r="L80" s="307">
        <f>orcamento!M80+orcamento!N80</f>
        <v>769.63</v>
      </c>
      <c r="M80" s="307">
        <f>orcamento!L80</f>
        <v>81.84</v>
      </c>
    </row>
    <row r="81" spans="1:13" x14ac:dyDescent="0.25">
      <c r="A81" s="304">
        <f>IF('Orçamento-TCE'!A81&gt;0,'Orçamento-TCE'!A81,"")</f>
        <v>1</v>
      </c>
      <c r="B81" s="305">
        <f>'Orçamento-TCE'!B81</f>
        <v>63</v>
      </c>
      <c r="C81" s="305" t="str">
        <f>IF('Orçamento-TCE'!C81&gt;0,'Orçamento-TCE'!C81,"")</f>
        <v>4.3</v>
      </c>
      <c r="D81" s="289" t="str">
        <f>IF('Orçamento-TCE'!G81&gt;0,'Orçamento-TCE'!G81,"")</f>
        <v>RAMPA ACESSIVEL DIMENSÃO 1,8x1,5M E ABAS 0,5M -  FORNECIMENTO E EXECUÇÃO</v>
      </c>
      <c r="E81" s="306">
        <f>IF('Orçamento-TCE'!H81&gt;0,'Orçamento-TCE'!H81,"")</f>
        <v>3</v>
      </c>
      <c r="F81" s="289" t="str">
        <f>IF('Orçamento-TCE'!I81&gt;0,'Orçamento-TCE'!I81,"")</f>
        <v>UN</v>
      </c>
      <c r="G81" s="288">
        <f>orcamento!O81</f>
        <v>425.02</v>
      </c>
      <c r="H81" s="289">
        <f t="shared" si="1"/>
        <v>1275.06</v>
      </c>
      <c r="I81" s="290">
        <f>orcamento!K81</f>
        <v>0.2215</v>
      </c>
      <c r="J81" s="290">
        <v>1.1276999999999999</v>
      </c>
      <c r="K81" s="290"/>
      <c r="L81" s="307">
        <f>orcamento!M81+orcamento!N81</f>
        <v>372.14</v>
      </c>
      <c r="M81" s="307">
        <f>orcamento!L81</f>
        <v>52.88</v>
      </c>
    </row>
    <row r="82" spans="1:13" x14ac:dyDescent="0.25">
      <c r="A82" s="304">
        <f>IF('Orçamento-TCE'!A82&gt;0,'Orçamento-TCE'!A82,"")</f>
        <v>1</v>
      </c>
      <c r="B82" s="305">
        <f>'Orçamento-TCE'!B82</f>
        <v>64</v>
      </c>
      <c r="C82" s="305" t="str">
        <f>IF('Orçamento-TCE'!C82&gt;0,'Orçamento-TCE'!C82,"")</f>
        <v>4.4</v>
      </c>
      <c r="D82" s="289" t="str">
        <f>IF('Orçamento-TCE'!G82&gt;0,'Orçamento-TCE'!G82,"")</f>
        <v>PISO TÁTIL CIMENTÍCIO 40X40X2,5CM ASSENTAMENTO COM ARGAMASSA - FORNECIMENTO E INSTALAÇÃO</v>
      </c>
      <c r="E82" s="306">
        <f>IF('Orçamento-TCE'!H82&gt;0,'Orçamento-TCE'!H82,"")</f>
        <v>16.62</v>
      </c>
      <c r="F82" s="289" t="str">
        <f>IF('Orçamento-TCE'!I82&gt;0,'Orçamento-TCE'!I82,"")</f>
        <v>M2</v>
      </c>
      <c r="G82" s="288">
        <f>orcamento!O82</f>
        <v>179.69</v>
      </c>
      <c r="H82" s="289">
        <f t="shared" si="1"/>
        <v>2986.45</v>
      </c>
      <c r="I82" s="290">
        <f>orcamento!K82</f>
        <v>0.2215</v>
      </c>
      <c r="J82" s="290">
        <v>1.1276999999999999</v>
      </c>
      <c r="K82" s="290"/>
      <c r="L82" s="307">
        <f>orcamento!M82+orcamento!N82</f>
        <v>131.69</v>
      </c>
      <c r="M82" s="307">
        <f>orcamento!L82</f>
        <v>48</v>
      </c>
    </row>
    <row r="83" spans="1:13" x14ac:dyDescent="0.25">
      <c r="A83" s="304">
        <f>IF('Orçamento-TCE'!A83&gt;0,'Orçamento-TCE'!A83,"")</f>
        <v>1</v>
      </c>
      <c r="B83" s="305">
        <f>'Orçamento-TCE'!B83</f>
        <v>65</v>
      </c>
      <c r="C83" s="305" t="str">
        <f>IF('Orçamento-TCE'!C83&gt;0,'Orçamento-TCE'!C83,"")</f>
        <v>4.5</v>
      </c>
      <c r="D83" s="289" t="str">
        <f>IF('Orçamento-TCE'!G83&gt;0,'Orçamento-TCE'!G83,"")</f>
        <v>PLANTIO DE GRAMA EM PLACAS EM TALUDE - INCLUSO FRETE E CARGA E DESCARGA</v>
      </c>
      <c r="E83" s="306">
        <f>IF('Orçamento-TCE'!H83&gt;0,'Orçamento-TCE'!H83,"")</f>
        <v>805</v>
      </c>
      <c r="F83" s="289" t="str">
        <f>IF('Orçamento-TCE'!I83&gt;0,'Orçamento-TCE'!I83,"")</f>
        <v>M2</v>
      </c>
      <c r="G83" s="288">
        <f>orcamento!O83</f>
        <v>32.07</v>
      </c>
      <c r="H83" s="289">
        <f t="shared" si="1"/>
        <v>25816.35</v>
      </c>
      <c r="I83" s="290">
        <f>orcamento!K83</f>
        <v>0.2215</v>
      </c>
      <c r="J83" s="290">
        <v>1.1276999999999999</v>
      </c>
      <c r="K83" s="290"/>
      <c r="L83" s="307">
        <f>orcamento!M83+orcamento!N83</f>
        <v>26.6</v>
      </c>
      <c r="M83" s="307">
        <f>orcamento!L83</f>
        <v>5.47</v>
      </c>
    </row>
    <row r="84" spans="1:13" x14ac:dyDescent="0.25">
      <c r="A84" s="304">
        <f>IF('Orçamento-TCE'!A84&gt;0,'Orçamento-TCE'!A84,"")</f>
        <v>1</v>
      </c>
      <c r="B84" s="305">
        <f>'Orçamento-TCE'!B84</f>
        <v>66</v>
      </c>
      <c r="C84" s="305" t="str">
        <f>IF('Orçamento-TCE'!C84&gt;0,'Orçamento-TCE'!C84,"")</f>
        <v>4.6</v>
      </c>
      <c r="D84" s="289" t="str">
        <f>IF('Orçamento-TCE'!G84&gt;0,'Orçamento-TCE'!G84,"")</f>
        <v>GUIA (MEIO-FIO) EM TRECHO RETO, EM CONCRETO PRÉ-FABRICADO, DIMENSÕES 100X15X13X30 CM (COMPRIMENTO X BASE INFERIOR X BASE SUPERIOR X ALTURA), PARA VIAS URBANAS (USO VIÁRIO) UTILIZADO ENTERRADO PARA ACABAMENTO FINAL DE TRECHO - ASSENTAMENTO</v>
      </c>
      <c r="E84" s="306">
        <f>IF('Orçamento-TCE'!H84&gt;0,'Orçamento-TCE'!H84,"")</f>
        <v>876</v>
      </c>
      <c r="F84" s="289" t="str">
        <f>IF('Orçamento-TCE'!I84&gt;0,'Orçamento-TCE'!I84,"")</f>
        <v>M</v>
      </c>
      <c r="G84" s="288">
        <f>orcamento!O84</f>
        <v>24.13</v>
      </c>
      <c r="H84" s="289">
        <f t="shared" si="1"/>
        <v>21137.88</v>
      </c>
      <c r="I84" s="290">
        <f>orcamento!K84</f>
        <v>0.2215</v>
      </c>
      <c r="J84" s="290">
        <v>1.1276999999999999</v>
      </c>
      <c r="K84" s="290"/>
      <c r="L84" s="307">
        <f>orcamento!M84+orcamento!N84</f>
        <v>5.95</v>
      </c>
      <c r="M84" s="307">
        <f>orcamento!L84</f>
        <v>18.18</v>
      </c>
    </row>
    <row r="85" spans="1:13" x14ac:dyDescent="0.25">
      <c r="A85" s="304">
        <f>IF('Orçamento-TCE'!A85&gt;0,'Orçamento-TCE'!A85,"")</f>
        <v>1</v>
      </c>
      <c r="B85" s="305">
        <f>'Orçamento-TCE'!B85</f>
        <v>67</v>
      </c>
      <c r="C85" s="305" t="str">
        <f>IF('Orçamento-TCE'!C85&gt;0,'Orçamento-TCE'!C85,"")</f>
        <v>4.7</v>
      </c>
      <c r="D85" s="289" t="str">
        <f>IF('Orçamento-TCE'!G85&gt;0,'Orçamento-TCE'!G85,"")</f>
        <v>GUIA (MEIO-FIO) EM TRECHO RETO, EM CONCRETO PRÉ-FABRICADO, DIMENSÕES 100X15X13X30 CM (COMPRIMENTO X BASE INFERIOR X BASE SUPERIOR X ALTURA), PARA VIAS URBANAS (USO VIÁRIO) - ASSENTAMENTO ENTERRADO PARA INTERFACE COM OUTRO PAVIMENTO</v>
      </c>
      <c r="E85" s="306">
        <f>IF('Orçamento-TCE'!H85&gt;0,'Orçamento-TCE'!H85,"")</f>
        <v>45</v>
      </c>
      <c r="F85" s="289" t="str">
        <f>IF('Orçamento-TCE'!I85&gt;0,'Orçamento-TCE'!I85,"")</f>
        <v>M</v>
      </c>
      <c r="G85" s="288">
        <f>orcamento!O85</f>
        <v>26.240000000000002</v>
      </c>
      <c r="H85" s="289">
        <f t="shared" si="1"/>
        <v>1180.8</v>
      </c>
      <c r="I85" s="290">
        <f>orcamento!K85</f>
        <v>0.2215</v>
      </c>
      <c r="J85" s="290">
        <v>1.1276999999999999</v>
      </c>
      <c r="K85" s="290"/>
      <c r="L85" s="307">
        <f>orcamento!M85+orcamento!N85</f>
        <v>6.46</v>
      </c>
      <c r="M85" s="307">
        <f>orcamento!L85</f>
        <v>19.78</v>
      </c>
    </row>
    <row r="86" spans="1:13" x14ac:dyDescent="0.25">
      <c r="A86" s="304">
        <f>IF('Orçamento-TCE'!A86&gt;0,'Orçamento-TCE'!A86,"")</f>
        <v>1</v>
      </c>
      <c r="B86" s="305">
        <f>'Orçamento-TCE'!B86</f>
        <v>68</v>
      </c>
      <c r="C86" s="305" t="str">
        <f>IF('Orçamento-TCE'!C86&gt;0,'Orçamento-TCE'!C86,"")</f>
        <v>4.8</v>
      </c>
      <c r="D86" s="289" t="str">
        <f>IF('Orçamento-TCE'!G86&gt;0,'Orçamento-TCE'!G86,"")</f>
        <v>GUIA (MEIO-FIO) EM TRECHO RETO, EM CONCRETO PRÉ-FABRICADO, DIMENSÕES 100X15X13X30 CM (COMPRIMENTO X BASE INFERIOR X BASE SUPERIOR X ALTURA), PARA VIAS URBANAS (USO VIÁRIO) UTILIZADO ENTERRADO PARA ACABAMENTO FINAL DE TRECHO - FORNECIMENTO</v>
      </c>
      <c r="E86" s="306">
        <f>IF('Orçamento-TCE'!H86&gt;0,'Orçamento-TCE'!H86,"")</f>
        <v>921</v>
      </c>
      <c r="F86" s="289" t="str">
        <f>IF('Orçamento-TCE'!I86&gt;0,'Orçamento-TCE'!I86,"")</f>
        <v>M</v>
      </c>
      <c r="G86" s="288">
        <f>orcamento!O86</f>
        <v>39.4</v>
      </c>
      <c r="H86" s="289">
        <f t="shared" si="1"/>
        <v>36287.4</v>
      </c>
      <c r="I86" s="290">
        <f>orcamento!K86</f>
        <v>0.13700000000000001</v>
      </c>
      <c r="J86" s="290">
        <v>1.1276999999999999</v>
      </c>
      <c r="K86" s="290"/>
      <c r="L86" s="307">
        <f>orcamento!M86+orcamento!N86</f>
        <v>39.4</v>
      </c>
      <c r="M86" s="307">
        <f>orcamento!L86</f>
        <v>0</v>
      </c>
    </row>
    <row r="87" spans="1:13" x14ac:dyDescent="0.25">
      <c r="A87" s="304">
        <f>IF('Orçamento-TCE'!A87&gt;0,'Orçamento-TCE'!A87,"")</f>
        <v>1</v>
      </c>
      <c r="B87" s="305">
        <f>'Orçamento-TCE'!B87</f>
        <v>69</v>
      </c>
      <c r="C87" s="305" t="str">
        <f>IF('Orçamento-TCE'!C87&gt;0,'Orçamento-TCE'!C87,"")</f>
        <v>4.9</v>
      </c>
      <c r="D87" s="289" t="str">
        <f>IF('Orçamento-TCE'!G87&gt;0,'Orçamento-TCE'!G87,"")</f>
        <v>CARGA, MANOBRA E DESCARGA DE PEÇAS DE CONCRETO, EM CAMINHÃO CARROCERIA COM GUINDAUTO (MUNCK) 11,7 TM</v>
      </c>
      <c r="E87" s="306">
        <f>IF('Orçamento-TCE'!H87&gt;0,'Orçamento-TCE'!H87,"")</f>
        <v>92.83</v>
      </c>
      <c r="F87" s="289" t="str">
        <f>IF('Orçamento-TCE'!I87&gt;0,'Orçamento-TCE'!I87,"")</f>
        <v>T</v>
      </c>
      <c r="G87" s="288">
        <f>orcamento!O87</f>
        <v>56.239999999999995</v>
      </c>
      <c r="H87" s="289">
        <f t="shared" si="1"/>
        <v>5220.76</v>
      </c>
      <c r="I87" s="290">
        <f>orcamento!K87</f>
        <v>0.2215</v>
      </c>
      <c r="J87" s="290">
        <v>1.1276999999999999</v>
      </c>
      <c r="K87" s="290"/>
      <c r="L87" s="307">
        <f>orcamento!M87+orcamento!N87</f>
        <v>43.739999999999995</v>
      </c>
      <c r="M87" s="307">
        <f>orcamento!L87</f>
        <v>12.5</v>
      </c>
    </row>
    <row r="88" spans="1:13" x14ac:dyDescent="0.25">
      <c r="A88" s="304">
        <f>IF('Orçamento-TCE'!A88&gt;0,'Orçamento-TCE'!A88,"")</f>
        <v>1</v>
      </c>
      <c r="B88" s="305">
        <f>'Orçamento-TCE'!B88</f>
        <v>70</v>
      </c>
      <c r="C88" s="305" t="str">
        <f>IF('Orçamento-TCE'!C88&gt;0,'Orçamento-TCE'!C88,"")</f>
        <v>4.10</v>
      </c>
      <c r="D88" s="289" t="str">
        <f>IF('Orçamento-TCE'!G88&gt;0,'Orçamento-TCE'!G88,"")</f>
        <v>TRANSPORTE COM CAMINHÃO CARROCERIA COM GUINDAUTO (MUNCK),  MOMENTO MÁXIMO DE CARGA 11,7 TM, EM VIA URBANA PAVIMENTADA, DMT ATÉ 30KM</v>
      </c>
      <c r="E88" s="306">
        <f>IF('Orçamento-TCE'!H88&gt;0,'Orçamento-TCE'!H88,"")</f>
        <v>2784.9</v>
      </c>
      <c r="F88" s="289" t="str">
        <f>IF('Orçamento-TCE'!I88&gt;0,'Orçamento-TCE'!I88,"")</f>
        <v>TXKM</v>
      </c>
      <c r="G88" s="288">
        <f>orcamento!O88</f>
        <v>3.54</v>
      </c>
      <c r="H88" s="289">
        <f t="shared" si="1"/>
        <v>9858.5499999999993</v>
      </c>
      <c r="I88" s="290">
        <f>orcamento!K88</f>
        <v>0.2215</v>
      </c>
      <c r="J88" s="290">
        <v>1.1276999999999999</v>
      </c>
      <c r="K88" s="290"/>
      <c r="L88" s="307">
        <f>orcamento!M88+orcamento!N88</f>
        <v>3.15</v>
      </c>
      <c r="M88" s="307">
        <f>orcamento!L88</f>
        <v>0.39</v>
      </c>
    </row>
    <row r="89" spans="1:13" x14ac:dyDescent="0.25">
      <c r="A89" s="304">
        <f>IF('Orçamento-TCE'!A89&gt;0,'Orçamento-TCE'!A89,"")</f>
        <v>1</v>
      </c>
      <c r="B89" s="305">
        <f>'Orçamento-TCE'!B89</f>
        <v>71</v>
      </c>
      <c r="C89" s="305" t="str">
        <f>IF('Orçamento-TCE'!C89&gt;0,'Orçamento-TCE'!C89,"")</f>
        <v>4.11</v>
      </c>
      <c r="D89" s="289" t="str">
        <f>IF('Orçamento-TCE'!G89&gt;0,'Orçamento-TCE'!G89,"")</f>
        <v>TRANSPORTE COM CAMINHÃO CARROCERIA COM GUINDAUTO (MUNCK),  MOMENTO MÁXIMO DE CARGA 11,7 TM, EM VIA URBANA PAVIMENTADA, ADICIONAL PARA DMT EXCEDENTE A 30 KM</v>
      </c>
      <c r="E89" s="306">
        <f>IF('Orçamento-TCE'!H89&gt;0,'Orçamento-TCE'!H89,"")</f>
        <v>1299.6199999999999</v>
      </c>
      <c r="F89" s="289" t="str">
        <f>IF('Orçamento-TCE'!I89&gt;0,'Orçamento-TCE'!I89,"")</f>
        <v>TXKM</v>
      </c>
      <c r="G89" s="288">
        <f>orcamento!O89</f>
        <v>1.3900000000000001</v>
      </c>
      <c r="H89" s="289">
        <f t="shared" si="1"/>
        <v>1806.47</v>
      </c>
      <c r="I89" s="290">
        <f>orcamento!K89</f>
        <v>0.2215</v>
      </c>
      <c r="J89" s="290">
        <v>1.1276999999999999</v>
      </c>
      <c r="K89" s="290"/>
      <c r="L89" s="307">
        <f>orcamento!M89+orcamento!N89</f>
        <v>1.23</v>
      </c>
      <c r="M89" s="307">
        <f>orcamento!L89</f>
        <v>0.16</v>
      </c>
    </row>
    <row r="90" spans="1:13" x14ac:dyDescent="0.25">
      <c r="A90" s="304">
        <f>IF('Orçamento-TCE'!A90&gt;0,'Orçamento-TCE'!A90,"")</f>
        <v>1</v>
      </c>
      <c r="B90" s="305">
        <f>'Orçamento-TCE'!B90</f>
        <v>72</v>
      </c>
      <c r="C90" s="305" t="str">
        <f>IF('Orçamento-TCE'!C90&gt;0,'Orçamento-TCE'!C90,"")</f>
        <v>4.12</v>
      </c>
      <c r="D90" s="289" t="str">
        <f>IF('Orçamento-TCE'!G90&gt;0,'Orçamento-TCE'!G90,"")</f>
        <v>AREIA - EXECUÇÃO E COMPACTAÇÃO DE BASE E OU SUB BASE PARA PAVIMENTAÇÃO, INCLUSIVE INSUMO, EXCLUSIVE ESCAVAÇÃO, CARGA E TRANSPORTE</v>
      </c>
      <c r="E90" s="306">
        <f>IF('Orçamento-TCE'!H90&gt;0,'Orçamento-TCE'!H90,"")</f>
        <v>1564.91</v>
      </c>
      <c r="F90" s="289" t="str">
        <f>IF('Orçamento-TCE'!I90&gt;0,'Orçamento-TCE'!I90,"")</f>
        <v>M3</v>
      </c>
      <c r="G90" s="288">
        <f>orcamento!O90</f>
        <v>144.69000000000003</v>
      </c>
      <c r="H90" s="289">
        <f t="shared" si="1"/>
        <v>226426.83</v>
      </c>
      <c r="I90" s="290">
        <f>orcamento!K90</f>
        <v>0.2215</v>
      </c>
      <c r="J90" s="290">
        <v>1.1276999999999999</v>
      </c>
      <c r="K90" s="290"/>
      <c r="L90" s="307">
        <f>orcamento!M90+orcamento!N90</f>
        <v>140.92000000000002</v>
      </c>
      <c r="M90" s="307">
        <f>orcamento!L90</f>
        <v>3.77</v>
      </c>
    </row>
    <row r="91" spans="1:13" x14ac:dyDescent="0.25">
      <c r="A91" s="304">
        <f>IF('Orçamento-TCE'!A91&gt;0,'Orçamento-TCE'!A91,"")</f>
        <v>1</v>
      </c>
      <c r="B91" s="305">
        <f>'Orçamento-TCE'!B91</f>
        <v>73</v>
      </c>
      <c r="C91" s="305" t="str">
        <f>IF('Orçamento-TCE'!C91&gt;0,'Orçamento-TCE'!C91,"")</f>
        <v>4.13</v>
      </c>
      <c r="D91" s="289" t="str">
        <f>IF('Orçamento-TCE'!G91&gt;0,'Orçamento-TCE'!G91,"")</f>
        <v>BRITA GRADUADA SIMPLES - EXECUÇÃO E COMPACTAÇÃO DE BASE E OU SUB BASE PARA PAVIMENTAÇÃO, INCLUSIVE BRITA, EXCLUSIVE CARGA E TRANSPORTE</v>
      </c>
      <c r="E91" s="306">
        <f>IF('Orçamento-TCE'!H91&gt;0,'Orçamento-TCE'!H91,"")</f>
        <v>1103.4000000000001</v>
      </c>
      <c r="F91" s="289" t="str">
        <f>IF('Orçamento-TCE'!I91&gt;0,'Orçamento-TCE'!I91,"")</f>
        <v>M3</v>
      </c>
      <c r="G91" s="288">
        <f>orcamento!O91</f>
        <v>158.74</v>
      </c>
      <c r="H91" s="289">
        <f t="shared" si="1"/>
        <v>175153.72</v>
      </c>
      <c r="I91" s="290">
        <f>orcamento!K91</f>
        <v>0.2215</v>
      </c>
      <c r="J91" s="290">
        <v>1.1276999999999999</v>
      </c>
      <c r="K91" s="290"/>
      <c r="L91" s="307">
        <f>orcamento!M91+orcamento!N91</f>
        <v>152.19</v>
      </c>
      <c r="M91" s="307">
        <f>orcamento!L91</f>
        <v>6.55</v>
      </c>
    </row>
    <row r="92" spans="1:13" x14ac:dyDescent="0.25">
      <c r="A92" s="304">
        <f>IF('Orçamento-TCE'!A92&gt;0,'Orçamento-TCE'!A92,"")</f>
        <v>1</v>
      </c>
      <c r="B92" s="305">
        <f>'Orçamento-TCE'!B92</f>
        <v>74</v>
      </c>
      <c r="C92" s="305" t="str">
        <f>IF('Orçamento-TCE'!C92&gt;0,'Orçamento-TCE'!C92,"")</f>
        <v>4.14</v>
      </c>
      <c r="D92" s="289" t="str">
        <f>IF('Orçamento-TCE'!G92&gt;0,'Orçamento-TCE'!G92,"")</f>
        <v>CARGA, MANOBRA E DESCARGA DE SOLOS E MATERIAIS GRANULARES EM CAMINHÃO BASCULANTE 10 M³ - CARGA COM ESCAVADEIRA HIDRÁULICA (CAÇAMBA DE 1,20 M³ / 155 HP) E DESCARGA LIVRE</v>
      </c>
      <c r="E92" s="306">
        <f>IF('Orçamento-TCE'!H92&gt;0,'Orçamento-TCE'!H92,"")</f>
        <v>3280.21</v>
      </c>
      <c r="F92" s="289" t="str">
        <f>IF('Orçamento-TCE'!I92&gt;0,'Orçamento-TCE'!I92,"")</f>
        <v>M3</v>
      </c>
      <c r="G92" s="288">
        <f>orcamento!O92</f>
        <v>8.89</v>
      </c>
      <c r="H92" s="289">
        <f t="shared" si="1"/>
        <v>29161.07</v>
      </c>
      <c r="I92" s="290">
        <f>orcamento!K92</f>
        <v>0.2215</v>
      </c>
      <c r="J92" s="290">
        <v>1.1276999999999999</v>
      </c>
      <c r="K92" s="290"/>
      <c r="L92" s="307">
        <f>orcamento!M92+orcamento!N92</f>
        <v>7.67</v>
      </c>
      <c r="M92" s="307">
        <f>orcamento!L92</f>
        <v>1.22</v>
      </c>
    </row>
    <row r="93" spans="1:13" x14ac:dyDescent="0.25">
      <c r="A93" s="304">
        <f>IF('Orçamento-TCE'!A93&gt;0,'Orçamento-TCE'!A93,"")</f>
        <v>1</v>
      </c>
      <c r="B93" s="305">
        <f>'Orçamento-TCE'!B93</f>
        <v>75</v>
      </c>
      <c r="C93" s="305" t="str">
        <f>IF('Orçamento-TCE'!C93&gt;0,'Orçamento-TCE'!C93,"")</f>
        <v>4.15</v>
      </c>
      <c r="D93" s="289" t="str">
        <f>IF('Orçamento-TCE'!G93&gt;0,'Orçamento-TCE'!G93,"")</f>
        <v>TRANSPORTE COM CAMINHÃO BASCULANTE DE 10 M³, EM VIA URBANA PAVIMENTADA, DMT ATÉ 30 KM</v>
      </c>
      <c r="E93" s="306">
        <f>IF('Orçamento-TCE'!H93&gt;0,'Orçamento-TCE'!H93,"")</f>
        <v>92538.11</v>
      </c>
      <c r="F93" s="289" t="str">
        <f>IF('Orçamento-TCE'!I93&gt;0,'Orçamento-TCE'!I93,"")</f>
        <v>M3XKM</v>
      </c>
      <c r="G93" s="288">
        <f>orcamento!O93</f>
        <v>3.12</v>
      </c>
      <c r="H93" s="289">
        <f t="shared" si="1"/>
        <v>288718.90000000002</v>
      </c>
      <c r="I93" s="290">
        <f>orcamento!K93</f>
        <v>0.2215</v>
      </c>
      <c r="J93" s="290">
        <v>1.1276999999999999</v>
      </c>
      <c r="K93" s="290"/>
      <c r="L93" s="307">
        <f>orcamento!M93+orcamento!N93</f>
        <v>2.81</v>
      </c>
      <c r="M93" s="307">
        <f>orcamento!L93</f>
        <v>0.31</v>
      </c>
    </row>
    <row r="94" spans="1:13" x14ac:dyDescent="0.25">
      <c r="A94" s="304">
        <f>IF('Orçamento-TCE'!A94&gt;0,'Orçamento-TCE'!A94,"")</f>
        <v>1</v>
      </c>
      <c r="B94" s="305">
        <f>'Orçamento-TCE'!B94</f>
        <v>76</v>
      </c>
      <c r="C94" s="305" t="str">
        <f>IF('Orçamento-TCE'!C94&gt;0,'Orçamento-TCE'!C94,"")</f>
        <v>4.16</v>
      </c>
      <c r="D94" s="289" t="str">
        <f>IF('Orçamento-TCE'!G94&gt;0,'Orçamento-TCE'!G94,"")</f>
        <v xml:space="preserve">TRANSPORTE COM CAMINHÃO BASCULANTE DE 10 M³, EM VIA URBANA PAVIMENTADA, ADICIONAL PARA DMT EXCEDENTE A 30 KM </v>
      </c>
      <c r="E94" s="306">
        <f>IF('Orçamento-TCE'!H94&gt;0,'Orçamento-TCE'!H94,"")</f>
        <v>22509.360000000001</v>
      </c>
      <c r="F94" s="289" t="str">
        <f>IF('Orçamento-TCE'!I94&gt;0,'Orçamento-TCE'!I94,"")</f>
        <v>M3XKM</v>
      </c>
      <c r="G94" s="288">
        <f>orcamento!O94</f>
        <v>1.22</v>
      </c>
      <c r="H94" s="289">
        <f t="shared" si="1"/>
        <v>27461.42</v>
      </c>
      <c r="I94" s="290">
        <f>orcamento!K94</f>
        <v>0.2215</v>
      </c>
      <c r="J94" s="290">
        <v>1.1276999999999999</v>
      </c>
      <c r="K94" s="290"/>
      <c r="L94" s="307">
        <f>orcamento!M94+orcamento!N94</f>
        <v>1.1200000000000001</v>
      </c>
      <c r="M94" s="307">
        <f>orcamento!L94</f>
        <v>0.1</v>
      </c>
    </row>
    <row r="95" spans="1:13" x14ac:dyDescent="0.25">
      <c r="A95" s="304">
        <f>IF('Orçamento-TCE'!A95&gt;0,'Orçamento-TCE'!A95,"")</f>
        <v>1</v>
      </c>
      <c r="B95" s="305">
        <f>'Orçamento-TCE'!B95</f>
        <v>77</v>
      </c>
      <c r="C95" s="305" t="str">
        <f>IF('Orçamento-TCE'!C95&gt;0,'Orçamento-TCE'!C95,"")</f>
        <v>4.17</v>
      </c>
      <c r="D95" s="289" t="str">
        <f>IF('Orçamento-TCE'!G95&gt;0,'Orçamento-TCE'!G95,"")</f>
        <v>IMPRIMAÇÃO COM ASFALTO DILUÍDO - EXECUÇÃO</v>
      </c>
      <c r="E95" s="306">
        <f>IF('Orçamento-TCE'!H95&gt;0,'Orçamento-TCE'!H95,"")</f>
        <v>5268</v>
      </c>
      <c r="F95" s="289" t="str">
        <f>IF('Orçamento-TCE'!I95&gt;0,'Orçamento-TCE'!I95,"")</f>
        <v>M2</v>
      </c>
      <c r="G95" s="288">
        <f>orcamento!O95</f>
        <v>0.87999999999999989</v>
      </c>
      <c r="H95" s="289">
        <f t="shared" si="1"/>
        <v>4635.84</v>
      </c>
      <c r="I95" s="290">
        <f>orcamento!K95</f>
        <v>0.2215</v>
      </c>
      <c r="J95" s="290">
        <v>1.1276999999999999</v>
      </c>
      <c r="K95" s="290"/>
      <c r="L95" s="307">
        <f>orcamento!M95+orcamento!N95</f>
        <v>0.66999999999999993</v>
      </c>
      <c r="M95" s="307">
        <f>orcamento!L95</f>
        <v>0.21</v>
      </c>
    </row>
    <row r="96" spans="1:13" x14ac:dyDescent="0.25">
      <c r="A96" s="304">
        <f>IF('Orçamento-TCE'!A96&gt;0,'Orçamento-TCE'!A96,"")</f>
        <v>1</v>
      </c>
      <c r="B96" s="305">
        <f>'Orçamento-TCE'!B96</f>
        <v>78</v>
      </c>
      <c r="C96" s="305" t="str">
        <f>IF('Orçamento-TCE'!C96&gt;0,'Orçamento-TCE'!C96,"")</f>
        <v>4.18</v>
      </c>
      <c r="D96" s="289" t="str">
        <f>IF('Orçamento-TCE'!G96&gt;0,'Orçamento-TCE'!G96,"")</f>
        <v>IMPRIMAÇÃO COM ASFALTO DILUÍDO - FORNECIMENTO INSUMO</v>
      </c>
      <c r="E96" s="306">
        <f>IF('Orçamento-TCE'!H96&gt;0,'Orçamento-TCE'!H96,"")</f>
        <v>6.32</v>
      </c>
      <c r="F96" s="289" t="str">
        <f>IF('Orçamento-TCE'!I96&gt;0,'Orçamento-TCE'!I96,"")</f>
        <v>T</v>
      </c>
      <c r="G96" s="288">
        <f>orcamento!O96</f>
        <v>6136.95</v>
      </c>
      <c r="H96" s="289">
        <f t="shared" si="1"/>
        <v>38785.519999999997</v>
      </c>
      <c r="I96" s="290">
        <f>orcamento!K96</f>
        <v>0.13700000000000001</v>
      </c>
      <c r="J96" s="290">
        <v>1.1276999999999999</v>
      </c>
      <c r="K96" s="290"/>
      <c r="L96" s="307">
        <f>orcamento!M96+orcamento!N96</f>
        <v>6136.95</v>
      </c>
      <c r="M96" s="307">
        <f>orcamento!L96</f>
        <v>0</v>
      </c>
    </row>
    <row r="97" spans="1:13" x14ac:dyDescent="0.25">
      <c r="A97" s="304">
        <f>IF('Orçamento-TCE'!A97&gt;0,'Orçamento-TCE'!A97,"")</f>
        <v>1</v>
      </c>
      <c r="B97" s="305">
        <f>'Orçamento-TCE'!B97</f>
        <v>79</v>
      </c>
      <c r="C97" s="305" t="str">
        <f>IF('Orçamento-TCE'!C97&gt;0,'Orçamento-TCE'!C97,"")</f>
        <v>4.19</v>
      </c>
      <c r="D97" s="289" t="str">
        <f>IF('Orçamento-TCE'!G97&gt;0,'Orçamento-TCE'!G97,"")</f>
        <v>PINTURA DE LIGAÇÃO COM EMULSÃO ASFALTICA - EXECUÇÃO</v>
      </c>
      <c r="E97" s="306">
        <f>IF('Orçamento-TCE'!H97&gt;0,'Orçamento-TCE'!H97,"")</f>
        <v>5268</v>
      </c>
      <c r="F97" s="289" t="str">
        <f>IF('Orçamento-TCE'!I97&gt;0,'Orçamento-TCE'!I97,"")</f>
        <v>M2</v>
      </c>
      <c r="G97" s="288">
        <f>orcamento!O97</f>
        <v>1.1100000000000001</v>
      </c>
      <c r="H97" s="289">
        <f t="shared" si="1"/>
        <v>5847.48</v>
      </c>
      <c r="I97" s="290">
        <f>orcamento!K97</f>
        <v>0.2215</v>
      </c>
      <c r="J97" s="290">
        <v>1.1276999999999999</v>
      </c>
      <c r="K97" s="290"/>
      <c r="L97" s="307">
        <f>orcamento!M97+orcamento!N97</f>
        <v>0.77</v>
      </c>
      <c r="M97" s="307">
        <f>orcamento!L97</f>
        <v>0.34</v>
      </c>
    </row>
    <row r="98" spans="1:13" x14ac:dyDescent="0.25">
      <c r="A98" s="304">
        <f>IF('Orçamento-TCE'!A98&gt;0,'Orçamento-TCE'!A98,"")</f>
        <v>1</v>
      </c>
      <c r="B98" s="305">
        <f>'Orçamento-TCE'!B98</f>
        <v>80</v>
      </c>
      <c r="C98" s="305" t="str">
        <f>IF('Orçamento-TCE'!C98&gt;0,'Orçamento-TCE'!C98,"")</f>
        <v>4.20</v>
      </c>
      <c r="D98" s="289" t="str">
        <f>IF('Orçamento-TCE'!G98&gt;0,'Orçamento-TCE'!G98,"")</f>
        <v>PINTURA DE LIGAÇÃO COM EMULSÃO ASFALTICA - FORNECIMENTO INSUMO</v>
      </c>
      <c r="E98" s="306">
        <f>IF('Orçamento-TCE'!H98&gt;0,'Orçamento-TCE'!H98,"")</f>
        <v>2.63</v>
      </c>
      <c r="F98" s="289" t="str">
        <f>IF('Orçamento-TCE'!I98&gt;0,'Orçamento-TCE'!I98,"")</f>
        <v>T</v>
      </c>
      <c r="G98" s="288">
        <f>orcamento!O98</f>
        <v>3364.95</v>
      </c>
      <c r="H98" s="289">
        <f t="shared" si="1"/>
        <v>8849.82</v>
      </c>
      <c r="I98" s="290">
        <f>orcamento!K98</f>
        <v>0.13700000000000001</v>
      </c>
      <c r="J98" s="290">
        <v>1.1276999999999999</v>
      </c>
      <c r="K98" s="290"/>
      <c r="L98" s="307">
        <f>orcamento!M98+orcamento!N98</f>
        <v>3364.95</v>
      </c>
      <c r="M98" s="307">
        <f>orcamento!L98</f>
        <v>0</v>
      </c>
    </row>
    <row r="99" spans="1:13" x14ac:dyDescent="0.25">
      <c r="A99" s="304">
        <f>IF('Orçamento-TCE'!A99&gt;0,'Orçamento-TCE'!A99,"")</f>
        <v>1</v>
      </c>
      <c r="B99" s="305">
        <f>'Orçamento-TCE'!B99</f>
        <v>81</v>
      </c>
      <c r="C99" s="305" t="str">
        <f>IF('Orçamento-TCE'!C99&gt;0,'Orçamento-TCE'!C99,"")</f>
        <v>4.21</v>
      </c>
      <c r="D99" s="289" t="str">
        <f>IF('Orçamento-TCE'!G99&gt;0,'Orçamento-TCE'!G99,"")</f>
        <v>TRANSPORTE DE ASFALTO DILUIDO/EMULSAO ASFALTICA (Distribuidora de derivado de petróleo ate Obra)</v>
      </c>
      <c r="E99" s="306">
        <f>IF('Orçamento-TCE'!H99&gt;0,'Orçamento-TCE'!H99,"")</f>
        <v>8.9499999999999993</v>
      </c>
      <c r="F99" s="289" t="str">
        <f>IF('Orçamento-TCE'!I99&gt;0,'Orçamento-TCE'!I99,"")</f>
        <v>T</v>
      </c>
      <c r="G99" s="288">
        <f>orcamento!O99</f>
        <v>148.57</v>
      </c>
      <c r="H99" s="289">
        <f t="shared" si="1"/>
        <v>1329.7</v>
      </c>
      <c r="I99" s="290">
        <f>orcamento!K99</f>
        <v>0.13700000000000001</v>
      </c>
      <c r="J99" s="290">
        <v>1.1276999999999999</v>
      </c>
      <c r="K99" s="290"/>
      <c r="L99" s="307">
        <f>orcamento!M99+orcamento!N99</f>
        <v>148.57</v>
      </c>
      <c r="M99" s="307">
        <f>orcamento!L99</f>
        <v>0</v>
      </c>
    </row>
    <row r="100" spans="1:13" x14ac:dyDescent="0.25">
      <c r="A100" s="304">
        <f>IF('Orçamento-TCE'!A100&gt;0,'Orçamento-TCE'!A100,"")</f>
        <v>1</v>
      </c>
      <c r="B100" s="305">
        <f>'Orçamento-TCE'!B100</f>
        <v>82</v>
      </c>
      <c r="C100" s="305" t="str">
        <f>IF('Orçamento-TCE'!C100&gt;0,'Orçamento-TCE'!C100,"")</f>
        <v>4.22</v>
      </c>
      <c r="D100" s="289" t="str">
        <f>IF('Orçamento-TCE'!G100&gt;0,'Orçamento-TCE'!G100,"")</f>
        <v>EXECUÇÃO PAVIMENTO DE CONCRETO ASFÁLTICO, CAMADA DE ROLAMENTO, EXCLUSIVE CARGA E TRANSPORTE</v>
      </c>
      <c r="E100" s="306">
        <f>IF('Orçamento-TCE'!H100&gt;0,'Orçamento-TCE'!H100,"")</f>
        <v>263.39999999999998</v>
      </c>
      <c r="F100" s="289" t="str">
        <f>IF('Orçamento-TCE'!I100&gt;0,'Orçamento-TCE'!I100,"")</f>
        <v>M3</v>
      </c>
      <c r="G100" s="288">
        <f>orcamento!O100</f>
        <v>155.92000000000002</v>
      </c>
      <c r="H100" s="289">
        <f t="shared" si="1"/>
        <v>41069.33</v>
      </c>
      <c r="I100" s="290">
        <f>orcamento!K100</f>
        <v>0.2215</v>
      </c>
      <c r="J100" s="290">
        <v>1.1276999999999999</v>
      </c>
      <c r="K100" s="290"/>
      <c r="L100" s="307">
        <f>orcamento!M100+orcamento!N100</f>
        <v>108.13</v>
      </c>
      <c r="M100" s="307">
        <f>orcamento!L100</f>
        <v>47.79</v>
      </c>
    </row>
    <row r="101" spans="1:13" x14ac:dyDescent="0.25">
      <c r="A101" s="304">
        <f>IF('Orçamento-TCE'!A101&gt;0,'Orçamento-TCE'!A101,"")</f>
        <v>1</v>
      </c>
      <c r="B101" s="305">
        <f>'Orçamento-TCE'!B101</f>
        <v>83</v>
      </c>
      <c r="C101" s="305" t="str">
        <f>IF('Orçamento-TCE'!C101&gt;0,'Orçamento-TCE'!C101,"")</f>
        <v>4.23</v>
      </c>
      <c r="D101" s="289" t="str">
        <f>IF('Orçamento-TCE'!G101&gt;0,'Orçamento-TCE'!G101,"")</f>
        <v>FORNECIMENTO DE CAP PARA PAVIMENTO DE CONCRETO ASFÁLTICO, INCLUSIVE TRANSPORTE ATE PAVIMENTADORA</v>
      </c>
      <c r="E101" s="306">
        <f>IF('Orçamento-TCE'!H101&gt;0,'Orçamento-TCE'!H101,"")</f>
        <v>35.78</v>
      </c>
      <c r="F101" s="289" t="str">
        <f>IF('Orçamento-TCE'!I101&gt;0,'Orçamento-TCE'!I101,"")</f>
        <v>T</v>
      </c>
      <c r="G101" s="288">
        <f>orcamento!O101</f>
        <v>4585.45</v>
      </c>
      <c r="H101" s="289">
        <f t="shared" si="1"/>
        <v>164067.4</v>
      </c>
      <c r="I101" s="290">
        <f>orcamento!K101</f>
        <v>0.13700000000000001</v>
      </c>
      <c r="J101" s="290">
        <v>1.1276999999999999</v>
      </c>
      <c r="K101" s="290"/>
      <c r="L101" s="307">
        <f>orcamento!M101+orcamento!N101</f>
        <v>4585.45</v>
      </c>
      <c r="M101" s="307">
        <f>orcamento!L101</f>
        <v>0</v>
      </c>
    </row>
    <row r="102" spans="1:13" x14ac:dyDescent="0.25">
      <c r="A102" s="304">
        <f>IF('Orçamento-TCE'!A102&gt;0,'Orçamento-TCE'!A102,"")</f>
        <v>1</v>
      </c>
      <c r="B102" s="305">
        <f>'Orçamento-TCE'!B102</f>
        <v>84</v>
      </c>
      <c r="C102" s="305" t="str">
        <f>IF('Orçamento-TCE'!C102&gt;0,'Orçamento-TCE'!C102,"")</f>
        <v>4.24</v>
      </c>
      <c r="D102" s="289" t="str">
        <f>IF('Orçamento-TCE'!G102&gt;0,'Orçamento-TCE'!G102,"")</f>
        <v>USINAGEM CBUQ, INCLUSO FORNECIMENTO DE CONCRETO ASFALTICO (EXCETO CAP) E TRANSPORTE DA JAZIDA ATE PAVIMENTADORA, EXCLUSIVE TRANSPORTE ATE OBRA</v>
      </c>
      <c r="E102" s="306">
        <f>IF('Orçamento-TCE'!H102&gt;0,'Orçamento-TCE'!H102,"")</f>
        <v>596.37</v>
      </c>
      <c r="F102" s="289" t="str">
        <f>IF('Orçamento-TCE'!I102&gt;0,'Orçamento-TCE'!I102,"")</f>
        <v>T</v>
      </c>
      <c r="G102" s="288">
        <f>orcamento!O102</f>
        <v>225.18</v>
      </c>
      <c r="H102" s="289">
        <f t="shared" si="1"/>
        <v>134290.6</v>
      </c>
      <c r="I102" s="290">
        <f>orcamento!K102</f>
        <v>0.2215</v>
      </c>
      <c r="J102" s="290">
        <v>1.1276999999999999</v>
      </c>
      <c r="K102" s="290"/>
      <c r="L102" s="307">
        <f>orcamento!M102+orcamento!N102</f>
        <v>221.81</v>
      </c>
      <c r="M102" s="307">
        <f>orcamento!L102</f>
        <v>3.37</v>
      </c>
    </row>
    <row r="103" spans="1:13" x14ac:dyDescent="0.25">
      <c r="A103" s="304">
        <f>IF('Orçamento-TCE'!A103&gt;0,'Orçamento-TCE'!A103,"")</f>
        <v>1</v>
      </c>
      <c r="B103" s="305">
        <f>'Orçamento-TCE'!B103</f>
        <v>85</v>
      </c>
      <c r="C103" s="305" t="str">
        <f>IF('Orçamento-TCE'!C103&gt;0,'Orçamento-TCE'!C103,"")</f>
        <v>4.25</v>
      </c>
      <c r="D103" s="289" t="str">
        <f>IF('Orçamento-TCE'!G103&gt;0,'Orçamento-TCE'!G103,"")</f>
        <v>TRANSPORTE CBUQ COM CAMINHÃO BASCULANTE DE 10 M³, EM VIA URBANA PAVIMENTADA, DMT ATÉ 30 KM (PAVIMENTADORA ATE OBRA)</v>
      </c>
      <c r="E103" s="306">
        <f>IF('Orçamento-TCE'!H103&gt;0,'Orçamento-TCE'!H103,"")</f>
        <v>18964.5</v>
      </c>
      <c r="F103" s="289" t="str">
        <f>IF('Orçamento-TCE'!I103&gt;0,'Orçamento-TCE'!I103,"")</f>
        <v>TXKM</v>
      </c>
      <c r="G103" s="288">
        <f>orcamento!O103</f>
        <v>2.11</v>
      </c>
      <c r="H103" s="289">
        <f t="shared" si="1"/>
        <v>40015.1</v>
      </c>
      <c r="I103" s="290">
        <f>orcamento!K103</f>
        <v>0.2215</v>
      </c>
      <c r="J103" s="290">
        <v>1.1276999999999999</v>
      </c>
      <c r="K103" s="290"/>
      <c r="L103" s="307">
        <f>orcamento!M103+orcamento!N103</f>
        <v>1.9</v>
      </c>
      <c r="M103" s="307">
        <f>orcamento!L103</f>
        <v>0.21</v>
      </c>
    </row>
    <row r="104" spans="1:13" x14ac:dyDescent="0.25">
      <c r="A104" s="304">
        <f>IF('Orçamento-TCE'!A104&gt;0,'Orçamento-TCE'!A104,"")</f>
        <v>1</v>
      </c>
      <c r="B104" s="305">
        <f>'Orçamento-TCE'!B104</f>
        <v>86</v>
      </c>
      <c r="C104" s="305" t="str">
        <f>IF('Orçamento-TCE'!C104&gt;0,'Orçamento-TCE'!C104,"")</f>
        <v>4.26</v>
      </c>
      <c r="D104" s="289" t="str">
        <f>IF('Orçamento-TCE'!G104&gt;0,'Orçamento-TCE'!G104,"")</f>
        <v>TRANSPORTE CBUQ COM CAMINHÃO BASCULANTE DE 10 M³, EM VIA URBANA PAVIMENTADA, ADICIONAL PARA DMT EXCEDENTE A 30 KM  (PAVIMENTADORA ATE OBRA)</v>
      </c>
      <c r="E104" s="306">
        <f>IF('Orçamento-TCE'!H104&gt;0,'Orçamento-TCE'!H104,"")</f>
        <v>18964.5</v>
      </c>
      <c r="F104" s="289" t="str">
        <f>IF('Orçamento-TCE'!I104&gt;0,'Orçamento-TCE'!I104,"")</f>
        <v>TXKM</v>
      </c>
      <c r="G104" s="288">
        <f>orcamento!O104</f>
        <v>0.81</v>
      </c>
      <c r="H104" s="289">
        <f t="shared" si="1"/>
        <v>15361.25</v>
      </c>
      <c r="I104" s="290">
        <f>orcamento!K104</f>
        <v>0.2215</v>
      </c>
      <c r="J104" s="290">
        <v>1.1276999999999999</v>
      </c>
      <c r="K104" s="290"/>
      <c r="L104" s="307">
        <f>orcamento!M104+orcamento!N104</f>
        <v>0.74</v>
      </c>
      <c r="M104" s="307">
        <f>orcamento!L104</f>
        <v>7.0000000000000007E-2</v>
      </c>
    </row>
    <row r="105" spans="1:13" x14ac:dyDescent="0.25">
      <c r="A105" s="304" t="str">
        <f>IF('Orçamento-TCE'!A105&gt;0,'Orçamento-TCE'!A105,"")</f>
        <v/>
      </c>
      <c r="B105" s="305">
        <f>'Orçamento-TCE'!B105</f>
        <v>0</v>
      </c>
      <c r="C105" s="305" t="str">
        <f>IF('Orçamento-TCE'!C105&gt;0,'Orçamento-TCE'!C105,"")</f>
        <v/>
      </c>
      <c r="D105" s="289" t="str">
        <f>IF('Orçamento-TCE'!G105&gt;0,'Orçamento-TCE'!G105,"")</f>
        <v/>
      </c>
      <c r="E105" s="306" t="str">
        <f>IF('Orçamento-TCE'!H105&gt;0,'Orçamento-TCE'!H105,"")</f>
        <v/>
      </c>
      <c r="F105" s="289" t="str">
        <f>IF('Orçamento-TCE'!I105&gt;0,'Orçamento-TCE'!I105,"")</f>
        <v/>
      </c>
      <c r="G105" s="288">
        <f>orcamento!O105</f>
        <v>0</v>
      </c>
      <c r="H105" s="289" t="str">
        <f t="shared" si="1"/>
        <v/>
      </c>
      <c r="I105" s="290">
        <f>orcamento!K105</f>
        <v>0</v>
      </c>
      <c r="J105" s="290">
        <v>1.1276999999999999</v>
      </c>
      <c r="K105" s="290"/>
      <c r="L105" s="307">
        <f>orcamento!M105+orcamento!N105</f>
        <v>0</v>
      </c>
      <c r="M105" s="307">
        <f>orcamento!L105</f>
        <v>0</v>
      </c>
    </row>
    <row r="106" spans="1:13" x14ac:dyDescent="0.25">
      <c r="A106" s="304">
        <f>IF('Orçamento-TCE'!A106&gt;0,'Orçamento-TCE'!A106,"")</f>
        <v>1</v>
      </c>
      <c r="B106" s="305">
        <f>'Orçamento-TCE'!B106</f>
        <v>87</v>
      </c>
      <c r="C106" s="305" t="str">
        <f>IF('Orçamento-TCE'!C106&gt;0,'Orçamento-TCE'!C106,"")</f>
        <v>5.1</v>
      </c>
      <c r="D106" s="289" t="str">
        <f>IF('Orçamento-TCE'!G106&gt;0,'Orçamento-TCE'!G106,"")</f>
        <v>ESCAVAÇÃO MECANIZADA DE VALA COM PROF. MAIOR QUE 1,5 M ATÉ 3,0 M (MÉDIA MONTANTE E JUSANTE/UMA COMPOSIÇÃO POR TRECHO), ESCAVADEIRA (0,8 M3), LARGURA ATÉ 1,5 M, EM SOLO DE 1A CATEGORIA, EM LOCAIS COM ALTO NÍVEL DE INTERFERÊNCIA</v>
      </c>
      <c r="E106" s="306">
        <f>IF('Orçamento-TCE'!H106&gt;0,'Orçamento-TCE'!H106,"")</f>
        <v>931.37</v>
      </c>
      <c r="F106" s="289" t="str">
        <f>IF('Orçamento-TCE'!I106&gt;0,'Orçamento-TCE'!I106,"")</f>
        <v>M3</v>
      </c>
      <c r="G106" s="288">
        <f>orcamento!O106</f>
        <v>14.65</v>
      </c>
      <c r="H106" s="289">
        <f t="shared" si="1"/>
        <v>13644.57</v>
      </c>
      <c r="I106" s="290">
        <f>orcamento!K106</f>
        <v>0.2215</v>
      </c>
      <c r="J106" s="290">
        <v>1.1276999999999999</v>
      </c>
      <c r="K106" s="290"/>
      <c r="L106" s="307">
        <f>orcamento!M106+orcamento!N106</f>
        <v>10.81</v>
      </c>
      <c r="M106" s="307">
        <f>orcamento!L106</f>
        <v>3.84</v>
      </c>
    </row>
    <row r="107" spans="1:13" x14ac:dyDescent="0.25">
      <c r="A107" s="304">
        <f>IF('Orçamento-TCE'!A107&gt;0,'Orçamento-TCE'!A107,"")</f>
        <v>1</v>
      </c>
      <c r="B107" s="305">
        <f>'Orçamento-TCE'!B107</f>
        <v>88</v>
      </c>
      <c r="C107" s="305" t="str">
        <f>IF('Orçamento-TCE'!C107&gt;0,'Orçamento-TCE'!C107,"")</f>
        <v>5.2</v>
      </c>
      <c r="D107" s="289" t="str">
        <f>IF('Orçamento-TCE'!G107&gt;0,'Orçamento-TCE'!G107,"")</f>
        <v>REATERRO MECANIZADO DE VALA COM RETROESCAVADEIRA (CAPACIDADE   DA   CAÇAMBA   DA RETRO: 0,26 M³/POTÊNCIA: 88 HP), LARGURA ATÉ 0,8 M, PROFUNDIDADE DE 1,5 A 3,0 M, COM SOLO (SEM SUBSTITUIÇÃO) DE 1ª CATEGORIA</v>
      </c>
      <c r="E107" s="306">
        <f>IF('Orçamento-TCE'!H107&gt;0,'Orçamento-TCE'!H107,"")</f>
        <v>801.1</v>
      </c>
      <c r="F107" s="289" t="str">
        <f>IF('Orçamento-TCE'!I107&gt;0,'Orçamento-TCE'!I107,"")</f>
        <v>M3</v>
      </c>
      <c r="G107" s="288">
        <f>orcamento!O107</f>
        <v>19.599999999999998</v>
      </c>
      <c r="H107" s="289">
        <f t="shared" si="1"/>
        <v>15701.56</v>
      </c>
      <c r="I107" s="290">
        <f>orcamento!K107</f>
        <v>0.2215</v>
      </c>
      <c r="J107" s="290">
        <v>1.1276999999999999</v>
      </c>
      <c r="K107" s="290"/>
      <c r="L107" s="307">
        <f>orcamento!M107+orcamento!N107</f>
        <v>10.98</v>
      </c>
      <c r="M107" s="307">
        <f>orcamento!L107</f>
        <v>8.6199999999999992</v>
      </c>
    </row>
    <row r="108" spans="1:13" x14ac:dyDescent="0.25">
      <c r="A108" s="304">
        <f>IF('Orçamento-TCE'!A108&gt;0,'Orçamento-TCE'!A108,"")</f>
        <v>1</v>
      </c>
      <c r="B108" s="305">
        <f>'Orçamento-TCE'!B108</f>
        <v>89</v>
      </c>
      <c r="C108" s="305" t="str">
        <f>IF('Orçamento-TCE'!C108&gt;0,'Orçamento-TCE'!C108,"")</f>
        <v>5.3</v>
      </c>
      <c r="D108" s="289" t="str">
        <f>IF('Orçamento-TCE'!G108&gt;0,'Orçamento-TCE'!G108,"")</f>
        <v>DESMONTE DE MATERIAL DE 3ª CATEGORIA (BLOCOS DE ROCHAS OU MATACOS) ATÉ 2,0m DE PROFUNDIDADE, COM USO DE DISPOSITIVO GERADOR DE GÁS INSTANTÂNEO FRAGMENTADOR DE ROCHA PYROBLAST OU SIMILAR - EXCLUSIVE CARGA E TRANSPORTE</v>
      </c>
      <c r="E108" s="306">
        <f>IF('Orçamento-TCE'!H108&gt;0,'Orçamento-TCE'!H108,"")</f>
        <v>15</v>
      </c>
      <c r="F108" s="289" t="str">
        <f>IF('Orçamento-TCE'!I108&gt;0,'Orçamento-TCE'!I108,"")</f>
        <v>M3</v>
      </c>
      <c r="G108" s="288">
        <f>orcamento!O108</f>
        <v>486.35999999999996</v>
      </c>
      <c r="H108" s="289">
        <f t="shared" si="1"/>
        <v>7295.4</v>
      </c>
      <c r="I108" s="290">
        <f>orcamento!K108</f>
        <v>0.2215</v>
      </c>
      <c r="J108" s="290">
        <v>1.1276999999999999</v>
      </c>
      <c r="K108" s="290"/>
      <c r="L108" s="307">
        <f>orcamento!M108+orcamento!N108</f>
        <v>301.33</v>
      </c>
      <c r="M108" s="307">
        <f>orcamento!L108</f>
        <v>185.03</v>
      </c>
    </row>
    <row r="109" spans="1:13" x14ac:dyDescent="0.25">
      <c r="A109" s="304">
        <f>IF('Orçamento-TCE'!A109&gt;0,'Orçamento-TCE'!A109,"")</f>
        <v>1</v>
      </c>
      <c r="B109" s="305">
        <f>'Orçamento-TCE'!B109</f>
        <v>90</v>
      </c>
      <c r="C109" s="305" t="str">
        <f>IF('Orçamento-TCE'!C109&gt;0,'Orçamento-TCE'!C109,"")</f>
        <v>5.4</v>
      </c>
      <c r="D109" s="289" t="str">
        <f>IF('Orçamento-TCE'!G109&gt;0,'Orçamento-TCE'!G109,"")</f>
        <v>DESMONTE DE MATERIAL DE 3ª CATEGORIA (BLOCOS DE ROCHAS OU MATACOS) DE 2,0 ATÉ 4,0m DE PROFUNDIDADE, COM USO DE DISPOSITIVO GERADOR DE GÁS INSTANTÂNEO FRAGMENTADOR DE ROCHA PYROBLAST OU SIMILAR - EXCLUSIVE CARGA E TRANSPORTE</v>
      </c>
      <c r="E109" s="306">
        <f>IF('Orçamento-TCE'!H109&gt;0,'Orçamento-TCE'!H109,"")</f>
        <v>5</v>
      </c>
      <c r="F109" s="289" t="str">
        <f>IF('Orçamento-TCE'!I109&gt;0,'Orçamento-TCE'!I109,"")</f>
        <v>M3</v>
      </c>
      <c r="G109" s="288">
        <f>orcamento!O109</f>
        <v>513.67999999999995</v>
      </c>
      <c r="H109" s="289">
        <f t="shared" si="1"/>
        <v>2568.4</v>
      </c>
      <c r="I109" s="290">
        <f>orcamento!K109</f>
        <v>0.2215</v>
      </c>
      <c r="J109" s="290">
        <v>1.1276999999999999</v>
      </c>
      <c r="K109" s="290"/>
      <c r="L109" s="307">
        <f>orcamento!M109+orcamento!N109</f>
        <v>308.20000000000005</v>
      </c>
      <c r="M109" s="307">
        <f>orcamento!L109</f>
        <v>205.48</v>
      </c>
    </row>
    <row r="110" spans="1:13" x14ac:dyDescent="0.25">
      <c r="A110" s="304">
        <f>IF('Orçamento-TCE'!A110&gt;0,'Orçamento-TCE'!A110,"")</f>
        <v>1</v>
      </c>
      <c r="B110" s="305">
        <f>'Orçamento-TCE'!B110</f>
        <v>91</v>
      </c>
      <c r="C110" s="305" t="str">
        <f>IF('Orçamento-TCE'!C110&gt;0,'Orçamento-TCE'!C110,"")</f>
        <v>5.5</v>
      </c>
      <c r="D110" s="289" t="str">
        <f>IF('Orçamento-TCE'!G110&gt;0,'Orçamento-TCE'!G110,"")</f>
        <v>RETIRADA DE MATERIAL DE 3ª CATEGORIA (APÓS ESCAVAÇÃO/DESMONTE) EM VALAS, COM ESCAVADEIRA HIDRÁULICA - EXCLUSIVE CARGA E TRANSPORTE</v>
      </c>
      <c r="E110" s="306">
        <f>IF('Orçamento-TCE'!H110&gt;0,'Orçamento-TCE'!H110,"")</f>
        <v>20</v>
      </c>
      <c r="F110" s="289" t="str">
        <f>IF('Orçamento-TCE'!I110&gt;0,'Orçamento-TCE'!I110,"")</f>
        <v>M3</v>
      </c>
      <c r="G110" s="288">
        <f>orcamento!O110</f>
        <v>33.369999999999997</v>
      </c>
      <c r="H110" s="289">
        <f t="shared" si="1"/>
        <v>667.4</v>
      </c>
      <c r="I110" s="290">
        <f>orcamento!K110</f>
        <v>0.2215</v>
      </c>
      <c r="J110" s="290">
        <v>1.1276999999999999</v>
      </c>
      <c r="K110" s="290"/>
      <c r="L110" s="307">
        <f>orcamento!M110+orcamento!N110</f>
        <v>24.099999999999998</v>
      </c>
      <c r="M110" s="307">
        <f>orcamento!L110</f>
        <v>9.27</v>
      </c>
    </row>
    <row r="111" spans="1:13" x14ac:dyDescent="0.25">
      <c r="A111" s="304">
        <f>IF('Orçamento-TCE'!A111&gt;0,'Orçamento-TCE'!A111,"")</f>
        <v>1</v>
      </c>
      <c r="B111" s="305">
        <f>'Orçamento-TCE'!B111</f>
        <v>92</v>
      </c>
      <c r="C111" s="305" t="str">
        <f>IF('Orçamento-TCE'!C111&gt;0,'Orçamento-TCE'!C111,"")</f>
        <v>5.6</v>
      </c>
      <c r="D111" s="289" t="str">
        <f>IF('Orçamento-TCE'!G111&gt;0,'Orçamento-TCE'!G111,"")</f>
        <v>CARGA, MANOBRA E DESCARGA DE SOLOS E MATERIAIS GRANULARES EM CAMINHÃO BASCULANTE 10 M³ - CARGA COM ESCAVADEIRA HIDRÁULICA (CAÇAMBA DE 1,20 M³ / 155 HP) E DESCARGA LIVRE</v>
      </c>
      <c r="E111" s="306">
        <f>IF('Orçamento-TCE'!H111&gt;0,'Orçamento-TCE'!H111,"")</f>
        <v>162.83000000000001</v>
      </c>
      <c r="F111" s="289" t="str">
        <f>IF('Orçamento-TCE'!I111&gt;0,'Orçamento-TCE'!I111,"")</f>
        <v>M3</v>
      </c>
      <c r="G111" s="288">
        <f>orcamento!O111</f>
        <v>8.89</v>
      </c>
      <c r="H111" s="289">
        <f t="shared" si="1"/>
        <v>1447.56</v>
      </c>
      <c r="I111" s="290">
        <f>orcamento!K111</f>
        <v>0.2215</v>
      </c>
      <c r="J111" s="290">
        <v>1.1276999999999999</v>
      </c>
      <c r="K111" s="290"/>
      <c r="L111" s="307">
        <f>orcamento!M111+orcamento!N111</f>
        <v>7.67</v>
      </c>
      <c r="M111" s="307">
        <f>orcamento!L111</f>
        <v>1.22</v>
      </c>
    </row>
    <row r="112" spans="1:13" x14ac:dyDescent="0.25">
      <c r="A112" s="304">
        <f>IF('Orçamento-TCE'!A112&gt;0,'Orçamento-TCE'!A112,"")</f>
        <v>1</v>
      </c>
      <c r="B112" s="305">
        <f>'Orçamento-TCE'!B112</f>
        <v>93</v>
      </c>
      <c r="C112" s="305" t="str">
        <f>IF('Orçamento-TCE'!C112&gt;0,'Orçamento-TCE'!C112,"")</f>
        <v>5.7</v>
      </c>
      <c r="D112" s="289" t="str">
        <f>IF('Orçamento-TCE'!G112&gt;0,'Orçamento-TCE'!G112,"")</f>
        <v>TRANSPORTE COM CAMINHÃO BASCULANTE DE 10 M³, EM VIA URBANA PAVIMENTADA, DMT ATÉ 30 KM</v>
      </c>
      <c r="E112" s="306">
        <f>IF('Orçamento-TCE'!H112&gt;0,'Orçamento-TCE'!H112,"")</f>
        <v>3419.4300000000003</v>
      </c>
      <c r="F112" s="289" t="str">
        <f>IF('Orçamento-TCE'!I112&gt;0,'Orçamento-TCE'!I112,"")</f>
        <v>M3XKM</v>
      </c>
      <c r="G112" s="288">
        <f>orcamento!O112</f>
        <v>3.12</v>
      </c>
      <c r="H112" s="289">
        <f t="shared" si="1"/>
        <v>10668.62</v>
      </c>
      <c r="I112" s="290">
        <f>orcamento!K112</f>
        <v>0.2215</v>
      </c>
      <c r="J112" s="290">
        <v>1.1276999999999999</v>
      </c>
      <c r="K112" s="290"/>
      <c r="L112" s="307">
        <f>orcamento!M112+orcamento!N112</f>
        <v>2.81</v>
      </c>
      <c r="M112" s="307">
        <f>orcamento!L112</f>
        <v>0.31</v>
      </c>
    </row>
    <row r="113" spans="1:13" x14ac:dyDescent="0.25">
      <c r="A113" s="304">
        <f>IF('Orçamento-TCE'!A113&gt;0,'Orçamento-TCE'!A113,"")</f>
        <v>1</v>
      </c>
      <c r="B113" s="305">
        <f>'Orçamento-TCE'!B113</f>
        <v>94</v>
      </c>
      <c r="C113" s="305" t="str">
        <f>IF('Orçamento-TCE'!C113&gt;0,'Orçamento-TCE'!C113,"")</f>
        <v>5.8</v>
      </c>
      <c r="D113" s="289" t="str">
        <f>IF('Orçamento-TCE'!G113&gt;0,'Orçamento-TCE'!G113,"")</f>
        <v>DESTINAÇÃO FINAL DE SOLO/PEDRA/ENTULHO</v>
      </c>
      <c r="E113" s="306">
        <f>IF('Orçamento-TCE'!H113&gt;0,'Orçamento-TCE'!H113,"")</f>
        <v>162.83000000000001</v>
      </c>
      <c r="F113" s="289" t="str">
        <f>IF('Orçamento-TCE'!I113&gt;0,'Orçamento-TCE'!I113,"")</f>
        <v>M3</v>
      </c>
      <c r="G113" s="288">
        <f>orcamento!O113</f>
        <v>17.059999999999999</v>
      </c>
      <c r="H113" s="289">
        <f t="shared" si="1"/>
        <v>2777.88</v>
      </c>
      <c r="I113" s="290">
        <f>orcamento!K113</f>
        <v>0.13700000000000001</v>
      </c>
      <c r="J113" s="290">
        <v>1.1276999999999999</v>
      </c>
      <c r="K113" s="290"/>
      <c r="L113" s="307">
        <f>orcamento!M113+orcamento!N113</f>
        <v>17.059999999999999</v>
      </c>
      <c r="M113" s="307">
        <f>orcamento!L113</f>
        <v>0</v>
      </c>
    </row>
    <row r="114" spans="1:13" x14ac:dyDescent="0.25">
      <c r="A114" s="304">
        <f>IF('Orçamento-TCE'!A114&gt;0,'Orçamento-TCE'!A114,"")</f>
        <v>1</v>
      </c>
      <c r="B114" s="305">
        <f>'Orçamento-TCE'!B114</f>
        <v>95</v>
      </c>
      <c r="C114" s="305" t="str">
        <f>IF('Orçamento-TCE'!C114&gt;0,'Orçamento-TCE'!C114,"")</f>
        <v>5.9</v>
      </c>
      <c r="D114" s="289" t="str">
        <f>IF('Orçamento-TCE'!G114&gt;0,'Orçamento-TCE'!G114,"")</f>
        <v>ESCORAMENTO DE VALA, TIPO DESCONTÍNUO, COM PROFUNDIDADE DE 1,5 M A 3,0 M, LARGURA MENOR QUE 1,5 M</v>
      </c>
      <c r="E114" s="306">
        <f>IF('Orçamento-TCE'!H114&gt;0,'Orçamento-TCE'!H114,"")</f>
        <v>293.13</v>
      </c>
      <c r="F114" s="289" t="str">
        <f>IF('Orçamento-TCE'!I114&gt;0,'Orçamento-TCE'!I114,"")</f>
        <v>M2</v>
      </c>
      <c r="G114" s="288">
        <f>orcamento!O114</f>
        <v>33.1</v>
      </c>
      <c r="H114" s="289">
        <f t="shared" si="1"/>
        <v>9702.6</v>
      </c>
      <c r="I114" s="290">
        <f>orcamento!K114</f>
        <v>0.2215</v>
      </c>
      <c r="J114" s="290">
        <v>1.1276999999999999</v>
      </c>
      <c r="K114" s="290"/>
      <c r="L114" s="307">
        <f>orcamento!M114+orcamento!N114</f>
        <v>17.93</v>
      </c>
      <c r="M114" s="307">
        <f>orcamento!L114</f>
        <v>15.17</v>
      </c>
    </row>
    <row r="115" spans="1:13" x14ac:dyDescent="0.25">
      <c r="A115" s="304">
        <f>IF('Orçamento-TCE'!A115&gt;0,'Orçamento-TCE'!A115,"")</f>
        <v>1</v>
      </c>
      <c r="B115" s="305">
        <f>'Orçamento-TCE'!B115</f>
        <v>96</v>
      </c>
      <c r="C115" s="305" t="str">
        <f>IF('Orçamento-TCE'!C115&gt;0,'Orçamento-TCE'!C115,"")</f>
        <v>5.10</v>
      </c>
      <c r="D115" s="289" t="str">
        <f>IF('Orçamento-TCE'!G115&gt;0,'Orçamento-TCE'!G115,"")</f>
        <v xml:space="preserve">ESCORAMENTO DE VALA, TIPO CONTÍNUO, COM PROFUNDIDADE DE 1,5 M A 3,0 M, LARGURA MENOR QUE 1,5 M   </v>
      </c>
      <c r="E115" s="306">
        <f>IF('Orçamento-TCE'!H115&gt;0,'Orçamento-TCE'!H115,"")</f>
        <v>1043.43</v>
      </c>
      <c r="F115" s="289" t="str">
        <f>IF('Orçamento-TCE'!I115&gt;0,'Orçamento-TCE'!I115,"")</f>
        <v>M2</v>
      </c>
      <c r="G115" s="288">
        <f>orcamento!O115</f>
        <v>53.24</v>
      </c>
      <c r="H115" s="289">
        <f t="shared" si="1"/>
        <v>55552.21</v>
      </c>
      <c r="I115" s="290">
        <f>orcamento!K115</f>
        <v>0.2215</v>
      </c>
      <c r="J115" s="290">
        <v>1.1276999999999999</v>
      </c>
      <c r="K115" s="290"/>
      <c r="L115" s="307">
        <f>orcamento!M115+orcamento!N115</f>
        <v>29.21</v>
      </c>
      <c r="M115" s="307">
        <f>orcamento!L115</f>
        <v>24.03</v>
      </c>
    </row>
    <row r="116" spans="1:13" x14ac:dyDescent="0.25">
      <c r="A116" s="304">
        <f>IF('Orçamento-TCE'!A116&gt;0,'Orçamento-TCE'!A116,"")</f>
        <v>1</v>
      </c>
      <c r="B116" s="305">
        <f>'Orçamento-TCE'!B116</f>
        <v>97</v>
      </c>
      <c r="C116" s="305" t="str">
        <f>IF('Orçamento-TCE'!C116&gt;0,'Orçamento-TCE'!C116,"")</f>
        <v>5.11</v>
      </c>
      <c r="D116" s="289" t="str">
        <f>IF('Orçamento-TCE'!G116&gt;0,'Orçamento-TCE'!G116,"")</f>
        <v>ESCORAMENTO DE VALA, TIPO CONTÍNUO COM PERFIL METÁLICO "U", COM PROFUNDIDADE DE 1,5 A 3,0 M, LARGURA MENOR QUE 1,5 M</v>
      </c>
      <c r="E116" s="306">
        <f>IF('Orçamento-TCE'!H116&gt;0,'Orçamento-TCE'!H116,"")</f>
        <v>102.53</v>
      </c>
      <c r="F116" s="289" t="str">
        <f>IF('Orçamento-TCE'!I116&gt;0,'Orçamento-TCE'!I116,"")</f>
        <v>M2</v>
      </c>
      <c r="G116" s="288">
        <f>orcamento!O116</f>
        <v>90.009999999999991</v>
      </c>
      <c r="H116" s="289">
        <f t="shared" si="1"/>
        <v>9228.73</v>
      </c>
      <c r="I116" s="290">
        <f>orcamento!K116</f>
        <v>0.2215</v>
      </c>
      <c r="J116" s="290">
        <v>1.1276999999999999</v>
      </c>
      <c r="K116" s="290"/>
      <c r="L116" s="307">
        <f>orcamento!M116+orcamento!N116</f>
        <v>57.21</v>
      </c>
      <c r="M116" s="307">
        <f>orcamento!L116</f>
        <v>32.799999999999997</v>
      </c>
    </row>
    <row r="117" spans="1:13" x14ac:dyDescent="0.25">
      <c r="A117" s="304">
        <f>IF('Orçamento-TCE'!A117&gt;0,'Orçamento-TCE'!A117,"")</f>
        <v>1</v>
      </c>
      <c r="B117" s="305">
        <f>'Orçamento-TCE'!B117</f>
        <v>98</v>
      </c>
      <c r="C117" s="305" t="str">
        <f>IF('Orçamento-TCE'!C117&gt;0,'Orçamento-TCE'!C117,"")</f>
        <v>5.12</v>
      </c>
      <c r="D117" s="289" t="str">
        <f>IF('Orçamento-TCE'!G117&gt;0,'Orçamento-TCE'!G117,"")</f>
        <v>LASTRO COM PEDRA BRITADA EM VALA</v>
      </c>
      <c r="E117" s="306">
        <f>IF('Orçamento-TCE'!H117&gt;0,'Orçamento-TCE'!H117,"")</f>
        <v>85.13</v>
      </c>
      <c r="F117" s="289" t="str">
        <f>IF('Orçamento-TCE'!I117&gt;0,'Orçamento-TCE'!I117,"")</f>
        <v>M3</v>
      </c>
      <c r="G117" s="288">
        <f>orcamento!O117</f>
        <v>100.11</v>
      </c>
      <c r="H117" s="289">
        <f t="shared" si="1"/>
        <v>8522.36</v>
      </c>
      <c r="I117" s="290">
        <f>orcamento!K117</f>
        <v>0.2215</v>
      </c>
      <c r="J117" s="290">
        <v>1.1276999999999999</v>
      </c>
      <c r="K117" s="290"/>
      <c r="L117" s="307">
        <f>orcamento!M117+orcamento!N117</f>
        <v>97.12</v>
      </c>
      <c r="M117" s="307">
        <f>orcamento!L117</f>
        <v>2.99</v>
      </c>
    </row>
    <row r="118" spans="1:13" x14ac:dyDescent="0.25">
      <c r="A118" s="304">
        <f>IF('Orçamento-TCE'!A118&gt;0,'Orçamento-TCE'!A118,"")</f>
        <v>1</v>
      </c>
      <c r="B118" s="305">
        <f>'Orçamento-TCE'!B118</f>
        <v>99</v>
      </c>
      <c r="C118" s="305" t="str">
        <f>IF('Orçamento-TCE'!C118&gt;0,'Orçamento-TCE'!C118,"")</f>
        <v>5.13</v>
      </c>
      <c r="D118" s="289" t="str">
        <f>IF('Orçamento-TCE'!G118&gt;0,'Orçamento-TCE'!G118,"")</f>
        <v>CARGA, MANOBRA E DESCARGA DE SOLOS E MATERIAIS GRANULARES EM CAMINHÃO BASCULANTE 10 M³ - CARGA COM ESCAVADEIRA HIDRÁULICA (CAÇAMBA DE 1,20 M³ / 155 HP) E DESCARGA LIVRE</v>
      </c>
      <c r="E118" s="306">
        <f>IF('Orçamento-TCE'!H118&gt;0,'Orçamento-TCE'!H118,"")</f>
        <v>102.15</v>
      </c>
      <c r="F118" s="289" t="str">
        <f>IF('Orçamento-TCE'!I118&gt;0,'Orçamento-TCE'!I118,"")</f>
        <v>M3</v>
      </c>
      <c r="G118" s="288">
        <f>orcamento!O118</f>
        <v>8.89</v>
      </c>
      <c r="H118" s="289">
        <f t="shared" si="1"/>
        <v>908.11</v>
      </c>
      <c r="I118" s="290">
        <f>orcamento!K118</f>
        <v>0.2215</v>
      </c>
      <c r="J118" s="290">
        <v>1.1276999999999999</v>
      </c>
      <c r="K118" s="290"/>
      <c r="L118" s="307">
        <f>orcamento!M118+orcamento!N118</f>
        <v>7.67</v>
      </c>
      <c r="M118" s="307">
        <f>orcamento!L118</f>
        <v>1.22</v>
      </c>
    </row>
    <row r="119" spans="1:13" x14ac:dyDescent="0.25">
      <c r="A119" s="304">
        <f>IF('Orçamento-TCE'!A119&gt;0,'Orçamento-TCE'!A119,"")</f>
        <v>1</v>
      </c>
      <c r="B119" s="305">
        <f>'Orçamento-TCE'!B119</f>
        <v>100</v>
      </c>
      <c r="C119" s="305" t="str">
        <f>IF('Orçamento-TCE'!C119&gt;0,'Orçamento-TCE'!C119,"")</f>
        <v>5.14</v>
      </c>
      <c r="D119" s="289" t="str">
        <f>IF('Orçamento-TCE'!G119&gt;0,'Orçamento-TCE'!G119,"")</f>
        <v>TRANSPORTE COM CAMINHÃO BASCULANTE DE 10 M³, EM VIA URBANA PAVIMENTADA, DMT ATÉ 30 KM</v>
      </c>
      <c r="E119" s="306">
        <f>IF('Orçamento-TCE'!H119&gt;0,'Orçamento-TCE'!H119,"")</f>
        <v>3064.5</v>
      </c>
      <c r="F119" s="289" t="str">
        <f>IF('Orçamento-TCE'!I119&gt;0,'Orçamento-TCE'!I119,"")</f>
        <v>M3XKM</v>
      </c>
      <c r="G119" s="288">
        <f>orcamento!O119</f>
        <v>3.12</v>
      </c>
      <c r="H119" s="289">
        <f t="shared" si="1"/>
        <v>9561.24</v>
      </c>
      <c r="I119" s="290">
        <f>orcamento!K119</f>
        <v>0.2215</v>
      </c>
      <c r="J119" s="290">
        <v>1.1276999999999999</v>
      </c>
      <c r="K119" s="290"/>
      <c r="L119" s="307">
        <f>orcamento!M119+orcamento!N119</f>
        <v>2.81</v>
      </c>
      <c r="M119" s="307">
        <f>orcamento!L119</f>
        <v>0.31</v>
      </c>
    </row>
    <row r="120" spans="1:13" x14ac:dyDescent="0.25">
      <c r="A120" s="304">
        <f>IF('Orçamento-TCE'!A120&gt;0,'Orçamento-TCE'!A120,"")</f>
        <v>1</v>
      </c>
      <c r="B120" s="305">
        <f>'Orçamento-TCE'!B120</f>
        <v>101</v>
      </c>
      <c r="C120" s="305" t="str">
        <f>IF('Orçamento-TCE'!C120&gt;0,'Orçamento-TCE'!C120,"")</f>
        <v>5.15</v>
      </c>
      <c r="D120" s="289" t="str">
        <f>IF('Orçamento-TCE'!G120&gt;0,'Orçamento-TCE'!G120,"")</f>
        <v>TRANSPORTE COM CAMINHÃO BASCULANTE DE 10 M³, EM VIA URBANA PAVIMENTADA, DMT ATÉ 30 KM</v>
      </c>
      <c r="E120" s="306">
        <f>IF('Orçamento-TCE'!H120&gt;0,'Orçamento-TCE'!H120,"")</f>
        <v>1736.5500000000002</v>
      </c>
      <c r="F120" s="289" t="str">
        <f>IF('Orçamento-TCE'!I120&gt;0,'Orçamento-TCE'!I120,"")</f>
        <v>M3XKM</v>
      </c>
      <c r="G120" s="288">
        <f>orcamento!O120</f>
        <v>3.12</v>
      </c>
      <c r="H120" s="289">
        <f t="shared" si="1"/>
        <v>5418.04</v>
      </c>
      <c r="I120" s="290">
        <f>orcamento!K120</f>
        <v>0.2215</v>
      </c>
      <c r="J120" s="290">
        <v>1.1276999999999999</v>
      </c>
      <c r="K120" s="290"/>
      <c r="L120" s="307">
        <f>orcamento!M120+orcamento!N120</f>
        <v>2.81</v>
      </c>
      <c r="M120" s="307">
        <f>orcamento!L120</f>
        <v>0.31</v>
      </c>
    </row>
    <row r="121" spans="1:13" x14ac:dyDescent="0.25">
      <c r="A121" s="304">
        <f>IF('Orçamento-TCE'!A121&gt;0,'Orçamento-TCE'!A121,"")</f>
        <v>1</v>
      </c>
      <c r="B121" s="305">
        <f>'Orçamento-TCE'!B121</f>
        <v>102</v>
      </c>
      <c r="C121" s="305" t="str">
        <f>IF('Orçamento-TCE'!C121&gt;0,'Orçamento-TCE'!C121,"")</f>
        <v>5.16</v>
      </c>
      <c r="D121" s="289" t="str">
        <f>IF('Orçamento-TCE'!G121&gt;0,'Orçamento-TCE'!G121,"")</f>
        <v>RADIER, FCK 15 MPA, ARMADURA 5,0MM MALHA 10X10CM - FORNECIMENTO, LANÇAMENTO E ADENSAMENTO</v>
      </c>
      <c r="E121" s="306">
        <f>IF('Orçamento-TCE'!H121&gt;0,'Orçamento-TCE'!H121,"")</f>
        <v>6.97</v>
      </c>
      <c r="F121" s="289" t="str">
        <f>IF('Orçamento-TCE'!I121&gt;0,'Orçamento-TCE'!I121,"")</f>
        <v>M3</v>
      </c>
      <c r="G121" s="288">
        <f>orcamento!O121</f>
        <v>1305.3800000000001</v>
      </c>
      <c r="H121" s="289">
        <f t="shared" si="1"/>
        <v>9098.5</v>
      </c>
      <c r="I121" s="290">
        <f>orcamento!K121</f>
        <v>0.2215</v>
      </c>
      <c r="J121" s="290">
        <v>1.1276999999999999</v>
      </c>
      <c r="K121" s="290"/>
      <c r="L121" s="307">
        <f>orcamento!M121+orcamento!N121</f>
        <v>1128.25</v>
      </c>
      <c r="M121" s="307">
        <f>orcamento!L121</f>
        <v>177.13</v>
      </c>
    </row>
    <row r="122" spans="1:13" x14ac:dyDescent="0.25">
      <c r="A122" s="304">
        <f>IF('Orçamento-TCE'!A122&gt;0,'Orçamento-TCE'!A122,"")</f>
        <v>1</v>
      </c>
      <c r="B122" s="305">
        <f>'Orçamento-TCE'!B122</f>
        <v>103</v>
      </c>
      <c r="C122" s="305" t="str">
        <f>IF('Orçamento-TCE'!C122&gt;0,'Orçamento-TCE'!C122,"")</f>
        <v>5.17</v>
      </c>
      <c r="D122" s="289" t="str">
        <f>IF('Orçamento-TCE'!G122&gt;0,'Orçamento-TCE'!G122,"")</f>
        <v>TUBO DE CONCRETO SIMPLES PARA AGUAS PLUVIAIS, CLASSE PS2, COM ENCAIXE PONTA E BOLSA, DIAMETRO NOMINAL DE 300 MM - FORNECIMENTO</v>
      </c>
      <c r="E122" s="306">
        <f>IF('Orçamento-TCE'!H122&gt;0,'Orçamento-TCE'!H122,"")</f>
        <v>140</v>
      </c>
      <c r="F122" s="289" t="str">
        <f>IF('Orçamento-TCE'!I122&gt;0,'Orçamento-TCE'!I122,"")</f>
        <v>M</v>
      </c>
      <c r="G122" s="288">
        <f>orcamento!O122</f>
        <v>68.83</v>
      </c>
      <c r="H122" s="289">
        <f t="shared" si="1"/>
        <v>9636.2000000000007</v>
      </c>
      <c r="I122" s="290">
        <f>orcamento!K122</f>
        <v>0.13700000000000001</v>
      </c>
      <c r="J122" s="290">
        <v>1.1276999999999999</v>
      </c>
      <c r="K122" s="290"/>
      <c r="L122" s="307">
        <f>orcamento!M122+orcamento!N122</f>
        <v>68.83</v>
      </c>
      <c r="M122" s="307">
        <f>orcamento!L122</f>
        <v>0</v>
      </c>
    </row>
    <row r="123" spans="1:13" x14ac:dyDescent="0.25">
      <c r="A123" s="304">
        <f>IF('Orçamento-TCE'!A123&gt;0,'Orçamento-TCE'!A123,"")</f>
        <v>1</v>
      </c>
      <c r="B123" s="305">
        <f>'Orçamento-TCE'!B123</f>
        <v>104</v>
      </c>
      <c r="C123" s="305" t="str">
        <f>IF('Orçamento-TCE'!C123&gt;0,'Orçamento-TCE'!C123,"")</f>
        <v>5.18</v>
      </c>
      <c r="D123" s="289" t="str">
        <f>IF('Orçamento-TCE'!G123&gt;0,'Orçamento-TCE'!G123,"")</f>
        <v>TUBO DE CONCRETO SIMPLES PARA AGUAS PLUVIAIS, CLASSE PS2, COM ENCAIXE PONTA E BOLSA, DIAMETRO NOMINAL DE 400 MM - FORNECIMENTO</v>
      </c>
      <c r="E123" s="306">
        <f>IF('Orçamento-TCE'!H123&gt;0,'Orçamento-TCE'!H123,"")</f>
        <v>176</v>
      </c>
      <c r="F123" s="289" t="str">
        <f>IF('Orçamento-TCE'!I123&gt;0,'Orçamento-TCE'!I123,"")</f>
        <v>M</v>
      </c>
      <c r="G123" s="288">
        <f>orcamento!O123</f>
        <v>75.95</v>
      </c>
      <c r="H123" s="289">
        <f t="shared" si="1"/>
        <v>13367.2</v>
      </c>
      <c r="I123" s="290">
        <f>orcamento!K123</f>
        <v>0.13700000000000001</v>
      </c>
      <c r="J123" s="290">
        <v>1.1276999999999999</v>
      </c>
      <c r="K123" s="290"/>
      <c r="L123" s="307">
        <f>orcamento!M123+orcamento!N123</f>
        <v>75.95</v>
      </c>
      <c r="M123" s="307">
        <f>orcamento!L123</f>
        <v>0</v>
      </c>
    </row>
    <row r="124" spans="1:13" x14ac:dyDescent="0.25">
      <c r="A124" s="304">
        <f>IF('Orçamento-TCE'!A124&gt;0,'Orçamento-TCE'!A124,"")</f>
        <v>1</v>
      </c>
      <c r="B124" s="305">
        <f>'Orçamento-TCE'!B124</f>
        <v>105</v>
      </c>
      <c r="C124" s="305" t="str">
        <f>IF('Orçamento-TCE'!C124&gt;0,'Orçamento-TCE'!C124,"")</f>
        <v>5.19</v>
      </c>
      <c r="D124" s="289" t="str">
        <f>IF('Orçamento-TCE'!G124&gt;0,'Orçamento-TCE'!G124,"")</f>
        <v>TUBO DE CONCRETO SIMPLES PARA AGUAS PLUVIAIS, CLASSE PS2, COM ENCAIXE PONTA E BOLSA, DIAMETRO NOMINAL DE 500 MM - FORNECIMENTO</v>
      </c>
      <c r="E124" s="306">
        <f>IF('Orçamento-TCE'!H124&gt;0,'Orçamento-TCE'!H124,"")</f>
        <v>209</v>
      </c>
      <c r="F124" s="289" t="str">
        <f>IF('Orçamento-TCE'!I124&gt;0,'Orçamento-TCE'!I124,"")</f>
        <v>M</v>
      </c>
      <c r="G124" s="288">
        <f>orcamento!O124</f>
        <v>107.72</v>
      </c>
      <c r="H124" s="289">
        <f t="shared" si="1"/>
        <v>22513.48</v>
      </c>
      <c r="I124" s="290">
        <f>orcamento!K124</f>
        <v>0.13700000000000001</v>
      </c>
      <c r="J124" s="290">
        <v>1.1276999999999999</v>
      </c>
      <c r="K124" s="290"/>
      <c r="L124" s="307">
        <f>orcamento!M124+orcamento!N124</f>
        <v>107.72</v>
      </c>
      <c r="M124" s="307">
        <f>orcamento!L124</f>
        <v>0</v>
      </c>
    </row>
    <row r="125" spans="1:13" x14ac:dyDescent="0.25">
      <c r="A125" s="304">
        <f>IF('Orçamento-TCE'!A125&gt;0,'Orçamento-TCE'!A125,"")</f>
        <v>1</v>
      </c>
      <c r="B125" s="305">
        <f>'Orçamento-TCE'!B125</f>
        <v>106</v>
      </c>
      <c r="C125" s="305" t="str">
        <f>IF('Orçamento-TCE'!C125&gt;0,'Orçamento-TCE'!C125,"")</f>
        <v>5.20</v>
      </c>
      <c r="D125" s="289" t="str">
        <f>IF('Orçamento-TCE'!G125&gt;0,'Orçamento-TCE'!G125,"")</f>
        <v>TUBO DE CONCRETO SIMPLES PARA AGUAS PLUVIAIS, CLASSE PS2, COM ENCAIXE PONTA E BOLSA, DIAMETRO NOMINAL DE 300 MM - ASSENTAMENTO</v>
      </c>
      <c r="E125" s="306">
        <f>IF('Orçamento-TCE'!H125&gt;0,'Orçamento-TCE'!H125,"")</f>
        <v>140</v>
      </c>
      <c r="F125" s="289" t="str">
        <f>IF('Orçamento-TCE'!I125&gt;0,'Orçamento-TCE'!I125,"")</f>
        <v>M</v>
      </c>
      <c r="G125" s="288">
        <f>orcamento!O125</f>
        <v>20.900000000000002</v>
      </c>
      <c r="H125" s="289">
        <f t="shared" si="1"/>
        <v>2926</v>
      </c>
      <c r="I125" s="290">
        <f>orcamento!K125</f>
        <v>0.2215</v>
      </c>
      <c r="J125" s="290">
        <v>1.1276999999999999</v>
      </c>
      <c r="K125" s="290"/>
      <c r="L125" s="307">
        <f>orcamento!M125+orcamento!N125</f>
        <v>9</v>
      </c>
      <c r="M125" s="307">
        <f>orcamento!L125</f>
        <v>11.9</v>
      </c>
    </row>
    <row r="126" spans="1:13" x14ac:dyDescent="0.25">
      <c r="A126" s="304">
        <f>IF('Orçamento-TCE'!A126&gt;0,'Orçamento-TCE'!A126,"")</f>
        <v>1</v>
      </c>
      <c r="B126" s="305">
        <f>'Orçamento-TCE'!B126</f>
        <v>107</v>
      </c>
      <c r="C126" s="305" t="str">
        <f>IF('Orçamento-TCE'!C126&gt;0,'Orçamento-TCE'!C126,"")</f>
        <v>5.21</v>
      </c>
      <c r="D126" s="289" t="str">
        <f>IF('Orçamento-TCE'!G126&gt;0,'Orçamento-TCE'!G126,"")</f>
        <v>TUBO DE CONCRETO SIMPLES PARA AGUAS PLUVIAIS, CLASSE PS2, COM ENCAIXE PONTA E BOLSA, DIAMETRO NOMINAL DE 400 MM - ASSENTAMENTO</v>
      </c>
      <c r="E126" s="306">
        <f>IF('Orçamento-TCE'!H126&gt;0,'Orçamento-TCE'!H126,"")</f>
        <v>176</v>
      </c>
      <c r="F126" s="289" t="str">
        <f>IF('Orçamento-TCE'!I126&gt;0,'Orçamento-TCE'!I126,"")</f>
        <v>M</v>
      </c>
      <c r="G126" s="288">
        <f>orcamento!O126</f>
        <v>26.02</v>
      </c>
      <c r="H126" s="289">
        <f t="shared" si="1"/>
        <v>4579.5200000000004</v>
      </c>
      <c r="I126" s="290">
        <f>orcamento!K126</f>
        <v>0.2215</v>
      </c>
      <c r="J126" s="290">
        <v>1.1276999999999999</v>
      </c>
      <c r="K126" s="290"/>
      <c r="L126" s="307">
        <f>orcamento!M126+orcamento!N126</f>
        <v>11.01</v>
      </c>
      <c r="M126" s="307">
        <f>orcamento!L126</f>
        <v>15.01</v>
      </c>
    </row>
    <row r="127" spans="1:13" x14ac:dyDescent="0.25">
      <c r="A127" s="304">
        <f>IF('Orçamento-TCE'!A127&gt;0,'Orçamento-TCE'!A127,"")</f>
        <v>1</v>
      </c>
      <c r="B127" s="305">
        <f>'Orçamento-TCE'!B127</f>
        <v>108</v>
      </c>
      <c r="C127" s="305" t="str">
        <f>IF('Orçamento-TCE'!C127&gt;0,'Orçamento-TCE'!C127,"")</f>
        <v>5.22</v>
      </c>
      <c r="D127" s="289" t="str">
        <f>IF('Orçamento-TCE'!G127&gt;0,'Orçamento-TCE'!G127,"")</f>
        <v>TUBO DE CONCRETO SIMPLES PARA AGUAS PLUVIAIS, CLASSE PS2, COM ENCAIXE PONTA E BOLSA, DIAMETRO NOMINAL DE 500 MM - ASSENTAMENTO</v>
      </c>
      <c r="E127" s="306">
        <f>IF('Orçamento-TCE'!H127&gt;0,'Orçamento-TCE'!H127,"")</f>
        <v>209</v>
      </c>
      <c r="F127" s="289" t="str">
        <f>IF('Orçamento-TCE'!I127&gt;0,'Orçamento-TCE'!I127,"")</f>
        <v>M</v>
      </c>
      <c r="G127" s="288">
        <f>orcamento!O127</f>
        <v>32.130000000000003</v>
      </c>
      <c r="H127" s="289">
        <f t="shared" si="1"/>
        <v>6715.17</v>
      </c>
      <c r="I127" s="290">
        <f>orcamento!K127</f>
        <v>0.2215</v>
      </c>
      <c r="J127" s="290">
        <v>1.1276999999999999</v>
      </c>
      <c r="K127" s="290"/>
      <c r="L127" s="307">
        <f>orcamento!M127+orcamento!N127</f>
        <v>13.780000000000001</v>
      </c>
      <c r="M127" s="307">
        <f>orcamento!L127</f>
        <v>18.350000000000001</v>
      </c>
    </row>
    <row r="128" spans="1:13" x14ac:dyDescent="0.25">
      <c r="A128" s="304">
        <f>IF('Orçamento-TCE'!A128&gt;0,'Orçamento-TCE'!A128,"")</f>
        <v>1</v>
      </c>
      <c r="B128" s="305">
        <f>'Orçamento-TCE'!B128</f>
        <v>109</v>
      </c>
      <c r="C128" s="305" t="str">
        <f>IF('Orçamento-TCE'!C128&gt;0,'Orçamento-TCE'!C128,"")</f>
        <v>5.23</v>
      </c>
      <c r="D128" s="289" t="str">
        <f>IF('Orçamento-TCE'!G128&gt;0,'Orçamento-TCE'!G128,"")</f>
        <v>CARGA, MANOBRA E DESCARGA DE TUBOS DE CONCRETO, EM CAMINHÃO CARROCERIA COM GUINDAUTO (MUNCK) 11,7 TM</v>
      </c>
      <c r="E128" s="306">
        <f>IF('Orçamento-TCE'!H128&gt;0,'Orçamento-TCE'!H128,"")</f>
        <v>86.1</v>
      </c>
      <c r="F128" s="289" t="str">
        <f>IF('Orçamento-TCE'!I128&gt;0,'Orçamento-TCE'!I128,"")</f>
        <v>T</v>
      </c>
      <c r="G128" s="288">
        <f>orcamento!O128</f>
        <v>51.519999999999996</v>
      </c>
      <c r="H128" s="289">
        <f t="shared" si="1"/>
        <v>4435.87</v>
      </c>
      <c r="I128" s="290">
        <f>orcamento!K128</f>
        <v>0.2215</v>
      </c>
      <c r="J128" s="290">
        <v>1.1276999999999999</v>
      </c>
      <c r="K128" s="290"/>
      <c r="L128" s="307">
        <f>orcamento!M128+orcamento!N128</f>
        <v>40.06</v>
      </c>
      <c r="M128" s="307">
        <f>orcamento!L128</f>
        <v>11.46</v>
      </c>
    </row>
    <row r="129" spans="1:13" x14ac:dyDescent="0.25">
      <c r="A129" s="304">
        <f>IF('Orçamento-TCE'!A129&gt;0,'Orçamento-TCE'!A129,"")</f>
        <v>1</v>
      </c>
      <c r="B129" s="305">
        <f>'Orçamento-TCE'!B129</f>
        <v>110</v>
      </c>
      <c r="C129" s="305" t="str">
        <f>IF('Orçamento-TCE'!C129&gt;0,'Orçamento-TCE'!C129,"")</f>
        <v>5.24</v>
      </c>
      <c r="D129" s="289" t="str">
        <f>IF('Orçamento-TCE'!G129&gt;0,'Orçamento-TCE'!G129,"")</f>
        <v>TRANSPORTE COM CAMINHÃO CARROCERIA COM GUINDAUTO (MUNCK),  MOMENTO MÁXIMO DE CARGA 11,7 TM, EM VIA URBANA PAVIMENTADA, DMT ATÉ 30KM</v>
      </c>
      <c r="E129" s="306">
        <f>IF('Orçamento-TCE'!H129&gt;0,'Orçamento-TCE'!H129,"")</f>
        <v>2583</v>
      </c>
      <c r="F129" s="289" t="str">
        <f>IF('Orçamento-TCE'!I129&gt;0,'Orçamento-TCE'!I129,"")</f>
        <v>TXKM</v>
      </c>
      <c r="G129" s="288">
        <f>orcamento!O129</f>
        <v>3.54</v>
      </c>
      <c r="H129" s="289">
        <f t="shared" si="1"/>
        <v>9143.82</v>
      </c>
      <c r="I129" s="290">
        <f>orcamento!K129</f>
        <v>0.2215</v>
      </c>
      <c r="J129" s="290">
        <v>1.1276999999999999</v>
      </c>
      <c r="K129" s="290"/>
      <c r="L129" s="307">
        <f>orcamento!M129+orcamento!N129</f>
        <v>3.15</v>
      </c>
      <c r="M129" s="307">
        <f>orcamento!L129</f>
        <v>0.39</v>
      </c>
    </row>
    <row r="130" spans="1:13" x14ac:dyDescent="0.25">
      <c r="A130" s="304">
        <f>IF('Orçamento-TCE'!A130&gt;0,'Orçamento-TCE'!A130,"")</f>
        <v>1</v>
      </c>
      <c r="B130" s="305">
        <f>'Orçamento-TCE'!B130</f>
        <v>111</v>
      </c>
      <c r="C130" s="305" t="str">
        <f>IF('Orçamento-TCE'!C130&gt;0,'Orçamento-TCE'!C130,"")</f>
        <v>5.25</v>
      </c>
      <c r="D130" s="289" t="str">
        <f>IF('Orçamento-TCE'!G130&gt;0,'Orçamento-TCE'!G130,"")</f>
        <v>TRANSPORTE COM CAMINHÃO CARROCERIA COM GUINDAUTO (MUNCK),  MOMENTO MÁXIMO DE CARGA 11,7 TM, EM VIA URBANA PAVIMENTADA, ADICIONAL PARA DMT EXCEDENTE A 30 KM</v>
      </c>
      <c r="E130" s="306">
        <f>IF('Orçamento-TCE'!H130&gt;0,'Orçamento-TCE'!H130,"")</f>
        <v>1205.3999999999999</v>
      </c>
      <c r="F130" s="289" t="str">
        <f>IF('Orçamento-TCE'!I130&gt;0,'Orçamento-TCE'!I130,"")</f>
        <v>TXKM</v>
      </c>
      <c r="G130" s="288">
        <f>orcamento!O130</f>
        <v>1.3900000000000001</v>
      </c>
      <c r="H130" s="289">
        <f t="shared" si="1"/>
        <v>1675.51</v>
      </c>
      <c r="I130" s="290">
        <f>orcamento!K130</f>
        <v>0.2215</v>
      </c>
      <c r="J130" s="290">
        <v>1.1276999999999999</v>
      </c>
      <c r="K130" s="290"/>
      <c r="L130" s="307">
        <f>orcamento!M130+orcamento!N130</f>
        <v>1.23</v>
      </c>
      <c r="M130" s="307">
        <f>orcamento!L130</f>
        <v>0.16</v>
      </c>
    </row>
    <row r="131" spans="1:13" x14ac:dyDescent="0.25">
      <c r="A131" s="304">
        <f>IF('Orçamento-TCE'!A131&gt;0,'Orçamento-TCE'!A131,"")</f>
        <v>1</v>
      </c>
      <c r="B131" s="305">
        <f>'Orçamento-TCE'!B131</f>
        <v>112</v>
      </c>
      <c r="C131" s="305" t="str">
        <f>IF('Orçamento-TCE'!C131&gt;0,'Orçamento-TCE'!C131,"")</f>
        <v>5.26</v>
      </c>
      <c r="D131" s="289" t="str">
        <f>IF('Orçamento-TCE'!G131&gt;0,'Orçamento-TCE'!G131,"")</f>
        <v>POCO DE VISITA TIPO A, 0,80X0,80X1,00M EM TIJOLO MACIÇO</v>
      </c>
      <c r="E131" s="306">
        <f>IF('Orçamento-TCE'!H131&gt;0,'Orçamento-TCE'!H131,"")</f>
        <v>5</v>
      </c>
      <c r="F131" s="289" t="str">
        <f>IF('Orçamento-TCE'!I131&gt;0,'Orçamento-TCE'!I131,"")</f>
        <v>UN</v>
      </c>
      <c r="G131" s="288">
        <f>orcamento!O131</f>
        <v>1554.71</v>
      </c>
      <c r="H131" s="289">
        <f t="shared" si="1"/>
        <v>7773.55</v>
      </c>
      <c r="I131" s="290">
        <f>orcamento!K131</f>
        <v>0.2215</v>
      </c>
      <c r="J131" s="290">
        <v>1.1276999999999999</v>
      </c>
      <c r="K131" s="290"/>
      <c r="L131" s="307">
        <f>orcamento!M131+orcamento!N131</f>
        <v>794.12</v>
      </c>
      <c r="M131" s="307">
        <f>orcamento!L131</f>
        <v>760.59</v>
      </c>
    </row>
    <row r="132" spans="1:13" x14ac:dyDescent="0.25">
      <c r="A132" s="304">
        <f>IF('Orçamento-TCE'!A132&gt;0,'Orçamento-TCE'!A132,"")</f>
        <v>1</v>
      </c>
      <c r="B132" s="305">
        <f>'Orçamento-TCE'!B132</f>
        <v>113</v>
      </c>
      <c r="C132" s="305" t="str">
        <f>IF('Orçamento-TCE'!C132&gt;0,'Orçamento-TCE'!C132,"")</f>
        <v>5.27</v>
      </c>
      <c r="D132" s="289" t="str">
        <f>IF('Orçamento-TCE'!G132&gt;0,'Orçamento-TCE'!G132,"")</f>
        <v>POÇO DE VISITA TIPO B, 1,00X1,00X1,50M EM TIJOLO MACIÇO</v>
      </c>
      <c r="E132" s="306">
        <f>IF('Orçamento-TCE'!H132&gt;0,'Orçamento-TCE'!H132,"")</f>
        <v>6</v>
      </c>
      <c r="F132" s="289" t="str">
        <f>IF('Orçamento-TCE'!I132&gt;0,'Orçamento-TCE'!I132,"")</f>
        <v>UN</v>
      </c>
      <c r="G132" s="288">
        <f>orcamento!O132</f>
        <v>2830.06</v>
      </c>
      <c r="H132" s="289">
        <f t="shared" si="1"/>
        <v>16980.36</v>
      </c>
      <c r="I132" s="290">
        <f>orcamento!K132</f>
        <v>0.2215</v>
      </c>
      <c r="J132" s="290">
        <v>1.1276999999999999</v>
      </c>
      <c r="K132" s="290"/>
      <c r="L132" s="307">
        <f>orcamento!M132+orcamento!N132</f>
        <v>1438.25</v>
      </c>
      <c r="M132" s="307">
        <f>orcamento!L132</f>
        <v>1391.81</v>
      </c>
    </row>
    <row r="133" spans="1:13" x14ac:dyDescent="0.25">
      <c r="A133" s="304">
        <f>IF('Orçamento-TCE'!A133&gt;0,'Orçamento-TCE'!A133,"")</f>
        <v>1</v>
      </c>
      <c r="B133" s="305">
        <f>'Orçamento-TCE'!B133</f>
        <v>114</v>
      </c>
      <c r="C133" s="305" t="str">
        <f>IF('Orçamento-TCE'!C133&gt;0,'Orçamento-TCE'!C133,"")</f>
        <v>5.28</v>
      </c>
      <c r="D133" s="289" t="str">
        <f>IF('Orçamento-TCE'!G133&gt;0,'Orçamento-TCE'!G133,"")</f>
        <v>METRO ADICIONAL DE POÇO DE VISITA TIPO A, 0,80X0,80M EM TIJOLO MACIÇO</v>
      </c>
      <c r="E133" s="306">
        <f>IF('Orçamento-TCE'!H133&gt;0,'Orçamento-TCE'!H133,"")</f>
        <v>0.33</v>
      </c>
      <c r="F133" s="289" t="str">
        <f>IF('Orçamento-TCE'!I133&gt;0,'Orçamento-TCE'!I133,"")</f>
        <v>M</v>
      </c>
      <c r="G133" s="288">
        <f>orcamento!O133</f>
        <v>987.43</v>
      </c>
      <c r="H133" s="289">
        <f t="shared" si="1"/>
        <v>325.85000000000002</v>
      </c>
      <c r="I133" s="290">
        <f>orcamento!K133</f>
        <v>0.2215</v>
      </c>
      <c r="J133" s="290">
        <v>1.1276999999999999</v>
      </c>
      <c r="K133" s="290"/>
      <c r="L133" s="307">
        <f>orcamento!M133+orcamento!N133</f>
        <v>475.07</v>
      </c>
      <c r="M133" s="307">
        <f>orcamento!L133</f>
        <v>512.36</v>
      </c>
    </row>
    <row r="134" spans="1:13" x14ac:dyDescent="0.25">
      <c r="A134" s="304">
        <f>IF('Orçamento-TCE'!A134&gt;0,'Orçamento-TCE'!A134,"")</f>
        <v>1</v>
      </c>
      <c r="B134" s="305">
        <f>'Orçamento-TCE'!B134</f>
        <v>115</v>
      </c>
      <c r="C134" s="305" t="str">
        <f>IF('Orçamento-TCE'!C134&gt;0,'Orçamento-TCE'!C134,"")</f>
        <v>5.29</v>
      </c>
      <c r="D134" s="289" t="str">
        <f>IF('Orçamento-TCE'!G134&gt;0,'Orçamento-TCE'!G134,"")</f>
        <v>METRO ADICIONAL DE POÇO DE VISITA TIPO B, 1,00X1,00M EM TIJOLO MACIÇO</v>
      </c>
      <c r="E134" s="306">
        <f>IF('Orçamento-TCE'!H134&gt;0,'Orçamento-TCE'!H134,"")</f>
        <v>2.34</v>
      </c>
      <c r="F134" s="289" t="str">
        <f>IF('Orçamento-TCE'!I134&gt;0,'Orçamento-TCE'!I134,"")</f>
        <v>M</v>
      </c>
      <c r="G134" s="288">
        <f>orcamento!O134</f>
        <v>1269.55</v>
      </c>
      <c r="H134" s="289">
        <f t="shared" si="1"/>
        <v>2970.75</v>
      </c>
      <c r="I134" s="290">
        <f>orcamento!K134</f>
        <v>0.2215</v>
      </c>
      <c r="J134" s="290">
        <v>1.1276999999999999</v>
      </c>
      <c r="K134" s="290"/>
      <c r="L134" s="307">
        <f>orcamento!M134+orcamento!N134</f>
        <v>610.81000000000006</v>
      </c>
      <c r="M134" s="307">
        <f>orcamento!L134</f>
        <v>658.74</v>
      </c>
    </row>
    <row r="135" spans="1:13" x14ac:dyDescent="0.25">
      <c r="A135" s="304">
        <f>IF('Orçamento-TCE'!A135&gt;0,'Orçamento-TCE'!A135,"")</f>
        <v>1</v>
      </c>
      <c r="B135" s="305">
        <f>'Orçamento-TCE'!B135</f>
        <v>116</v>
      </c>
      <c r="C135" s="305" t="str">
        <f>IF('Orçamento-TCE'!C135&gt;0,'Orçamento-TCE'!C135,"")</f>
        <v>5.30</v>
      </c>
      <c r="D135" s="289" t="str">
        <f>IF('Orçamento-TCE'!G135&gt;0,'Orçamento-TCE'!G135,"")</f>
        <v>CHAMINÉ PARA POÇO DE VISITA Ø80M EM TIJOLO MACIÇO</v>
      </c>
      <c r="E135" s="306">
        <f>IF('Orçamento-TCE'!H135&gt;0,'Orçamento-TCE'!H135,"")</f>
        <v>0.92</v>
      </c>
      <c r="F135" s="289" t="str">
        <f>IF('Orçamento-TCE'!I135&gt;0,'Orçamento-TCE'!I135,"")</f>
        <v>M</v>
      </c>
      <c r="G135" s="288">
        <f>orcamento!O135</f>
        <v>1386.9199999999998</v>
      </c>
      <c r="H135" s="289">
        <f t="shared" si="1"/>
        <v>1275.97</v>
      </c>
      <c r="I135" s="290">
        <f>orcamento!K135</f>
        <v>0.2215</v>
      </c>
      <c r="J135" s="290">
        <v>1.1276999999999999</v>
      </c>
      <c r="K135" s="290"/>
      <c r="L135" s="307">
        <f>orcamento!M135+orcamento!N135</f>
        <v>803.69</v>
      </c>
      <c r="M135" s="307">
        <f>orcamento!L135</f>
        <v>583.23</v>
      </c>
    </row>
    <row r="136" spans="1:13" x14ac:dyDescent="0.25">
      <c r="A136" s="304">
        <f>IF('Orçamento-TCE'!A136&gt;0,'Orçamento-TCE'!A136,"")</f>
        <v>1</v>
      </c>
      <c r="B136" s="305">
        <f>'Orçamento-TCE'!B136</f>
        <v>117</v>
      </c>
      <c r="C136" s="305" t="str">
        <f>IF('Orçamento-TCE'!C136&gt;0,'Orçamento-TCE'!C136,"")</f>
        <v>5.31</v>
      </c>
      <c r="D136" s="289" t="str">
        <f>IF('Orçamento-TCE'!G136&gt;0,'Orçamento-TCE'!G136,"")</f>
        <v>BOCA-DE-LOBO 1,00X1,00X0,90M EM TIJOLO MACIÇO COM TAMPA DE CONCRETO E ESPELHO PRÉ-MOLDADO DE CONCRETO</v>
      </c>
      <c r="E136" s="306">
        <f>IF('Orçamento-TCE'!H136&gt;0,'Orçamento-TCE'!H136,"")</f>
        <v>21</v>
      </c>
      <c r="F136" s="289" t="str">
        <f>IF('Orçamento-TCE'!I136&gt;0,'Orçamento-TCE'!I136,"")</f>
        <v>UN</v>
      </c>
      <c r="G136" s="288">
        <f>orcamento!O136</f>
        <v>1540.92</v>
      </c>
      <c r="H136" s="289">
        <f t="shared" si="1"/>
        <v>32359.32</v>
      </c>
      <c r="I136" s="290">
        <f>orcamento!K136</f>
        <v>0.2215</v>
      </c>
      <c r="J136" s="290">
        <v>1.1276999999999999</v>
      </c>
      <c r="K136" s="290"/>
      <c r="L136" s="307">
        <f>orcamento!M136+orcamento!N136</f>
        <v>788</v>
      </c>
      <c r="M136" s="307">
        <f>orcamento!L136</f>
        <v>752.92</v>
      </c>
    </row>
    <row r="137" spans="1:13" x14ac:dyDescent="0.25">
      <c r="A137" s="304">
        <f>IF('Orçamento-TCE'!A137&gt;0,'Orçamento-TCE'!A137,"")</f>
        <v>1</v>
      </c>
      <c r="B137" s="305">
        <f>'Orçamento-TCE'!B137</f>
        <v>118</v>
      </c>
      <c r="C137" s="305" t="str">
        <f>IF('Orçamento-TCE'!C137&gt;0,'Orçamento-TCE'!C137,"")</f>
        <v>5.32</v>
      </c>
      <c r="D137" s="289" t="str">
        <f>IF('Orçamento-TCE'!G137&gt;0,'Orçamento-TCE'!G137,"")</f>
        <v>TAMPA CIRCULAR, EM FERRO FUNDIDO, DIÂMETRO INTERNO = 0,6 M</v>
      </c>
      <c r="E137" s="306">
        <f>IF('Orçamento-TCE'!H137&gt;0,'Orçamento-TCE'!H137,"")</f>
        <v>11</v>
      </c>
      <c r="F137" s="289" t="str">
        <f>IF('Orçamento-TCE'!I137&gt;0,'Orçamento-TCE'!I137,"")</f>
        <v>UN</v>
      </c>
      <c r="G137" s="288">
        <f>orcamento!O137</f>
        <v>863.11</v>
      </c>
      <c r="H137" s="289">
        <f t="shared" si="1"/>
        <v>9494.2099999999991</v>
      </c>
      <c r="I137" s="290">
        <f>orcamento!K137</f>
        <v>0.2215</v>
      </c>
      <c r="J137" s="290">
        <v>1.1276999999999999</v>
      </c>
      <c r="K137" s="290"/>
      <c r="L137" s="307">
        <f>orcamento!M137+orcamento!N137</f>
        <v>812.99</v>
      </c>
      <c r="M137" s="307">
        <f>orcamento!L137</f>
        <v>50.12</v>
      </c>
    </row>
    <row r="138" spans="1:13" x14ac:dyDescent="0.25">
      <c r="A138" s="304">
        <f>IF('Orçamento-TCE'!A138&gt;0,'Orçamento-TCE'!A138,"")</f>
        <v>1</v>
      </c>
      <c r="B138" s="305">
        <f>'Orçamento-TCE'!B138</f>
        <v>119</v>
      </c>
      <c r="C138" s="305" t="str">
        <f>IF('Orçamento-TCE'!C138&gt;0,'Orçamento-TCE'!C138,"")</f>
        <v>5.33</v>
      </c>
      <c r="D138" s="289" t="str">
        <f>IF('Orçamento-TCE'!G138&gt;0,'Orçamento-TCE'!G138,"")</f>
        <v>ESGOTAMENTO DE VALA COM BOMBA</v>
      </c>
      <c r="E138" s="306">
        <f>IF('Orçamento-TCE'!H138&gt;0,'Orçamento-TCE'!H138,"")</f>
        <v>40</v>
      </c>
      <c r="F138" s="289" t="str">
        <f>IF('Orçamento-TCE'!I138&gt;0,'Orçamento-TCE'!I138,"")</f>
        <v>H</v>
      </c>
      <c r="G138" s="288">
        <f>orcamento!O138</f>
        <v>27.290000000000003</v>
      </c>
      <c r="H138" s="289">
        <f t="shared" si="1"/>
        <v>1091.5999999999999</v>
      </c>
      <c r="I138" s="290">
        <f>orcamento!K138</f>
        <v>0.2215</v>
      </c>
      <c r="J138" s="290">
        <v>1.1276999999999999</v>
      </c>
      <c r="K138" s="290"/>
      <c r="L138" s="307">
        <f>orcamento!M138+orcamento!N138</f>
        <v>25.26</v>
      </c>
      <c r="M138" s="307">
        <f>orcamento!L138</f>
        <v>2.0299999999999998</v>
      </c>
    </row>
    <row r="139" spans="1:13" x14ac:dyDescent="0.25">
      <c r="A139" s="304" t="str">
        <f>IF('Orçamento-TCE'!A139&gt;0,'Orçamento-TCE'!A139,"")</f>
        <v/>
      </c>
      <c r="B139" s="305">
        <f>'Orçamento-TCE'!B139</f>
        <v>0</v>
      </c>
      <c r="C139" s="305" t="str">
        <f>IF('Orçamento-TCE'!C139&gt;0,'Orçamento-TCE'!C139,"")</f>
        <v/>
      </c>
      <c r="D139" s="289" t="str">
        <f>IF('Orçamento-TCE'!G139&gt;0,'Orçamento-TCE'!G139,"")</f>
        <v/>
      </c>
      <c r="E139" s="306" t="str">
        <f>IF('Orçamento-TCE'!H139&gt;0,'Orçamento-TCE'!H139,"")</f>
        <v/>
      </c>
      <c r="F139" s="289" t="str">
        <f>IF('Orçamento-TCE'!I139&gt;0,'Orçamento-TCE'!I139,"")</f>
        <v/>
      </c>
      <c r="G139" s="288">
        <f>orcamento!O139</f>
        <v>0</v>
      </c>
      <c r="H139" s="289" t="str">
        <f t="shared" si="1"/>
        <v/>
      </c>
      <c r="I139" s="290">
        <f>orcamento!K139</f>
        <v>0</v>
      </c>
      <c r="J139" s="290">
        <v>1.1276999999999999</v>
      </c>
      <c r="K139" s="290"/>
      <c r="L139" s="307">
        <f>orcamento!M139+orcamento!N139</f>
        <v>0</v>
      </c>
      <c r="M139" s="307">
        <f>orcamento!L139</f>
        <v>0</v>
      </c>
    </row>
    <row r="140" spans="1:13" x14ac:dyDescent="0.25">
      <c r="A140" s="304">
        <f>IF('Orçamento-TCE'!A140&gt;0,'Orçamento-TCE'!A140,"")</f>
        <v>1</v>
      </c>
      <c r="B140" s="305">
        <f>'Orçamento-TCE'!B140</f>
        <v>120</v>
      </c>
      <c r="C140" s="305" t="str">
        <f>IF('Orçamento-TCE'!C140&gt;0,'Orçamento-TCE'!C140,"")</f>
        <v>6.1</v>
      </c>
      <c r="D140" s="289" t="str">
        <f>IF('Orçamento-TCE'!G140&gt;0,'Orçamento-TCE'!G140,"")</f>
        <v>LIMPEZA FINAL</v>
      </c>
      <c r="E140" s="306">
        <f>IF('Orçamento-TCE'!H140&gt;0,'Orçamento-TCE'!H140,"")</f>
        <v>5517</v>
      </c>
      <c r="F140" s="289" t="str">
        <f>IF('Orçamento-TCE'!I140&gt;0,'Orçamento-TCE'!I140,"")</f>
        <v>M2</v>
      </c>
      <c r="G140" s="288">
        <f>orcamento!O140</f>
        <v>0.66</v>
      </c>
      <c r="H140" s="289">
        <f t="shared" si="1"/>
        <v>3641.22</v>
      </c>
      <c r="I140" s="290">
        <f>orcamento!K140</f>
        <v>0.2215</v>
      </c>
      <c r="J140" s="290">
        <v>1.1276999999999999</v>
      </c>
      <c r="K140" s="290"/>
      <c r="L140" s="307">
        <f>orcamento!M140+orcamento!N140</f>
        <v>0.13</v>
      </c>
      <c r="M140" s="307">
        <f>orcamento!L140</f>
        <v>0.53</v>
      </c>
    </row>
    <row r="141" spans="1:13" x14ac:dyDescent="0.25">
      <c r="A141" s="304">
        <f>IF('Orçamento-TCE'!A141&gt;0,'Orçamento-TCE'!A141,"")</f>
        <v>1</v>
      </c>
      <c r="B141" s="305">
        <f>'Orçamento-TCE'!B141</f>
        <v>121</v>
      </c>
      <c r="C141" s="305" t="str">
        <f>IF('Orçamento-TCE'!C141&gt;0,'Orçamento-TCE'!C141,"")</f>
        <v>6.2</v>
      </c>
      <c r="D141" s="289" t="str">
        <f>IF('Orçamento-TCE'!G141&gt;0,'Orçamento-TCE'!G141,"")</f>
        <v>FRETE CONTAINER (DEVOLUÇÃO)</v>
      </c>
      <c r="E141" s="306">
        <f>IF('Orçamento-TCE'!H141&gt;0,'Orçamento-TCE'!H141,"")</f>
        <v>3</v>
      </c>
      <c r="F141" s="289" t="str">
        <f>IF('Orçamento-TCE'!I141&gt;0,'Orçamento-TCE'!I141,"")</f>
        <v>M2</v>
      </c>
      <c r="G141" s="288">
        <f>orcamento!O141</f>
        <v>88.37</v>
      </c>
      <c r="H141" s="289">
        <f t="shared" ref="H141:H143" si="2">IFERROR(IF(E141*G141&lt;&gt;0,ROUND(ROUND(E141,4)*ROUND(G141,4),2),""),"")</f>
        <v>265.11</v>
      </c>
      <c r="I141" s="290">
        <f>orcamento!K141</f>
        <v>0.2215</v>
      </c>
      <c r="J141" s="290">
        <v>1.1276999999999999</v>
      </c>
      <c r="K141" s="290"/>
      <c r="L141" s="307">
        <f>orcamento!M141+orcamento!N141</f>
        <v>45.1</v>
      </c>
      <c r="M141" s="307">
        <f>orcamento!L141</f>
        <v>43.27</v>
      </c>
    </row>
    <row r="142" spans="1:13" x14ac:dyDescent="0.25">
      <c r="A142" s="304">
        <f>IF('Orçamento-TCE'!A142&gt;0,'Orçamento-TCE'!A142,"")</f>
        <v>1</v>
      </c>
      <c r="B142" s="305">
        <f>'Orçamento-TCE'!B142</f>
        <v>122</v>
      </c>
      <c r="C142" s="305" t="str">
        <f>IF('Orçamento-TCE'!C142&gt;0,'Orçamento-TCE'!C142,"")</f>
        <v>6.3</v>
      </c>
      <c r="D142" s="289" t="str">
        <f>IF('Orçamento-TCE'!G142&gt;0,'Orçamento-TCE'!G142,"")</f>
        <v>DESMOBILIZAÇÃO DE EQUIPAMENTOS PESADOS E LEVES E AUTOPROPELIDOS</v>
      </c>
      <c r="E142" s="306">
        <f>IF('Orçamento-TCE'!H142&gt;0,'Orçamento-TCE'!H142,"")</f>
        <v>1</v>
      </c>
      <c r="F142" s="289" t="str">
        <f>IF('Orçamento-TCE'!I142&gt;0,'Orçamento-TCE'!I142,"")</f>
        <v>UN</v>
      </c>
      <c r="G142" s="288">
        <f>orcamento!O142</f>
        <v>8604.18</v>
      </c>
      <c r="H142" s="289">
        <f t="shared" si="2"/>
        <v>8604.18</v>
      </c>
      <c r="I142" s="290">
        <f>orcamento!K142</f>
        <v>0.2215</v>
      </c>
      <c r="J142" s="290">
        <v>1.1276999999999999</v>
      </c>
      <c r="K142" s="290"/>
      <c r="L142" s="307">
        <f>orcamento!M142+orcamento!N142</f>
        <v>7759.11</v>
      </c>
      <c r="M142" s="307">
        <f>orcamento!L142</f>
        <v>845.07</v>
      </c>
    </row>
    <row r="143" spans="1:13" x14ac:dyDescent="0.25">
      <c r="A143" s="304">
        <f>IF('Orçamento-TCE'!A143&gt;0,'Orçamento-TCE'!A143,"")</f>
        <v>1</v>
      </c>
      <c r="B143" s="305">
        <f>'Orçamento-TCE'!B143</f>
        <v>123</v>
      </c>
      <c r="C143" s="305" t="str">
        <f>IF('Orçamento-TCE'!C143&gt;0,'Orçamento-TCE'!C143,"")</f>
        <v>6.4</v>
      </c>
      <c r="D143" s="289" t="str">
        <f>IF('Orçamento-TCE'!G143&gt;0,'Orçamento-TCE'!G143,"")</f>
        <v>DESMONTAGEM CANTEIRO</v>
      </c>
      <c r="E143" s="306">
        <f>IF('Orçamento-TCE'!H143&gt;0,'Orçamento-TCE'!H143,"")</f>
        <v>1</v>
      </c>
      <c r="F143" s="289" t="str">
        <f>IF('Orçamento-TCE'!I143&gt;0,'Orçamento-TCE'!I143,"")</f>
        <v>UN</v>
      </c>
      <c r="G143" s="288">
        <f>orcamento!O143</f>
        <v>1718.31</v>
      </c>
      <c r="H143" s="289">
        <f t="shared" si="2"/>
        <v>1718.31</v>
      </c>
      <c r="I143" s="290">
        <f>orcamento!K143</f>
        <v>0.2215</v>
      </c>
      <c r="J143" s="290">
        <v>1.1276999999999999</v>
      </c>
      <c r="K143" s="290"/>
      <c r="L143" s="307">
        <f>orcamento!M143+orcamento!N143</f>
        <v>418.24</v>
      </c>
      <c r="M143" s="307">
        <f>orcamento!L143</f>
        <v>1300.07</v>
      </c>
    </row>
  </sheetData>
  <mergeCells count="12">
    <mergeCell ref="E10:M10"/>
    <mergeCell ref="A1:H1"/>
    <mergeCell ref="C2:D2"/>
    <mergeCell ref="A3:B3"/>
    <mergeCell ref="C3:H3"/>
    <mergeCell ref="C4:F4"/>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4"/>
  <sheetViews>
    <sheetView showGridLines="0" tabSelected="1" topLeftCell="A123" zoomScale="85" zoomScaleNormal="85" workbookViewId="0">
      <selection activeCell="N147" sqref="N147"/>
    </sheetView>
  </sheetViews>
  <sheetFormatPr defaultRowHeight="15" x14ac:dyDescent="0.25"/>
  <cols>
    <col min="1" max="1" width="9.42578125" customWidth="1"/>
    <col min="2" max="2" width="15" style="12" customWidth="1"/>
    <col min="3" max="3" width="12.5703125" style="12" bestFit="1" customWidth="1"/>
    <col min="4" max="4" width="74.85546875" customWidth="1"/>
    <col min="5" max="5" width="16" style="36" customWidth="1"/>
    <col min="6" max="6" width="9.5703125" customWidth="1"/>
    <col min="7" max="7" width="17" style="48" customWidth="1"/>
    <col min="8" max="8" width="19.85546875" style="48" customWidth="1"/>
    <col min="9" max="9" width="16.7109375" style="48" customWidth="1"/>
    <col min="10" max="10" width="15.42578125" style="48" customWidth="1"/>
    <col min="11" max="11" width="9.140625" customWidth="1"/>
    <col min="12" max="12" width="17" style="6" customWidth="1"/>
    <col min="13" max="13" width="19.85546875" style="6" customWidth="1"/>
    <col min="14" max="14" width="16.7109375" style="6" customWidth="1"/>
    <col min="15" max="15" width="17.28515625" style="6" bestFit="1" customWidth="1"/>
    <col min="16" max="16" width="25.28515625" style="36" customWidth="1"/>
  </cols>
  <sheetData>
    <row r="1" spans="1:16" s="17" customFormat="1" ht="21" thickBot="1" x14ac:dyDescent="0.25">
      <c r="A1" s="16"/>
      <c r="B1" s="16"/>
      <c r="C1" s="16"/>
      <c r="D1" s="34" t="s">
        <v>78</v>
      </c>
      <c r="E1" s="122"/>
      <c r="F1" s="16"/>
      <c r="G1" s="123"/>
      <c r="H1" s="123"/>
      <c r="I1" s="123"/>
      <c r="J1" s="123"/>
      <c r="K1" s="16"/>
      <c r="L1" s="16"/>
      <c r="M1" s="16"/>
      <c r="N1" s="16"/>
      <c r="O1" s="16"/>
      <c r="P1" s="122"/>
    </row>
    <row r="2" spans="1:16" s="17" customFormat="1" ht="18.75" x14ac:dyDescent="0.2">
      <c r="A2" s="18"/>
      <c r="B2" s="19"/>
      <c r="C2" s="19"/>
      <c r="D2" s="35" t="s">
        <v>81</v>
      </c>
      <c r="E2" s="37"/>
      <c r="F2" s="19"/>
      <c r="G2" s="42"/>
      <c r="H2" s="42"/>
      <c r="I2" s="42"/>
      <c r="J2" s="42"/>
      <c r="K2" s="19"/>
      <c r="L2" s="19"/>
      <c r="M2" s="19"/>
      <c r="N2" s="19"/>
      <c r="O2" s="19"/>
      <c r="P2" s="79"/>
    </row>
    <row r="3" spans="1:16" s="17" customFormat="1" x14ac:dyDescent="0.2">
      <c r="A3" s="21"/>
      <c r="B3" s="22"/>
      <c r="C3" s="22"/>
      <c r="D3" s="84" t="str">
        <f>"Objeto: "&amp;dados!B3</f>
        <v>Objeto: EXECUÇÃO DE OBRA DE PAVIMENTAÇÃO E DRENAGEM DA RUA REINALDO MULLER</v>
      </c>
      <c r="E3" s="38"/>
      <c r="F3" s="23"/>
      <c r="G3" s="43"/>
      <c r="H3" s="43"/>
      <c r="I3" s="43"/>
      <c r="J3" s="43"/>
      <c r="K3" s="23"/>
      <c r="L3" s="23"/>
      <c r="M3" s="23"/>
      <c r="N3" s="23"/>
      <c r="O3" s="23"/>
      <c r="P3" s="80"/>
    </row>
    <row r="4" spans="1:16" s="17" customFormat="1" x14ac:dyDescent="0.2">
      <c r="A4" s="21"/>
      <c r="B4" s="22"/>
      <c r="C4" s="22"/>
      <c r="D4" s="84" t="str">
        <f>"Endereço: "&amp;dados!B4</f>
        <v>Endereço: Rua Reinaldo Muller, Trecho Rua Espatódeas até Rua Evaldo Queiroz de Figueiredo, Porto Alegre, RS</v>
      </c>
      <c r="E4" s="39"/>
      <c r="F4" s="22"/>
      <c r="G4" s="44"/>
      <c r="H4" s="44"/>
      <c r="I4" s="44"/>
      <c r="J4" s="44"/>
      <c r="K4" s="22"/>
      <c r="L4" s="23"/>
      <c r="M4" s="23"/>
      <c r="N4" s="23"/>
      <c r="O4" s="23"/>
      <c r="P4" s="81"/>
    </row>
    <row r="5" spans="1:16" s="17" customFormat="1" ht="14.25" x14ac:dyDescent="0.2">
      <c r="A5" s="21"/>
      <c r="B5" s="22"/>
      <c r="C5" s="22"/>
      <c r="D5" s="22"/>
      <c r="E5" s="39"/>
      <c r="F5" s="23"/>
      <c r="G5" s="43"/>
      <c r="H5" s="43"/>
      <c r="I5" s="43"/>
      <c r="J5" s="43"/>
      <c r="K5" s="22"/>
      <c r="L5" s="23"/>
      <c r="M5" s="23"/>
      <c r="N5" s="23"/>
      <c r="O5" s="23"/>
      <c r="P5" s="81"/>
    </row>
    <row r="6" spans="1:16" s="17" customFormat="1" ht="18" x14ac:dyDescent="0.2">
      <c r="A6" s="21"/>
      <c r="B6" s="26"/>
      <c r="C6" s="26"/>
      <c r="D6" s="157" t="str">
        <f>"Orçamento ("&amp;dados!B10&amp;")"</f>
        <v>Orçamento (Não desonerado)</v>
      </c>
      <c r="E6" s="40"/>
      <c r="F6" s="26"/>
      <c r="G6" s="45"/>
      <c r="H6" s="45"/>
      <c r="I6" s="45"/>
      <c r="J6" s="45"/>
      <c r="K6" s="26"/>
      <c r="L6" s="26"/>
      <c r="M6" s="26"/>
      <c r="N6" s="26"/>
      <c r="O6" s="26"/>
      <c r="P6" s="82"/>
    </row>
    <row r="7" spans="1:16" s="33" customFormat="1" ht="13.5" thickBot="1" x14ac:dyDescent="0.25">
      <c r="A7" s="29"/>
      <c r="B7" s="30"/>
      <c r="C7" s="30"/>
      <c r="D7" s="30"/>
      <c r="E7" s="41"/>
      <c r="F7" s="31"/>
      <c r="G7" s="46"/>
      <c r="H7" s="46"/>
      <c r="I7" s="46"/>
      <c r="J7" s="46"/>
      <c r="K7" s="30"/>
      <c r="L7" s="31"/>
      <c r="M7" s="31"/>
      <c r="N7" s="31"/>
      <c r="O7" s="31"/>
      <c r="P7" s="83"/>
    </row>
    <row r="8" spans="1:16" x14ac:dyDescent="0.25">
      <c r="A8" s="56" t="s">
        <v>0</v>
      </c>
      <c r="B8" s="57" t="s">
        <v>92</v>
      </c>
      <c r="C8" s="58" t="s">
        <v>93</v>
      </c>
      <c r="D8" s="59" t="s">
        <v>1</v>
      </c>
      <c r="E8" s="484" t="s">
        <v>94</v>
      </c>
      <c r="F8" s="60" t="s">
        <v>2</v>
      </c>
      <c r="G8" s="54"/>
      <c r="H8" s="53" t="s">
        <v>37</v>
      </c>
      <c r="I8" s="53"/>
      <c r="J8" s="52"/>
      <c r="K8" s="55" t="s">
        <v>4</v>
      </c>
      <c r="L8" s="54"/>
      <c r="M8" s="53" t="s">
        <v>44</v>
      </c>
      <c r="N8" s="53"/>
      <c r="O8" s="52"/>
      <c r="P8" s="86" t="s">
        <v>5</v>
      </c>
    </row>
    <row r="9" spans="1:16" s="6" customFormat="1" x14ac:dyDescent="0.25">
      <c r="A9" s="56"/>
      <c r="B9" s="57"/>
      <c r="C9" s="61"/>
      <c r="D9" s="59"/>
      <c r="E9" s="485"/>
      <c r="F9" s="62"/>
      <c r="G9" s="51" t="s">
        <v>91</v>
      </c>
      <c r="H9" s="51" t="s">
        <v>12257</v>
      </c>
      <c r="I9" s="51" t="s">
        <v>12258</v>
      </c>
      <c r="J9" s="51" t="s">
        <v>90</v>
      </c>
      <c r="K9" s="49"/>
      <c r="L9" s="51" t="s">
        <v>91</v>
      </c>
      <c r="M9" s="51" t="s">
        <v>12257</v>
      </c>
      <c r="N9" s="51" t="s">
        <v>12258</v>
      </c>
      <c r="O9" s="51" t="s">
        <v>90</v>
      </c>
      <c r="P9" s="87"/>
    </row>
    <row r="10" spans="1:16" s="7" customFormat="1" x14ac:dyDescent="0.2">
      <c r="A10" s="385">
        <v>1</v>
      </c>
      <c r="B10" s="386"/>
      <c r="C10" s="387"/>
      <c r="D10" s="388" t="s">
        <v>12855</v>
      </c>
      <c r="E10" s="389"/>
      <c r="F10" s="390"/>
      <c r="G10" s="389"/>
      <c r="H10" s="389"/>
      <c r="I10" s="389"/>
      <c r="J10" s="389"/>
      <c r="K10" s="391"/>
      <c r="L10" s="389"/>
      <c r="M10" s="389"/>
      <c r="N10" s="389"/>
      <c r="O10" s="389"/>
      <c r="P10" s="138"/>
    </row>
    <row r="11" spans="1:16" s="7" customFormat="1" x14ac:dyDescent="0.2">
      <c r="A11" s="360" t="s">
        <v>9219</v>
      </c>
      <c r="B11" s="361"/>
      <c r="C11" s="362"/>
      <c r="D11" s="363" t="s">
        <v>12856</v>
      </c>
      <c r="E11" s="380"/>
      <c r="F11" s="364"/>
      <c r="G11" s="364"/>
      <c r="H11" s="364"/>
      <c r="I11" s="364"/>
      <c r="J11" s="365"/>
      <c r="K11" s="365"/>
      <c r="L11" s="364"/>
      <c r="M11" s="364"/>
      <c r="N11" s="364"/>
      <c r="O11" s="364"/>
      <c r="P11" s="366"/>
    </row>
    <row r="12" spans="1:16" s="7" customFormat="1" ht="14.25" x14ac:dyDescent="0.2">
      <c r="A12" s="3" t="s">
        <v>12463</v>
      </c>
      <c r="B12" s="367" t="s">
        <v>9260</v>
      </c>
      <c r="C12" s="368" t="s">
        <v>13245</v>
      </c>
      <c r="D12" s="369" t="str">
        <f>VLOOKUP(C12,composicoes!$A:$M,2,0)</f>
        <v>ADMINISTRAÇÃO LOCAL</v>
      </c>
      <c r="E12" s="370">
        <v>1</v>
      </c>
      <c r="F12" s="371" t="str">
        <f>VLOOKUP(C12,composicoes!$A:$M,9,0)</f>
        <v>UN</v>
      </c>
      <c r="G12" s="9">
        <f>VLOOKUP(C12,composicoes!$A:$M,11,0)</f>
        <v>55535.76</v>
      </c>
      <c r="H12" s="9">
        <f>VLOOKUP(C12,composicoes!$A:$M,12,0)</f>
        <v>972.72</v>
      </c>
      <c r="I12" s="9">
        <f>VLOOKUP(C12,composicoes!$A:$M,13,0)</f>
        <v>8623.44</v>
      </c>
      <c r="J12" s="373">
        <f t="shared" ref="J12:J17" si="0">G12+H12+I12</f>
        <v>65131.920000000006</v>
      </c>
      <c r="K12" s="374">
        <v>0.2215</v>
      </c>
      <c r="L12" s="375">
        <f t="shared" ref="L12:N17" si="1">ROUND(G12*(1+$K12),2)</f>
        <v>67836.929999999993</v>
      </c>
      <c r="M12" s="375">
        <f t="shared" si="1"/>
        <v>1188.18</v>
      </c>
      <c r="N12" s="375">
        <f t="shared" si="1"/>
        <v>10533.53</v>
      </c>
      <c r="O12" s="375">
        <f t="shared" ref="O12:O17" si="2">ROUND(L12+M12+N12,2)</f>
        <v>79558.64</v>
      </c>
      <c r="P12" s="376">
        <f t="shared" ref="P12:P17" si="3">ROUND(O12*E12,2)</f>
        <v>79558.64</v>
      </c>
    </row>
    <row r="13" spans="1:16" s="7" customFormat="1" ht="14.25" x14ac:dyDescent="0.2">
      <c r="A13" s="3" t="s">
        <v>12464</v>
      </c>
      <c r="B13" s="367" t="s">
        <v>9260</v>
      </c>
      <c r="C13" s="368" t="s">
        <v>9261</v>
      </c>
      <c r="D13" s="369" t="str">
        <f>VLOOKUP(C13,composicoes!$A:$M,2,0)</f>
        <v>VIGILÂNCIA NOTURNA</v>
      </c>
      <c r="E13" s="370">
        <v>1</v>
      </c>
      <c r="F13" s="371" t="str">
        <f>VLOOKUP(C13,composicoes!$A:$M,9,0)</f>
        <v>UN</v>
      </c>
      <c r="G13" s="9">
        <f>VLOOKUP(C13,composicoes!$A:$M,11,0)</f>
        <v>96854.399999999994</v>
      </c>
      <c r="H13" s="9">
        <f>VLOOKUP(C13,composicoes!$A:$M,12,0)</f>
        <v>23112</v>
      </c>
      <c r="I13" s="9">
        <f>VLOOKUP(C13,composicoes!$A:$M,13,0)</f>
        <v>0</v>
      </c>
      <c r="J13" s="373">
        <f t="shared" ref="J13:J14" si="4">G13+H13+I13</f>
        <v>119966.39999999999</v>
      </c>
      <c r="K13" s="374">
        <v>0.2215</v>
      </c>
      <c r="L13" s="375">
        <f t="shared" ref="L13:L14" si="5">ROUND(G13*(1+$K13),2)</f>
        <v>118307.65</v>
      </c>
      <c r="M13" s="375">
        <f t="shared" ref="M13:M14" si="6">ROUND(H13*(1+$K13),2)</f>
        <v>28231.31</v>
      </c>
      <c r="N13" s="375">
        <f t="shared" ref="N13:N14" si="7">ROUND(I13*(1+$K13),2)</f>
        <v>0</v>
      </c>
      <c r="O13" s="375">
        <f t="shared" ref="O13:O14" si="8">ROUND(L13+M13+N13,2)</f>
        <v>146538.96</v>
      </c>
      <c r="P13" s="376">
        <f t="shared" ref="P13:P14" si="9">ROUND(O13*E13,2)</f>
        <v>146538.96</v>
      </c>
    </row>
    <row r="14" spans="1:16" s="7" customFormat="1" ht="16.5" customHeight="1" x14ac:dyDescent="0.2">
      <c r="A14" s="3" t="s">
        <v>13246</v>
      </c>
      <c r="B14" s="367" t="s">
        <v>9260</v>
      </c>
      <c r="C14" s="377" t="s">
        <v>9265</v>
      </c>
      <c r="D14" s="369" t="str">
        <f>VLOOKUP(C14,composicoes!$A:$M,2,0)</f>
        <v>MANUTENÇÃO DO CANTEIRO DE OBRAS (ENERGIA, AGUA, SINALIZAÇÃO)</v>
      </c>
      <c r="E14" s="378">
        <v>1</v>
      </c>
      <c r="F14" s="371" t="str">
        <f>VLOOKUP(C14,composicoes!$A:$M,9,0)</f>
        <v>UN</v>
      </c>
      <c r="G14" s="9">
        <f>VLOOKUP(C14,composicoes!$A:$M,11,0)</f>
        <v>18236.16</v>
      </c>
      <c r="H14" s="9">
        <f>VLOOKUP(C14,composicoes!$A:$M,12,0)</f>
        <v>22430.06</v>
      </c>
      <c r="I14" s="9">
        <f>VLOOKUP(C14,composicoes!$A:$M,13,0)</f>
        <v>5348.88</v>
      </c>
      <c r="J14" s="373">
        <f t="shared" si="4"/>
        <v>46015.1</v>
      </c>
      <c r="K14" s="374">
        <v>0.2215</v>
      </c>
      <c r="L14" s="375">
        <f t="shared" si="5"/>
        <v>22275.47</v>
      </c>
      <c r="M14" s="375">
        <f t="shared" si="6"/>
        <v>27398.32</v>
      </c>
      <c r="N14" s="375">
        <f t="shared" si="7"/>
        <v>6533.66</v>
      </c>
      <c r="O14" s="375">
        <f t="shared" si="8"/>
        <v>56207.45</v>
      </c>
      <c r="P14" s="376">
        <f t="shared" si="9"/>
        <v>56207.45</v>
      </c>
    </row>
    <row r="15" spans="1:16" s="7" customFormat="1" ht="14.25" x14ac:dyDescent="0.2">
      <c r="A15" s="3" t="s">
        <v>13247</v>
      </c>
      <c r="B15" s="13" t="s">
        <v>9260</v>
      </c>
      <c r="C15" s="10" t="s">
        <v>9266</v>
      </c>
      <c r="D15" s="369" t="str">
        <f>VLOOKUP(C15,composicoes!$A:$M,2,0)</f>
        <v>DOCUMENTAÇÃO E ACOMPANHAMENTO DE SERVIÇOS AMBIENTAIS</v>
      </c>
      <c r="E15" s="88">
        <v>1</v>
      </c>
      <c r="F15" s="371" t="str">
        <f>VLOOKUP(C15,composicoes!$A:$M,9,0)</f>
        <v>UN</v>
      </c>
      <c r="G15" s="9">
        <f>VLOOKUP(C15,composicoes!$A:$M,11,0)</f>
        <v>11698.64</v>
      </c>
      <c r="H15" s="9">
        <f>VLOOKUP(C15,composicoes!$A:$M,12,0)</f>
        <v>0</v>
      </c>
      <c r="I15" s="9">
        <f>VLOOKUP(C15,composicoes!$A:$M,13,0)</f>
        <v>0</v>
      </c>
      <c r="J15" s="50">
        <f>G15+H15+I15</f>
        <v>11698.64</v>
      </c>
      <c r="K15" s="374">
        <v>0.2215</v>
      </c>
      <c r="L15" s="85">
        <f>ROUND(G15*(1+K15),2)</f>
        <v>14289.89</v>
      </c>
      <c r="M15" s="85">
        <f>ROUND(H15*(1+K15),2)</f>
        <v>0</v>
      </c>
      <c r="N15" s="85">
        <f>ROUND(I15*(1+K15),2)</f>
        <v>0</v>
      </c>
      <c r="O15" s="50">
        <f>L15+M15+N15</f>
        <v>14289.89</v>
      </c>
      <c r="P15" s="64">
        <f>ROUND(O15*E15,2)</f>
        <v>14289.89</v>
      </c>
    </row>
    <row r="16" spans="1:16" s="7" customFormat="1" x14ac:dyDescent="0.2">
      <c r="A16" s="360" t="s">
        <v>9220</v>
      </c>
      <c r="B16" s="361"/>
      <c r="C16" s="362"/>
      <c r="D16" s="363" t="s">
        <v>12548</v>
      </c>
      <c r="E16" s="380"/>
      <c r="F16" s="364"/>
      <c r="G16" s="364"/>
      <c r="H16" s="364"/>
      <c r="I16" s="364"/>
      <c r="J16" s="365"/>
      <c r="K16" s="365"/>
      <c r="L16" s="364"/>
      <c r="M16" s="364"/>
      <c r="N16" s="364"/>
      <c r="O16" s="364"/>
      <c r="P16" s="366"/>
    </row>
    <row r="17" spans="1:16" s="7" customFormat="1" ht="14.25" x14ac:dyDescent="0.2">
      <c r="A17" s="3" t="s">
        <v>13241</v>
      </c>
      <c r="B17" s="13" t="s">
        <v>9263</v>
      </c>
      <c r="C17" s="379" t="s">
        <v>12465</v>
      </c>
      <c r="D17" s="369" t="str">
        <f>VLOOKUP(C17,tabelas!$A:$L,4,0)</f>
        <v>DOCUMENTO DE RESPONSABILIDADE TÉCNICA</v>
      </c>
      <c r="E17" s="527">
        <v>1</v>
      </c>
      <c r="F17" s="371" t="str">
        <f>VLOOKUP(C17,tabelas!$A:$L,5,0)</f>
        <v>UN</v>
      </c>
      <c r="G17" s="372">
        <v>0</v>
      </c>
      <c r="H17" s="372">
        <f>VLOOKUP(C17,tabelas!$A:$L,12,0)</f>
        <v>254.59</v>
      </c>
      <c r="I17" s="372">
        <v>0</v>
      </c>
      <c r="J17" s="373">
        <f t="shared" si="0"/>
        <v>254.59</v>
      </c>
      <c r="K17" s="374">
        <v>0.2215</v>
      </c>
      <c r="L17" s="375">
        <f t="shared" si="1"/>
        <v>0</v>
      </c>
      <c r="M17" s="375">
        <f t="shared" si="1"/>
        <v>310.98</v>
      </c>
      <c r="N17" s="375">
        <f t="shared" si="1"/>
        <v>0</v>
      </c>
      <c r="O17" s="375">
        <f t="shared" si="2"/>
        <v>310.98</v>
      </c>
      <c r="P17" s="376">
        <f t="shared" si="3"/>
        <v>310.98</v>
      </c>
    </row>
    <row r="18" spans="1:16" s="7" customFormat="1" ht="28.5" x14ac:dyDescent="0.2">
      <c r="A18" s="3" t="s">
        <v>13242</v>
      </c>
      <c r="B18" s="367" t="s">
        <v>9260</v>
      </c>
      <c r="C18" s="377" t="s">
        <v>9267</v>
      </c>
      <c r="D18" s="369" t="str">
        <f>VLOOKUP(C18,composicoes!$A:$M,2,0)</f>
        <v>SERVIÇO TOPOGRAFICO PARA LOCAÇÃO E NIVELAMENTO DE PAVIMENTAÇÃO</v>
      </c>
      <c r="E18" s="378">
        <f>E77</f>
        <v>5517</v>
      </c>
      <c r="F18" s="371" t="str">
        <f>VLOOKUP(C18,composicoes!$A:$M,9,0)</f>
        <v>M2</v>
      </c>
      <c r="G18" s="9">
        <f>VLOOKUP(C18,composicoes!$A:$M,11,0)</f>
        <v>0.31</v>
      </c>
      <c r="H18" s="9">
        <f>VLOOKUP(C18,composicoes!$A:$M,12,0)</f>
        <v>0.1</v>
      </c>
      <c r="I18" s="9">
        <f>VLOOKUP(C18,composicoes!$A:$M,13,0)</f>
        <v>0.01</v>
      </c>
      <c r="J18" s="373">
        <f>G18+H18+I18</f>
        <v>0.42000000000000004</v>
      </c>
      <c r="K18" s="374">
        <v>0.2215</v>
      </c>
      <c r="L18" s="375">
        <f>ROUND(G18*(1+$K18),2)</f>
        <v>0.38</v>
      </c>
      <c r="M18" s="375">
        <f>ROUND(H18*(1+$K18),2)</f>
        <v>0.12</v>
      </c>
      <c r="N18" s="375">
        <f>ROUND(I18*(1+$K18),2)</f>
        <v>0.01</v>
      </c>
      <c r="O18" s="375">
        <f>ROUND(L18+M18+N18,2)</f>
        <v>0.51</v>
      </c>
      <c r="P18" s="376">
        <f>ROUND(O18*E18,2)</f>
        <v>2813.67</v>
      </c>
    </row>
    <row r="19" spans="1:16" s="7" customFormat="1" ht="28.5" x14ac:dyDescent="0.2">
      <c r="A19" s="3" t="s">
        <v>13243</v>
      </c>
      <c r="B19" s="367" t="s">
        <v>9260</v>
      </c>
      <c r="C19" s="377" t="s">
        <v>9268</v>
      </c>
      <c r="D19" s="369" t="str">
        <f>VLOOKUP(C19,composicoes!$A:$M,2,0)</f>
        <v>SERVIÇO TOPOGRAFICO PARA LOCAÇÃO E NIVELAMENTO DE REDE DRENAGEM</v>
      </c>
      <c r="E19" s="88">
        <f>SUM(E125:E127)</f>
        <v>525</v>
      </c>
      <c r="F19" s="371" t="str">
        <f>VLOOKUP(C19,composicoes!$A:$M,9,0)</f>
        <v>M</v>
      </c>
      <c r="G19" s="9">
        <f>VLOOKUP(C19,composicoes!$A:$M,11,0)</f>
        <v>2.1800000000000002</v>
      </c>
      <c r="H19" s="9">
        <f>VLOOKUP(C19,composicoes!$A:$M,12,0)</f>
        <v>0.32</v>
      </c>
      <c r="I19" s="9">
        <f>VLOOKUP(C19,composicoes!$A:$M,13,0)</f>
        <v>0</v>
      </c>
      <c r="J19" s="50">
        <f>G19+H19+I19</f>
        <v>2.5</v>
      </c>
      <c r="K19" s="374">
        <v>0.2215</v>
      </c>
      <c r="L19" s="85">
        <f>ROUND(G19*(1+K19),2)</f>
        <v>2.66</v>
      </c>
      <c r="M19" s="85">
        <f>ROUND(H19*(1+K19),2)</f>
        <v>0.39</v>
      </c>
      <c r="N19" s="85">
        <f>ROUND(I19*(1+K19),2)</f>
        <v>0</v>
      </c>
      <c r="O19" s="50">
        <f>L19+M19+N19</f>
        <v>3.0500000000000003</v>
      </c>
      <c r="P19" s="64">
        <f>ROUND(O19*E19,2)</f>
        <v>1601.25</v>
      </c>
    </row>
    <row r="20" spans="1:16" s="7" customFormat="1" ht="15" customHeight="1" x14ac:dyDescent="0.2">
      <c r="A20" s="3" t="s">
        <v>13244</v>
      </c>
      <c r="B20" s="13" t="s">
        <v>9260</v>
      </c>
      <c r="C20" s="10" t="s">
        <v>12814</v>
      </c>
      <c r="D20" s="369" t="str">
        <f>VLOOKUP(C20,composicoes!$A:$M,2,0)</f>
        <v>CADASTRO DE REDES INCLUSIVE DESENHISTA - GEORREFERENCIADO</v>
      </c>
      <c r="E20" s="88">
        <f>E19</f>
        <v>525</v>
      </c>
      <c r="F20" s="371" t="str">
        <f>VLOOKUP(C20,composicoes!$A:$M,9,0)</f>
        <v>M</v>
      </c>
      <c r="G20" s="9">
        <f>VLOOKUP(C20,composicoes!$A:$M,11,0)</f>
        <v>1.85</v>
      </c>
      <c r="H20" s="9">
        <f>VLOOKUP(C20,composicoes!$A:$M,12,0)</f>
        <v>0.09</v>
      </c>
      <c r="I20" s="9">
        <f>VLOOKUP(C20,composicoes!$A:$M,13,0)</f>
        <v>0</v>
      </c>
      <c r="J20" s="50">
        <f>G20+H20+I20</f>
        <v>1.9400000000000002</v>
      </c>
      <c r="K20" s="374">
        <v>0.2215</v>
      </c>
      <c r="L20" s="85">
        <f>ROUND(G20*(1+K20),2)</f>
        <v>2.2599999999999998</v>
      </c>
      <c r="M20" s="85">
        <f>ROUND(H20*(1+K20),2)</f>
        <v>0.11</v>
      </c>
      <c r="N20" s="85">
        <f>ROUND(I20*(1+K20),2)</f>
        <v>0</v>
      </c>
      <c r="O20" s="50">
        <f>L20+M20+N20</f>
        <v>2.3699999999999997</v>
      </c>
      <c r="P20" s="64">
        <f>ROUND(O20*E20,2)</f>
        <v>1244.25</v>
      </c>
    </row>
    <row r="21" spans="1:16" s="7" customFormat="1" ht="14.25" x14ac:dyDescent="0.2">
      <c r="A21" s="3" t="s">
        <v>13255</v>
      </c>
      <c r="B21" s="367"/>
      <c r="C21" s="377"/>
      <c r="D21" s="369" t="s">
        <v>12539</v>
      </c>
      <c r="E21" s="527"/>
      <c r="F21" s="371"/>
      <c r="G21" s="9"/>
      <c r="H21" s="9"/>
      <c r="I21" s="9"/>
      <c r="J21" s="373"/>
      <c r="K21" s="374"/>
      <c r="L21" s="375"/>
      <c r="M21" s="375"/>
      <c r="N21" s="375"/>
      <c r="O21" s="375"/>
      <c r="P21" s="376"/>
    </row>
    <row r="22" spans="1:16" s="15" customFormat="1" ht="14.25" x14ac:dyDescent="0.2">
      <c r="A22" s="412" t="s">
        <v>13256</v>
      </c>
      <c r="B22" s="413" t="s">
        <v>9260</v>
      </c>
      <c r="C22" s="414" t="s">
        <v>12815</v>
      </c>
      <c r="D22" s="369" t="str">
        <f>VLOOKUP(C22,composicoes!$A:$M,2,0)</f>
        <v>GRANULOMETRIA POR PENEIRAMENTO</v>
      </c>
      <c r="E22" s="525">
        <v>9</v>
      </c>
      <c r="F22" s="371" t="str">
        <f>VLOOKUP(C22,composicoes!$A:$M,9,0)</f>
        <v>UN</v>
      </c>
      <c r="G22" s="9">
        <f>VLOOKUP(C22,composicoes!$A:$M,11,0)</f>
        <v>140.80000000000001</v>
      </c>
      <c r="H22" s="9">
        <f>VLOOKUP(C22,composicoes!$A:$M,12,0)</f>
        <v>9.69</v>
      </c>
      <c r="I22" s="9">
        <f>VLOOKUP(C22,composicoes!$A:$M,13,0)</f>
        <v>25.15</v>
      </c>
      <c r="J22" s="50">
        <f t="shared" ref="J22:J28" si="10">G22+H22+I22</f>
        <v>175.64000000000001</v>
      </c>
      <c r="K22" s="374">
        <v>0.2215</v>
      </c>
      <c r="L22" s="375">
        <f t="shared" ref="L22:L28" si="11">ROUND(G22*(1+$K22),2)</f>
        <v>171.99</v>
      </c>
      <c r="M22" s="375">
        <f t="shared" ref="M22:M28" si="12">ROUND(H22*(1+$K22),2)</f>
        <v>11.84</v>
      </c>
      <c r="N22" s="375">
        <f t="shared" ref="N22:N28" si="13">ROUND(I22*(1+$K22),2)</f>
        <v>30.72</v>
      </c>
      <c r="O22" s="375">
        <f t="shared" ref="O22:O28" si="14">ROUND(L22+M22+N22,2)</f>
        <v>214.55</v>
      </c>
      <c r="P22" s="376">
        <f t="shared" ref="P22:P28" si="15">ROUND(O22*E22,2)</f>
        <v>1930.95</v>
      </c>
    </row>
    <row r="23" spans="1:16" s="15" customFormat="1" ht="14.25" x14ac:dyDescent="0.2">
      <c r="A23" s="412" t="s">
        <v>13257</v>
      </c>
      <c r="B23" s="413" t="s">
        <v>9260</v>
      </c>
      <c r="C23" s="414" t="s">
        <v>12816</v>
      </c>
      <c r="D23" s="369" t="str">
        <f>VLOOKUP(C23,composicoes!$A:$M,2,0)</f>
        <v>LIMITE DE LIQUIDEZ</v>
      </c>
      <c r="E23" s="525">
        <v>9</v>
      </c>
      <c r="F23" s="371" t="str">
        <f>VLOOKUP(C23,composicoes!$A:$M,9,0)</f>
        <v>UN</v>
      </c>
      <c r="G23" s="9">
        <f>VLOOKUP(C23,composicoes!$A:$M,11,0)</f>
        <v>79.2</v>
      </c>
      <c r="H23" s="9">
        <f>VLOOKUP(C23,composicoes!$A:$M,12,0)</f>
        <v>5.45</v>
      </c>
      <c r="I23" s="9">
        <f>VLOOKUP(C23,composicoes!$A:$M,13,0)</f>
        <v>14.25</v>
      </c>
      <c r="J23" s="50">
        <f t="shared" si="10"/>
        <v>98.9</v>
      </c>
      <c r="K23" s="374">
        <v>0.2215</v>
      </c>
      <c r="L23" s="375">
        <f t="shared" si="11"/>
        <v>96.74</v>
      </c>
      <c r="M23" s="375">
        <f t="shared" si="12"/>
        <v>6.66</v>
      </c>
      <c r="N23" s="375">
        <f t="shared" si="13"/>
        <v>17.41</v>
      </c>
      <c r="O23" s="375">
        <f t="shared" si="14"/>
        <v>120.81</v>
      </c>
      <c r="P23" s="376">
        <f t="shared" si="15"/>
        <v>1087.29</v>
      </c>
    </row>
    <row r="24" spans="1:16" s="15" customFormat="1" ht="14.25" x14ac:dyDescent="0.2">
      <c r="A24" s="412" t="s">
        <v>13258</v>
      </c>
      <c r="B24" s="413" t="s">
        <v>9260</v>
      </c>
      <c r="C24" s="414" t="s">
        <v>12817</v>
      </c>
      <c r="D24" s="369" t="str">
        <f>VLOOKUP(C24,composicoes!$A:$M,2,0)</f>
        <v>LIMITE DE PLASTICIDADE</v>
      </c>
      <c r="E24" s="525">
        <v>9</v>
      </c>
      <c r="F24" s="371" t="str">
        <f>VLOOKUP(C24,composicoes!$A:$M,9,0)</f>
        <v>UN</v>
      </c>
      <c r="G24" s="9">
        <f>VLOOKUP(C24,composicoes!$A:$M,11,0)</f>
        <v>79.2</v>
      </c>
      <c r="H24" s="9">
        <f>VLOOKUP(C24,composicoes!$A:$M,12,0)</f>
        <v>5.45</v>
      </c>
      <c r="I24" s="9">
        <f>VLOOKUP(C24,composicoes!$A:$M,13,0)</f>
        <v>14.25</v>
      </c>
      <c r="J24" s="50">
        <f t="shared" si="10"/>
        <v>98.9</v>
      </c>
      <c r="K24" s="374">
        <v>0.2215</v>
      </c>
      <c r="L24" s="375">
        <f t="shared" si="11"/>
        <v>96.74</v>
      </c>
      <c r="M24" s="375">
        <f t="shared" si="12"/>
        <v>6.66</v>
      </c>
      <c r="N24" s="375">
        <f t="shared" si="13"/>
        <v>17.41</v>
      </c>
      <c r="O24" s="375">
        <f t="shared" si="14"/>
        <v>120.81</v>
      </c>
      <c r="P24" s="376">
        <f t="shared" si="15"/>
        <v>1087.29</v>
      </c>
    </row>
    <row r="25" spans="1:16" s="15" customFormat="1" ht="14.25" x14ac:dyDescent="0.2">
      <c r="A25" s="412" t="s">
        <v>13259</v>
      </c>
      <c r="B25" s="413" t="s">
        <v>9260</v>
      </c>
      <c r="C25" s="414" t="s">
        <v>12818</v>
      </c>
      <c r="D25" s="369" t="str">
        <f>VLOOKUP(C25,composicoes!$A:$M,2,0)</f>
        <v>COMPACTAÇÃO PROCTOR NORMAL</v>
      </c>
      <c r="E25" s="525">
        <v>9</v>
      </c>
      <c r="F25" s="371" t="str">
        <f>VLOOKUP(C25,composicoes!$A:$M,9,0)</f>
        <v>UN</v>
      </c>
      <c r="G25" s="9">
        <f>VLOOKUP(C25,composicoes!$A:$M,11,0)</f>
        <v>167.2</v>
      </c>
      <c r="H25" s="9">
        <f>VLOOKUP(C25,composicoes!$A:$M,12,0)</f>
        <v>11.51</v>
      </c>
      <c r="I25" s="9">
        <f>VLOOKUP(C25,composicoes!$A:$M,13,0)</f>
        <v>29.91</v>
      </c>
      <c r="J25" s="50">
        <f t="shared" si="10"/>
        <v>208.61999999999998</v>
      </c>
      <c r="K25" s="374">
        <v>0.2215</v>
      </c>
      <c r="L25" s="375">
        <f t="shared" si="11"/>
        <v>204.23</v>
      </c>
      <c r="M25" s="375">
        <f t="shared" si="12"/>
        <v>14.06</v>
      </c>
      <c r="N25" s="375">
        <f t="shared" si="13"/>
        <v>36.54</v>
      </c>
      <c r="O25" s="375">
        <f t="shared" si="14"/>
        <v>254.83</v>
      </c>
      <c r="P25" s="376">
        <f t="shared" si="15"/>
        <v>2293.4699999999998</v>
      </c>
    </row>
    <row r="26" spans="1:16" s="15" customFormat="1" ht="14.25" x14ac:dyDescent="0.2">
      <c r="A26" s="412" t="s">
        <v>13260</v>
      </c>
      <c r="B26" s="413" t="s">
        <v>9260</v>
      </c>
      <c r="C26" s="414" t="s">
        <v>12819</v>
      </c>
      <c r="D26" s="369" t="str">
        <f>VLOOKUP(C26,composicoes!$A:$M,2,0)</f>
        <v>ISC COM ENERGIA DE COMPACTAÇÃO MODIFICADA (CBR)</v>
      </c>
      <c r="E26" s="525">
        <v>9</v>
      </c>
      <c r="F26" s="371" t="str">
        <f>VLOOKUP(C26,composicoes!$A:$M,9,0)</f>
        <v>UN</v>
      </c>
      <c r="G26" s="9">
        <f>VLOOKUP(C26,composicoes!$A:$M,11,0)</f>
        <v>246.4</v>
      </c>
      <c r="H26" s="9">
        <f>VLOOKUP(C26,composicoes!$A:$M,12,0)</f>
        <v>16.96</v>
      </c>
      <c r="I26" s="9">
        <f>VLOOKUP(C26,composicoes!$A:$M,13,0)</f>
        <v>44.44</v>
      </c>
      <c r="J26" s="50">
        <f t="shared" si="10"/>
        <v>307.8</v>
      </c>
      <c r="K26" s="374">
        <v>0.2215</v>
      </c>
      <c r="L26" s="375">
        <f t="shared" si="11"/>
        <v>300.98</v>
      </c>
      <c r="M26" s="375">
        <f t="shared" si="12"/>
        <v>20.72</v>
      </c>
      <c r="N26" s="375">
        <f t="shared" si="13"/>
        <v>54.28</v>
      </c>
      <c r="O26" s="375">
        <f t="shared" si="14"/>
        <v>375.98</v>
      </c>
      <c r="P26" s="376">
        <f t="shared" si="15"/>
        <v>3383.82</v>
      </c>
    </row>
    <row r="27" spans="1:16" s="15" customFormat="1" ht="14.25" x14ac:dyDescent="0.2">
      <c r="A27" s="412" t="s">
        <v>13261</v>
      </c>
      <c r="B27" s="413" t="s">
        <v>9260</v>
      </c>
      <c r="C27" s="414" t="s">
        <v>12820</v>
      </c>
      <c r="D27" s="369" t="str">
        <f>VLOOKUP(C27,composicoes!$A:$M,2,0)</f>
        <v>UMIDADE ANTES DA COMPACTAÇÃO</v>
      </c>
      <c r="E27" s="525">
        <v>15</v>
      </c>
      <c r="F27" s="371" t="str">
        <f>VLOOKUP(C27,composicoes!$A:$M,9,0)</f>
        <v>UN</v>
      </c>
      <c r="G27" s="9">
        <f>VLOOKUP(C27,composicoes!$A:$M,11,0)</f>
        <v>70.400000000000006</v>
      </c>
      <c r="H27" s="9">
        <f>VLOOKUP(C27,composicoes!$A:$M,12,0)</f>
        <v>4.84</v>
      </c>
      <c r="I27" s="9">
        <f>VLOOKUP(C27,composicoes!$A:$M,13,0)</f>
        <v>12.57</v>
      </c>
      <c r="J27" s="50">
        <f t="shared" si="10"/>
        <v>87.81</v>
      </c>
      <c r="K27" s="374">
        <v>0.2215</v>
      </c>
      <c r="L27" s="375">
        <f t="shared" si="11"/>
        <v>85.99</v>
      </c>
      <c r="M27" s="375">
        <f t="shared" si="12"/>
        <v>5.91</v>
      </c>
      <c r="N27" s="375">
        <f t="shared" si="13"/>
        <v>15.35</v>
      </c>
      <c r="O27" s="375">
        <f t="shared" si="14"/>
        <v>107.25</v>
      </c>
      <c r="P27" s="376">
        <f t="shared" si="15"/>
        <v>1608.75</v>
      </c>
    </row>
    <row r="28" spans="1:16" s="15" customFormat="1" ht="14.25" x14ac:dyDescent="0.2">
      <c r="A28" s="412" t="s">
        <v>13262</v>
      </c>
      <c r="B28" s="413" t="s">
        <v>9260</v>
      </c>
      <c r="C28" s="414" t="s">
        <v>12821</v>
      </c>
      <c r="D28" s="369" t="str">
        <f>VLOOKUP(C28,composicoes!$A:$M,2,0)</f>
        <v>DENSIDADE</v>
      </c>
      <c r="E28" s="525">
        <v>15</v>
      </c>
      <c r="F28" s="371" t="str">
        <f>VLOOKUP(C28,composicoes!$A:$M,9,0)</f>
        <v>UN</v>
      </c>
      <c r="G28" s="9">
        <f>VLOOKUP(C28,composicoes!$A:$M,11,0)</f>
        <v>61.6</v>
      </c>
      <c r="H28" s="9">
        <f>VLOOKUP(C28,composicoes!$A:$M,12,0)</f>
        <v>4.24</v>
      </c>
      <c r="I28" s="9">
        <f>VLOOKUP(C28,composicoes!$A:$M,13,0)</f>
        <v>10.9</v>
      </c>
      <c r="J28" s="50">
        <f t="shared" si="10"/>
        <v>76.740000000000009</v>
      </c>
      <c r="K28" s="374">
        <v>0.2215</v>
      </c>
      <c r="L28" s="375">
        <f t="shared" si="11"/>
        <v>75.239999999999995</v>
      </c>
      <c r="M28" s="375">
        <f t="shared" si="12"/>
        <v>5.18</v>
      </c>
      <c r="N28" s="375">
        <f t="shared" si="13"/>
        <v>13.31</v>
      </c>
      <c r="O28" s="375">
        <f t="shared" si="14"/>
        <v>93.73</v>
      </c>
      <c r="P28" s="376">
        <f t="shared" si="15"/>
        <v>1405.95</v>
      </c>
    </row>
    <row r="29" spans="1:16" s="7" customFormat="1" ht="14.25" x14ac:dyDescent="0.2">
      <c r="A29" s="3" t="s">
        <v>13263</v>
      </c>
      <c r="B29" s="367"/>
      <c r="C29" s="377"/>
      <c r="D29" s="369" t="s">
        <v>12538</v>
      </c>
      <c r="E29" s="526"/>
      <c r="F29" s="371"/>
      <c r="G29" s="9"/>
      <c r="H29" s="9"/>
      <c r="I29" s="9"/>
      <c r="J29" s="373"/>
      <c r="K29" s="374"/>
      <c r="L29" s="375"/>
      <c r="M29" s="375"/>
      <c r="N29" s="375"/>
      <c r="O29" s="375"/>
      <c r="P29" s="376"/>
    </row>
    <row r="30" spans="1:16" s="15" customFormat="1" ht="14.25" x14ac:dyDescent="0.2">
      <c r="A30" s="412" t="s">
        <v>13264</v>
      </c>
      <c r="B30" s="413" t="s">
        <v>9260</v>
      </c>
      <c r="C30" s="414" t="s">
        <v>12822</v>
      </c>
      <c r="D30" s="369" t="str">
        <f>VLOOKUP(C30,composicoes!$A:$M,2,0)</f>
        <v>CONTROLE USINAGEM</v>
      </c>
      <c r="E30" s="525">
        <v>8</v>
      </c>
      <c r="F30" s="371" t="str">
        <f>VLOOKUP(C30,composicoes!$A:$M,9,0)</f>
        <v>UN</v>
      </c>
      <c r="G30" s="9">
        <f>VLOOKUP(C30,composicoes!$A:$M,11,0)</f>
        <v>61.6</v>
      </c>
      <c r="H30" s="9">
        <f>VLOOKUP(C30,composicoes!$A:$M,12,0)</f>
        <v>4.24</v>
      </c>
      <c r="I30" s="9">
        <f>VLOOKUP(C30,composicoes!$A:$M,13,0)</f>
        <v>10.9</v>
      </c>
      <c r="J30" s="50">
        <f t="shared" ref="J30:J32" si="16">G30+H30+I30</f>
        <v>76.740000000000009</v>
      </c>
      <c r="K30" s="374">
        <v>0.2215</v>
      </c>
      <c r="L30" s="375">
        <f t="shared" ref="L30:L32" si="17">ROUND(G30*(1+$K30),2)</f>
        <v>75.239999999999995</v>
      </c>
      <c r="M30" s="375">
        <f t="shared" ref="M30:M32" si="18">ROUND(H30*(1+$K30),2)</f>
        <v>5.18</v>
      </c>
      <c r="N30" s="375">
        <f t="shared" ref="N30:N32" si="19">ROUND(I30*(1+$K30),2)</f>
        <v>13.31</v>
      </c>
      <c r="O30" s="375">
        <f t="shared" ref="O30:O32" si="20">ROUND(L30+M30+N30,2)</f>
        <v>93.73</v>
      </c>
      <c r="P30" s="376">
        <f t="shared" ref="P30:P32" si="21">ROUND(O30*E30,2)</f>
        <v>749.84</v>
      </c>
    </row>
    <row r="31" spans="1:16" s="15" customFormat="1" ht="14.25" x14ac:dyDescent="0.2">
      <c r="A31" s="412" t="s">
        <v>13265</v>
      </c>
      <c r="B31" s="413" t="s">
        <v>9260</v>
      </c>
      <c r="C31" s="414" t="s">
        <v>12823</v>
      </c>
      <c r="D31" s="369" t="str">
        <f>VLOOKUP(C31,composicoes!$A:$M,2,0)</f>
        <v>GRANULOMETRIA DO AGREGADO</v>
      </c>
      <c r="E31" s="525">
        <v>8</v>
      </c>
      <c r="F31" s="371" t="str">
        <f>VLOOKUP(C31,composicoes!$A:$M,9,0)</f>
        <v>UN</v>
      </c>
      <c r="G31" s="9">
        <f>VLOOKUP(C31,composicoes!$A:$M,11,0)</f>
        <v>88</v>
      </c>
      <c r="H31" s="9">
        <f>VLOOKUP(C31,composicoes!$A:$M,12,0)</f>
        <v>6.06</v>
      </c>
      <c r="I31" s="9">
        <f>VLOOKUP(C31,composicoes!$A:$M,13,0)</f>
        <v>15.65</v>
      </c>
      <c r="J31" s="50">
        <f t="shared" si="16"/>
        <v>109.71000000000001</v>
      </c>
      <c r="K31" s="374">
        <v>0.2215</v>
      </c>
      <c r="L31" s="375">
        <f t="shared" si="17"/>
        <v>107.49</v>
      </c>
      <c r="M31" s="375">
        <f t="shared" si="18"/>
        <v>7.4</v>
      </c>
      <c r="N31" s="375">
        <f t="shared" si="19"/>
        <v>19.12</v>
      </c>
      <c r="O31" s="375">
        <f t="shared" si="20"/>
        <v>134.01</v>
      </c>
      <c r="P31" s="376">
        <f t="shared" si="21"/>
        <v>1072.08</v>
      </c>
    </row>
    <row r="32" spans="1:16" s="15" customFormat="1" ht="14.25" x14ac:dyDescent="0.2">
      <c r="A32" s="412" t="s">
        <v>13266</v>
      </c>
      <c r="B32" s="413" t="s">
        <v>9260</v>
      </c>
      <c r="C32" s="414" t="s">
        <v>12824</v>
      </c>
      <c r="D32" s="369" t="str">
        <f>VLOOKUP(C32,composicoes!$A:$M,2,0)</f>
        <v>MARSHALL</v>
      </c>
      <c r="E32" s="525">
        <v>12</v>
      </c>
      <c r="F32" s="371" t="str">
        <f>VLOOKUP(C32,composicoes!$A:$M,9,0)</f>
        <v>UN</v>
      </c>
      <c r="G32" s="9">
        <f>VLOOKUP(C32,composicoes!$A:$M,11,0)</f>
        <v>308</v>
      </c>
      <c r="H32" s="9">
        <f>VLOOKUP(C32,composicoes!$A:$M,12,0)</f>
        <v>21.21</v>
      </c>
      <c r="I32" s="9">
        <f>VLOOKUP(C32,composicoes!$A:$M,13,0)</f>
        <v>55.34</v>
      </c>
      <c r="J32" s="50">
        <f t="shared" si="16"/>
        <v>384.54999999999995</v>
      </c>
      <c r="K32" s="374">
        <v>0.2215</v>
      </c>
      <c r="L32" s="375">
        <f t="shared" si="17"/>
        <v>376.22</v>
      </c>
      <c r="M32" s="375">
        <f t="shared" si="18"/>
        <v>25.91</v>
      </c>
      <c r="N32" s="375">
        <f t="shared" si="19"/>
        <v>67.599999999999994</v>
      </c>
      <c r="O32" s="375">
        <f t="shared" si="20"/>
        <v>469.73</v>
      </c>
      <c r="P32" s="376">
        <f t="shared" si="21"/>
        <v>5636.76</v>
      </c>
    </row>
    <row r="33" spans="1:16" s="15" customFormat="1" ht="14.25" x14ac:dyDescent="0.2">
      <c r="A33" s="412" t="s">
        <v>13267</v>
      </c>
      <c r="B33" s="413" t="s">
        <v>9260</v>
      </c>
      <c r="C33" s="414" t="s">
        <v>12825</v>
      </c>
      <c r="D33" s="369" t="str">
        <f>VLOOKUP(C33,composicoes!$A:$M,2,0)</f>
        <v>GRAU DE COMPACTAÇÃO DA MISTURA ASFÁLTICA</v>
      </c>
      <c r="E33" s="525">
        <v>12</v>
      </c>
      <c r="F33" s="371" t="str">
        <f>VLOOKUP(C33,composicoes!$A:$M,9,0)</f>
        <v>UN</v>
      </c>
      <c r="G33" s="9">
        <f>VLOOKUP(C33,composicoes!$A:$M,11,0)</f>
        <v>79.2</v>
      </c>
      <c r="H33" s="9">
        <f>VLOOKUP(C33,composicoes!$A:$M,12,0)</f>
        <v>5.45</v>
      </c>
      <c r="I33" s="9">
        <f>VLOOKUP(C33,composicoes!$A:$M,13,0)</f>
        <v>14.25</v>
      </c>
      <c r="J33" s="50">
        <f t="shared" ref="J33" si="22">G33+H33+I33</f>
        <v>98.9</v>
      </c>
      <c r="K33" s="374">
        <v>0.2215</v>
      </c>
      <c r="L33" s="375">
        <f>ROUND(G33*(1+$K33),2)</f>
        <v>96.74</v>
      </c>
      <c r="M33" s="375">
        <f>ROUND(H33*(1+$K33),2)</f>
        <v>6.66</v>
      </c>
      <c r="N33" s="375">
        <f>ROUND(I33*(1+$K33),2)</f>
        <v>17.41</v>
      </c>
      <c r="O33" s="375">
        <f t="shared" ref="O33" si="23">ROUND(L33+M33+N33,2)</f>
        <v>120.81</v>
      </c>
      <c r="P33" s="376">
        <f t="shared" ref="P33" si="24">ROUND(O33*E33,2)</f>
        <v>1449.72</v>
      </c>
    </row>
    <row r="34" spans="1:16" s="15" customFormat="1" ht="14.25" x14ac:dyDescent="0.2">
      <c r="A34" s="412" t="s">
        <v>13268</v>
      </c>
      <c r="B34" s="413" t="s">
        <v>9260</v>
      </c>
      <c r="C34" s="414" t="s">
        <v>12834</v>
      </c>
      <c r="D34" s="369" t="str">
        <f>VLOOKUP(C34,composicoes!$A:$M,2,0)</f>
        <v>VISCOSIDADE SAYBOLT - FUROL</v>
      </c>
      <c r="E34" s="525">
        <v>5</v>
      </c>
      <c r="F34" s="371" t="str">
        <f>VLOOKUP(C34,composicoes!$A:$M,9,0)</f>
        <v>UN</v>
      </c>
      <c r="G34" s="9">
        <f>VLOOKUP(C34,composicoes!$A:$M,11,0)</f>
        <v>193.6</v>
      </c>
      <c r="H34" s="9">
        <f>VLOOKUP(C34,composicoes!$A:$M,12,0)</f>
        <v>13.33</v>
      </c>
      <c r="I34" s="9">
        <f>VLOOKUP(C34,composicoes!$A:$M,13,0)</f>
        <v>34.94</v>
      </c>
      <c r="J34" s="50">
        <f t="shared" ref="J34" si="25">G34+H34+I34</f>
        <v>241.87</v>
      </c>
      <c r="K34" s="374">
        <v>0.2215</v>
      </c>
      <c r="L34" s="375">
        <f t="shared" ref="L34" si="26">ROUND(G34*(1+$K34),2)</f>
        <v>236.48</v>
      </c>
      <c r="M34" s="375">
        <f t="shared" ref="M34" si="27">ROUND(H34*(1+$K34),2)</f>
        <v>16.28</v>
      </c>
      <c r="N34" s="375">
        <f t="shared" ref="N34" si="28">ROUND(I34*(1+$K34),2)</f>
        <v>42.68</v>
      </c>
      <c r="O34" s="375">
        <f t="shared" ref="O34" si="29">ROUND(L34+M34+N34,2)</f>
        <v>295.44</v>
      </c>
      <c r="P34" s="376">
        <f t="shared" ref="P34" si="30">ROUND(O34*E34,2)</f>
        <v>1477.2</v>
      </c>
    </row>
    <row r="35" spans="1:16" s="15" customFormat="1" ht="14.25" x14ac:dyDescent="0.2">
      <c r="A35" s="412" t="s">
        <v>13269</v>
      </c>
      <c r="B35" s="413" t="s">
        <v>9260</v>
      </c>
      <c r="C35" s="414" t="s">
        <v>13196</v>
      </c>
      <c r="D35" s="369" t="str">
        <f>VLOOKUP(C35,composicoes!$A:$M,2,0)</f>
        <v>SUSCEPTIBILIDADE TÉRMICA - ÍNDICE PFEIFFER</v>
      </c>
      <c r="E35" s="525">
        <v>5</v>
      </c>
      <c r="F35" s="371" t="str">
        <f>VLOOKUP(C35,composicoes!$A:$M,9,0)</f>
        <v>UN</v>
      </c>
      <c r="G35" s="9">
        <f>VLOOKUP(C35,composicoes!$A:$M,11,0)</f>
        <v>220</v>
      </c>
      <c r="H35" s="9">
        <f>VLOOKUP(C35,composicoes!$A:$M,12,0)</f>
        <v>15.15</v>
      </c>
      <c r="I35" s="9">
        <f>VLOOKUP(C35,composicoes!$A:$M,13,0)</f>
        <v>39.69</v>
      </c>
      <c r="J35" s="50">
        <f>G35+H35+I35</f>
        <v>274.84000000000003</v>
      </c>
      <c r="K35" s="374">
        <v>0.2215</v>
      </c>
      <c r="L35" s="375">
        <f t="shared" ref="L35:N39" si="31">ROUND(G35*(1+$K35),2)</f>
        <v>268.73</v>
      </c>
      <c r="M35" s="375">
        <f t="shared" si="31"/>
        <v>18.510000000000002</v>
      </c>
      <c r="N35" s="375">
        <f t="shared" si="31"/>
        <v>48.48</v>
      </c>
      <c r="O35" s="375">
        <f>ROUND(L35+M35+N35,2)</f>
        <v>335.72</v>
      </c>
      <c r="P35" s="376">
        <f>ROUND(O35*E35,2)</f>
        <v>1678.6</v>
      </c>
    </row>
    <row r="36" spans="1:16" s="15" customFormat="1" ht="14.25" x14ac:dyDescent="0.2">
      <c r="A36" s="412" t="s">
        <v>13270</v>
      </c>
      <c r="B36" s="413" t="s">
        <v>9260</v>
      </c>
      <c r="C36" s="414" t="s">
        <v>13198</v>
      </c>
      <c r="D36" s="369" t="str">
        <f>VLOOKUP(C36,composicoes!$A:$M,2,0)</f>
        <v>PENETRAÇÃO</v>
      </c>
      <c r="E36" s="525">
        <v>5</v>
      </c>
      <c r="F36" s="371" t="str">
        <f>VLOOKUP(C36,composicoes!$A:$M,9,0)</f>
        <v>UN</v>
      </c>
      <c r="G36" s="9">
        <f>VLOOKUP(C36,composicoes!$A:$M,11,0)</f>
        <v>149.6</v>
      </c>
      <c r="H36" s="9">
        <f>VLOOKUP(C36,composicoes!$A:$M,12,0)</f>
        <v>10.3</v>
      </c>
      <c r="I36" s="9">
        <f>VLOOKUP(C36,composicoes!$A:$M,13,0)</f>
        <v>26.83</v>
      </c>
      <c r="J36" s="50">
        <f>G36+H36+I36</f>
        <v>186.73000000000002</v>
      </c>
      <c r="K36" s="374">
        <v>0.2215</v>
      </c>
      <c r="L36" s="375">
        <f t="shared" si="31"/>
        <v>182.74</v>
      </c>
      <c r="M36" s="375">
        <f t="shared" si="31"/>
        <v>12.58</v>
      </c>
      <c r="N36" s="375">
        <f t="shared" si="31"/>
        <v>32.770000000000003</v>
      </c>
      <c r="O36" s="375">
        <f>ROUND(L36+M36+N36,2)</f>
        <v>228.09</v>
      </c>
      <c r="P36" s="376">
        <f>ROUND(O36*E36,2)</f>
        <v>1140.45</v>
      </c>
    </row>
    <row r="37" spans="1:16" s="15" customFormat="1" ht="14.25" x14ac:dyDescent="0.2">
      <c r="A37" s="412" t="s">
        <v>13271</v>
      </c>
      <c r="B37" s="413" t="s">
        <v>9260</v>
      </c>
      <c r="C37" s="414" t="s">
        <v>13200</v>
      </c>
      <c r="D37" s="369" t="str">
        <f>VLOOKUP(C37,composicoes!$A:$M,2,0)</f>
        <v>ESPUMA</v>
      </c>
      <c r="E37" s="525">
        <v>5</v>
      </c>
      <c r="F37" s="371" t="str">
        <f>VLOOKUP(C37,composicoes!$A:$M,9,0)</f>
        <v>UN</v>
      </c>
      <c r="G37" s="9">
        <f>VLOOKUP(C37,composicoes!$A:$M,11,0)</f>
        <v>158.4</v>
      </c>
      <c r="H37" s="9">
        <f>VLOOKUP(C37,composicoes!$A:$M,12,0)</f>
        <v>10.9</v>
      </c>
      <c r="I37" s="9">
        <f>VLOOKUP(C37,composicoes!$A:$M,13,0)</f>
        <v>28.51</v>
      </c>
      <c r="J37" s="50">
        <f>G37+H37+I37</f>
        <v>197.81</v>
      </c>
      <c r="K37" s="374">
        <v>0.2215</v>
      </c>
      <c r="L37" s="375">
        <f t="shared" si="31"/>
        <v>193.49</v>
      </c>
      <c r="M37" s="375">
        <f t="shared" si="31"/>
        <v>13.31</v>
      </c>
      <c r="N37" s="375">
        <f t="shared" si="31"/>
        <v>34.82</v>
      </c>
      <c r="O37" s="375">
        <f>ROUND(L37+M37+N37,2)</f>
        <v>241.62</v>
      </c>
      <c r="P37" s="376">
        <f>ROUND(O37*E37,2)</f>
        <v>1208.0999999999999</v>
      </c>
    </row>
    <row r="38" spans="1:16" s="15" customFormat="1" ht="14.25" x14ac:dyDescent="0.2">
      <c r="A38" s="412" t="s">
        <v>13272</v>
      </c>
      <c r="B38" s="413" t="s">
        <v>9260</v>
      </c>
      <c r="C38" s="414" t="s">
        <v>13203</v>
      </c>
      <c r="D38" s="369" t="str">
        <f>VLOOKUP(C38,composicoes!$A:$M,2,0)</f>
        <v>PONTO DE FULGOR</v>
      </c>
      <c r="E38" s="525">
        <v>5</v>
      </c>
      <c r="F38" s="371" t="str">
        <f>VLOOKUP(C38,composicoes!$A:$M,9,0)</f>
        <v>UN</v>
      </c>
      <c r="G38" s="9">
        <f>VLOOKUP(C38,composicoes!$A:$M,11,0)</f>
        <v>140.80000000000001</v>
      </c>
      <c r="H38" s="9">
        <f>VLOOKUP(C38,composicoes!$A:$M,12,0)</f>
        <v>9.69</v>
      </c>
      <c r="I38" s="9">
        <f>VLOOKUP(C38,composicoes!$A:$M,13,0)</f>
        <v>25.15</v>
      </c>
      <c r="J38" s="50">
        <f>G38+H38+I38</f>
        <v>175.64000000000001</v>
      </c>
      <c r="K38" s="374">
        <v>0.2215</v>
      </c>
      <c r="L38" s="375">
        <f t="shared" si="31"/>
        <v>171.99</v>
      </c>
      <c r="M38" s="375">
        <f t="shared" si="31"/>
        <v>11.84</v>
      </c>
      <c r="N38" s="375">
        <f t="shared" si="31"/>
        <v>30.72</v>
      </c>
      <c r="O38" s="375">
        <f>ROUND(L38+M38+N38,2)</f>
        <v>214.55</v>
      </c>
      <c r="P38" s="376">
        <f>ROUND(O38*E38,2)</f>
        <v>1072.75</v>
      </c>
    </row>
    <row r="39" spans="1:16" s="15" customFormat="1" ht="14.25" x14ac:dyDescent="0.2">
      <c r="A39" s="412" t="s">
        <v>13273</v>
      </c>
      <c r="B39" s="413" t="s">
        <v>9260</v>
      </c>
      <c r="C39" s="414" t="s">
        <v>13208</v>
      </c>
      <c r="D39" s="369" t="str">
        <f>VLOOKUP(C39,composicoes!$A:$M,2,0)</f>
        <v>TAXA DE APLICAÇÃO DE LIGANTE BETUMINOSO</v>
      </c>
      <c r="E39" s="525">
        <v>14</v>
      </c>
      <c r="F39" s="371" t="str">
        <f>VLOOKUP(C39,composicoes!$A:$M,9,0)</f>
        <v>UN</v>
      </c>
      <c r="G39" s="9">
        <f>VLOOKUP(C39,composicoes!$A:$M,11,0)</f>
        <v>61.6</v>
      </c>
      <c r="H39" s="9">
        <f>VLOOKUP(C39,composicoes!$A:$M,12,0)</f>
        <v>4.24</v>
      </c>
      <c r="I39" s="9">
        <f>VLOOKUP(C39,composicoes!$A:$M,13,0)</f>
        <v>10.9</v>
      </c>
      <c r="J39" s="50">
        <f>G39+H39+I39</f>
        <v>76.740000000000009</v>
      </c>
      <c r="K39" s="374">
        <v>0.2215</v>
      </c>
      <c r="L39" s="375">
        <f t="shared" si="31"/>
        <v>75.239999999999995</v>
      </c>
      <c r="M39" s="375">
        <f t="shared" si="31"/>
        <v>5.18</v>
      </c>
      <c r="N39" s="375">
        <f t="shared" si="31"/>
        <v>13.31</v>
      </c>
      <c r="O39" s="375">
        <f>ROUND(L39+M39+N39,2)</f>
        <v>93.73</v>
      </c>
      <c r="P39" s="376">
        <f>ROUND(O39*E39,2)</f>
        <v>1312.22</v>
      </c>
    </row>
    <row r="40" spans="1:16" s="7" customFormat="1" x14ac:dyDescent="0.2">
      <c r="A40" s="360" t="s">
        <v>9221</v>
      </c>
      <c r="B40" s="361"/>
      <c r="C40" s="362"/>
      <c r="D40" s="363" t="s">
        <v>12466</v>
      </c>
      <c r="E40" s="380"/>
      <c r="F40" s="364"/>
      <c r="G40" s="364"/>
      <c r="H40" s="364"/>
      <c r="I40" s="364"/>
      <c r="J40" s="365"/>
      <c r="K40" s="365"/>
      <c r="L40" s="364"/>
      <c r="M40" s="364"/>
      <c r="N40" s="364"/>
      <c r="O40" s="364"/>
      <c r="P40" s="366"/>
    </row>
    <row r="41" spans="1:16" s="7" customFormat="1" ht="28.5" x14ac:dyDescent="0.2">
      <c r="A41" s="3" t="s">
        <v>12837</v>
      </c>
      <c r="B41" s="367" t="s">
        <v>9260</v>
      </c>
      <c r="C41" s="377" t="s">
        <v>9269</v>
      </c>
      <c r="D41" s="369" t="s">
        <v>13224</v>
      </c>
      <c r="E41" s="378">
        <v>1</v>
      </c>
      <c r="F41" s="371" t="str">
        <f>VLOOKUP(C41,composicoes!$A:$M,9,0)</f>
        <v>UN</v>
      </c>
      <c r="G41" s="9">
        <f>VLOOKUP(C41,composicoes!$A:$M,11,0)</f>
        <v>691.83</v>
      </c>
      <c r="H41" s="9">
        <f>VLOOKUP(C41,composicoes!$A:$M,12,0)</f>
        <v>1117.57</v>
      </c>
      <c r="I41" s="9">
        <f>VLOOKUP(C41,composicoes!$A:$M,13,0)</f>
        <v>5234.55</v>
      </c>
      <c r="J41" s="381">
        <f t="shared" ref="J41:J58" si="32">G41+H41+I41</f>
        <v>7043.9500000000007</v>
      </c>
      <c r="K41" s="374">
        <v>0.2215</v>
      </c>
      <c r="L41" s="375">
        <f t="shared" ref="L41:N58" si="33">ROUND(G41*(1+$K41),2)</f>
        <v>845.07</v>
      </c>
      <c r="M41" s="375">
        <f t="shared" si="33"/>
        <v>1365.11</v>
      </c>
      <c r="N41" s="375">
        <f t="shared" si="33"/>
        <v>6394</v>
      </c>
      <c r="O41" s="375">
        <f t="shared" ref="O41:O58" si="34">ROUND(L41+M41+N41,2)</f>
        <v>8604.18</v>
      </c>
      <c r="P41" s="382">
        <f t="shared" ref="P41:P58" si="35">ROUND(O41*E41,2)</f>
        <v>8604.18</v>
      </c>
    </row>
    <row r="42" spans="1:16" s="7" customFormat="1" ht="28.5" x14ac:dyDescent="0.2">
      <c r="A42" s="3" t="s">
        <v>12838</v>
      </c>
      <c r="B42" s="367" t="s">
        <v>9260</v>
      </c>
      <c r="C42" s="383" t="s">
        <v>9270</v>
      </c>
      <c r="D42" s="369" t="str">
        <f>VLOOKUP(C42,composicoes!$A:$M,2,0)</f>
        <v>PLACA DE SINALIZACAO EM CHAPA DE ACO NUM 16 COM PINTURA REFLETIVA EM CAVALETE DE MADEIRA</v>
      </c>
      <c r="E42" s="378">
        <v>2</v>
      </c>
      <c r="F42" s="371" t="str">
        <f>VLOOKUP(C42,composicoes!$A:$M,9,0)</f>
        <v>M2</v>
      </c>
      <c r="G42" s="9">
        <f>VLOOKUP(C42,composicoes!$A:$M,11,0)</f>
        <v>16.63</v>
      </c>
      <c r="H42" s="9">
        <f>VLOOKUP(C42,composicoes!$A:$M,12,0)</f>
        <v>594.88</v>
      </c>
      <c r="I42" s="9">
        <f>VLOOKUP(C42,composicoes!$A:$M,13,0)</f>
        <v>0</v>
      </c>
      <c r="J42" s="373">
        <f>G42+H42+I42</f>
        <v>611.51</v>
      </c>
      <c r="K42" s="374">
        <v>0.2215</v>
      </c>
      <c r="L42" s="375">
        <f>ROUND(G42*(1+$K42),2)</f>
        <v>20.309999999999999</v>
      </c>
      <c r="M42" s="375">
        <f>ROUND(H42*(1+$K42),2)</f>
        <v>726.65</v>
      </c>
      <c r="N42" s="375">
        <f>ROUND(I42*(1+$K42),2)</f>
        <v>0</v>
      </c>
      <c r="O42" s="375">
        <f>ROUND(L42+M42+N42,2)</f>
        <v>746.96</v>
      </c>
      <c r="P42" s="376">
        <f>ROUND(O42*E42,2)</f>
        <v>1493.92</v>
      </c>
    </row>
    <row r="43" spans="1:16" s="7" customFormat="1" ht="28.5" x14ac:dyDescent="0.2">
      <c r="A43" s="3" t="s">
        <v>12839</v>
      </c>
      <c r="B43" s="367" t="s">
        <v>9260</v>
      </c>
      <c r="C43" s="368" t="s">
        <v>9271</v>
      </c>
      <c r="D43" s="369" t="str">
        <f>VLOOKUP(C43,composicoes!$A:$M,2,0)</f>
        <v xml:space="preserve">PLACA DE OBRA EM CHAPA GALVANIZADA *N. 22*, ADESIVADA, INCLUSO MADEIRAMENTO E INSTALAÇÃO </v>
      </c>
      <c r="E43" s="370">
        <v>6</v>
      </c>
      <c r="F43" s="371" t="str">
        <f>VLOOKUP(C43,composicoes!$A:$M,9,0)</f>
        <v>M2</v>
      </c>
      <c r="G43" s="9">
        <f>VLOOKUP(C43,composicoes!$A:$M,11,0)</f>
        <v>54.93</v>
      </c>
      <c r="H43" s="9">
        <f>VLOOKUP(C43,composicoes!$A:$M,12,0)</f>
        <v>303.38</v>
      </c>
      <c r="I43" s="9">
        <f>VLOOKUP(C43,composicoes!$A:$M,13,0)</f>
        <v>0</v>
      </c>
      <c r="J43" s="373">
        <f t="shared" si="32"/>
        <v>358.31</v>
      </c>
      <c r="K43" s="374">
        <v>0.2215</v>
      </c>
      <c r="L43" s="375">
        <f t="shared" si="33"/>
        <v>67.099999999999994</v>
      </c>
      <c r="M43" s="375">
        <f t="shared" si="33"/>
        <v>370.58</v>
      </c>
      <c r="N43" s="375">
        <f t="shared" si="33"/>
        <v>0</v>
      </c>
      <c r="O43" s="375">
        <f t="shared" si="34"/>
        <v>437.68</v>
      </c>
      <c r="P43" s="376">
        <f t="shared" si="35"/>
        <v>2626.08</v>
      </c>
    </row>
    <row r="44" spans="1:16" s="7" customFormat="1" ht="28.5" x14ac:dyDescent="0.2">
      <c r="A44" s="3" t="s">
        <v>12840</v>
      </c>
      <c r="B44" s="367" t="s">
        <v>9260</v>
      </c>
      <c r="C44" s="368" t="s">
        <v>9272</v>
      </c>
      <c r="D44" s="369" t="str">
        <f>VLOOKUP(C44,composicoes!$A:$M,2,0)</f>
        <v>TELA TAPUME LARANJA - FORNECIMENTO, INSTALAÇÃO E DESLOCAMENTOS AO LONGO DA OBRA</v>
      </c>
      <c r="E44" s="370">
        <v>50</v>
      </c>
      <c r="F44" s="371" t="str">
        <f>VLOOKUP(C44,composicoes!$A:$M,9,0)</f>
        <v>M</v>
      </c>
      <c r="G44" s="9">
        <f>VLOOKUP(C44,composicoes!$A:$M,11,0)</f>
        <v>3.32</v>
      </c>
      <c r="H44" s="9">
        <f>VLOOKUP(C44,composicoes!$A:$M,12,0)</f>
        <v>10.98</v>
      </c>
      <c r="I44" s="9">
        <f>VLOOKUP(C44,composicoes!$A:$M,13,0)</f>
        <v>0</v>
      </c>
      <c r="J44" s="373">
        <f t="shared" si="32"/>
        <v>14.3</v>
      </c>
      <c r="K44" s="374">
        <v>0.2215</v>
      </c>
      <c r="L44" s="375">
        <f t="shared" si="33"/>
        <v>4.0599999999999996</v>
      </c>
      <c r="M44" s="375">
        <f t="shared" si="33"/>
        <v>13.41</v>
      </c>
      <c r="N44" s="375">
        <f t="shared" si="33"/>
        <v>0</v>
      </c>
      <c r="O44" s="375">
        <f t="shared" si="34"/>
        <v>17.47</v>
      </c>
      <c r="P44" s="376">
        <f t="shared" si="35"/>
        <v>873.5</v>
      </c>
    </row>
    <row r="45" spans="1:16" s="7" customFormat="1" ht="42.75" x14ac:dyDescent="0.2">
      <c r="A45" s="3" t="s">
        <v>12841</v>
      </c>
      <c r="B45" s="367" t="s">
        <v>9260</v>
      </c>
      <c r="C45" s="383" t="s">
        <v>9273</v>
      </c>
      <c r="D45" s="369" t="str">
        <f>VLOOKUP(C45,composicoes!$A:$M,2,0)</f>
        <v>BALIZADOR REFLETIVO PARA CANALIZAÇÃO INCLUSO SINALIZADOR LED - FORNECIMENTO, INSTALAÇÃO E DESLOCAMENTOS AO LONGO DA OBRA</v>
      </c>
      <c r="E45" s="370">
        <v>12</v>
      </c>
      <c r="F45" s="371" t="str">
        <f>VLOOKUP(C45,composicoes!$A:$M,9,0)</f>
        <v>UN</v>
      </c>
      <c r="G45" s="9">
        <f>VLOOKUP(C45,composicoes!$A:$M,11,0)</f>
        <v>8.31</v>
      </c>
      <c r="H45" s="9">
        <f>VLOOKUP(C45,composicoes!$A:$M,12,0)</f>
        <v>336.64</v>
      </c>
      <c r="I45" s="9">
        <f>VLOOKUP(C45,composicoes!$A:$M,13,0)</f>
        <v>0</v>
      </c>
      <c r="J45" s="381">
        <f>G45+H45+I45</f>
        <v>344.95</v>
      </c>
      <c r="K45" s="374">
        <v>0.2215</v>
      </c>
      <c r="L45" s="375">
        <f t="shared" si="33"/>
        <v>10.15</v>
      </c>
      <c r="M45" s="375">
        <f t="shared" si="33"/>
        <v>411.21</v>
      </c>
      <c r="N45" s="375">
        <f t="shared" si="33"/>
        <v>0</v>
      </c>
      <c r="O45" s="375">
        <f>ROUND(L45+M45+N45,2)</f>
        <v>421.36</v>
      </c>
      <c r="P45" s="376">
        <f>ROUND(O45*E45,2)</f>
        <v>5056.32</v>
      </c>
    </row>
    <row r="46" spans="1:16" s="7" customFormat="1" ht="42.75" x14ac:dyDescent="0.2">
      <c r="A46" s="3" t="s">
        <v>12842</v>
      </c>
      <c r="B46" s="367" t="s">
        <v>9260</v>
      </c>
      <c r="C46" s="383" t="s">
        <v>9274</v>
      </c>
      <c r="D46" s="369" t="str">
        <f>VLOOKUP(C46,composicoes!$A:$M,2,0)</f>
        <v>PASSADICOS COM TÁBUAS DE MADEIRA PARA PEDESTRES - FORNECIMENTO, INSTALAÇÃO E DESLOCAMENTOS AO LONGO DA OBRA</v>
      </c>
      <c r="E46" s="370">
        <v>6</v>
      </c>
      <c r="F46" s="371" t="str">
        <f>VLOOKUP(C46,composicoes!$A:$M,9,0)</f>
        <v>M2</v>
      </c>
      <c r="G46" s="9">
        <f>VLOOKUP(C46,composicoes!$A:$M,11,0)</f>
        <v>35.42</v>
      </c>
      <c r="H46" s="9">
        <f>VLOOKUP(C46,composicoes!$A:$M,12,0)</f>
        <v>36.92</v>
      </c>
      <c r="I46" s="9">
        <f>VLOOKUP(C46,composicoes!$A:$M,13,0)</f>
        <v>0</v>
      </c>
      <c r="J46" s="381">
        <f>G46+H46+I46</f>
        <v>72.34</v>
      </c>
      <c r="K46" s="374">
        <v>0.2215</v>
      </c>
      <c r="L46" s="375">
        <f t="shared" ref="L46" si="36">ROUND(G46*(1+$K46),2)</f>
        <v>43.27</v>
      </c>
      <c r="M46" s="375">
        <f t="shared" ref="M46" si="37">ROUND(H46*(1+$K46),2)</f>
        <v>45.1</v>
      </c>
      <c r="N46" s="375">
        <f t="shared" ref="N46" si="38">ROUND(I46*(1+$K46),2)</f>
        <v>0</v>
      </c>
      <c r="O46" s="375">
        <f>ROUND(L46+M46+N46,2)</f>
        <v>88.37</v>
      </c>
      <c r="P46" s="376">
        <f>ROUND(O46*E46,2)</f>
        <v>530.22</v>
      </c>
    </row>
    <row r="47" spans="1:16" s="7" customFormat="1" ht="42.75" x14ac:dyDescent="0.2">
      <c r="A47" s="3" t="s">
        <v>12843</v>
      </c>
      <c r="B47" s="367" t="s">
        <v>9260</v>
      </c>
      <c r="C47" s="383" t="s">
        <v>9275</v>
      </c>
      <c r="D47" s="369" t="str">
        <f>VLOOKUP(C47,composicoes!$A:$M,2,0)</f>
        <v>CHAPA DE AÇO PARA PASSAGEM DE VEÍCULO SOBRE VALA - FORNECIMENTO, INSTALAÇÃO E DESLOCAMENTOS AO LONGO DA OBRA</v>
      </c>
      <c r="E47" s="370">
        <v>6</v>
      </c>
      <c r="F47" s="371" t="str">
        <f>VLOOKUP(C47,composicoes!$A:$M,9,0)</f>
        <v>M2</v>
      </c>
      <c r="G47" s="9">
        <f>VLOOKUP(C47,composicoes!$A:$M,11,0)</f>
        <v>9.6199999999999992</v>
      </c>
      <c r="H47" s="9">
        <f>VLOOKUP(C47,composicoes!$A:$M,12,0)</f>
        <v>758.73</v>
      </c>
      <c r="I47" s="9">
        <f>VLOOKUP(C47,composicoes!$A:$M,13,0)</f>
        <v>12.53</v>
      </c>
      <c r="J47" s="381">
        <f>G47+H47+I47</f>
        <v>780.88</v>
      </c>
      <c r="K47" s="374">
        <v>0.2215</v>
      </c>
      <c r="L47" s="375">
        <f t="shared" ref="L47" si="39">ROUND(G47*(1+$K47),2)</f>
        <v>11.75</v>
      </c>
      <c r="M47" s="375">
        <f t="shared" ref="M47" si="40">ROUND(H47*(1+$K47),2)</f>
        <v>926.79</v>
      </c>
      <c r="N47" s="375">
        <f t="shared" ref="N47" si="41">ROUND(I47*(1+$K47),2)</f>
        <v>15.31</v>
      </c>
      <c r="O47" s="375">
        <f>ROUND(L47+M47+N47,2)</f>
        <v>953.85</v>
      </c>
      <c r="P47" s="376">
        <f>ROUND(O47*E47,2)</f>
        <v>5723.1</v>
      </c>
    </row>
    <row r="48" spans="1:16" s="7" customFormat="1" ht="28.5" x14ac:dyDescent="0.2">
      <c r="A48" s="3" t="s">
        <v>12844</v>
      </c>
      <c r="B48" s="367" t="s">
        <v>58</v>
      </c>
      <c r="C48" s="379">
        <v>10777</v>
      </c>
      <c r="D48" s="369" t="s">
        <v>12467</v>
      </c>
      <c r="E48" s="370">
        <v>4</v>
      </c>
      <c r="F48" s="1" t="str">
        <f>VLOOKUP(C48,'sinapi-set_23 nao deso'!$A:$J,3,0)</f>
        <v xml:space="preserve">MES   </v>
      </c>
      <c r="G48" s="9">
        <f>VLOOKUP(C48,'sinapi-set_23 nao deso'!$A:$J,6,0)</f>
        <v>0</v>
      </c>
      <c r="H48" s="9">
        <f>VLOOKUP(C48,'sinapi-set_23 nao deso'!$A:$J,7,0)+VLOOKUP(C48,'sinapi-set_23 nao deso'!$A:$J,10,0)</f>
        <v>999.16</v>
      </c>
      <c r="I48" s="9">
        <f>VLOOKUP(C48,'sinapi-set_23 nao deso'!$A:$J,8,0)</f>
        <v>0</v>
      </c>
      <c r="J48" s="381">
        <f t="shared" si="32"/>
        <v>999.16</v>
      </c>
      <c r="K48" s="374">
        <v>0.13700000000000001</v>
      </c>
      <c r="L48" s="375">
        <f t="shared" si="33"/>
        <v>0</v>
      </c>
      <c r="M48" s="375">
        <f t="shared" si="33"/>
        <v>1136.04</v>
      </c>
      <c r="N48" s="375">
        <f t="shared" si="33"/>
        <v>0</v>
      </c>
      <c r="O48" s="375">
        <f t="shared" si="34"/>
        <v>1136.04</v>
      </c>
      <c r="P48" s="376">
        <f t="shared" si="35"/>
        <v>4544.16</v>
      </c>
    </row>
    <row r="49" spans="1:16" s="7" customFormat="1" ht="28.5" x14ac:dyDescent="0.2">
      <c r="A49" s="3" t="s">
        <v>12845</v>
      </c>
      <c r="B49" s="367" t="s">
        <v>58</v>
      </c>
      <c r="C49" s="379">
        <v>10776</v>
      </c>
      <c r="D49" s="369" t="s">
        <v>12468</v>
      </c>
      <c r="E49" s="370">
        <v>4</v>
      </c>
      <c r="F49" s="1" t="str">
        <f>VLOOKUP(C49,'sinapi-set_23 nao deso'!$A:$J,3,0)</f>
        <v xml:space="preserve">MES   </v>
      </c>
      <c r="G49" s="9">
        <f>VLOOKUP(C49,'sinapi-set_23 nao deso'!$A:$J,6,0)</f>
        <v>0</v>
      </c>
      <c r="H49" s="9">
        <f>VLOOKUP(C49,'sinapi-set_23 nao deso'!$A:$J,7,0)+VLOOKUP(C49,'sinapi-set_23 nao deso'!$A:$J,10,0)</f>
        <v>687.5</v>
      </c>
      <c r="I49" s="9">
        <f>VLOOKUP(C49,'sinapi-set_23 nao deso'!$A:$J,8,0)</f>
        <v>0</v>
      </c>
      <c r="J49" s="381">
        <f t="shared" si="32"/>
        <v>687.5</v>
      </c>
      <c r="K49" s="374">
        <v>0.13700000000000001</v>
      </c>
      <c r="L49" s="375">
        <f t="shared" si="33"/>
        <v>0</v>
      </c>
      <c r="M49" s="375">
        <f t="shared" si="33"/>
        <v>781.69</v>
      </c>
      <c r="N49" s="375">
        <f t="shared" si="33"/>
        <v>0</v>
      </c>
      <c r="O49" s="375">
        <f t="shared" si="34"/>
        <v>781.69</v>
      </c>
      <c r="P49" s="376">
        <f t="shared" si="35"/>
        <v>3126.76</v>
      </c>
    </row>
    <row r="50" spans="1:16" s="7" customFormat="1" ht="28.5" x14ac:dyDescent="0.2">
      <c r="A50" s="3" t="s">
        <v>12846</v>
      </c>
      <c r="B50" s="367" t="s">
        <v>58</v>
      </c>
      <c r="C50" s="379">
        <v>10776</v>
      </c>
      <c r="D50" s="369" t="s">
        <v>12469</v>
      </c>
      <c r="E50" s="370">
        <v>4</v>
      </c>
      <c r="F50" s="1" t="str">
        <f>VLOOKUP(C50,'sinapi-set_23 nao deso'!$A:$J,3,0)</f>
        <v xml:space="preserve">MES   </v>
      </c>
      <c r="G50" s="9">
        <f>VLOOKUP(C50,'sinapi-set_23 nao deso'!$A:$J,6,0)</f>
        <v>0</v>
      </c>
      <c r="H50" s="9">
        <f>VLOOKUP(C50,'sinapi-set_23 nao deso'!$A:$J,7,0)+VLOOKUP(C50,'sinapi-set_23 nao deso'!$A:$J,10,0)</f>
        <v>687.5</v>
      </c>
      <c r="I50" s="9">
        <f>VLOOKUP(C50,'sinapi-set_23 nao deso'!$A:$J,8,0)</f>
        <v>0</v>
      </c>
      <c r="J50" s="381">
        <f>G50+H50+I50</f>
        <v>687.5</v>
      </c>
      <c r="K50" s="374">
        <v>0.13700000000000001</v>
      </c>
      <c r="L50" s="375">
        <f>ROUND(G50*(1+$K50),2)</f>
        <v>0</v>
      </c>
      <c r="M50" s="375">
        <f>ROUND(H50*(1+$K50),2)</f>
        <v>781.69</v>
      </c>
      <c r="N50" s="375">
        <f>ROUND(I50*(1+$K50),2)</f>
        <v>0</v>
      </c>
      <c r="O50" s="375">
        <f>ROUND(L50+M50+N50,2)</f>
        <v>781.69</v>
      </c>
      <c r="P50" s="376">
        <f>ROUND(O50*E50,2)</f>
        <v>3126.76</v>
      </c>
    </row>
    <row r="51" spans="1:16" s="7" customFormat="1" ht="14.25" x14ac:dyDescent="0.2">
      <c r="A51" s="3" t="s">
        <v>12847</v>
      </c>
      <c r="B51" s="367" t="s">
        <v>9260</v>
      </c>
      <c r="C51" s="383" t="s">
        <v>12473</v>
      </c>
      <c r="D51" s="369" t="str">
        <f>VLOOKUP(C51,composicoes!$A:$M,2,0)</f>
        <v>FRETE CONTAINER</v>
      </c>
      <c r="E51" s="370">
        <v>3</v>
      </c>
      <c r="F51" s="371" t="str">
        <f>VLOOKUP(C51,composicoes!$A:$M,9,0)</f>
        <v>UN</v>
      </c>
      <c r="G51" s="9">
        <f>VLOOKUP(C51,composicoes!$A:$M,11,0)</f>
        <v>66.569999999999993</v>
      </c>
      <c r="H51" s="9">
        <f>VLOOKUP(C51,composicoes!$A:$M,12,0)</f>
        <v>332.23</v>
      </c>
      <c r="I51" s="9">
        <f>VLOOKUP(C51,composicoes!$A:$M,13,0)</f>
        <v>184.6</v>
      </c>
      <c r="J51" s="381">
        <f t="shared" si="32"/>
        <v>583.4</v>
      </c>
      <c r="K51" s="374">
        <v>0.2215</v>
      </c>
      <c r="L51" s="375">
        <f t="shared" si="33"/>
        <v>81.319999999999993</v>
      </c>
      <c r="M51" s="375">
        <f t="shared" si="33"/>
        <v>405.82</v>
      </c>
      <c r="N51" s="375">
        <f t="shared" si="33"/>
        <v>225.49</v>
      </c>
      <c r="O51" s="375">
        <f t="shared" si="34"/>
        <v>712.63</v>
      </c>
      <c r="P51" s="376">
        <f t="shared" si="35"/>
        <v>2137.89</v>
      </c>
    </row>
    <row r="52" spans="1:16" s="7" customFormat="1" ht="28.5" x14ac:dyDescent="0.2">
      <c r="A52" s="3" t="s">
        <v>12848</v>
      </c>
      <c r="B52" s="367" t="s">
        <v>9260</v>
      </c>
      <c r="C52" s="383" t="s">
        <v>12474</v>
      </c>
      <c r="D52" s="369" t="str">
        <f>VLOOKUP(C52,composicoes!$A:$M,2,0)</f>
        <v>TELHEIRO PARA TRABALHO EM CANTEIRO DE OBRA, INCLUSO PISO EM CONCRETO</v>
      </c>
      <c r="E52" s="370">
        <v>15</v>
      </c>
      <c r="F52" s="371" t="str">
        <f>VLOOKUP(C52,composicoes!$A:$M,9,0)</f>
        <v>M2</v>
      </c>
      <c r="G52" s="9">
        <f>VLOOKUP(C52,composicoes!$A:$M,11,0)</f>
        <v>41.05</v>
      </c>
      <c r="H52" s="9">
        <f>VLOOKUP(C52,composicoes!$A:$M,12,0)</f>
        <v>158.41</v>
      </c>
      <c r="I52" s="9">
        <f>VLOOKUP(C52,composicoes!$A:$M,13,0)</f>
        <v>0.18</v>
      </c>
      <c r="J52" s="381">
        <f>G52+H52+I52</f>
        <v>199.64</v>
      </c>
      <c r="K52" s="374">
        <v>0.2215</v>
      </c>
      <c r="L52" s="375">
        <f t="shared" si="33"/>
        <v>50.14</v>
      </c>
      <c r="M52" s="375">
        <f t="shared" si="33"/>
        <v>193.5</v>
      </c>
      <c r="N52" s="375">
        <f t="shared" si="33"/>
        <v>0.22</v>
      </c>
      <c r="O52" s="375">
        <f>ROUND(L52+M52+N52,2)</f>
        <v>243.86</v>
      </c>
      <c r="P52" s="376">
        <f>ROUND(O52*E52,2)</f>
        <v>3657.9</v>
      </c>
    </row>
    <row r="53" spans="1:16" s="7" customFormat="1" ht="28.5" x14ac:dyDescent="0.2">
      <c r="A53" s="3" t="s">
        <v>12849</v>
      </c>
      <c r="B53" s="367" t="s">
        <v>58</v>
      </c>
      <c r="C53" s="379">
        <v>101905</v>
      </c>
      <c r="D53" s="369" t="s">
        <v>12470</v>
      </c>
      <c r="E53" s="370">
        <v>1</v>
      </c>
      <c r="F53" s="1" t="str">
        <f>VLOOKUP(C53,'sinapi-set_23 nao deso'!$A:$J,3,0)</f>
        <v>UN</v>
      </c>
      <c r="G53" s="9">
        <f>VLOOKUP(C53,'sinapi-set_23 nao deso'!$A:$J,6,0)</f>
        <v>19.84</v>
      </c>
      <c r="H53" s="9">
        <f>VLOOKUP(C53,'sinapi-set_23 nao deso'!$A:$J,7,0)+VLOOKUP(C53,'sinapi-set_23 nao deso'!$A:$J,10,0)</f>
        <v>198.29</v>
      </c>
      <c r="I53" s="9">
        <f>VLOOKUP(C53,'sinapi-set_23 nao deso'!$A:$J,8,0)</f>
        <v>0</v>
      </c>
      <c r="J53" s="381">
        <f>G53+H53+I53</f>
        <v>218.13</v>
      </c>
      <c r="K53" s="374">
        <v>0.2215</v>
      </c>
      <c r="L53" s="375">
        <f t="shared" si="33"/>
        <v>24.23</v>
      </c>
      <c r="M53" s="375">
        <f t="shared" si="33"/>
        <v>242.21</v>
      </c>
      <c r="N53" s="375">
        <f t="shared" si="33"/>
        <v>0</v>
      </c>
      <c r="O53" s="375">
        <f>ROUND(L53+M53+N53,2)</f>
        <v>266.44</v>
      </c>
      <c r="P53" s="376">
        <f>ROUND(O53*E53,2)</f>
        <v>266.44</v>
      </c>
    </row>
    <row r="54" spans="1:16" s="7" customFormat="1" ht="28.5" x14ac:dyDescent="0.2">
      <c r="A54" s="3" t="s">
        <v>12850</v>
      </c>
      <c r="B54" s="367" t="s">
        <v>58</v>
      </c>
      <c r="C54" s="379">
        <v>101910</v>
      </c>
      <c r="D54" s="369" t="s">
        <v>12471</v>
      </c>
      <c r="E54" s="370">
        <v>1</v>
      </c>
      <c r="F54" s="1" t="str">
        <f>VLOOKUP(C54,'sinapi-set_23 nao deso'!$A:$J,3,0)</f>
        <v>UN</v>
      </c>
      <c r="G54" s="9">
        <f>VLOOKUP(C54,'sinapi-set_23 nao deso'!$A:$J,6,0)</f>
        <v>19.84</v>
      </c>
      <c r="H54" s="9">
        <f>VLOOKUP(C54,'sinapi-set_23 nao deso'!$A:$J,7,0)+VLOOKUP(C54,'sinapi-set_23 nao deso'!$A:$J,10,0)</f>
        <v>268.08</v>
      </c>
      <c r="I54" s="9">
        <f>VLOOKUP(C54,'sinapi-set_23 nao deso'!$A:$J,8,0)</f>
        <v>0</v>
      </c>
      <c r="J54" s="381">
        <f>G54+H54+I54</f>
        <v>287.91999999999996</v>
      </c>
      <c r="K54" s="374">
        <v>0.2215</v>
      </c>
      <c r="L54" s="375">
        <f t="shared" si="33"/>
        <v>24.23</v>
      </c>
      <c r="M54" s="375">
        <f t="shared" si="33"/>
        <v>327.45999999999998</v>
      </c>
      <c r="N54" s="375">
        <f t="shared" si="33"/>
        <v>0</v>
      </c>
      <c r="O54" s="375">
        <f>ROUND(L54+M54+N54,2)</f>
        <v>351.69</v>
      </c>
      <c r="P54" s="376">
        <f>ROUND(O54*E54,2)</f>
        <v>351.69</v>
      </c>
    </row>
    <row r="55" spans="1:16" s="7" customFormat="1" ht="42.75" x14ac:dyDescent="0.2">
      <c r="A55" s="3" t="s">
        <v>12851</v>
      </c>
      <c r="B55" s="367" t="s">
        <v>58</v>
      </c>
      <c r="C55" s="379">
        <v>101489</v>
      </c>
      <c r="D55" s="369" t="s">
        <v>12472</v>
      </c>
      <c r="E55" s="370">
        <v>1</v>
      </c>
      <c r="F55" s="1" t="str">
        <f>VLOOKUP(C55,'sinapi-set_23 nao deso'!$A:$J,3,0)</f>
        <v>UN</v>
      </c>
      <c r="G55" s="9">
        <f>VLOOKUP(C55,'sinapi-set_23 nao deso'!$A:$J,6,0)</f>
        <v>357.01</v>
      </c>
      <c r="H55" s="9">
        <f>VLOOKUP(C55,'sinapi-set_23 nao deso'!$A:$J,7,0)+VLOOKUP(C55,'sinapi-set_23 nao deso'!$A:$J,10,0)</f>
        <v>1108.04</v>
      </c>
      <c r="I55" s="9">
        <f>VLOOKUP(C55,'sinapi-set_23 nao deso'!$A:$J,8,0)</f>
        <v>7.07</v>
      </c>
      <c r="J55" s="381">
        <f>G55+H55+I55</f>
        <v>1472.12</v>
      </c>
      <c r="K55" s="374">
        <v>0.2215</v>
      </c>
      <c r="L55" s="375">
        <f t="shared" si="33"/>
        <v>436.09</v>
      </c>
      <c r="M55" s="375">
        <f t="shared" si="33"/>
        <v>1353.47</v>
      </c>
      <c r="N55" s="375">
        <f t="shared" si="33"/>
        <v>8.64</v>
      </c>
      <c r="O55" s="375">
        <f>ROUND(L55+M55+N55,2)</f>
        <v>1798.2</v>
      </c>
      <c r="P55" s="376">
        <f>ROUND(O55*E55,2)</f>
        <v>1798.2</v>
      </c>
    </row>
    <row r="56" spans="1:16" s="7" customFormat="1" ht="28.5" x14ac:dyDescent="0.2">
      <c r="A56" s="3" t="s">
        <v>12852</v>
      </c>
      <c r="B56" s="367" t="s">
        <v>9260</v>
      </c>
      <c r="C56" s="383" t="s">
        <v>12481</v>
      </c>
      <c r="D56" s="369" t="str">
        <f>VLOOKUP(C56,composicoes!$A:$M,2,0)</f>
        <v>POSTE ROLICO DE MADEIRA TRATADA, D = 20 A 25 CM, H = 12,00 M - FORNECIMENTO E INSTALAÇÃO</v>
      </c>
      <c r="E56" s="370">
        <v>1</v>
      </c>
      <c r="F56" s="371" t="str">
        <f>VLOOKUP(C56,composicoes!$A:$M,9,0)</f>
        <v>UN</v>
      </c>
      <c r="G56" s="9">
        <f>VLOOKUP(C56,composicoes!$A:$M,11,0)</f>
        <v>99.82</v>
      </c>
      <c r="H56" s="9">
        <f>VLOOKUP(C56,composicoes!$A:$M,12,0)</f>
        <v>285.58</v>
      </c>
      <c r="I56" s="9">
        <f>VLOOKUP(C56,composicoes!$A:$M,13,0)</f>
        <v>10.24</v>
      </c>
      <c r="J56" s="373">
        <f>G56+H56+I56</f>
        <v>395.64</v>
      </c>
      <c r="K56" s="374">
        <v>0.2215</v>
      </c>
      <c r="L56" s="375">
        <f t="shared" si="33"/>
        <v>121.93</v>
      </c>
      <c r="M56" s="375">
        <f t="shared" si="33"/>
        <v>348.84</v>
      </c>
      <c r="N56" s="375">
        <f t="shared" si="33"/>
        <v>12.51</v>
      </c>
      <c r="O56" s="375">
        <f>ROUND(L56+M56+N56,2)</f>
        <v>483.28</v>
      </c>
      <c r="P56" s="376">
        <f>ROUND(O56*E56,2)</f>
        <v>483.28</v>
      </c>
    </row>
    <row r="57" spans="1:16" s="7" customFormat="1" ht="28.5" x14ac:dyDescent="0.2">
      <c r="A57" s="3" t="s">
        <v>12853</v>
      </c>
      <c r="B57" s="367" t="s">
        <v>9260</v>
      </c>
      <c r="C57" s="368" t="s">
        <v>12475</v>
      </c>
      <c r="D57" s="369" t="str">
        <f>VLOOKUP(C57,composicoes!$A:$M,2,0)</f>
        <v>INSTALAÇÕES ELÉTRICAS PROVISÓRIAS PARA CANTEIRO (CABOS, QUADRO, DISJUNTORES, TOMADAS, INTERRUPTORES, LAMPADAS)</v>
      </c>
      <c r="E57" s="370">
        <v>1</v>
      </c>
      <c r="F57" s="371" t="str">
        <f>VLOOKUP(C57,composicoes!$A:$M,9,0)</f>
        <v>UN</v>
      </c>
      <c r="G57" s="9">
        <f>VLOOKUP(C57,composicoes!$A:$M,11,0)</f>
        <v>679.84</v>
      </c>
      <c r="H57" s="9">
        <f>VLOOKUP(C57,composicoes!$A:$M,12,0)</f>
        <v>2525.46</v>
      </c>
      <c r="I57" s="9">
        <f>VLOOKUP(C57,composicoes!$A:$M,13,0)</f>
        <v>0</v>
      </c>
      <c r="J57" s="373">
        <f t="shared" si="32"/>
        <v>3205.3</v>
      </c>
      <c r="K57" s="374">
        <v>0.2215</v>
      </c>
      <c r="L57" s="375">
        <f t="shared" si="33"/>
        <v>830.42</v>
      </c>
      <c r="M57" s="375">
        <f t="shared" si="33"/>
        <v>3084.85</v>
      </c>
      <c r="N57" s="375">
        <f t="shared" si="33"/>
        <v>0</v>
      </c>
      <c r="O57" s="375">
        <f t="shared" si="34"/>
        <v>3915.27</v>
      </c>
      <c r="P57" s="376">
        <f t="shared" si="35"/>
        <v>3915.27</v>
      </c>
    </row>
    <row r="58" spans="1:16" s="7" customFormat="1" ht="42.75" x14ac:dyDescent="0.2">
      <c r="A58" s="3" t="s">
        <v>12854</v>
      </c>
      <c r="B58" s="367" t="s">
        <v>9260</v>
      </c>
      <c r="C58" s="368" t="s">
        <v>9293</v>
      </c>
      <c r="D58" s="369" t="str">
        <f>VLOOKUP(C58,composicoes!$A:$M,2,0)</f>
        <v>INSTALAÇÕES HIDROSSANITÁRIA PROVISÓRIAS PARA CANTEIRO (RESERVATORIO, REGISTRO, TUBOS, CONEXOES, MANGUEIRA, TORNEIRA, TANQUE)</v>
      </c>
      <c r="E58" s="370">
        <v>1</v>
      </c>
      <c r="F58" s="371" t="str">
        <f>VLOOKUP(C58,composicoes!$A:$M,9,0)</f>
        <v>UN</v>
      </c>
      <c r="G58" s="9">
        <f>VLOOKUP(C58,composicoes!$A:$M,11,0)</f>
        <v>1471.12</v>
      </c>
      <c r="H58" s="9">
        <f>VLOOKUP(C58,composicoes!$A:$M,12,0)</f>
        <v>3201.86</v>
      </c>
      <c r="I58" s="9">
        <f>VLOOKUP(C58,composicoes!$A:$M,13,0)</f>
        <v>0</v>
      </c>
      <c r="J58" s="373">
        <f t="shared" si="32"/>
        <v>4672.9799999999996</v>
      </c>
      <c r="K58" s="374">
        <v>0.2215</v>
      </c>
      <c r="L58" s="375">
        <f t="shared" si="33"/>
        <v>1796.97</v>
      </c>
      <c r="M58" s="375">
        <f t="shared" si="33"/>
        <v>3911.07</v>
      </c>
      <c r="N58" s="375">
        <f t="shared" si="33"/>
        <v>0</v>
      </c>
      <c r="O58" s="375">
        <f t="shared" si="34"/>
        <v>5708.04</v>
      </c>
      <c r="P58" s="376">
        <f t="shared" si="35"/>
        <v>5708.04</v>
      </c>
    </row>
    <row r="59" spans="1:16" s="7" customFormat="1" x14ac:dyDescent="0.2">
      <c r="A59" s="360">
        <v>2</v>
      </c>
      <c r="B59" s="361"/>
      <c r="C59" s="362"/>
      <c r="D59" s="363" t="s">
        <v>12514</v>
      </c>
      <c r="E59" s="380"/>
      <c r="F59" s="364"/>
      <c r="G59" s="364"/>
      <c r="H59" s="364"/>
      <c r="I59" s="364"/>
      <c r="J59" s="365"/>
      <c r="K59" s="365"/>
      <c r="L59" s="364"/>
      <c r="M59" s="364"/>
      <c r="N59" s="364"/>
      <c r="O59" s="364"/>
      <c r="P59" s="366"/>
    </row>
    <row r="60" spans="1:16" s="7" customFormat="1" ht="14.25" x14ac:dyDescent="0.2">
      <c r="A60" s="3" t="s">
        <v>9223</v>
      </c>
      <c r="B60" s="367" t="s">
        <v>9260</v>
      </c>
      <c r="C60" s="368" t="s">
        <v>9276</v>
      </c>
      <c r="D60" s="369" t="str">
        <f>VLOOKUP(C60,composicoes!$A:$M,2,0)</f>
        <v xml:space="preserve">REMOÇÃO DE MEIO FIO  </v>
      </c>
      <c r="E60" s="88">
        <v>10</v>
      </c>
      <c r="F60" s="371" t="str">
        <f>VLOOKUP(C60,composicoes!$A:$M,9,0)</f>
        <v>M</v>
      </c>
      <c r="G60" s="9">
        <f>VLOOKUP(C60,composicoes!$A:$M,11,0)</f>
        <v>14.88</v>
      </c>
      <c r="H60" s="9">
        <f>VLOOKUP(C60,composicoes!$A:$M,12,0)</f>
        <v>4.28</v>
      </c>
      <c r="I60" s="9">
        <f>VLOOKUP(C60,composicoes!$A:$M,13,0)</f>
        <v>0</v>
      </c>
      <c r="J60" s="50">
        <f>G60+H60+I60</f>
        <v>19.16</v>
      </c>
      <c r="K60" s="126">
        <v>0.2215</v>
      </c>
      <c r="L60" s="85">
        <f>ROUND(G60*(1+K60),2)</f>
        <v>18.18</v>
      </c>
      <c r="M60" s="85">
        <f>ROUND(H60*(1+K60),2)</f>
        <v>5.23</v>
      </c>
      <c r="N60" s="85">
        <f>ROUND(I60*(1+K60),2)</f>
        <v>0</v>
      </c>
      <c r="O60" s="50">
        <f>L60+M60+N60</f>
        <v>23.41</v>
      </c>
      <c r="P60" s="64">
        <f>ROUND(O60*E60,2)</f>
        <v>234.1</v>
      </c>
    </row>
    <row r="61" spans="1:16" s="7" customFormat="1" ht="28.5" x14ac:dyDescent="0.2">
      <c r="A61" s="3" t="s">
        <v>9224</v>
      </c>
      <c r="B61" s="13" t="s">
        <v>58</v>
      </c>
      <c r="C61" s="368">
        <v>98529</v>
      </c>
      <c r="D61" s="8" t="s">
        <v>12526</v>
      </c>
      <c r="E61" s="88">
        <v>1</v>
      </c>
      <c r="F61" s="1" t="str">
        <f>VLOOKUP(C61,'sinapi-set_23 nao deso'!$A:$J,3,0)</f>
        <v>UN</v>
      </c>
      <c r="G61" s="9">
        <f>VLOOKUP(C61,'sinapi-set_23 nao deso'!$A:$J,6,0)</f>
        <v>51.15</v>
      </c>
      <c r="H61" s="9">
        <f>VLOOKUP(C61,'sinapi-set_23 nao deso'!$A:$J,7,0)+VLOOKUP(C61,'sinapi-set_23 nao deso'!$A:$J,10,0)</f>
        <v>16.760000000000002</v>
      </c>
      <c r="I61" s="9">
        <f>VLOOKUP(C61,'sinapi-set_23 nao deso'!$A:$J,8,0)</f>
        <v>0</v>
      </c>
      <c r="J61" s="50">
        <f>G61+H61+I61</f>
        <v>67.91</v>
      </c>
      <c r="K61" s="126">
        <v>0.2215</v>
      </c>
      <c r="L61" s="85">
        <f>ROUND(G61*(1+K61),2)</f>
        <v>62.48</v>
      </c>
      <c r="M61" s="85">
        <f>ROUND(H61*(1+K61),2)</f>
        <v>20.47</v>
      </c>
      <c r="N61" s="85">
        <f>ROUND(I61*(1+K61),2)</f>
        <v>0</v>
      </c>
      <c r="O61" s="50">
        <f>L61+M61+N61</f>
        <v>82.949999999999989</v>
      </c>
      <c r="P61" s="64">
        <f>ROUND(O61*E61,2)</f>
        <v>82.95</v>
      </c>
    </row>
    <row r="62" spans="1:16" s="7" customFormat="1" ht="28.5" x14ac:dyDescent="0.2">
      <c r="A62" s="3" t="s">
        <v>9250</v>
      </c>
      <c r="B62" s="13" t="s">
        <v>58</v>
      </c>
      <c r="C62" s="368">
        <v>98526</v>
      </c>
      <c r="D62" s="8" t="s">
        <v>12527</v>
      </c>
      <c r="E62" s="88">
        <v>1</v>
      </c>
      <c r="F62" s="1" t="str">
        <f>VLOOKUP(C62,'sinapi-set_23 nao deso'!$A:$J,3,0)</f>
        <v>UN</v>
      </c>
      <c r="G62" s="9">
        <f>VLOOKUP(C62,'sinapi-set_23 nao deso'!$A:$J,6,0)</f>
        <v>43.86</v>
      </c>
      <c r="H62" s="9">
        <f>VLOOKUP(C62,'sinapi-set_23 nao deso'!$A:$J,7,0)+VLOOKUP(C62,'sinapi-set_23 nao deso'!$A:$J,10,0)</f>
        <v>17.059999999999999</v>
      </c>
      <c r="I62" s="9">
        <f>VLOOKUP(C62,'sinapi-set_23 nao deso'!$A:$J,8,0)</f>
        <v>26.46</v>
      </c>
      <c r="J62" s="50">
        <f>G62+H62+I62</f>
        <v>87.38</v>
      </c>
      <c r="K62" s="126">
        <v>0.2215</v>
      </c>
      <c r="L62" s="85">
        <f>ROUND(G62*(1+K62),2)</f>
        <v>53.57</v>
      </c>
      <c r="M62" s="85">
        <f>ROUND(H62*(1+K62),2)</f>
        <v>20.84</v>
      </c>
      <c r="N62" s="85">
        <f>ROUND(I62*(1+K62),2)</f>
        <v>32.32</v>
      </c>
      <c r="O62" s="50">
        <f>L62+M62+N62</f>
        <v>106.72999999999999</v>
      </c>
      <c r="P62" s="64">
        <f>ROUND(O62*E62,2)</f>
        <v>106.73</v>
      </c>
    </row>
    <row r="63" spans="1:16" s="7" customFormat="1" ht="14.25" x14ac:dyDescent="0.2">
      <c r="A63" s="3" t="s">
        <v>9251</v>
      </c>
      <c r="B63" s="367" t="s">
        <v>9260</v>
      </c>
      <c r="C63" s="368" t="s">
        <v>9277</v>
      </c>
      <c r="D63" s="369" t="str">
        <f>VLOOKUP(C63,composicoes!$A:$M,2,0)</f>
        <v>DEMOLIÇÃO DE PAVIMENTO ASFÁLTICO, DE FORMA MECANIZADA</v>
      </c>
      <c r="E63" s="88">
        <v>272</v>
      </c>
      <c r="F63" s="371" t="str">
        <f>VLOOKUP(C63,composicoes!$A:$M,9,0)</f>
        <v>M2</v>
      </c>
      <c r="G63" s="9">
        <f>VLOOKUP(C63,composicoes!$A:$M,11,0)</f>
        <v>7.45</v>
      </c>
      <c r="H63" s="9">
        <f>VLOOKUP(C63,composicoes!$A:$M,12,0)</f>
        <v>3.23</v>
      </c>
      <c r="I63" s="9">
        <f>VLOOKUP(C63,composicoes!$A:$M,13,0)</f>
        <v>10</v>
      </c>
      <c r="J63" s="50">
        <f t="shared" ref="J63" si="42">G63+H63+I63</f>
        <v>20.68</v>
      </c>
      <c r="K63" s="126">
        <v>0.2215</v>
      </c>
      <c r="L63" s="85">
        <f t="shared" ref="L63" si="43">ROUND(G63*(1+K63),2)</f>
        <v>9.1</v>
      </c>
      <c r="M63" s="85">
        <f t="shared" ref="M63" si="44">ROUND(H63*(1+K63),2)</f>
        <v>3.95</v>
      </c>
      <c r="N63" s="85">
        <f t="shared" ref="N63" si="45">ROUND(I63*(1+K63),2)</f>
        <v>12.22</v>
      </c>
      <c r="O63" s="50">
        <f t="shared" ref="O63" si="46">L63+M63+N63</f>
        <v>25.270000000000003</v>
      </c>
      <c r="P63" s="64">
        <f t="shared" ref="P63" si="47">ROUND(O63*E63,2)</f>
        <v>6873.44</v>
      </c>
    </row>
    <row r="64" spans="1:16" s="7" customFormat="1" ht="42.75" x14ac:dyDescent="0.2">
      <c r="A64" s="3" t="s">
        <v>12515</v>
      </c>
      <c r="B64" s="13" t="s">
        <v>58</v>
      </c>
      <c r="C64" s="10">
        <v>100982</v>
      </c>
      <c r="D64" s="411" t="s">
        <v>12525</v>
      </c>
      <c r="E64" s="88">
        <f>(E63*0.07)*1.5</f>
        <v>28.560000000000002</v>
      </c>
      <c r="F64" s="1" t="str">
        <f>VLOOKUP(C64,'sinapi-set_23 nao deso'!$A:$J,3,0)</f>
        <v>M3</v>
      </c>
      <c r="G64" s="9">
        <f>VLOOKUP(C64,'sinapi-set_23 nao deso'!$A:$J,6,0)</f>
        <v>1.29</v>
      </c>
      <c r="H64" s="9">
        <f>VLOOKUP(C64,'sinapi-set_23 nao deso'!$A:$J,7,0)+VLOOKUP(C64,'sinapi-set_23 nao deso'!$A:$J,10,0)</f>
        <v>3.57</v>
      </c>
      <c r="I64" s="9">
        <f>VLOOKUP(C64,'sinapi-set_23 nao deso'!$A:$J,8,0)</f>
        <v>4.57</v>
      </c>
      <c r="J64" s="50">
        <f t="shared" ref="J64:J65" si="48">G64+H64+I64</f>
        <v>9.43</v>
      </c>
      <c r="K64" s="126">
        <v>0.2215</v>
      </c>
      <c r="L64" s="85">
        <f t="shared" ref="L64:L65" si="49">ROUND(G64*(1+K64),2)</f>
        <v>1.58</v>
      </c>
      <c r="M64" s="85">
        <f t="shared" ref="M64:M65" si="50">ROUND(H64*(1+K64),2)</f>
        <v>4.3600000000000003</v>
      </c>
      <c r="N64" s="85">
        <f t="shared" ref="N64:N65" si="51">ROUND(I64*(1+K64),2)</f>
        <v>5.58</v>
      </c>
      <c r="O64" s="50">
        <f t="shared" ref="O64:O65" si="52">L64+M64+N64</f>
        <v>11.52</v>
      </c>
      <c r="P64" s="64">
        <f t="shared" ref="P64:P65" si="53">ROUND(O64*E64,2)</f>
        <v>329.01</v>
      </c>
    </row>
    <row r="65" spans="1:16" s="7" customFormat="1" ht="28.5" x14ac:dyDescent="0.2">
      <c r="A65" s="3" t="s">
        <v>12549</v>
      </c>
      <c r="B65" s="13" t="s">
        <v>58</v>
      </c>
      <c r="C65" s="10">
        <v>95875</v>
      </c>
      <c r="D65" s="8" t="s">
        <v>12500</v>
      </c>
      <c r="E65" s="88">
        <f>E64*'memoria DMT insumos'!C82</f>
        <v>599.76</v>
      </c>
      <c r="F65" s="1" t="str">
        <f>VLOOKUP(C65,'sinapi-set_23 nao deso'!$A:$J,3,0)</f>
        <v>M3XKM</v>
      </c>
      <c r="G65" s="9">
        <f>VLOOKUP(C65,'sinapi-set_23 nao deso'!$A:$J,6,0)</f>
        <v>0.25</v>
      </c>
      <c r="H65" s="9">
        <f>VLOOKUP(C65,'sinapi-set_23 nao deso'!$A:$J,7,0)+VLOOKUP(C65,'sinapi-set_23 nao deso'!$A:$J,10,0)</f>
        <v>1.25</v>
      </c>
      <c r="I65" s="9">
        <f>VLOOKUP(C65,'sinapi-set_23 nao deso'!$A:$J,8,0)</f>
        <v>1.05</v>
      </c>
      <c r="J65" s="50">
        <f t="shared" si="48"/>
        <v>2.5499999999999998</v>
      </c>
      <c r="K65" s="126">
        <v>0.2215</v>
      </c>
      <c r="L65" s="85">
        <f t="shared" si="49"/>
        <v>0.31</v>
      </c>
      <c r="M65" s="85">
        <f t="shared" si="50"/>
        <v>1.53</v>
      </c>
      <c r="N65" s="85">
        <f t="shared" si="51"/>
        <v>1.28</v>
      </c>
      <c r="O65" s="50">
        <f t="shared" si="52"/>
        <v>3.12</v>
      </c>
      <c r="P65" s="64">
        <f t="shared" si="53"/>
        <v>1871.25</v>
      </c>
    </row>
    <row r="66" spans="1:16" s="7" customFormat="1" ht="14.25" x14ac:dyDescent="0.2">
      <c r="A66" s="3" t="s">
        <v>12550</v>
      </c>
      <c r="B66" s="13" t="s">
        <v>9263</v>
      </c>
      <c r="C66" s="10" t="s">
        <v>72</v>
      </c>
      <c r="D66" s="8" t="s">
        <v>13301</v>
      </c>
      <c r="E66" s="88">
        <f>E64</f>
        <v>28.560000000000002</v>
      </c>
      <c r="F66" s="371" t="str">
        <f>VLOOKUP(C66,cotacoes!$A:$G,7,0)</f>
        <v>M3</v>
      </c>
      <c r="G66" s="372">
        <v>0</v>
      </c>
      <c r="H66" s="384">
        <f>VLOOKUP(C66,cotacoes!$A:$G,6,0)</f>
        <v>15</v>
      </c>
      <c r="I66" s="372">
        <v>0</v>
      </c>
      <c r="J66" s="50">
        <f>G66+H66+I66</f>
        <v>15</v>
      </c>
      <c r="K66" s="410">
        <v>0.13700000000000001</v>
      </c>
      <c r="L66" s="85">
        <f>ROUND(G66*(1+K66),2)</f>
        <v>0</v>
      </c>
      <c r="M66" s="85">
        <f>ROUND(H66*(1+K66),2)</f>
        <v>17.059999999999999</v>
      </c>
      <c r="N66" s="85">
        <f>ROUND(I66*(1+K66),2)</f>
        <v>0</v>
      </c>
      <c r="O66" s="50">
        <f>L66+M66+N66</f>
        <v>17.059999999999999</v>
      </c>
      <c r="P66" s="64">
        <f>ROUND(O66*E66,2)</f>
        <v>487.23</v>
      </c>
    </row>
    <row r="67" spans="1:16" s="7" customFormat="1" ht="14.25" x14ac:dyDescent="0.2">
      <c r="A67" s="3" t="s">
        <v>12551</v>
      </c>
      <c r="B67" s="367" t="s">
        <v>9260</v>
      </c>
      <c r="C67" s="368" t="s">
        <v>12542</v>
      </c>
      <c r="D67" s="528" t="str">
        <f>VLOOKUP(C67,composicoes!$A:$M,2,0)</f>
        <v>REMANEJO DE POSTE ELÉTRICO EM MADEIRA</v>
      </c>
      <c r="E67" s="88">
        <v>1</v>
      </c>
      <c r="F67" s="371" t="str">
        <f>VLOOKUP(C67,composicoes!$A:$M,9,0)</f>
        <v>UN</v>
      </c>
      <c r="G67" s="9">
        <f>VLOOKUP(C67,composicoes!$A:$M,11,0)</f>
        <v>1019.1</v>
      </c>
      <c r="H67" s="9">
        <f>VLOOKUP(C67,composicoes!$A:$M,12,0)</f>
        <v>2350.09</v>
      </c>
      <c r="I67" s="9">
        <f>VLOOKUP(C67,composicoes!$A:$M,13,0)</f>
        <v>3681.2</v>
      </c>
      <c r="J67" s="50">
        <f t="shared" ref="J67:J68" si="54">G67+H67+I67</f>
        <v>7050.3899999999994</v>
      </c>
      <c r="K67" s="126">
        <v>0.2215</v>
      </c>
      <c r="L67" s="85">
        <f t="shared" ref="L67:L68" si="55">ROUND(G67*(1+K67),2)</f>
        <v>1244.83</v>
      </c>
      <c r="M67" s="85">
        <f t="shared" ref="M67:M68" si="56">ROUND(H67*(1+K67),2)</f>
        <v>2870.63</v>
      </c>
      <c r="N67" s="85">
        <f t="shared" ref="N67:N68" si="57">ROUND(I67*(1+K67),2)</f>
        <v>4496.59</v>
      </c>
      <c r="O67" s="50">
        <f t="shared" ref="O67:O68" si="58">L67+M67+N67</f>
        <v>8612.0499999999993</v>
      </c>
      <c r="P67" s="64">
        <f t="shared" ref="P67:P68" si="59">ROUND(O67*E67,2)</f>
        <v>8612.0499999999993</v>
      </c>
    </row>
    <row r="68" spans="1:16" s="7" customFormat="1" ht="28.5" x14ac:dyDescent="0.2">
      <c r="A68" s="3" t="s">
        <v>12663</v>
      </c>
      <c r="B68" s="367" t="s">
        <v>9260</v>
      </c>
      <c r="C68" s="368" t="s">
        <v>12543</v>
      </c>
      <c r="D68" s="528" t="str">
        <f>VLOOKUP(C68,composicoes!$A:$M,2,0)</f>
        <v>REMANEJO DE TUBULAÇÃO DE ÁGUA EM PEAD (SEM CORTE DE TUBULAÇÃO)</v>
      </c>
      <c r="E68" s="88">
        <v>4</v>
      </c>
      <c r="F68" s="371" t="str">
        <f>VLOOKUP(C68,composicoes!$A:$M,9,0)</f>
        <v>M</v>
      </c>
      <c r="G68" s="9">
        <f>VLOOKUP(C68,composicoes!$A:$M,11,0)</f>
        <v>74.59</v>
      </c>
      <c r="H68" s="9">
        <f>VLOOKUP(C68,composicoes!$A:$M,12,0)</f>
        <v>23.97</v>
      </c>
      <c r="I68" s="9">
        <f>VLOOKUP(C68,composicoes!$A:$M,13,0)</f>
        <v>0</v>
      </c>
      <c r="J68" s="50">
        <f t="shared" si="54"/>
        <v>98.56</v>
      </c>
      <c r="K68" s="126">
        <v>0.2215</v>
      </c>
      <c r="L68" s="85">
        <f t="shared" si="55"/>
        <v>91.11</v>
      </c>
      <c r="M68" s="85">
        <f t="shared" si="56"/>
        <v>29.28</v>
      </c>
      <c r="N68" s="85">
        <f t="shared" si="57"/>
        <v>0</v>
      </c>
      <c r="O68" s="50">
        <f t="shared" si="58"/>
        <v>120.39</v>
      </c>
      <c r="P68" s="64">
        <f t="shared" si="59"/>
        <v>481.56</v>
      </c>
    </row>
    <row r="69" spans="1:16" s="7" customFormat="1" x14ac:dyDescent="0.2">
      <c r="A69" s="360">
        <v>3</v>
      </c>
      <c r="B69" s="361"/>
      <c r="C69" s="362"/>
      <c r="D69" s="363" t="s">
        <v>12442</v>
      </c>
      <c r="E69" s="380"/>
      <c r="F69" s="364"/>
      <c r="G69" s="364"/>
      <c r="H69" s="364"/>
      <c r="I69" s="364"/>
      <c r="J69" s="365"/>
      <c r="K69" s="365"/>
      <c r="L69" s="364"/>
      <c r="M69" s="364"/>
      <c r="N69" s="364"/>
      <c r="O69" s="364"/>
      <c r="P69" s="366"/>
    </row>
    <row r="70" spans="1:16" s="7" customFormat="1" ht="57" x14ac:dyDescent="0.2">
      <c r="A70" s="3" t="s">
        <v>6</v>
      </c>
      <c r="B70" s="13" t="s">
        <v>58</v>
      </c>
      <c r="C70" s="10">
        <v>101138</v>
      </c>
      <c r="D70" s="8" t="s">
        <v>12516</v>
      </c>
      <c r="E70" s="88">
        <v>1925.55</v>
      </c>
      <c r="F70" s="1" t="str">
        <f>VLOOKUP(C70,'sinapi-set_23 nao deso'!$A:$J,3,0)</f>
        <v>M3</v>
      </c>
      <c r="G70" s="9">
        <f>VLOOKUP(C70,'sinapi-set_23 nao deso'!$A:$J,6,0)</f>
        <v>2.88</v>
      </c>
      <c r="H70" s="9">
        <f>VLOOKUP(C70,'sinapi-set_23 nao deso'!$A:$J,7,0)+VLOOKUP(C70,'sinapi-set_23 nao deso'!$A:$J,10,0)</f>
        <v>7.44</v>
      </c>
      <c r="I70" s="9">
        <f>VLOOKUP(C70,'sinapi-set_23 nao deso'!$A:$J,8,0)</f>
        <v>5.48</v>
      </c>
      <c r="J70" s="50">
        <f>G70+H70+I70</f>
        <v>15.8</v>
      </c>
      <c r="K70" s="126">
        <v>0.2215</v>
      </c>
      <c r="L70" s="85">
        <f>ROUND(G70*(1+K70),2)</f>
        <v>3.52</v>
      </c>
      <c r="M70" s="85">
        <f>ROUND(H70*(1+K70),2)</f>
        <v>9.09</v>
      </c>
      <c r="N70" s="85">
        <f>ROUND(I70*(1+K70),2)</f>
        <v>6.69</v>
      </c>
      <c r="O70" s="50">
        <f>L70+M70+N70</f>
        <v>19.3</v>
      </c>
      <c r="P70" s="64">
        <f>ROUND(O70*E70,2)</f>
        <v>37163.120000000003</v>
      </c>
    </row>
    <row r="71" spans="1:16" s="7" customFormat="1" ht="57" x14ac:dyDescent="0.2">
      <c r="A71" s="3" t="s">
        <v>4871</v>
      </c>
      <c r="B71" s="367" t="s">
        <v>9260</v>
      </c>
      <c r="C71" s="368" t="s">
        <v>9278</v>
      </c>
      <c r="D71" s="528" t="str">
        <f>VLOOKUP(C71,composicoes!$A:$M,2,0)</f>
        <v>DESMONTE DE MATERIAL DE 3ª CATEGORIA (BLOCOS DE ROCHAS OU MATACOS) ATÉ 2,0m DE PROFUNDIDADE, COM USO DE DISPOSITIVO GERADOR DE GÁS INSTANTÂNEO FRAGMENTADOR DE ROCHA PYROBLAST OU SIMILAR - EXCLUSIVE CARGA E TRANSPORTE</v>
      </c>
      <c r="E71" s="88">
        <v>5</v>
      </c>
      <c r="F71" s="371" t="str">
        <f>VLOOKUP(C71,composicoes!$A:$M,9,0)</f>
        <v>M3</v>
      </c>
      <c r="G71" s="9">
        <f>VLOOKUP(C71,composicoes!$A:$M,11,0)</f>
        <v>151.47999999999999</v>
      </c>
      <c r="H71" s="9">
        <f>VLOOKUP(C71,composicoes!$A:$M,12,0)</f>
        <v>242.53</v>
      </c>
      <c r="I71" s="9">
        <f>VLOOKUP(C71,composicoes!$A:$M,13,0)</f>
        <v>4.16</v>
      </c>
      <c r="J71" s="50">
        <f>G71+H71+I71</f>
        <v>398.17</v>
      </c>
      <c r="K71" s="126">
        <v>0.2215</v>
      </c>
      <c r="L71" s="85">
        <f>ROUND(G71*(1+K71),2)</f>
        <v>185.03</v>
      </c>
      <c r="M71" s="85">
        <f>ROUND(H71*(1+K71),2)</f>
        <v>296.25</v>
      </c>
      <c r="N71" s="85">
        <f>ROUND(I71*(1+K71),2)</f>
        <v>5.08</v>
      </c>
      <c r="O71" s="50">
        <f>L71+M71+N71</f>
        <v>486.35999999999996</v>
      </c>
      <c r="P71" s="64">
        <f>ROUND(O71*E71,2)</f>
        <v>2431.8000000000002</v>
      </c>
    </row>
    <row r="72" spans="1:16" s="7" customFormat="1" ht="42.75" x14ac:dyDescent="0.2">
      <c r="A72" s="3" t="s">
        <v>8</v>
      </c>
      <c r="B72" s="13" t="s">
        <v>58</v>
      </c>
      <c r="C72" s="10">
        <v>102360</v>
      </c>
      <c r="D72" s="8" t="s">
        <v>12517</v>
      </c>
      <c r="E72" s="88">
        <f>E71</f>
        <v>5</v>
      </c>
      <c r="F72" s="1" t="str">
        <f>VLOOKUP(C72,'sinapi-set_23 nao deso'!$A:$J,3,0)</f>
        <v>M3</v>
      </c>
      <c r="G72" s="9">
        <f>VLOOKUP(C72,'sinapi-set_23 nao deso'!$A:$J,6,0)</f>
        <v>7.59</v>
      </c>
      <c r="H72" s="9">
        <f>VLOOKUP(C72,'sinapi-set_23 nao deso'!$A:$J,7,0)+VLOOKUP(C72,'sinapi-set_23 nao deso'!$A:$J,10,0)</f>
        <v>2.5499999999999998</v>
      </c>
      <c r="I72" s="9">
        <f>VLOOKUP(C72,'sinapi-set_23 nao deso'!$A:$J,8,0)</f>
        <v>17.18</v>
      </c>
      <c r="J72" s="50">
        <f t="shared" ref="J72" si="60">G72+H72+I72</f>
        <v>27.32</v>
      </c>
      <c r="K72" s="126">
        <v>0.2215</v>
      </c>
      <c r="L72" s="85">
        <f t="shared" ref="L72" si="61">ROUND(G72*(1+K72),2)</f>
        <v>9.27</v>
      </c>
      <c r="M72" s="85">
        <f t="shared" ref="M72" si="62">ROUND(H72*(1+K72),2)</f>
        <v>3.11</v>
      </c>
      <c r="N72" s="85">
        <f t="shared" ref="N72" si="63">ROUND(I72*(1+K72),2)</f>
        <v>20.99</v>
      </c>
      <c r="O72" s="50">
        <f t="shared" ref="O72" si="64">L72+M72+N72</f>
        <v>33.369999999999997</v>
      </c>
      <c r="P72" s="64">
        <f t="shared" ref="P72" si="65">ROUND(O72*E72,2)</f>
        <v>166.85</v>
      </c>
    </row>
    <row r="73" spans="1:16" s="7" customFormat="1" ht="42.75" x14ac:dyDescent="0.2">
      <c r="A73" s="3" t="s">
        <v>9218</v>
      </c>
      <c r="B73" s="13" t="s">
        <v>58</v>
      </c>
      <c r="C73" s="10">
        <v>96386</v>
      </c>
      <c r="D73" s="8" t="s">
        <v>12520</v>
      </c>
      <c r="E73" s="88">
        <v>136.77000000000001</v>
      </c>
      <c r="F73" s="1" t="str">
        <f>VLOOKUP(C73,'sinapi-set_23 nao deso'!$A:$J,3,0)</f>
        <v>M3</v>
      </c>
      <c r="G73" s="9">
        <f>VLOOKUP(C73,'sinapi-set_23 nao deso'!$A:$J,6,0)</f>
        <v>2.12</v>
      </c>
      <c r="H73" s="9">
        <f>VLOOKUP(C73,'sinapi-set_23 nao deso'!$A:$J,7,0)+VLOOKUP(C73,'sinapi-set_23 nao deso'!$A:$J,10,0)</f>
        <v>1.77</v>
      </c>
      <c r="I73" s="9">
        <f>VLOOKUP(C73,'sinapi-set_23 nao deso'!$A:$J,8,0)</f>
        <v>4.75</v>
      </c>
      <c r="J73" s="50">
        <f t="shared" ref="J73:J76" si="66">G73+H73+I73</f>
        <v>8.64</v>
      </c>
      <c r="K73" s="126">
        <v>0.2215</v>
      </c>
      <c r="L73" s="85">
        <f t="shared" ref="L73:L76" si="67">ROUND(G73*(1+K73),2)</f>
        <v>2.59</v>
      </c>
      <c r="M73" s="85">
        <f t="shared" ref="M73:M76" si="68">ROUND(H73*(1+K73),2)</f>
        <v>2.16</v>
      </c>
      <c r="N73" s="85">
        <f t="shared" ref="N73:N76" si="69">ROUND(I73*(1+K73),2)</f>
        <v>5.8</v>
      </c>
      <c r="O73" s="50">
        <f t="shared" ref="O73:O76" si="70">L73+M73+N73</f>
        <v>10.55</v>
      </c>
      <c r="P73" s="64">
        <f t="shared" ref="P73:P76" si="71">ROUND(O73*E73,2)</f>
        <v>1442.92</v>
      </c>
    </row>
    <row r="74" spans="1:16" s="7" customFormat="1" ht="57" x14ac:dyDescent="0.2">
      <c r="A74" s="3" t="s">
        <v>9252</v>
      </c>
      <c r="B74" s="13" t="s">
        <v>58</v>
      </c>
      <c r="C74" s="10">
        <v>100978</v>
      </c>
      <c r="D74" s="8" t="s">
        <v>12502</v>
      </c>
      <c r="E74" s="88">
        <f>TRUNC((E70-E73)*1.25,2)</f>
        <v>2235.9699999999998</v>
      </c>
      <c r="F74" s="1" t="str">
        <f>VLOOKUP(C74,'sinapi-set_23 nao deso'!$A:$J,3,0)</f>
        <v>M3</v>
      </c>
      <c r="G74" s="9">
        <f>VLOOKUP(C74,'sinapi-set_23 nao deso'!$A:$J,6,0)</f>
        <v>1</v>
      </c>
      <c r="H74" s="9">
        <f>VLOOKUP(C74,'sinapi-set_23 nao deso'!$A:$J,7,0)+VLOOKUP(C74,'sinapi-set_23 nao deso'!$A:$J,10,0)</f>
        <v>2.76</v>
      </c>
      <c r="I74" s="9">
        <f>VLOOKUP(C74,'sinapi-set_23 nao deso'!$A:$J,8,0)</f>
        <v>3.52</v>
      </c>
      <c r="J74" s="50">
        <f t="shared" si="66"/>
        <v>7.2799999999999994</v>
      </c>
      <c r="K74" s="126">
        <v>0.2215</v>
      </c>
      <c r="L74" s="85">
        <f t="shared" si="67"/>
        <v>1.22</v>
      </c>
      <c r="M74" s="85">
        <f t="shared" si="68"/>
        <v>3.37</v>
      </c>
      <c r="N74" s="85">
        <f t="shared" si="69"/>
        <v>4.3</v>
      </c>
      <c r="O74" s="50">
        <f t="shared" si="70"/>
        <v>8.89</v>
      </c>
      <c r="P74" s="64">
        <f t="shared" si="71"/>
        <v>19877.77</v>
      </c>
    </row>
    <row r="75" spans="1:16" s="7" customFormat="1" ht="28.5" x14ac:dyDescent="0.2">
      <c r="A75" s="3" t="s">
        <v>9253</v>
      </c>
      <c r="B75" s="13" t="s">
        <v>58</v>
      </c>
      <c r="C75" s="10">
        <v>95875</v>
      </c>
      <c r="D75" s="8" t="s">
        <v>12500</v>
      </c>
      <c r="E75" s="88">
        <f>E74*'memoria DMT insumos'!C82</f>
        <v>46955.369999999995</v>
      </c>
      <c r="F75" s="1" t="str">
        <f>VLOOKUP(C75,'sinapi-set_23 nao deso'!$A:$J,3,0)</f>
        <v>M3XKM</v>
      </c>
      <c r="G75" s="9">
        <f>VLOOKUP(C75,'sinapi-set_23 nao deso'!$A:$J,6,0)</f>
        <v>0.25</v>
      </c>
      <c r="H75" s="9">
        <f>VLOOKUP(C75,'sinapi-set_23 nao deso'!$A:$J,7,0)+VLOOKUP(C75,'sinapi-set_23 nao deso'!$A:$J,10,0)</f>
        <v>1.25</v>
      </c>
      <c r="I75" s="9">
        <f>VLOOKUP(C75,'sinapi-set_23 nao deso'!$A:$J,8,0)</f>
        <v>1.05</v>
      </c>
      <c r="J75" s="50">
        <f t="shared" si="66"/>
        <v>2.5499999999999998</v>
      </c>
      <c r="K75" s="126">
        <v>0.2215</v>
      </c>
      <c r="L75" s="85">
        <f t="shared" si="67"/>
        <v>0.31</v>
      </c>
      <c r="M75" s="85">
        <f t="shared" si="68"/>
        <v>1.53</v>
      </c>
      <c r="N75" s="85">
        <f t="shared" si="69"/>
        <v>1.28</v>
      </c>
      <c r="O75" s="50">
        <f t="shared" si="70"/>
        <v>3.12</v>
      </c>
      <c r="P75" s="64">
        <f t="shared" si="71"/>
        <v>146500.75</v>
      </c>
    </row>
    <row r="76" spans="1:16" s="7" customFormat="1" ht="14.25" x14ac:dyDescent="0.2">
      <c r="A76" s="3" t="s">
        <v>9254</v>
      </c>
      <c r="B76" s="13" t="s">
        <v>9263</v>
      </c>
      <c r="C76" s="10" t="s">
        <v>72</v>
      </c>
      <c r="D76" s="8" t="s">
        <v>13301</v>
      </c>
      <c r="E76" s="88">
        <f>E74</f>
        <v>2235.9699999999998</v>
      </c>
      <c r="F76" s="371" t="str">
        <f>VLOOKUP(C76,cotacoes!$A:$G,7,0)</f>
        <v>M3</v>
      </c>
      <c r="G76" s="372">
        <v>0</v>
      </c>
      <c r="H76" s="371">
        <f>VLOOKUP(C76,cotacoes!$A:$G,6,0)</f>
        <v>15</v>
      </c>
      <c r="I76" s="372">
        <v>0</v>
      </c>
      <c r="J76" s="50">
        <f t="shared" si="66"/>
        <v>15</v>
      </c>
      <c r="K76" s="410">
        <v>0.13700000000000001</v>
      </c>
      <c r="L76" s="85">
        <f t="shared" si="67"/>
        <v>0</v>
      </c>
      <c r="M76" s="85">
        <f t="shared" si="68"/>
        <v>17.059999999999999</v>
      </c>
      <c r="N76" s="85">
        <f t="shared" si="69"/>
        <v>0</v>
      </c>
      <c r="O76" s="50">
        <f t="shared" si="70"/>
        <v>17.059999999999999</v>
      </c>
      <c r="P76" s="64">
        <f t="shared" si="71"/>
        <v>38145.65</v>
      </c>
    </row>
    <row r="77" spans="1:16" s="7" customFormat="1" ht="28.5" x14ac:dyDescent="0.2">
      <c r="A77" s="3" t="s">
        <v>9255</v>
      </c>
      <c r="B77" s="13" t="s">
        <v>58</v>
      </c>
      <c r="C77" s="10">
        <v>100577</v>
      </c>
      <c r="D77" s="8" t="s">
        <v>12513</v>
      </c>
      <c r="E77" s="421">
        <v>5517</v>
      </c>
      <c r="F77" s="1" t="str">
        <f>VLOOKUP(C77,'sinapi-set_23 nao deso'!$A:$J,3,0)</f>
        <v>M2</v>
      </c>
      <c r="G77" s="9">
        <f>VLOOKUP(C77,'sinapi-set_23 nao deso'!$A:$J,6,0)</f>
        <v>0.3</v>
      </c>
      <c r="H77" s="9">
        <f>VLOOKUP(C77,'sinapi-set_23 nao deso'!$A:$J,7,0)+VLOOKUP(C77,'sinapi-set_23 nao deso'!$A:$J,10,0)</f>
        <v>0.28999999999999998</v>
      </c>
      <c r="I77" s="9">
        <f>VLOOKUP(C77,'sinapi-set_23 nao deso'!$A:$J,8,0)</f>
        <v>0.63</v>
      </c>
      <c r="J77" s="50">
        <f>G77+H77+I77</f>
        <v>1.22</v>
      </c>
      <c r="K77" s="126">
        <v>0.2215</v>
      </c>
      <c r="L77" s="85">
        <f>ROUND(G77*(1+K77),2)</f>
        <v>0.37</v>
      </c>
      <c r="M77" s="85">
        <f>ROUND(H77*(1+K77),2)</f>
        <v>0.35</v>
      </c>
      <c r="N77" s="85">
        <f>ROUND(I77*(1+K77),2)</f>
        <v>0.77</v>
      </c>
      <c r="O77" s="50">
        <f>L77+M77+N77</f>
        <v>1.49</v>
      </c>
      <c r="P77" s="64">
        <f>ROUND(O77*E77,2)</f>
        <v>8220.33</v>
      </c>
    </row>
    <row r="78" spans="1:16" s="7" customFormat="1" x14ac:dyDescent="0.2">
      <c r="A78" s="360">
        <v>4</v>
      </c>
      <c r="B78" s="361"/>
      <c r="C78" s="362"/>
      <c r="D78" s="363" t="s">
        <v>12444</v>
      </c>
      <c r="E78" s="380"/>
      <c r="F78" s="364"/>
      <c r="G78" s="364"/>
      <c r="H78" s="364"/>
      <c r="I78" s="364"/>
      <c r="J78" s="365"/>
      <c r="K78" s="365"/>
      <c r="L78" s="364"/>
      <c r="M78" s="364"/>
      <c r="N78" s="364"/>
      <c r="O78" s="364"/>
      <c r="P78" s="366"/>
    </row>
    <row r="79" spans="1:16" s="7" customFormat="1" ht="28.5" x14ac:dyDescent="0.2">
      <c r="A79" s="3" t="s">
        <v>12552</v>
      </c>
      <c r="B79" s="13" t="s">
        <v>58</v>
      </c>
      <c r="C79" s="10">
        <v>96624</v>
      </c>
      <c r="D79" s="8" t="s">
        <v>12537</v>
      </c>
      <c r="E79" s="88">
        <f>TRUNC(1790*0.03,2)</f>
        <v>53.7</v>
      </c>
      <c r="F79" s="1" t="str">
        <f>VLOOKUP(C79,'sinapi-set_23 nao deso'!$A:$J,3,0)</f>
        <v>M3</v>
      </c>
      <c r="G79" s="9">
        <f>VLOOKUP(C79,'sinapi-set_23 nao deso'!$A:$J,6,0)</f>
        <v>27.5</v>
      </c>
      <c r="H79" s="9">
        <f>VLOOKUP(C79,'sinapi-set_23 nao deso'!$A:$J,7,0)+VLOOKUP(C79,'sinapi-set_23 nao deso'!$A:$J,10,0)</f>
        <v>89.72</v>
      </c>
      <c r="I79" s="9">
        <f>VLOOKUP(C79,'sinapi-set_23 nao deso'!$A:$J,8,0)</f>
        <v>0.05</v>
      </c>
      <c r="J79" s="50">
        <f t="shared" ref="J79" si="72">G79+H79+I79</f>
        <v>117.27</v>
      </c>
      <c r="K79" s="126">
        <v>0.2215</v>
      </c>
      <c r="L79" s="85">
        <f t="shared" ref="L79" si="73">ROUND(G79*(1+K79),2)</f>
        <v>33.590000000000003</v>
      </c>
      <c r="M79" s="85">
        <f t="shared" ref="M79" si="74">ROUND(H79*(1+K79),2)</f>
        <v>109.59</v>
      </c>
      <c r="N79" s="85">
        <f t="shared" ref="N79" si="75">ROUND(I79*(1+K79),2)</f>
        <v>0.06</v>
      </c>
      <c r="O79" s="50">
        <f t="shared" ref="O79" si="76">L79+M79+N79</f>
        <v>143.24</v>
      </c>
      <c r="P79" s="64">
        <f t="shared" ref="P79" si="77">ROUND(O79*E79,2)</f>
        <v>7691.99</v>
      </c>
    </row>
    <row r="80" spans="1:16" s="7" customFormat="1" ht="28.5" x14ac:dyDescent="0.2">
      <c r="A80" s="3" t="s">
        <v>12553</v>
      </c>
      <c r="B80" s="13" t="s">
        <v>58</v>
      </c>
      <c r="C80" s="10">
        <v>94991</v>
      </c>
      <c r="D80" s="8" t="s">
        <v>12510</v>
      </c>
      <c r="E80" s="88">
        <f>TRUNC(985*0.08,2)</f>
        <v>78.8</v>
      </c>
      <c r="F80" s="1" t="str">
        <f>VLOOKUP(C80,'sinapi-set_23 nao deso'!$A:$J,3,0)</f>
        <v>M3</v>
      </c>
      <c r="G80" s="9">
        <f>VLOOKUP(C80,'sinapi-set_23 nao deso'!$A:$J,6,0)</f>
        <v>67</v>
      </c>
      <c r="H80" s="9">
        <f>VLOOKUP(C80,'sinapi-set_23 nao deso'!$A:$J,7,0)+VLOOKUP(C80,'sinapi-set_23 nao deso'!$A:$J,10,0)</f>
        <v>630.07000000000005</v>
      </c>
      <c r="I80" s="9">
        <f>VLOOKUP(C80,'sinapi-set_23 nao deso'!$A:$J,8,0)</f>
        <v>0</v>
      </c>
      <c r="J80" s="50">
        <f t="shared" ref="J80:J101" si="78">G80+H80+I80</f>
        <v>697.07</v>
      </c>
      <c r="K80" s="126">
        <v>0.2215</v>
      </c>
      <c r="L80" s="85">
        <f t="shared" ref="L80:L101" si="79">ROUND(G80*(1+K80),2)</f>
        <v>81.84</v>
      </c>
      <c r="M80" s="85">
        <f t="shared" ref="M80:M101" si="80">ROUND(H80*(1+K80),2)</f>
        <v>769.63</v>
      </c>
      <c r="N80" s="85">
        <f t="shared" ref="N80:N101" si="81">ROUND(I80*(1+K80),2)</f>
        <v>0</v>
      </c>
      <c r="O80" s="50">
        <f t="shared" ref="O80:O101" si="82">L80+M80+N80</f>
        <v>851.47</v>
      </c>
      <c r="P80" s="64">
        <f t="shared" ref="P80:P101" si="83">ROUND(O80*E80,2)</f>
        <v>67095.839999999997</v>
      </c>
    </row>
    <row r="81" spans="1:16" s="7" customFormat="1" ht="28.5" x14ac:dyDescent="0.2">
      <c r="A81" s="3" t="s">
        <v>12554</v>
      </c>
      <c r="B81" s="367" t="s">
        <v>9260</v>
      </c>
      <c r="C81" s="368" t="s">
        <v>9280</v>
      </c>
      <c r="D81" s="369" t="str">
        <f>VLOOKUP(C81,composicoes!$A:$M,2,0)</f>
        <v>RAMPA ACESSIVEL DIMENSÃO 1,8x1,5M E ABAS 0,5M -  FORNECIMENTO E EXECUÇÃO</v>
      </c>
      <c r="E81" s="88">
        <v>3</v>
      </c>
      <c r="F81" s="371" t="str">
        <f>VLOOKUP(C81,composicoes!$A:$M,9,0)</f>
        <v>UN</v>
      </c>
      <c r="G81" s="9">
        <f>VLOOKUP(C81,composicoes!$A:$M,11,0)</f>
        <v>43.29</v>
      </c>
      <c r="H81" s="9">
        <f>VLOOKUP(C81,composicoes!$A:$M,12,0)</f>
        <v>304.66000000000003</v>
      </c>
      <c r="I81" s="9">
        <f>VLOOKUP(C81,composicoes!$A:$M,13,0)</f>
        <v>0</v>
      </c>
      <c r="J81" s="50">
        <f t="shared" si="78"/>
        <v>347.95000000000005</v>
      </c>
      <c r="K81" s="126">
        <v>0.2215</v>
      </c>
      <c r="L81" s="85">
        <f t="shared" si="79"/>
        <v>52.88</v>
      </c>
      <c r="M81" s="85">
        <f t="shared" si="80"/>
        <v>372.14</v>
      </c>
      <c r="N81" s="85">
        <f t="shared" si="81"/>
        <v>0</v>
      </c>
      <c r="O81" s="50">
        <f t="shared" si="82"/>
        <v>425.02</v>
      </c>
      <c r="P81" s="64">
        <f t="shared" si="83"/>
        <v>1275.06</v>
      </c>
    </row>
    <row r="82" spans="1:16" s="7" customFormat="1" ht="28.5" x14ac:dyDescent="0.2">
      <c r="A82" s="3" t="s">
        <v>12555</v>
      </c>
      <c r="B82" s="367" t="s">
        <v>9260</v>
      </c>
      <c r="C82" s="368" t="s">
        <v>9281</v>
      </c>
      <c r="D82" s="369" t="str">
        <f>VLOOKUP(C82,composicoes!$A:$M,2,0)</f>
        <v>PISO TÁTIL CIMENTÍCIO 40X40X2,5CM ASSENTAMENTO COM ARGAMASSA - FORNECIMENTO E INSTALAÇÃO</v>
      </c>
      <c r="E82" s="88">
        <v>16.62</v>
      </c>
      <c r="F82" s="371" t="str">
        <f>VLOOKUP(C82,composicoes!$A:$M,9,0)</f>
        <v>M2</v>
      </c>
      <c r="G82" s="9">
        <f>VLOOKUP(C82,composicoes!$A:$M,11,0)</f>
        <v>39.299999999999997</v>
      </c>
      <c r="H82" s="9">
        <f>VLOOKUP(C82,composicoes!$A:$M,12,0)</f>
        <v>107.76</v>
      </c>
      <c r="I82" s="9">
        <f>VLOOKUP(C82,composicoes!$A:$M,13,0)</f>
        <v>0.05</v>
      </c>
      <c r="J82" s="50">
        <f t="shared" si="78"/>
        <v>147.11000000000001</v>
      </c>
      <c r="K82" s="126">
        <v>0.2215</v>
      </c>
      <c r="L82" s="85">
        <f t="shared" si="79"/>
        <v>48</v>
      </c>
      <c r="M82" s="85">
        <f t="shared" si="80"/>
        <v>131.63</v>
      </c>
      <c r="N82" s="85">
        <f t="shared" si="81"/>
        <v>0.06</v>
      </c>
      <c r="O82" s="50">
        <f t="shared" si="82"/>
        <v>179.69</v>
      </c>
      <c r="P82" s="64">
        <f t="shared" si="83"/>
        <v>2986.45</v>
      </c>
    </row>
    <row r="83" spans="1:16" s="7" customFormat="1" ht="28.5" x14ac:dyDescent="0.2">
      <c r="A83" s="3" t="s">
        <v>12556</v>
      </c>
      <c r="B83" s="367" t="s">
        <v>9260</v>
      </c>
      <c r="C83" s="10" t="s">
        <v>9282</v>
      </c>
      <c r="D83" s="528" t="str">
        <f>VLOOKUP(C83,composicoes!$A:$M,2,0)</f>
        <v>PLANTIO DE GRAMA EM PLACAS EM TALUDE - INCLUSO FRETE E CARGA E DESCARGA</v>
      </c>
      <c r="E83" s="88">
        <v>805</v>
      </c>
      <c r="F83" s="371" t="str">
        <f>VLOOKUP(C83,composicoes!$A:$M,9,0)</f>
        <v>M2</v>
      </c>
      <c r="G83" s="9">
        <f>VLOOKUP(C83,composicoes!$A:$M,11,0)</f>
        <v>4.4800000000000004</v>
      </c>
      <c r="H83" s="9">
        <f>VLOOKUP(C83,composicoes!$A:$M,12,0)</f>
        <v>20.99</v>
      </c>
      <c r="I83" s="9">
        <f>VLOOKUP(C83,composicoes!$A:$M,13,0)</f>
        <v>0.79</v>
      </c>
      <c r="J83" s="50">
        <f t="shared" si="78"/>
        <v>26.259999999999998</v>
      </c>
      <c r="K83" s="126">
        <v>0.2215</v>
      </c>
      <c r="L83" s="85">
        <f t="shared" si="79"/>
        <v>5.47</v>
      </c>
      <c r="M83" s="85">
        <f t="shared" si="80"/>
        <v>25.64</v>
      </c>
      <c r="N83" s="85">
        <f t="shared" si="81"/>
        <v>0.96</v>
      </c>
      <c r="O83" s="50">
        <f t="shared" si="82"/>
        <v>32.07</v>
      </c>
      <c r="P83" s="64">
        <f t="shared" si="83"/>
        <v>25816.35</v>
      </c>
    </row>
    <row r="84" spans="1:16" s="7" customFormat="1" ht="71.25" x14ac:dyDescent="0.2">
      <c r="A84" s="3" t="s">
        <v>12557</v>
      </c>
      <c r="B84" s="367" t="s">
        <v>9260</v>
      </c>
      <c r="C84" s="10" t="s">
        <v>9283</v>
      </c>
      <c r="D84" s="369" t="str">
        <f>VLOOKUP(C84,composicoes!$A:$M,2,0)</f>
        <v>GUIA (MEIO-FIO) EM TRECHO RETO, EM CONCRETO PRÉ-FABRICADO, DIMENSÕES 100X15X13X30 CM (COMPRIMENTO X BASE INFERIOR X BASE SUPERIOR X ALTURA), PARA VIAS URBANAS (USO VIÁRIO) UTILIZADO ENTERRADO PARA ACABAMENTO FINAL DE TRECHO - ASSENTAMENTO</v>
      </c>
      <c r="E84" s="88">
        <v>876</v>
      </c>
      <c r="F84" s="371" t="str">
        <f>VLOOKUP(C84,composicoes!$A:$M,9,0)</f>
        <v>M</v>
      </c>
      <c r="G84" s="9">
        <f>VLOOKUP(C84,composicoes!$A:$M,11,0)</f>
        <v>14.88</v>
      </c>
      <c r="H84" s="9">
        <f>VLOOKUP(C84,composicoes!$A:$M,12,0)</f>
        <v>4.87</v>
      </c>
      <c r="I84" s="9">
        <f>VLOOKUP(C84,composicoes!$A:$M,13,0)</f>
        <v>0</v>
      </c>
      <c r="J84" s="50">
        <f t="shared" si="78"/>
        <v>19.75</v>
      </c>
      <c r="K84" s="126">
        <v>0.2215</v>
      </c>
      <c r="L84" s="85">
        <f t="shared" si="79"/>
        <v>18.18</v>
      </c>
      <c r="M84" s="85">
        <f t="shared" si="80"/>
        <v>5.95</v>
      </c>
      <c r="N84" s="85">
        <f t="shared" si="81"/>
        <v>0</v>
      </c>
      <c r="O84" s="50">
        <f t="shared" si="82"/>
        <v>24.13</v>
      </c>
      <c r="P84" s="64">
        <f t="shared" si="83"/>
        <v>21137.88</v>
      </c>
    </row>
    <row r="85" spans="1:16" s="7" customFormat="1" ht="71.25" x14ac:dyDescent="0.2">
      <c r="A85" s="3" t="s">
        <v>12558</v>
      </c>
      <c r="B85" s="367" t="s">
        <v>9260</v>
      </c>
      <c r="C85" s="368" t="s">
        <v>9284</v>
      </c>
      <c r="D85" s="369" t="str">
        <f>VLOOKUP(C85,composicoes!$A:$M,2,0)</f>
        <v>GUIA (MEIO-FIO) EM TRECHO RETO, EM CONCRETO PRÉ-FABRICADO, DIMENSÕES 100X15X13X30 CM (COMPRIMENTO X BASE INFERIOR X BASE SUPERIOR X ALTURA), PARA VIAS URBANAS (USO VIÁRIO) - ASSENTAMENTO ENTERRADO PARA INTERFACE COM OUTRO PAVIMENTO</v>
      </c>
      <c r="E85" s="88">
        <v>45</v>
      </c>
      <c r="F85" s="371" t="str">
        <f>VLOOKUP(C85,composicoes!$A:$M,9,0)</f>
        <v>M</v>
      </c>
      <c r="G85" s="9">
        <f>VLOOKUP(C85,composicoes!$A:$M,11,0)</f>
        <v>16.190000000000001</v>
      </c>
      <c r="H85" s="9">
        <f>VLOOKUP(C85,composicoes!$A:$M,12,0)</f>
        <v>5.29</v>
      </c>
      <c r="I85" s="9">
        <f>VLOOKUP(C85,composicoes!$A:$M,13,0)</f>
        <v>0</v>
      </c>
      <c r="J85" s="50">
        <f t="shared" si="78"/>
        <v>21.48</v>
      </c>
      <c r="K85" s="126">
        <v>0.2215</v>
      </c>
      <c r="L85" s="85">
        <f t="shared" si="79"/>
        <v>19.78</v>
      </c>
      <c r="M85" s="85">
        <f t="shared" si="80"/>
        <v>6.46</v>
      </c>
      <c r="N85" s="85">
        <f t="shared" si="81"/>
        <v>0</v>
      </c>
      <c r="O85" s="50">
        <f t="shared" si="82"/>
        <v>26.240000000000002</v>
      </c>
      <c r="P85" s="64">
        <f t="shared" si="83"/>
        <v>1180.8</v>
      </c>
    </row>
    <row r="86" spans="1:16" s="7" customFormat="1" ht="71.25" x14ac:dyDescent="0.2">
      <c r="A86" s="3" t="s">
        <v>12559</v>
      </c>
      <c r="B86" s="367" t="s">
        <v>9260</v>
      </c>
      <c r="C86" s="368" t="s">
        <v>12645</v>
      </c>
      <c r="D86" s="369" t="str">
        <f>VLOOKUP(C86,composicoes!$A:$M,2,0)</f>
        <v>GUIA (MEIO-FIO) EM TRECHO RETO, EM CONCRETO PRÉ-FABRICADO, DIMENSÕES 100X15X13X30 CM (COMPRIMENTO X BASE INFERIOR X BASE SUPERIOR X ALTURA), PARA VIAS URBANAS (USO VIÁRIO) UTILIZADO ENTERRADO PARA ACABAMENTO FINAL DE TRECHO - FORNECIMENTO</v>
      </c>
      <c r="E86" s="88">
        <f>E84+E85</f>
        <v>921</v>
      </c>
      <c r="F86" s="371" t="str">
        <f>VLOOKUP(C86,composicoes!$A:$M,9,0)</f>
        <v>M</v>
      </c>
      <c r="G86" s="9">
        <f>VLOOKUP(C86,composicoes!$A:$M,11,0)</f>
        <v>0</v>
      </c>
      <c r="H86" s="9">
        <f>VLOOKUP(C86,composicoes!$A:$M,12,0)</f>
        <v>34.65</v>
      </c>
      <c r="I86" s="9">
        <f>VLOOKUP(C86,composicoes!$A:$M,13,0)</f>
        <v>0</v>
      </c>
      <c r="J86" s="50">
        <f t="shared" si="78"/>
        <v>34.65</v>
      </c>
      <c r="K86" s="410">
        <v>0.13700000000000001</v>
      </c>
      <c r="L86" s="85">
        <f t="shared" si="79"/>
        <v>0</v>
      </c>
      <c r="M86" s="85">
        <f t="shared" si="80"/>
        <v>39.4</v>
      </c>
      <c r="N86" s="85">
        <f t="shared" si="81"/>
        <v>0</v>
      </c>
      <c r="O86" s="50">
        <f t="shared" si="82"/>
        <v>39.4</v>
      </c>
      <c r="P86" s="64">
        <f t="shared" si="83"/>
        <v>36287.4</v>
      </c>
    </row>
    <row r="87" spans="1:16" s="7" customFormat="1" ht="28.5" x14ac:dyDescent="0.2">
      <c r="A87" s="3" t="s">
        <v>12560</v>
      </c>
      <c r="B87" s="13" t="s">
        <v>58</v>
      </c>
      <c r="C87" s="401">
        <v>101013</v>
      </c>
      <c r="D87" s="8" t="s">
        <v>12637</v>
      </c>
      <c r="E87" s="88">
        <f>TRUNC((E86*0.14*0.3)*2.4,2)</f>
        <v>92.83</v>
      </c>
      <c r="F87" s="1" t="str">
        <f>VLOOKUP(C87,'sinapi-set_23 nao deso'!$A:$J,3,0)</f>
        <v>T</v>
      </c>
      <c r="G87" s="9">
        <f>VLOOKUP(C87,'sinapi-set_23 nao deso'!$A:$J,6,0)</f>
        <v>10.23</v>
      </c>
      <c r="H87" s="9">
        <f>VLOOKUP(C87,'sinapi-set_23 nao deso'!$A:$J,7,0)+VLOOKUP(C87,'sinapi-set_23 nao deso'!$A:$J,10,0)</f>
        <v>22.21</v>
      </c>
      <c r="I87" s="9">
        <f>VLOOKUP(C87,'sinapi-set_23 nao deso'!$A:$J,8,0)</f>
        <v>13.6</v>
      </c>
      <c r="J87" s="50">
        <f t="shared" si="78"/>
        <v>46.04</v>
      </c>
      <c r="K87" s="126">
        <v>0.2215</v>
      </c>
      <c r="L87" s="85">
        <f t="shared" si="79"/>
        <v>12.5</v>
      </c>
      <c r="M87" s="85">
        <f t="shared" si="80"/>
        <v>27.13</v>
      </c>
      <c r="N87" s="85">
        <f t="shared" si="81"/>
        <v>16.61</v>
      </c>
      <c r="O87" s="50">
        <f t="shared" si="82"/>
        <v>56.239999999999995</v>
      </c>
      <c r="P87" s="64">
        <f t="shared" si="83"/>
        <v>5220.76</v>
      </c>
    </row>
    <row r="88" spans="1:16" s="7" customFormat="1" ht="42.75" x14ac:dyDescent="0.2">
      <c r="A88" s="3" t="s">
        <v>12561</v>
      </c>
      <c r="B88" s="13" t="s">
        <v>58</v>
      </c>
      <c r="C88" s="401">
        <v>100952</v>
      </c>
      <c r="D88" s="136" t="s">
        <v>12501</v>
      </c>
      <c r="E88" s="88">
        <f>E87*'memoria DMT insumos'!C55</f>
        <v>2784.9</v>
      </c>
      <c r="F88" s="1" t="str">
        <f>VLOOKUP(C88,'sinapi-set_23 nao deso'!$A:$J,3,0)</f>
        <v>TXKM</v>
      </c>
      <c r="G88" s="9">
        <f>VLOOKUP(C88,'sinapi-set_23 nao deso'!$A:$J,6,0)</f>
        <v>0.32</v>
      </c>
      <c r="H88" s="9">
        <f>VLOOKUP(C88,'sinapi-set_23 nao deso'!$A:$J,7,0)+VLOOKUP(C88,'sinapi-set_23 nao deso'!$A:$J,10,0)</f>
        <v>1.58</v>
      </c>
      <c r="I88" s="9">
        <f>VLOOKUP(C88,'sinapi-set_23 nao deso'!$A:$J,8,0)</f>
        <v>1</v>
      </c>
      <c r="J88" s="50">
        <f t="shared" si="78"/>
        <v>2.9000000000000004</v>
      </c>
      <c r="K88" s="126">
        <v>0.2215</v>
      </c>
      <c r="L88" s="85">
        <f t="shared" si="79"/>
        <v>0.39</v>
      </c>
      <c r="M88" s="85">
        <f t="shared" si="80"/>
        <v>1.93</v>
      </c>
      <c r="N88" s="85">
        <f t="shared" si="81"/>
        <v>1.22</v>
      </c>
      <c r="O88" s="50">
        <f t="shared" si="82"/>
        <v>3.54</v>
      </c>
      <c r="P88" s="64">
        <f t="shared" si="83"/>
        <v>9858.5499999999993</v>
      </c>
    </row>
    <row r="89" spans="1:16" s="7" customFormat="1" ht="42.75" x14ac:dyDescent="0.2">
      <c r="A89" s="3" t="s">
        <v>12562</v>
      </c>
      <c r="B89" s="13" t="s">
        <v>58</v>
      </c>
      <c r="C89" s="420">
        <v>100953</v>
      </c>
      <c r="D89" s="136" t="s">
        <v>13332</v>
      </c>
      <c r="E89" s="88">
        <f>E87*'memoria DMT insumos'!C56</f>
        <v>1299.6199999999999</v>
      </c>
      <c r="F89" s="1" t="str">
        <f>VLOOKUP(C89,'sinapi-set_23 nao deso'!$A:$J,3,0)</f>
        <v>TXKM</v>
      </c>
      <c r="G89" s="9">
        <f>VLOOKUP(C89,'sinapi-set_23 nao deso'!$A:$J,6,0)</f>
        <v>0.13</v>
      </c>
      <c r="H89" s="9">
        <f>VLOOKUP(C89,'sinapi-set_23 nao deso'!$A:$J,7,0)+VLOOKUP(C89,'sinapi-set_23 nao deso'!$A:$J,10,0)</f>
        <v>0.64</v>
      </c>
      <c r="I89" s="9">
        <f>VLOOKUP(C89,'sinapi-set_23 nao deso'!$A:$J,8,0)</f>
        <v>0.37</v>
      </c>
      <c r="J89" s="50">
        <f t="shared" ref="J89" si="84">G89+H89+I89</f>
        <v>1.1400000000000001</v>
      </c>
      <c r="K89" s="126">
        <v>0.2215</v>
      </c>
      <c r="L89" s="85">
        <f t="shared" ref="L89" si="85">ROUND(G89*(1+K89),2)</f>
        <v>0.16</v>
      </c>
      <c r="M89" s="85">
        <f t="shared" ref="M89" si="86">ROUND(H89*(1+K89),2)</f>
        <v>0.78</v>
      </c>
      <c r="N89" s="85">
        <f t="shared" ref="N89" si="87">ROUND(I89*(1+K89),2)</f>
        <v>0.45</v>
      </c>
      <c r="O89" s="50">
        <f t="shared" ref="O89" si="88">L89+M89+N89</f>
        <v>1.3900000000000001</v>
      </c>
      <c r="P89" s="64">
        <f t="shared" ref="P89" si="89">ROUND(O89*E89,2)</f>
        <v>1806.47</v>
      </c>
    </row>
    <row r="90" spans="1:16" s="7" customFormat="1" ht="42.75" x14ac:dyDescent="0.2">
      <c r="A90" s="3" t="s">
        <v>12563</v>
      </c>
      <c r="B90" s="367" t="s">
        <v>9260</v>
      </c>
      <c r="C90" s="368" t="s">
        <v>9285</v>
      </c>
      <c r="D90" s="369" t="str">
        <f>VLOOKUP(C90,composicoes!$A:$M,2,0)</f>
        <v>AREIA - EXECUÇÃO E COMPACTAÇÃO DE BASE E OU SUB BASE PARA PAVIMENTAÇÃO, INCLUSIVE INSUMO, EXCLUSIVE ESCAVAÇÃO, CARGA E TRANSPORTE</v>
      </c>
      <c r="E90" s="88">
        <v>1564.91</v>
      </c>
      <c r="F90" s="371" t="str">
        <f>VLOOKUP(C90,composicoes!$A:$M,9,0)</f>
        <v>M3</v>
      </c>
      <c r="G90" s="9">
        <f>VLOOKUP(C90,composicoes!$A:$M,11,0)</f>
        <v>3.09</v>
      </c>
      <c r="H90" s="9">
        <f>VLOOKUP(C90,composicoes!$A:$M,12,0)</f>
        <v>108.72</v>
      </c>
      <c r="I90" s="9">
        <f>VLOOKUP(C90,composicoes!$A:$M,13,0)</f>
        <v>6.65</v>
      </c>
      <c r="J90" s="50">
        <f t="shared" si="78"/>
        <v>118.46000000000001</v>
      </c>
      <c r="K90" s="126">
        <v>0.2215</v>
      </c>
      <c r="L90" s="85">
        <f t="shared" si="79"/>
        <v>3.77</v>
      </c>
      <c r="M90" s="85">
        <f t="shared" si="80"/>
        <v>132.80000000000001</v>
      </c>
      <c r="N90" s="85">
        <f t="shared" si="81"/>
        <v>8.1199999999999992</v>
      </c>
      <c r="O90" s="50">
        <f t="shared" si="82"/>
        <v>144.69000000000003</v>
      </c>
      <c r="P90" s="64">
        <f t="shared" si="83"/>
        <v>226426.83</v>
      </c>
    </row>
    <row r="91" spans="1:16" s="7" customFormat="1" ht="42.75" x14ac:dyDescent="0.2">
      <c r="A91" s="3" t="s">
        <v>12564</v>
      </c>
      <c r="B91" s="13" t="s">
        <v>58</v>
      </c>
      <c r="C91" s="10">
        <v>96396</v>
      </c>
      <c r="D91" s="8" t="s">
        <v>12547</v>
      </c>
      <c r="E91" s="88">
        <v>1103.4000000000001</v>
      </c>
      <c r="F91" s="1" t="str">
        <f>VLOOKUP(C91,'sinapi-set_23 nao deso'!$A:$J,3,0)</f>
        <v>M3</v>
      </c>
      <c r="G91" s="9">
        <f>VLOOKUP(C91,'sinapi-set_23 nao deso'!$A:$J,6,0)</f>
        <v>5.36</v>
      </c>
      <c r="H91" s="9">
        <f>VLOOKUP(C91,'sinapi-set_23 nao deso'!$A:$J,7,0)+VLOOKUP(C91,'sinapi-set_23 nao deso'!$A:$J,10,0)</f>
        <v>114.65</v>
      </c>
      <c r="I91" s="9">
        <f>VLOOKUP(C91,'sinapi-set_23 nao deso'!$A:$J,8,0)</f>
        <v>9.9499999999999993</v>
      </c>
      <c r="J91" s="50">
        <f t="shared" si="78"/>
        <v>129.96</v>
      </c>
      <c r="K91" s="126">
        <v>0.2215</v>
      </c>
      <c r="L91" s="85">
        <f t="shared" si="79"/>
        <v>6.55</v>
      </c>
      <c r="M91" s="85">
        <f t="shared" si="80"/>
        <v>140.04</v>
      </c>
      <c r="N91" s="85">
        <f t="shared" si="81"/>
        <v>12.15</v>
      </c>
      <c r="O91" s="50">
        <f t="shared" si="82"/>
        <v>158.74</v>
      </c>
      <c r="P91" s="64">
        <f t="shared" si="83"/>
        <v>175153.72</v>
      </c>
    </row>
    <row r="92" spans="1:16" s="7" customFormat="1" ht="57" x14ac:dyDescent="0.2">
      <c r="A92" s="3" t="s">
        <v>12565</v>
      </c>
      <c r="B92" s="13" t="s">
        <v>58</v>
      </c>
      <c r="C92" s="10">
        <v>100978</v>
      </c>
      <c r="D92" s="8" t="s">
        <v>12502</v>
      </c>
      <c r="E92" s="88">
        <f>TRUNC(E90*1.25+E91*1.2,2)</f>
        <v>3280.21</v>
      </c>
      <c r="F92" s="1" t="str">
        <f>VLOOKUP(C92,'sinapi-set_23 nao deso'!$A:$J,3,0)</f>
        <v>M3</v>
      </c>
      <c r="G92" s="9">
        <f>VLOOKUP(C92,'sinapi-set_23 nao deso'!$A:$J,6,0)</f>
        <v>1</v>
      </c>
      <c r="H92" s="9">
        <f>VLOOKUP(C92,'sinapi-set_23 nao deso'!$A:$J,7,0)+VLOOKUP(C92,'sinapi-set_23 nao deso'!$A:$J,10,0)</f>
        <v>2.76</v>
      </c>
      <c r="I92" s="9">
        <f>VLOOKUP(C92,'sinapi-set_23 nao deso'!$A:$J,8,0)</f>
        <v>3.52</v>
      </c>
      <c r="J92" s="50">
        <f t="shared" si="78"/>
        <v>7.2799999999999994</v>
      </c>
      <c r="K92" s="126">
        <v>0.2215</v>
      </c>
      <c r="L92" s="85">
        <f t="shared" si="79"/>
        <v>1.22</v>
      </c>
      <c r="M92" s="85">
        <f t="shared" si="80"/>
        <v>3.37</v>
      </c>
      <c r="N92" s="85">
        <f t="shared" si="81"/>
        <v>4.3</v>
      </c>
      <c r="O92" s="50">
        <f t="shared" si="82"/>
        <v>8.89</v>
      </c>
      <c r="P92" s="64">
        <f t="shared" si="83"/>
        <v>29161.07</v>
      </c>
    </row>
    <row r="93" spans="1:16" s="7" customFormat="1" ht="28.5" x14ac:dyDescent="0.2">
      <c r="A93" s="3" t="s">
        <v>12566</v>
      </c>
      <c r="B93" s="13" t="s">
        <v>58</v>
      </c>
      <c r="C93" s="10">
        <v>95875</v>
      </c>
      <c r="D93" s="8" t="s">
        <v>12500</v>
      </c>
      <c r="E93" s="88">
        <f>TRUNC(E91*1.2*'memoria DMT insumos'!C64+E90*1.25*'memoria DMT insumos'!C73,2)</f>
        <v>92538.11</v>
      </c>
      <c r="F93" s="1" t="str">
        <f>VLOOKUP(C93,'sinapi-set_23 nao deso'!$A:$J,3,0)</f>
        <v>M3XKM</v>
      </c>
      <c r="G93" s="9">
        <f>VLOOKUP(C93,'sinapi-set_23 nao deso'!$A:$J,6,0)</f>
        <v>0.25</v>
      </c>
      <c r="H93" s="9">
        <f>VLOOKUP(C93,'sinapi-set_23 nao deso'!$A:$J,7,0)+VLOOKUP(C93,'sinapi-set_23 nao deso'!$A:$J,10,0)</f>
        <v>1.25</v>
      </c>
      <c r="I93" s="9">
        <f>VLOOKUP(C93,'sinapi-set_23 nao deso'!$A:$J,8,0)</f>
        <v>1.05</v>
      </c>
      <c r="J93" s="50">
        <f t="shared" si="78"/>
        <v>2.5499999999999998</v>
      </c>
      <c r="K93" s="126">
        <v>0.2215</v>
      </c>
      <c r="L93" s="85">
        <f t="shared" si="79"/>
        <v>0.31</v>
      </c>
      <c r="M93" s="85">
        <f t="shared" si="80"/>
        <v>1.53</v>
      </c>
      <c r="N93" s="85">
        <f t="shared" si="81"/>
        <v>1.28</v>
      </c>
      <c r="O93" s="50">
        <f t="shared" si="82"/>
        <v>3.12</v>
      </c>
      <c r="P93" s="64">
        <f t="shared" si="83"/>
        <v>288718.90000000002</v>
      </c>
    </row>
    <row r="94" spans="1:16" s="7" customFormat="1" ht="28.5" x14ac:dyDescent="0.2">
      <c r="A94" s="3" t="s">
        <v>12567</v>
      </c>
      <c r="B94" s="13" t="s">
        <v>58</v>
      </c>
      <c r="C94" s="10">
        <v>93590</v>
      </c>
      <c r="D94" s="8" t="s">
        <v>13333</v>
      </c>
      <c r="E94" s="88">
        <f>TRUNC(E91*1.2*'memoria DMT insumos'!C65+E90*1.25*'memoria DMT insumos'!C74,2)</f>
        <v>22509.360000000001</v>
      </c>
      <c r="F94" s="1" t="str">
        <f>VLOOKUP(C94,'sinapi-set_23 nao deso'!$A:$J,3,0)</f>
        <v>M3XKM</v>
      </c>
      <c r="G94" s="9">
        <f>VLOOKUP(C94,'sinapi-set_23 nao deso'!$A:$J,6,0)</f>
        <v>0.08</v>
      </c>
      <c r="H94" s="9">
        <f>VLOOKUP(C94,'sinapi-set_23 nao deso'!$A:$J,7,0)+VLOOKUP(C94,'sinapi-set_23 nao deso'!$A:$J,10,0)</f>
        <v>0.54</v>
      </c>
      <c r="I94" s="9">
        <f>VLOOKUP(C94,'sinapi-set_23 nao deso'!$A:$J,8,0)</f>
        <v>0.38</v>
      </c>
      <c r="J94" s="50">
        <f t="shared" ref="J94" si="90">G94+H94+I94</f>
        <v>1</v>
      </c>
      <c r="K94" s="126">
        <v>0.2215</v>
      </c>
      <c r="L94" s="85">
        <f t="shared" ref="L94" si="91">ROUND(G94*(1+K94),2)</f>
        <v>0.1</v>
      </c>
      <c r="M94" s="85">
        <f t="shared" ref="M94" si="92">ROUND(H94*(1+K94),2)</f>
        <v>0.66</v>
      </c>
      <c r="N94" s="85">
        <f t="shared" ref="N94" si="93">ROUND(I94*(1+K94),2)</f>
        <v>0.46</v>
      </c>
      <c r="O94" s="50">
        <f t="shared" ref="O94" si="94">L94+M94+N94</f>
        <v>1.22</v>
      </c>
      <c r="P94" s="64">
        <f t="shared" ref="P94" si="95">ROUND(O94*E94,2)</f>
        <v>27461.42</v>
      </c>
    </row>
    <row r="95" spans="1:16" s="7" customFormat="1" ht="14.25" x14ac:dyDescent="0.2">
      <c r="A95" s="3" t="s">
        <v>12568</v>
      </c>
      <c r="B95" s="13" t="s">
        <v>9260</v>
      </c>
      <c r="C95" s="368" t="s">
        <v>9286</v>
      </c>
      <c r="D95" s="369" t="str">
        <f>VLOOKUP(C95,composicoes!$A:$M,2,0)</f>
        <v>IMPRIMAÇÃO COM ASFALTO DILUÍDO - EXECUÇÃO</v>
      </c>
      <c r="E95" s="88">
        <v>5268</v>
      </c>
      <c r="F95" s="371" t="str">
        <f>VLOOKUP(C95,composicoes!$A:$M,9,0)</f>
        <v>M2</v>
      </c>
      <c r="G95" s="9">
        <f>VLOOKUP(C95,composicoes!$A:$M,11,0)</f>
        <v>0.17</v>
      </c>
      <c r="H95" s="9">
        <f>VLOOKUP(C95,composicoes!$A:$M,12,0)</f>
        <v>0.31</v>
      </c>
      <c r="I95" s="9">
        <f>VLOOKUP(C95,composicoes!$A:$M,13,0)</f>
        <v>0.24</v>
      </c>
      <c r="J95" s="50">
        <f t="shared" si="78"/>
        <v>0.72</v>
      </c>
      <c r="K95" s="126">
        <v>0.2215</v>
      </c>
      <c r="L95" s="85">
        <f t="shared" si="79"/>
        <v>0.21</v>
      </c>
      <c r="M95" s="85">
        <f t="shared" si="80"/>
        <v>0.38</v>
      </c>
      <c r="N95" s="85">
        <f t="shared" si="81"/>
        <v>0.28999999999999998</v>
      </c>
      <c r="O95" s="50">
        <f t="shared" si="82"/>
        <v>0.87999999999999989</v>
      </c>
      <c r="P95" s="64">
        <f t="shared" si="83"/>
        <v>4635.84</v>
      </c>
    </row>
    <row r="96" spans="1:16" s="7" customFormat="1" ht="14.25" x14ac:dyDescent="0.2">
      <c r="A96" s="3" t="s">
        <v>12635</v>
      </c>
      <c r="B96" s="13" t="s">
        <v>9260</v>
      </c>
      <c r="C96" s="368" t="s">
        <v>9287</v>
      </c>
      <c r="D96" s="369" t="str">
        <f>VLOOKUP(C96,composicoes!$A:$M,2,0)</f>
        <v>IMPRIMAÇÃO COM ASFALTO DILUÍDO - FORNECIMENTO INSUMO</v>
      </c>
      <c r="E96" s="88">
        <f>TRUNC(E95*(1.2/1000),2)</f>
        <v>6.32</v>
      </c>
      <c r="F96" s="371" t="str">
        <f>VLOOKUP(C96,composicoes!$A:$M,9,0)</f>
        <v>T</v>
      </c>
      <c r="G96" s="9">
        <f>VLOOKUP(C96,composicoes!$A:$M,11,0)</f>
        <v>0</v>
      </c>
      <c r="H96" s="9">
        <f>VLOOKUP(C96,composicoes!$A:$M,12,0)</f>
        <v>5397.49</v>
      </c>
      <c r="I96" s="9">
        <f>VLOOKUP(C96,composicoes!$A:$M,13,0)</f>
        <v>0</v>
      </c>
      <c r="J96" s="50">
        <f t="shared" ref="J96" si="96">G96+H96+I96</f>
        <v>5397.49</v>
      </c>
      <c r="K96" s="410">
        <v>0.13700000000000001</v>
      </c>
      <c r="L96" s="85">
        <f t="shared" ref="L96" si="97">ROUND(G96*(1+K96),2)</f>
        <v>0</v>
      </c>
      <c r="M96" s="85">
        <f t="shared" ref="M96" si="98">ROUND(H96*(1+K96),2)</f>
        <v>6136.95</v>
      </c>
      <c r="N96" s="85">
        <f t="shared" ref="N96" si="99">ROUND(I96*(1+K96),2)</f>
        <v>0</v>
      </c>
      <c r="O96" s="50">
        <f t="shared" ref="O96" si="100">L96+M96+N96</f>
        <v>6136.95</v>
      </c>
      <c r="P96" s="64">
        <f t="shared" ref="P96" si="101">ROUND(O96*E96,2)</f>
        <v>38785.519999999997</v>
      </c>
    </row>
    <row r="97" spans="1:16" s="7" customFormat="1" ht="14.25" x14ac:dyDescent="0.2">
      <c r="A97" s="3" t="s">
        <v>12636</v>
      </c>
      <c r="B97" s="13" t="s">
        <v>9260</v>
      </c>
      <c r="C97" s="368" t="s">
        <v>9288</v>
      </c>
      <c r="D97" s="369" t="str">
        <f>VLOOKUP(C97,composicoes!$A:$M,2,0)</f>
        <v>PINTURA DE LIGAÇÃO COM EMULSÃO ASFALTICA - EXECUÇÃO</v>
      </c>
      <c r="E97" s="88">
        <v>5268</v>
      </c>
      <c r="F97" s="371" t="str">
        <f>VLOOKUP(C97,composicoes!$A:$M,9,0)</f>
        <v>M2</v>
      </c>
      <c r="G97" s="9">
        <f>VLOOKUP(C97,composicoes!$A:$M,11,0)</f>
        <v>0.28000000000000003</v>
      </c>
      <c r="H97" s="9">
        <f>VLOOKUP(C97,composicoes!$A:$M,12,0)</f>
        <v>0.4</v>
      </c>
      <c r="I97" s="9">
        <f>VLOOKUP(C97,composicoes!$A:$M,13,0)</f>
        <v>0.23</v>
      </c>
      <c r="J97" s="50">
        <f t="shared" si="78"/>
        <v>0.91</v>
      </c>
      <c r="K97" s="126">
        <v>0.2215</v>
      </c>
      <c r="L97" s="85">
        <f t="shared" si="79"/>
        <v>0.34</v>
      </c>
      <c r="M97" s="85">
        <f t="shared" si="80"/>
        <v>0.49</v>
      </c>
      <c r="N97" s="85">
        <f t="shared" si="81"/>
        <v>0.28000000000000003</v>
      </c>
      <c r="O97" s="50">
        <f t="shared" si="82"/>
        <v>1.1100000000000001</v>
      </c>
      <c r="P97" s="64">
        <f t="shared" si="83"/>
        <v>5847.48</v>
      </c>
    </row>
    <row r="98" spans="1:16" s="7" customFormat="1" ht="28.5" x14ac:dyDescent="0.2">
      <c r="A98" s="3" t="s">
        <v>12641</v>
      </c>
      <c r="B98" s="13" t="s">
        <v>9260</v>
      </c>
      <c r="C98" s="368" t="s">
        <v>9300</v>
      </c>
      <c r="D98" s="369" t="str">
        <f>VLOOKUP(C98,composicoes!$A:$M,2,0)</f>
        <v>PINTURA DE LIGAÇÃO COM EMULSÃO ASFALTICA - FORNECIMENTO INSUMO</v>
      </c>
      <c r="E98" s="88">
        <f>TRUNC(E97*(0.5/1000),2)</f>
        <v>2.63</v>
      </c>
      <c r="F98" s="371" t="str">
        <f>VLOOKUP(C98,composicoes!$A:$M,9,0)</f>
        <v>T</v>
      </c>
      <c r="G98" s="9">
        <f>VLOOKUP(C98,composicoes!$A:$M,11,0)</f>
        <v>0</v>
      </c>
      <c r="H98" s="9">
        <f>VLOOKUP(C98,composicoes!$A:$M,12,0)</f>
        <v>2959.5</v>
      </c>
      <c r="I98" s="9">
        <f>VLOOKUP(C98,composicoes!$A:$M,13,0)</f>
        <v>0</v>
      </c>
      <c r="J98" s="50">
        <f t="shared" ref="J98:J99" si="102">G98+H98+I98</f>
        <v>2959.5</v>
      </c>
      <c r="K98" s="410">
        <v>0.13700000000000001</v>
      </c>
      <c r="L98" s="85">
        <f t="shared" ref="L98:L99" si="103">ROUND(G98*(1+K98),2)</f>
        <v>0</v>
      </c>
      <c r="M98" s="85">
        <f t="shared" ref="M98:M99" si="104">ROUND(H98*(1+K98),2)</f>
        <v>3364.95</v>
      </c>
      <c r="N98" s="85">
        <f t="shared" ref="N98:N99" si="105">ROUND(I98*(1+K98),2)</f>
        <v>0</v>
      </c>
      <c r="O98" s="50">
        <f t="shared" ref="O98:O99" si="106">L98+M98+N98</f>
        <v>3364.95</v>
      </c>
      <c r="P98" s="64">
        <f t="shared" ref="P98:P99" si="107">ROUND(O98*E98,2)</f>
        <v>8849.82</v>
      </c>
    </row>
    <row r="99" spans="1:16" s="7" customFormat="1" ht="28.5" x14ac:dyDescent="0.2">
      <c r="A99" s="3" t="s">
        <v>12802</v>
      </c>
      <c r="B99" s="13" t="s">
        <v>9263</v>
      </c>
      <c r="C99" s="10" t="s">
        <v>12799</v>
      </c>
      <c r="D99" s="8" t="str">
        <f>VLOOKUP(C99,tabelas!$A:$L,4,0)</f>
        <v>TRANSPORTE DE ASFALTO DILUIDO/EMULSAO ASFALTICA (Distribuidora de derivado de petróleo ate Obra)</v>
      </c>
      <c r="E99" s="88">
        <f>TRUNC((E96+E98),2)</f>
        <v>8.9499999999999993</v>
      </c>
      <c r="F99" s="1" t="str">
        <f>VLOOKUP(C99,tabelas!$A:$L,5,0)</f>
        <v>T</v>
      </c>
      <c r="G99" s="9">
        <v>0</v>
      </c>
      <c r="H99" s="9">
        <v>0</v>
      </c>
      <c r="I99" s="9">
        <f>VLOOKUP(C99,tabelas!$A:$L,12,0)</f>
        <v>130.66999999999999</v>
      </c>
      <c r="J99" s="50">
        <f t="shared" si="102"/>
        <v>130.66999999999999</v>
      </c>
      <c r="K99" s="410">
        <v>0.13700000000000001</v>
      </c>
      <c r="L99" s="85">
        <f t="shared" si="103"/>
        <v>0</v>
      </c>
      <c r="M99" s="85">
        <f t="shared" si="104"/>
        <v>0</v>
      </c>
      <c r="N99" s="85">
        <f t="shared" si="105"/>
        <v>148.57</v>
      </c>
      <c r="O99" s="50">
        <f t="shared" si="106"/>
        <v>148.57</v>
      </c>
      <c r="P99" s="64">
        <f t="shared" si="107"/>
        <v>1329.7</v>
      </c>
    </row>
    <row r="100" spans="1:16" s="7" customFormat="1" ht="28.5" x14ac:dyDescent="0.2">
      <c r="A100" s="3" t="s">
        <v>12803</v>
      </c>
      <c r="B100" s="13" t="s">
        <v>9260</v>
      </c>
      <c r="C100" s="368" t="s">
        <v>9301</v>
      </c>
      <c r="D100" s="369" t="str">
        <f>VLOOKUP(C100,composicoes!$A:$M,2,0)</f>
        <v>EXECUÇÃO PAVIMENTO DE CONCRETO ASFÁLTICO, CAMADA DE ROLAMENTO, EXCLUSIVE CARGA E TRANSPORTE</v>
      </c>
      <c r="E100" s="88">
        <f>TRUNC(E97*0.05,2)</f>
        <v>263.39999999999998</v>
      </c>
      <c r="F100" s="371" t="str">
        <f>VLOOKUP(C100,composicoes!$A:$M,9,0)</f>
        <v>M3</v>
      </c>
      <c r="G100" s="9">
        <f>VLOOKUP(C100,composicoes!$A:$M,11,0)</f>
        <v>39.119999999999997</v>
      </c>
      <c r="H100" s="9">
        <f>VLOOKUP(C100,composicoes!$A:$M,12,0)</f>
        <v>30.56</v>
      </c>
      <c r="I100" s="9">
        <f>VLOOKUP(C100,composicoes!$A:$M,13,0)</f>
        <v>57.96</v>
      </c>
      <c r="J100" s="50">
        <f t="shared" si="78"/>
        <v>127.63999999999999</v>
      </c>
      <c r="K100" s="126">
        <v>0.2215</v>
      </c>
      <c r="L100" s="85">
        <f t="shared" si="79"/>
        <v>47.79</v>
      </c>
      <c r="M100" s="85">
        <f t="shared" si="80"/>
        <v>37.33</v>
      </c>
      <c r="N100" s="85">
        <f t="shared" si="81"/>
        <v>70.8</v>
      </c>
      <c r="O100" s="50">
        <f t="shared" si="82"/>
        <v>155.92000000000002</v>
      </c>
      <c r="P100" s="483">
        <f t="shared" si="83"/>
        <v>41069.33</v>
      </c>
    </row>
    <row r="101" spans="1:16" s="7" customFormat="1" ht="28.5" x14ac:dyDescent="0.2">
      <c r="A101" s="3" t="s">
        <v>12804</v>
      </c>
      <c r="B101" s="13" t="s">
        <v>9260</v>
      </c>
      <c r="C101" s="368" t="s">
        <v>9302</v>
      </c>
      <c r="D101" s="369" t="str">
        <f>VLOOKUP(C101,composicoes!$A:$M,2,0)</f>
        <v>FORNECIMENTO DE CAP PARA PAVIMENTO DE CONCRETO ASFÁLTICO, INCLUSIVE TRANSPORTE ATE PAVIMENTADORA</v>
      </c>
      <c r="E101" s="88">
        <f>TRUNC(E100*2.4*0.0566,2)</f>
        <v>35.78</v>
      </c>
      <c r="F101" s="371" t="str">
        <f>VLOOKUP(C101,composicoes!$A:$M,9,0)</f>
        <v>T</v>
      </c>
      <c r="G101" s="9">
        <f>VLOOKUP(C101,composicoes!$A:$M,11,0)</f>
        <v>0</v>
      </c>
      <c r="H101" s="9">
        <f>VLOOKUP(C101,composicoes!$A:$M,12,0)</f>
        <v>4032.94</v>
      </c>
      <c r="I101" s="9">
        <f>VLOOKUP(C101,composicoes!$A:$M,13,0)</f>
        <v>0</v>
      </c>
      <c r="J101" s="50">
        <f t="shared" si="78"/>
        <v>4032.94</v>
      </c>
      <c r="K101" s="410">
        <v>0.13700000000000001</v>
      </c>
      <c r="L101" s="85">
        <f t="shared" si="79"/>
        <v>0</v>
      </c>
      <c r="M101" s="85">
        <f t="shared" si="80"/>
        <v>4585.45</v>
      </c>
      <c r="N101" s="85">
        <f t="shared" si="81"/>
        <v>0</v>
      </c>
      <c r="O101" s="50">
        <f t="shared" si="82"/>
        <v>4585.45</v>
      </c>
      <c r="P101" s="483">
        <f t="shared" si="83"/>
        <v>164067.4</v>
      </c>
    </row>
    <row r="102" spans="1:16" s="7" customFormat="1" ht="42.75" x14ac:dyDescent="0.2">
      <c r="A102" s="3" t="s">
        <v>13336</v>
      </c>
      <c r="B102" s="13" t="s">
        <v>9260</v>
      </c>
      <c r="C102" s="368" t="s">
        <v>9303</v>
      </c>
      <c r="D102" s="369" t="str">
        <f>VLOOKUP(C102,composicoes!$A:$M,2,0)</f>
        <v>USINAGEM CBUQ, INCLUSO FORNECIMENTO DE CONCRETO ASFALTICO (EXCETO CAP) E TRANSPORTE DA JAZIDA ATE PAVIMENTADORA, EXCLUSIVE TRANSPORTE ATE OBRA</v>
      </c>
      <c r="E102" s="88">
        <f>TRUNC(E100*2.4*(1-0.0566),2)</f>
        <v>596.37</v>
      </c>
      <c r="F102" s="371" t="str">
        <f>VLOOKUP(C102,composicoes!$A:$M,9,0)</f>
        <v>T</v>
      </c>
      <c r="G102" s="9">
        <f>VLOOKUP(C102,composicoes!$A:$M,11,0)</f>
        <v>2.76</v>
      </c>
      <c r="H102" s="9">
        <f>VLOOKUP(C102,composicoes!$A:$M,12,0)</f>
        <v>158.91999999999999</v>
      </c>
      <c r="I102" s="9">
        <f>VLOOKUP(C102,composicoes!$A:$M,13,0)</f>
        <v>22.67</v>
      </c>
      <c r="J102" s="50">
        <f t="shared" ref="J102" si="108">G102+H102+I102</f>
        <v>184.34999999999997</v>
      </c>
      <c r="K102" s="126">
        <v>0.2215</v>
      </c>
      <c r="L102" s="85">
        <f t="shared" ref="L102" si="109">ROUND(G102*(1+K102),2)</f>
        <v>3.37</v>
      </c>
      <c r="M102" s="85">
        <f t="shared" ref="M102" si="110">ROUND(H102*(1+K102),2)</f>
        <v>194.12</v>
      </c>
      <c r="N102" s="85">
        <f t="shared" ref="N102" si="111">ROUND(I102*(1+K102),2)</f>
        <v>27.69</v>
      </c>
      <c r="O102" s="50">
        <f t="shared" ref="O102" si="112">L102+M102+N102</f>
        <v>225.18</v>
      </c>
      <c r="P102" s="483">
        <f t="shared" ref="P102:P103" si="113">ROUND(O102*E102,2)</f>
        <v>134290.6</v>
      </c>
    </row>
    <row r="103" spans="1:16" s="7" customFormat="1" ht="28.5" x14ac:dyDescent="0.2">
      <c r="A103" s="3" t="s">
        <v>13337</v>
      </c>
      <c r="B103" s="13" t="s">
        <v>58</v>
      </c>
      <c r="C103" s="10">
        <v>95878</v>
      </c>
      <c r="D103" s="8" t="s">
        <v>13334</v>
      </c>
      <c r="E103" s="88">
        <f>TRUNC((E101+E102)*'memoria DMT insumos'!$C$15,2)</f>
        <v>18964.5</v>
      </c>
      <c r="F103" s="1" t="str">
        <f>VLOOKUP(C103,'sinapi-set_23 nao deso'!$A:$J,3,0)</f>
        <v>TXKM</v>
      </c>
      <c r="G103" s="9">
        <f>VLOOKUP(C103,'sinapi-set_23 nao deso'!$A:$J,6,0)</f>
        <v>0.17</v>
      </c>
      <c r="H103" s="9">
        <f>VLOOKUP(C103,'sinapi-set_23 nao deso'!$A:$J,7,0)+VLOOKUP(C103,'sinapi-set_23 nao deso'!$A:$J,10,0)</f>
        <v>0.85</v>
      </c>
      <c r="I103" s="9">
        <f>VLOOKUP(C103,'sinapi-set_23 nao deso'!$A:$J,8,0)</f>
        <v>0.7</v>
      </c>
      <c r="J103" s="50">
        <f t="shared" ref="J103" si="114">G103+H103+I103</f>
        <v>1.72</v>
      </c>
      <c r="K103" s="126">
        <v>0.2215</v>
      </c>
      <c r="L103" s="85">
        <f t="shared" ref="L103" si="115">ROUND(G103*(1+K103),2)</f>
        <v>0.21</v>
      </c>
      <c r="M103" s="85">
        <f t="shared" ref="M103" si="116">ROUND(H103*(1+K103),2)</f>
        <v>1.04</v>
      </c>
      <c r="N103" s="85">
        <f t="shared" ref="N103" si="117">ROUND(I103*(1+K103),2)</f>
        <v>0.86</v>
      </c>
      <c r="O103" s="50">
        <f t="shared" ref="O103" si="118">L103+M103+N103</f>
        <v>2.11</v>
      </c>
      <c r="P103" s="483">
        <f t="shared" si="113"/>
        <v>40015.1</v>
      </c>
    </row>
    <row r="104" spans="1:16" s="7" customFormat="1" ht="42.75" x14ac:dyDescent="0.2">
      <c r="A104" s="3" t="s">
        <v>13338</v>
      </c>
      <c r="B104" s="13" t="s">
        <v>58</v>
      </c>
      <c r="C104" s="10">
        <v>93596</v>
      </c>
      <c r="D104" s="8" t="s">
        <v>13335</v>
      </c>
      <c r="E104" s="88">
        <f>TRUNC((E101+E102)*'memoria DMT insumos'!$C$15,2)</f>
        <v>18964.5</v>
      </c>
      <c r="F104" s="1" t="str">
        <f>VLOOKUP(C104,'sinapi-set_23 nao deso'!$A:$J,3,0)</f>
        <v>TXKM</v>
      </c>
      <c r="G104" s="9">
        <f>VLOOKUP(C104,'sinapi-set_23 nao deso'!$A:$J,6,0)</f>
        <v>0.06</v>
      </c>
      <c r="H104" s="9">
        <f>VLOOKUP(C104,'sinapi-set_23 nao deso'!$A:$J,7,0)+VLOOKUP(C104,'sinapi-set_23 nao deso'!$A:$J,10,0)</f>
        <v>0.37</v>
      </c>
      <c r="I104" s="9">
        <f>VLOOKUP(C104,'sinapi-set_23 nao deso'!$A:$J,8,0)</f>
        <v>0.24</v>
      </c>
      <c r="J104" s="50">
        <f t="shared" ref="J104" si="119">G104+H104+I104</f>
        <v>0.66999999999999993</v>
      </c>
      <c r="K104" s="126">
        <v>0.2215</v>
      </c>
      <c r="L104" s="85">
        <f t="shared" ref="L104" si="120">ROUND(G104*(1+K104),2)</f>
        <v>7.0000000000000007E-2</v>
      </c>
      <c r="M104" s="85">
        <f t="shared" ref="M104" si="121">ROUND(H104*(1+K104),2)</f>
        <v>0.45</v>
      </c>
      <c r="N104" s="85">
        <f t="shared" ref="N104" si="122">ROUND(I104*(1+K104),2)</f>
        <v>0.28999999999999998</v>
      </c>
      <c r="O104" s="50">
        <f t="shared" ref="O104" si="123">L104+M104+N104</f>
        <v>0.81</v>
      </c>
      <c r="P104" s="483">
        <f t="shared" ref="P104" si="124">ROUND(O104*E104,2)</f>
        <v>15361.25</v>
      </c>
    </row>
    <row r="105" spans="1:16" s="7" customFormat="1" x14ac:dyDescent="0.2">
      <c r="A105" s="360">
        <v>5</v>
      </c>
      <c r="B105" s="361"/>
      <c r="C105" s="362"/>
      <c r="D105" s="363" t="s">
        <v>12443</v>
      </c>
      <c r="E105" s="486"/>
      <c r="F105" s="364"/>
      <c r="G105" s="482"/>
      <c r="H105" s="364"/>
      <c r="I105" s="364"/>
      <c r="J105" s="365"/>
      <c r="K105" s="365"/>
      <c r="L105" s="364"/>
      <c r="M105" s="364"/>
      <c r="N105" s="364"/>
      <c r="O105" s="364"/>
      <c r="P105" s="366"/>
    </row>
    <row r="106" spans="1:16" s="7" customFormat="1" ht="57" x14ac:dyDescent="0.2">
      <c r="A106" s="3" t="s">
        <v>12569</v>
      </c>
      <c r="B106" s="13" t="s">
        <v>58</v>
      </c>
      <c r="C106" s="10">
        <v>90084</v>
      </c>
      <c r="D106" s="8" t="s">
        <v>12640</v>
      </c>
      <c r="E106" s="88">
        <v>931.37</v>
      </c>
      <c r="F106" s="1" t="str">
        <f>VLOOKUP(C106,'sinapi-set_23 nao deso'!$A:$J,3,0)</f>
        <v>M3</v>
      </c>
      <c r="G106" s="9">
        <f>VLOOKUP(C106,'sinapi-set_23 nao deso'!$A:$J,6,0)</f>
        <v>3.14</v>
      </c>
      <c r="H106" s="9">
        <f>VLOOKUP(C106,'sinapi-set_23 nao deso'!$A:$J,7,0)+VLOOKUP(C106,'sinapi-set_23 nao deso'!$A:$J,10,0)</f>
        <v>2.59</v>
      </c>
      <c r="I106" s="9">
        <f>VLOOKUP(C106,'sinapi-set_23 nao deso'!$A:$J,8,0)</f>
        <v>6.26</v>
      </c>
      <c r="J106" s="50">
        <f t="shared" ref="J106:J137" si="125">G106+H106+I106</f>
        <v>11.99</v>
      </c>
      <c r="K106" s="126">
        <v>0.2215</v>
      </c>
      <c r="L106" s="85">
        <f t="shared" ref="L106:L137" si="126">ROUND(G106*(1+K106),2)</f>
        <v>3.84</v>
      </c>
      <c r="M106" s="85">
        <f t="shared" ref="M106:M137" si="127">ROUND(H106*(1+K106),2)</f>
        <v>3.16</v>
      </c>
      <c r="N106" s="85">
        <f t="shared" ref="N106:N137" si="128">ROUND(I106*(1+K106),2)</f>
        <v>7.65</v>
      </c>
      <c r="O106" s="50">
        <f t="shared" ref="O106:O137" si="129">L106+M106+N106</f>
        <v>14.65</v>
      </c>
      <c r="P106" s="64">
        <f t="shared" ref="P106:P137" si="130">ROUND(O106*E106,2)</f>
        <v>13644.57</v>
      </c>
    </row>
    <row r="107" spans="1:16" s="7" customFormat="1" ht="57" x14ac:dyDescent="0.2">
      <c r="A107" s="3" t="s">
        <v>12570</v>
      </c>
      <c r="B107" s="13" t="s">
        <v>58</v>
      </c>
      <c r="C107" s="10">
        <v>93380</v>
      </c>
      <c r="D107" s="136" t="s">
        <v>13236</v>
      </c>
      <c r="E107" s="88">
        <v>801.1</v>
      </c>
      <c r="F107" s="1" t="str">
        <f>VLOOKUP(C107,'sinapi-set_23 nao deso'!$A:$J,3,0)</f>
        <v>M3</v>
      </c>
      <c r="G107" s="9">
        <f>VLOOKUP(C107,'sinapi-set_23 nao deso'!$A:$J,6,0)</f>
        <v>7.06</v>
      </c>
      <c r="H107" s="9">
        <f>VLOOKUP(C107,'sinapi-set_23 nao deso'!$A:$J,7,0)+VLOOKUP(C107,'sinapi-set_23 nao deso'!$A:$J,10,0)</f>
        <v>4.5999999999999996</v>
      </c>
      <c r="I107" s="9">
        <f>VLOOKUP(C107,'sinapi-set_23 nao deso'!$A:$J,8,0)</f>
        <v>4.3899999999999997</v>
      </c>
      <c r="J107" s="50">
        <f t="shared" si="125"/>
        <v>16.05</v>
      </c>
      <c r="K107" s="126">
        <v>0.2215</v>
      </c>
      <c r="L107" s="85">
        <f t="shared" si="126"/>
        <v>8.6199999999999992</v>
      </c>
      <c r="M107" s="85">
        <f t="shared" si="127"/>
        <v>5.62</v>
      </c>
      <c r="N107" s="85">
        <f t="shared" si="128"/>
        <v>5.36</v>
      </c>
      <c r="O107" s="50">
        <f t="shared" si="129"/>
        <v>19.599999999999998</v>
      </c>
      <c r="P107" s="64">
        <f t="shared" si="130"/>
        <v>15701.56</v>
      </c>
    </row>
    <row r="108" spans="1:16" s="7" customFormat="1" ht="57" x14ac:dyDescent="0.2">
      <c r="A108" s="3" t="s">
        <v>12571</v>
      </c>
      <c r="B108" s="367" t="s">
        <v>9260</v>
      </c>
      <c r="C108" s="368" t="s">
        <v>9278</v>
      </c>
      <c r="D108" s="528" t="str">
        <f>VLOOKUP(C108,composicoes!$A:$M,2,0)</f>
        <v>DESMONTE DE MATERIAL DE 3ª CATEGORIA (BLOCOS DE ROCHAS OU MATACOS) ATÉ 2,0m DE PROFUNDIDADE, COM USO DE DISPOSITIVO GERADOR DE GÁS INSTANTÂNEO FRAGMENTADOR DE ROCHA PYROBLAST OU SIMILAR - EXCLUSIVE CARGA E TRANSPORTE</v>
      </c>
      <c r="E108" s="88">
        <v>15</v>
      </c>
      <c r="F108" s="371" t="str">
        <f>VLOOKUP(C108,composicoes!$A:$M,9,0)</f>
        <v>M3</v>
      </c>
      <c r="G108" s="9">
        <f>VLOOKUP(C108,composicoes!$A:$M,11,0)</f>
        <v>151.47999999999999</v>
      </c>
      <c r="H108" s="9">
        <f>VLOOKUP(C108,composicoes!$A:$M,12,0)</f>
        <v>242.53</v>
      </c>
      <c r="I108" s="9">
        <f>VLOOKUP(C108,composicoes!$A:$M,13,0)</f>
        <v>4.16</v>
      </c>
      <c r="J108" s="50">
        <f>G108+H108+I108</f>
        <v>398.17</v>
      </c>
      <c r="K108" s="126">
        <v>0.2215</v>
      </c>
      <c r="L108" s="85">
        <f>ROUND(G108*(1+K108),2)</f>
        <v>185.03</v>
      </c>
      <c r="M108" s="85">
        <f>ROUND(H108*(1+K108),2)</f>
        <v>296.25</v>
      </c>
      <c r="N108" s="85">
        <f>ROUND(I108*(1+K108),2)</f>
        <v>5.08</v>
      </c>
      <c r="O108" s="50">
        <f>L108+M108+N108</f>
        <v>486.35999999999996</v>
      </c>
      <c r="P108" s="64">
        <f>ROUND(O108*E108,2)</f>
        <v>7295.4</v>
      </c>
    </row>
    <row r="109" spans="1:16" s="7" customFormat="1" ht="57" x14ac:dyDescent="0.2">
      <c r="A109" s="3" t="s">
        <v>12572</v>
      </c>
      <c r="B109" s="367" t="s">
        <v>9260</v>
      </c>
      <c r="C109" s="368" t="s">
        <v>9279</v>
      </c>
      <c r="D109" s="528" t="str">
        <f>VLOOKUP(C109,composicoes!$A:$M,2,0)</f>
        <v>DESMONTE DE MATERIAL DE 3ª CATEGORIA (BLOCOS DE ROCHAS OU MATACOS) DE 2,0 ATÉ 4,0m DE PROFUNDIDADE, COM USO DE DISPOSITIVO GERADOR DE GÁS INSTANTÂNEO FRAGMENTADOR DE ROCHA PYROBLAST OU SIMILAR - EXCLUSIVE CARGA E TRANSPORTE</v>
      </c>
      <c r="E109" s="88">
        <v>5</v>
      </c>
      <c r="F109" s="371" t="str">
        <f>VLOOKUP(C109,composicoes!$A:$M,9,0)</f>
        <v>M3</v>
      </c>
      <c r="G109" s="9">
        <f>VLOOKUP(C109,composicoes!$A:$M,11,0)</f>
        <v>168.22</v>
      </c>
      <c r="H109" s="9">
        <f>VLOOKUP(C109,composicoes!$A:$M,12,0)</f>
        <v>247.88</v>
      </c>
      <c r="I109" s="9">
        <f>VLOOKUP(C109,composicoes!$A:$M,13,0)</f>
        <v>4.43</v>
      </c>
      <c r="J109" s="50">
        <f>G109+H109+I109</f>
        <v>420.53000000000003</v>
      </c>
      <c r="K109" s="126">
        <v>0.2215</v>
      </c>
      <c r="L109" s="85">
        <f>ROUND(G109*(1+K109),2)</f>
        <v>205.48</v>
      </c>
      <c r="M109" s="85">
        <f>ROUND(H109*(1+K109),2)</f>
        <v>302.79000000000002</v>
      </c>
      <c r="N109" s="85">
        <f>ROUND(I109*(1+K109),2)</f>
        <v>5.41</v>
      </c>
      <c r="O109" s="50">
        <f>L109+M109+N109</f>
        <v>513.67999999999995</v>
      </c>
      <c r="P109" s="64">
        <f>ROUND(O109*E109,2)</f>
        <v>2568.4</v>
      </c>
    </row>
    <row r="110" spans="1:16" s="7" customFormat="1" ht="42.75" x14ac:dyDescent="0.2">
      <c r="A110" s="3" t="s">
        <v>12573</v>
      </c>
      <c r="B110" s="13" t="s">
        <v>58</v>
      </c>
      <c r="C110" s="10">
        <v>102360</v>
      </c>
      <c r="D110" s="8" t="s">
        <v>12517</v>
      </c>
      <c r="E110" s="88">
        <f>E108+E109</f>
        <v>20</v>
      </c>
      <c r="F110" s="1" t="str">
        <f>VLOOKUP(C110,'sinapi-set_23 nao deso'!$A:$J,3,0)</f>
        <v>M3</v>
      </c>
      <c r="G110" s="9">
        <f>VLOOKUP(C110,'sinapi-set_23 nao deso'!$A:$J,6,0)</f>
        <v>7.59</v>
      </c>
      <c r="H110" s="9">
        <f>VLOOKUP(C110,'sinapi-set_23 nao deso'!$A:$J,7,0)+VLOOKUP(C110,'sinapi-set_23 nao deso'!$A:$J,10,0)</f>
        <v>2.5499999999999998</v>
      </c>
      <c r="I110" s="9">
        <f>VLOOKUP(C110,'sinapi-set_23 nao deso'!$A:$J,8,0)</f>
        <v>17.18</v>
      </c>
      <c r="J110" s="50">
        <f t="shared" ref="J110" si="131">G110+H110+I110</f>
        <v>27.32</v>
      </c>
      <c r="K110" s="126">
        <v>0.2215</v>
      </c>
      <c r="L110" s="85">
        <f t="shared" ref="L110" si="132">ROUND(G110*(1+K110),2)</f>
        <v>9.27</v>
      </c>
      <c r="M110" s="85">
        <f t="shared" ref="M110" si="133">ROUND(H110*(1+K110),2)</f>
        <v>3.11</v>
      </c>
      <c r="N110" s="85">
        <f t="shared" ref="N110" si="134">ROUND(I110*(1+K110),2)</f>
        <v>20.99</v>
      </c>
      <c r="O110" s="50">
        <f t="shared" ref="O110" si="135">L110+M110+N110</f>
        <v>33.369999999999997</v>
      </c>
      <c r="P110" s="64">
        <f t="shared" ref="P110" si="136">ROUND(O110*E110,2)</f>
        <v>667.4</v>
      </c>
    </row>
    <row r="111" spans="1:16" s="7" customFormat="1" ht="57" x14ac:dyDescent="0.2">
      <c r="A111" s="3" t="s">
        <v>12574</v>
      </c>
      <c r="B111" s="13" t="s">
        <v>58</v>
      </c>
      <c r="C111" s="10">
        <v>100978</v>
      </c>
      <c r="D111" s="8" t="s">
        <v>12502</v>
      </c>
      <c r="E111" s="88">
        <f>TRUNC((E106-E107)*1.25,2)</f>
        <v>162.83000000000001</v>
      </c>
      <c r="F111" s="1" t="str">
        <f>VLOOKUP(C111,'sinapi-set_23 nao deso'!$A:$J,3,0)</f>
        <v>M3</v>
      </c>
      <c r="G111" s="9">
        <f>VLOOKUP(C111,'sinapi-set_23 nao deso'!$A:$J,6,0)</f>
        <v>1</v>
      </c>
      <c r="H111" s="9">
        <f>VLOOKUP(C111,'sinapi-set_23 nao deso'!$A:$J,7,0)+VLOOKUP(C111,'sinapi-set_23 nao deso'!$A:$J,10,0)</f>
        <v>2.76</v>
      </c>
      <c r="I111" s="9">
        <f>VLOOKUP(C111,'sinapi-set_23 nao deso'!$A:$J,8,0)</f>
        <v>3.52</v>
      </c>
      <c r="J111" s="50">
        <f t="shared" si="125"/>
        <v>7.2799999999999994</v>
      </c>
      <c r="K111" s="126">
        <v>0.2215</v>
      </c>
      <c r="L111" s="85">
        <f t="shared" si="126"/>
        <v>1.22</v>
      </c>
      <c r="M111" s="85">
        <f t="shared" si="127"/>
        <v>3.37</v>
      </c>
      <c r="N111" s="85">
        <f t="shared" si="128"/>
        <v>4.3</v>
      </c>
      <c r="O111" s="50">
        <f t="shared" si="129"/>
        <v>8.89</v>
      </c>
      <c r="P111" s="64">
        <f t="shared" si="130"/>
        <v>1447.56</v>
      </c>
    </row>
    <row r="112" spans="1:16" s="7" customFormat="1" ht="28.5" x14ac:dyDescent="0.2">
      <c r="A112" s="3" t="s">
        <v>12579</v>
      </c>
      <c r="B112" s="13" t="s">
        <v>58</v>
      </c>
      <c r="C112" s="10">
        <v>95875</v>
      </c>
      <c r="D112" s="8" t="s">
        <v>12500</v>
      </c>
      <c r="E112" s="88">
        <f>E111*'memoria DMT insumos'!C82</f>
        <v>3419.4300000000003</v>
      </c>
      <c r="F112" s="1" t="str">
        <f>VLOOKUP(C112,'sinapi-set_23 nao deso'!$A:$J,3,0)</f>
        <v>M3XKM</v>
      </c>
      <c r="G112" s="9">
        <f>VLOOKUP(C112,'sinapi-set_23 nao deso'!$A:$J,6,0)</f>
        <v>0.25</v>
      </c>
      <c r="H112" s="9">
        <f>VLOOKUP(C112,'sinapi-set_23 nao deso'!$A:$J,7,0)+VLOOKUP(C112,'sinapi-set_23 nao deso'!$A:$J,10,0)</f>
        <v>1.25</v>
      </c>
      <c r="I112" s="9">
        <f>VLOOKUP(C112,'sinapi-set_23 nao deso'!$A:$J,8,0)</f>
        <v>1.05</v>
      </c>
      <c r="J112" s="50">
        <f t="shared" si="125"/>
        <v>2.5499999999999998</v>
      </c>
      <c r="K112" s="126">
        <v>0.2215</v>
      </c>
      <c r="L112" s="85">
        <f t="shared" si="126"/>
        <v>0.31</v>
      </c>
      <c r="M112" s="85">
        <f t="shared" si="127"/>
        <v>1.53</v>
      </c>
      <c r="N112" s="85">
        <f t="shared" si="128"/>
        <v>1.28</v>
      </c>
      <c r="O112" s="50">
        <f t="shared" si="129"/>
        <v>3.12</v>
      </c>
      <c r="P112" s="64">
        <f t="shared" si="130"/>
        <v>10668.62</v>
      </c>
    </row>
    <row r="113" spans="1:16" s="7" customFormat="1" ht="14.25" x14ac:dyDescent="0.2">
      <c r="A113" s="3" t="s">
        <v>12580</v>
      </c>
      <c r="B113" s="13" t="s">
        <v>9263</v>
      </c>
      <c r="C113" s="10" t="s">
        <v>72</v>
      </c>
      <c r="D113" s="8" t="s">
        <v>13301</v>
      </c>
      <c r="E113" s="88">
        <f>E111</f>
        <v>162.83000000000001</v>
      </c>
      <c r="F113" s="1" t="s">
        <v>62</v>
      </c>
      <c r="G113" s="9">
        <v>0</v>
      </c>
      <c r="H113" s="371">
        <f>VLOOKUP(C113,cotacoes!$A:$G,6,0)</f>
        <v>15</v>
      </c>
      <c r="I113" s="9">
        <v>0</v>
      </c>
      <c r="J113" s="50">
        <f t="shared" si="125"/>
        <v>15</v>
      </c>
      <c r="K113" s="410">
        <v>0.13700000000000001</v>
      </c>
      <c r="L113" s="85">
        <f t="shared" si="126"/>
        <v>0</v>
      </c>
      <c r="M113" s="85">
        <f t="shared" si="127"/>
        <v>17.059999999999999</v>
      </c>
      <c r="N113" s="85">
        <f t="shared" si="128"/>
        <v>0</v>
      </c>
      <c r="O113" s="50">
        <f t="shared" si="129"/>
        <v>17.059999999999999</v>
      </c>
      <c r="P113" s="64">
        <f t="shared" si="130"/>
        <v>2777.88</v>
      </c>
    </row>
    <row r="114" spans="1:16" s="7" customFormat="1" ht="28.5" x14ac:dyDescent="0.2">
      <c r="A114" s="3" t="s">
        <v>12581</v>
      </c>
      <c r="B114" s="13" t="s">
        <v>58</v>
      </c>
      <c r="C114" s="10">
        <v>101578</v>
      </c>
      <c r="D114" s="8" t="s">
        <v>12590</v>
      </c>
      <c r="E114" s="88">
        <v>293.13</v>
      </c>
      <c r="F114" s="1" t="str">
        <f>VLOOKUP(C114,'sinapi-set_23 nao deso'!$A:$J,3,0)</f>
        <v>M2</v>
      </c>
      <c r="G114" s="9">
        <f>VLOOKUP(C114,'sinapi-set_23 nao deso'!$A:$J,6,0)</f>
        <v>12.42</v>
      </c>
      <c r="H114" s="9">
        <f>VLOOKUP(C114,'sinapi-set_23 nao deso'!$A:$J,7,0)+VLOOKUP(C114,'sinapi-set_23 nao deso'!$A:$J,10,0)</f>
        <v>14.68</v>
      </c>
      <c r="I114" s="9">
        <f>VLOOKUP(C114,'sinapi-set_23 nao deso'!$A:$J,8,0)</f>
        <v>0</v>
      </c>
      <c r="J114" s="50">
        <f t="shared" si="125"/>
        <v>27.1</v>
      </c>
      <c r="K114" s="4">
        <v>0.2215</v>
      </c>
      <c r="L114" s="85">
        <f t="shared" si="126"/>
        <v>15.17</v>
      </c>
      <c r="M114" s="85">
        <f t="shared" si="127"/>
        <v>17.93</v>
      </c>
      <c r="N114" s="85">
        <f t="shared" si="128"/>
        <v>0</v>
      </c>
      <c r="O114" s="50">
        <f t="shared" si="129"/>
        <v>33.1</v>
      </c>
      <c r="P114" s="64">
        <f t="shared" si="130"/>
        <v>9702.6</v>
      </c>
    </row>
    <row r="115" spans="1:16" s="7" customFormat="1" ht="28.5" x14ac:dyDescent="0.2">
      <c r="A115" s="3" t="s">
        <v>12617</v>
      </c>
      <c r="B115" s="13" t="s">
        <v>58</v>
      </c>
      <c r="C115" s="10">
        <v>101584</v>
      </c>
      <c r="D115" s="8" t="s">
        <v>12638</v>
      </c>
      <c r="E115" s="88">
        <v>1043.43</v>
      </c>
      <c r="F115" s="1" t="str">
        <f>VLOOKUP(C115,'sinapi-set_23 nao deso'!$A:$J,3,0)</f>
        <v>M2</v>
      </c>
      <c r="G115" s="9">
        <f>VLOOKUP(C115,'sinapi-set_23 nao deso'!$A:$J,6,0)</f>
        <v>19.670000000000002</v>
      </c>
      <c r="H115" s="9">
        <f>VLOOKUP(C115,'sinapi-set_23 nao deso'!$A:$J,7,0)+VLOOKUP(C115,'sinapi-set_23 nao deso'!$A:$J,10,0)</f>
        <v>23.91</v>
      </c>
      <c r="I115" s="9">
        <f>VLOOKUP(C115,'sinapi-set_23 nao deso'!$A:$J,8,0)</f>
        <v>0</v>
      </c>
      <c r="J115" s="50">
        <f t="shared" si="125"/>
        <v>43.58</v>
      </c>
      <c r="K115" s="4">
        <v>0.2215</v>
      </c>
      <c r="L115" s="85">
        <f t="shared" si="126"/>
        <v>24.03</v>
      </c>
      <c r="M115" s="85">
        <f t="shared" si="127"/>
        <v>29.21</v>
      </c>
      <c r="N115" s="85">
        <f t="shared" si="128"/>
        <v>0</v>
      </c>
      <c r="O115" s="50">
        <f t="shared" si="129"/>
        <v>53.24</v>
      </c>
      <c r="P115" s="64">
        <f t="shared" si="130"/>
        <v>55552.21</v>
      </c>
    </row>
    <row r="116" spans="1:16" s="7" customFormat="1" ht="28.5" x14ac:dyDescent="0.2">
      <c r="A116" s="3" t="s">
        <v>12618</v>
      </c>
      <c r="B116" s="13" t="s">
        <v>58</v>
      </c>
      <c r="C116" s="10">
        <v>101590</v>
      </c>
      <c r="D116" s="8" t="s">
        <v>12639</v>
      </c>
      <c r="E116" s="88">
        <v>102.53</v>
      </c>
      <c r="F116" s="1" t="str">
        <f>VLOOKUP(C116,'sinapi-set_23 nao deso'!$A:$J,3,0)</f>
        <v>M2</v>
      </c>
      <c r="G116" s="9">
        <f>VLOOKUP(C116,'sinapi-set_23 nao deso'!$A:$J,6,0)</f>
        <v>26.85</v>
      </c>
      <c r="H116" s="9">
        <f>VLOOKUP(C116,'sinapi-set_23 nao deso'!$A:$J,7,0)+VLOOKUP(C116,'sinapi-set_23 nao deso'!$A:$J,10,0)</f>
        <v>20.059999999999999</v>
      </c>
      <c r="I116" s="9">
        <f>VLOOKUP(C116,'sinapi-set_23 nao deso'!$A:$J,8,0)</f>
        <v>26.78</v>
      </c>
      <c r="J116" s="50">
        <f t="shared" ref="J116" si="137">G116+H116+I116</f>
        <v>73.69</v>
      </c>
      <c r="K116" s="4">
        <v>0.2215</v>
      </c>
      <c r="L116" s="85">
        <f t="shared" ref="L116" si="138">ROUND(G116*(1+K116),2)</f>
        <v>32.799999999999997</v>
      </c>
      <c r="M116" s="85">
        <f t="shared" ref="M116" si="139">ROUND(H116*(1+K116),2)</f>
        <v>24.5</v>
      </c>
      <c r="N116" s="85">
        <f t="shared" ref="N116" si="140">ROUND(I116*(1+K116),2)</f>
        <v>32.71</v>
      </c>
      <c r="O116" s="50">
        <f t="shared" ref="O116" si="141">L116+M116+N116</f>
        <v>90.009999999999991</v>
      </c>
      <c r="P116" s="64">
        <f t="shared" ref="P116" si="142">ROUND(O116*E116,2)</f>
        <v>9228.73</v>
      </c>
    </row>
    <row r="117" spans="1:16" s="7" customFormat="1" ht="14.25" x14ac:dyDescent="0.2">
      <c r="A117" s="3" t="s">
        <v>12619</v>
      </c>
      <c r="B117" s="13" t="s">
        <v>9260</v>
      </c>
      <c r="C117" s="10" t="s">
        <v>12826</v>
      </c>
      <c r="D117" s="369" t="str">
        <f>VLOOKUP(C117,composicoes!$A:$M,2,0)</f>
        <v>LASTRO COM PEDRA BRITADA EM VALA</v>
      </c>
      <c r="E117" s="88">
        <v>85.13</v>
      </c>
      <c r="F117" s="371" t="str">
        <f>VLOOKUP(C117,composicoes!$A:$M,9,0)</f>
        <v>M3</v>
      </c>
      <c r="G117" s="9">
        <f>VLOOKUP(C117,composicoes!$A:$M,11,0)</f>
        <v>2.4500000000000002</v>
      </c>
      <c r="H117" s="9">
        <f>VLOOKUP(C117,composicoes!$A:$M,12,0)</f>
        <v>77.44</v>
      </c>
      <c r="I117" s="9">
        <f>VLOOKUP(C117,composicoes!$A:$M,13,0)</f>
        <v>2.0699999999999998</v>
      </c>
      <c r="J117" s="50">
        <f>G117+H117+I117</f>
        <v>81.96</v>
      </c>
      <c r="K117" s="126">
        <v>0.2215</v>
      </c>
      <c r="L117" s="85">
        <f>ROUND(G117*(1+K117),2)</f>
        <v>2.99</v>
      </c>
      <c r="M117" s="85">
        <f>ROUND(H117*(1+K117),2)</f>
        <v>94.59</v>
      </c>
      <c r="N117" s="85">
        <f>ROUND(I117*(1+K117),2)</f>
        <v>2.5299999999999998</v>
      </c>
      <c r="O117" s="50">
        <f>L117+M117+N117</f>
        <v>100.11</v>
      </c>
      <c r="P117" s="64">
        <f>ROUND(O117*E117,2)</f>
        <v>8522.36</v>
      </c>
    </row>
    <row r="118" spans="1:16" s="7" customFormat="1" ht="57" x14ac:dyDescent="0.2">
      <c r="A118" s="3" t="s">
        <v>12620</v>
      </c>
      <c r="B118" s="13" t="s">
        <v>58</v>
      </c>
      <c r="C118" s="10">
        <v>100978</v>
      </c>
      <c r="D118" s="8" t="s">
        <v>12502</v>
      </c>
      <c r="E118" s="88">
        <f>TRUNC(E117*1.2,2)</f>
        <v>102.15</v>
      </c>
      <c r="F118" s="1" t="str">
        <f>VLOOKUP(C118,'sinapi-set_23 nao deso'!$A:$J,3,0)</f>
        <v>M3</v>
      </c>
      <c r="G118" s="9">
        <f>VLOOKUP(C118,'sinapi-set_23 nao deso'!$A:$J,6,0)</f>
        <v>1</v>
      </c>
      <c r="H118" s="9">
        <f>VLOOKUP(C118,'sinapi-set_23 nao deso'!$A:$J,7,0)+VLOOKUP(C118,'sinapi-set_23 nao deso'!$A:$J,10,0)</f>
        <v>2.76</v>
      </c>
      <c r="I118" s="9">
        <f>VLOOKUP(C118,'sinapi-set_23 nao deso'!$A:$J,8,0)</f>
        <v>3.52</v>
      </c>
      <c r="J118" s="50">
        <f t="shared" ref="J118:J119" si="143">G118+H118+I118</f>
        <v>7.2799999999999994</v>
      </c>
      <c r="K118" s="126">
        <v>0.2215</v>
      </c>
      <c r="L118" s="85">
        <f t="shared" ref="L118:L119" si="144">ROUND(G118*(1+K118),2)</f>
        <v>1.22</v>
      </c>
      <c r="M118" s="85">
        <f t="shared" ref="M118:M119" si="145">ROUND(H118*(1+K118),2)</f>
        <v>3.37</v>
      </c>
      <c r="N118" s="85">
        <f t="shared" ref="N118:N119" si="146">ROUND(I118*(1+K118),2)</f>
        <v>4.3</v>
      </c>
      <c r="O118" s="50">
        <f t="shared" ref="O118:O119" si="147">L118+M118+N118</f>
        <v>8.89</v>
      </c>
      <c r="P118" s="64">
        <f t="shared" ref="P118:P119" si="148">ROUND(O118*E118,2)</f>
        <v>908.11</v>
      </c>
    </row>
    <row r="119" spans="1:16" s="7" customFormat="1" ht="28.5" x14ac:dyDescent="0.2">
      <c r="A119" s="3" t="s">
        <v>12621</v>
      </c>
      <c r="B119" s="13" t="s">
        <v>58</v>
      </c>
      <c r="C119" s="10">
        <v>95875</v>
      </c>
      <c r="D119" s="8" t="s">
        <v>12500</v>
      </c>
      <c r="E119" s="88">
        <f>E118*'memoria DMT insumos'!C64</f>
        <v>3064.5</v>
      </c>
      <c r="F119" s="1" t="str">
        <f>VLOOKUP(C119,'sinapi-set_23 nao deso'!$A:$J,3,0)</f>
        <v>M3XKM</v>
      </c>
      <c r="G119" s="9">
        <f>VLOOKUP(C119,'sinapi-set_23 nao deso'!$A:$J,6,0)</f>
        <v>0.25</v>
      </c>
      <c r="H119" s="9">
        <f>VLOOKUP(C119,'sinapi-set_23 nao deso'!$A:$J,7,0)+VLOOKUP(C119,'sinapi-set_23 nao deso'!$A:$J,10,0)</f>
        <v>1.25</v>
      </c>
      <c r="I119" s="9">
        <f>VLOOKUP(C119,'sinapi-set_23 nao deso'!$A:$J,8,0)</f>
        <v>1.05</v>
      </c>
      <c r="J119" s="50">
        <f t="shared" si="143"/>
        <v>2.5499999999999998</v>
      </c>
      <c r="K119" s="126">
        <v>0.2215</v>
      </c>
      <c r="L119" s="85">
        <f t="shared" si="144"/>
        <v>0.31</v>
      </c>
      <c r="M119" s="85">
        <f t="shared" si="145"/>
        <v>1.53</v>
      </c>
      <c r="N119" s="85">
        <f t="shared" si="146"/>
        <v>1.28</v>
      </c>
      <c r="O119" s="50">
        <f t="shared" si="147"/>
        <v>3.12</v>
      </c>
      <c r="P119" s="64">
        <f t="shared" si="148"/>
        <v>9561.24</v>
      </c>
    </row>
    <row r="120" spans="1:16" s="7" customFormat="1" ht="28.5" x14ac:dyDescent="0.2">
      <c r="A120" s="3" t="s">
        <v>12622</v>
      </c>
      <c r="B120" s="13" t="s">
        <v>58</v>
      </c>
      <c r="C120" s="10">
        <v>95875</v>
      </c>
      <c r="D120" s="8" t="s">
        <v>12500</v>
      </c>
      <c r="E120" s="88">
        <f>E118*'memoria DMT insumos'!C65</f>
        <v>1736.5500000000002</v>
      </c>
      <c r="F120" s="1" t="str">
        <f>VLOOKUP(C120,'sinapi-set_23 nao deso'!$A:$J,3,0)</f>
        <v>M3XKM</v>
      </c>
      <c r="G120" s="9">
        <f>VLOOKUP(C120,'sinapi-set_23 nao deso'!$A:$J,6,0)</f>
        <v>0.25</v>
      </c>
      <c r="H120" s="9">
        <f>VLOOKUP(C120,'sinapi-set_23 nao deso'!$A:$J,7,0)+VLOOKUP(C120,'sinapi-set_23 nao deso'!$A:$J,10,0)</f>
        <v>1.25</v>
      </c>
      <c r="I120" s="9">
        <f>VLOOKUP(C120,'sinapi-set_23 nao deso'!$A:$J,8,0)</f>
        <v>1.05</v>
      </c>
      <c r="J120" s="50">
        <f t="shared" ref="J120" si="149">G120+H120+I120</f>
        <v>2.5499999999999998</v>
      </c>
      <c r="K120" s="126">
        <v>0.2215</v>
      </c>
      <c r="L120" s="85">
        <f t="shared" ref="L120" si="150">ROUND(G120*(1+K120),2)</f>
        <v>0.31</v>
      </c>
      <c r="M120" s="85">
        <f t="shared" ref="M120" si="151">ROUND(H120*(1+K120),2)</f>
        <v>1.53</v>
      </c>
      <c r="N120" s="85">
        <f t="shared" ref="N120" si="152">ROUND(I120*(1+K120),2)</f>
        <v>1.28</v>
      </c>
      <c r="O120" s="50">
        <f t="shared" ref="O120" si="153">L120+M120+N120</f>
        <v>3.12</v>
      </c>
      <c r="P120" s="64">
        <f t="shared" ref="P120" si="154">ROUND(O120*E120,2)</f>
        <v>5418.04</v>
      </c>
    </row>
    <row r="121" spans="1:16" s="7" customFormat="1" ht="28.5" x14ac:dyDescent="0.2">
      <c r="A121" s="3" t="s">
        <v>12623</v>
      </c>
      <c r="B121" s="13" t="s">
        <v>9260</v>
      </c>
      <c r="C121" s="10" t="s">
        <v>12827</v>
      </c>
      <c r="D121" s="369" t="str">
        <f>VLOOKUP(C121,composicoes!$A:$M,2,0)</f>
        <v>RADIER, FCK 15 MPA, ARMADURA 5,0MM MALHA 10X10CM - FORNECIMENTO, LANÇAMENTO E ADENSAMENTO</v>
      </c>
      <c r="E121" s="88">
        <v>6.97</v>
      </c>
      <c r="F121" s="371" t="str">
        <f>VLOOKUP(C121,composicoes!$A:$M,9,0)</f>
        <v>M3</v>
      </c>
      <c r="G121" s="9">
        <f>VLOOKUP(C121,composicoes!$A:$M,11,0)</f>
        <v>145.01</v>
      </c>
      <c r="H121" s="9">
        <f>VLOOKUP(C121,composicoes!$A:$M,12,0)</f>
        <v>923.66</v>
      </c>
      <c r="I121" s="9">
        <f>VLOOKUP(C121,composicoes!$A:$M,13,0)</f>
        <v>0</v>
      </c>
      <c r="J121" s="50">
        <f t="shared" si="125"/>
        <v>1068.67</v>
      </c>
      <c r="K121" s="4">
        <v>0.2215</v>
      </c>
      <c r="L121" s="85">
        <f t="shared" si="126"/>
        <v>177.13</v>
      </c>
      <c r="M121" s="85">
        <f t="shared" si="127"/>
        <v>1128.25</v>
      </c>
      <c r="N121" s="85">
        <f t="shared" si="128"/>
        <v>0</v>
      </c>
      <c r="O121" s="50">
        <f t="shared" si="129"/>
        <v>1305.3800000000001</v>
      </c>
      <c r="P121" s="64">
        <f t="shared" si="130"/>
        <v>9098.5</v>
      </c>
    </row>
    <row r="122" spans="1:16" s="7" customFormat="1" ht="42.75" x14ac:dyDescent="0.2">
      <c r="A122" s="3" t="s">
        <v>12624</v>
      </c>
      <c r="B122" s="13" t="s">
        <v>9260</v>
      </c>
      <c r="C122" s="10" t="s">
        <v>12828</v>
      </c>
      <c r="D122" s="369" t="str">
        <f>VLOOKUP(C122,composicoes!$A:$M,2,0)</f>
        <v>TUBO DE CONCRETO SIMPLES PARA AGUAS PLUVIAIS, CLASSE PS2, COM ENCAIXE PONTA E BOLSA, DIAMETRO NOMINAL DE 300 MM - FORNECIMENTO</v>
      </c>
      <c r="E122" s="88">
        <v>140</v>
      </c>
      <c r="F122" s="371" t="str">
        <f>VLOOKUP(C122,composicoes!$A:$M,9,0)</f>
        <v>M</v>
      </c>
      <c r="G122" s="9">
        <f>VLOOKUP(C122,composicoes!$A:$M,11,0)</f>
        <v>0</v>
      </c>
      <c r="H122" s="9">
        <f>VLOOKUP(C122,composicoes!$A:$M,12,0)</f>
        <v>60.54</v>
      </c>
      <c r="I122" s="9">
        <f>VLOOKUP(C122,composicoes!$A:$M,13,0)</f>
        <v>0</v>
      </c>
      <c r="J122" s="50">
        <f t="shared" si="125"/>
        <v>60.54</v>
      </c>
      <c r="K122" s="410">
        <v>0.13700000000000001</v>
      </c>
      <c r="L122" s="85">
        <f t="shared" si="126"/>
        <v>0</v>
      </c>
      <c r="M122" s="85">
        <f t="shared" si="127"/>
        <v>68.83</v>
      </c>
      <c r="N122" s="85">
        <f t="shared" si="128"/>
        <v>0</v>
      </c>
      <c r="O122" s="50">
        <f t="shared" si="129"/>
        <v>68.83</v>
      </c>
      <c r="P122" s="64">
        <f t="shared" si="130"/>
        <v>9636.2000000000007</v>
      </c>
    </row>
    <row r="123" spans="1:16" s="7" customFormat="1" ht="42.75" x14ac:dyDescent="0.2">
      <c r="A123" s="3" t="s">
        <v>12625</v>
      </c>
      <c r="B123" s="13" t="s">
        <v>9260</v>
      </c>
      <c r="C123" s="10" t="s">
        <v>12583</v>
      </c>
      <c r="D123" s="369" t="str">
        <f>VLOOKUP(C123,composicoes!$A:$M,2,0)</f>
        <v>TUBO DE CONCRETO SIMPLES PARA AGUAS PLUVIAIS, CLASSE PS2, COM ENCAIXE PONTA E BOLSA, DIAMETRO NOMINAL DE 400 MM - FORNECIMENTO</v>
      </c>
      <c r="E123" s="88">
        <v>176</v>
      </c>
      <c r="F123" s="371" t="str">
        <f>VLOOKUP(C123,composicoes!$A:$M,9,0)</f>
        <v>M</v>
      </c>
      <c r="G123" s="9">
        <f>VLOOKUP(C123,composicoes!$A:$M,11,0)</f>
        <v>0</v>
      </c>
      <c r="H123" s="9">
        <f>VLOOKUP(C123,composicoes!$A:$M,12,0)</f>
        <v>66.8</v>
      </c>
      <c r="I123" s="9">
        <f>VLOOKUP(C123,composicoes!$A:$M,13,0)</f>
        <v>0</v>
      </c>
      <c r="J123" s="50">
        <f t="shared" si="125"/>
        <v>66.8</v>
      </c>
      <c r="K123" s="410">
        <v>0.13700000000000001</v>
      </c>
      <c r="L123" s="85">
        <f t="shared" si="126"/>
        <v>0</v>
      </c>
      <c r="M123" s="85">
        <f t="shared" si="127"/>
        <v>75.95</v>
      </c>
      <c r="N123" s="85">
        <f t="shared" si="128"/>
        <v>0</v>
      </c>
      <c r="O123" s="50">
        <f t="shared" si="129"/>
        <v>75.95</v>
      </c>
      <c r="P123" s="64">
        <f t="shared" si="130"/>
        <v>13367.2</v>
      </c>
    </row>
    <row r="124" spans="1:16" s="7" customFormat="1" ht="42.75" x14ac:dyDescent="0.2">
      <c r="A124" s="3" t="s">
        <v>12626</v>
      </c>
      <c r="B124" s="13" t="s">
        <v>9260</v>
      </c>
      <c r="C124" s="10" t="s">
        <v>12584</v>
      </c>
      <c r="D124" s="369" t="str">
        <f>VLOOKUP(C124,composicoes!$A:$M,2,0)</f>
        <v>TUBO DE CONCRETO SIMPLES PARA AGUAS PLUVIAIS, CLASSE PS2, COM ENCAIXE PONTA E BOLSA, DIAMETRO NOMINAL DE 500 MM - FORNECIMENTO</v>
      </c>
      <c r="E124" s="88">
        <v>209</v>
      </c>
      <c r="F124" s="371" t="str">
        <f>VLOOKUP(C124,composicoes!$A:$M,9,0)</f>
        <v>M</v>
      </c>
      <c r="G124" s="9">
        <f>VLOOKUP(C124,composicoes!$A:$M,11,0)</f>
        <v>0</v>
      </c>
      <c r="H124" s="9">
        <f>VLOOKUP(C124,composicoes!$A:$M,12,0)</f>
        <v>94.74</v>
      </c>
      <c r="I124" s="9">
        <f>VLOOKUP(C124,composicoes!$A:$M,13,0)</f>
        <v>0</v>
      </c>
      <c r="J124" s="50">
        <f t="shared" si="125"/>
        <v>94.74</v>
      </c>
      <c r="K124" s="410">
        <v>0.13700000000000001</v>
      </c>
      <c r="L124" s="85">
        <f t="shared" si="126"/>
        <v>0</v>
      </c>
      <c r="M124" s="85">
        <f t="shared" si="127"/>
        <v>107.72</v>
      </c>
      <c r="N124" s="85">
        <f t="shared" si="128"/>
        <v>0</v>
      </c>
      <c r="O124" s="50">
        <f t="shared" si="129"/>
        <v>107.72</v>
      </c>
      <c r="P124" s="64">
        <f t="shared" si="130"/>
        <v>22513.48</v>
      </c>
    </row>
    <row r="125" spans="1:16" s="7" customFormat="1" ht="42.75" x14ac:dyDescent="0.2">
      <c r="A125" s="3" t="s">
        <v>12627</v>
      </c>
      <c r="B125" s="13" t="s">
        <v>9260</v>
      </c>
      <c r="C125" s="10" t="s">
        <v>12585</v>
      </c>
      <c r="D125" s="369" t="str">
        <f>VLOOKUP(C125,composicoes!$A:$M,2,0)</f>
        <v>TUBO DE CONCRETO SIMPLES PARA AGUAS PLUVIAIS, CLASSE PS2, COM ENCAIXE PONTA E BOLSA, DIAMETRO NOMINAL DE 300 MM - ASSENTAMENTO</v>
      </c>
      <c r="E125" s="88">
        <v>140</v>
      </c>
      <c r="F125" s="371" t="str">
        <f>VLOOKUP(C125,composicoes!$A:$M,9,0)</f>
        <v>M</v>
      </c>
      <c r="G125" s="9">
        <f>VLOOKUP(C125,composicoes!$A:$M,11,0)</f>
        <v>9.74</v>
      </c>
      <c r="H125" s="9">
        <f>VLOOKUP(C125,composicoes!$A:$M,12,0)</f>
        <v>4.17</v>
      </c>
      <c r="I125" s="9">
        <f>VLOOKUP(C125,composicoes!$A:$M,13,0)</f>
        <v>3.2</v>
      </c>
      <c r="J125" s="50">
        <f t="shared" si="125"/>
        <v>17.11</v>
      </c>
      <c r="K125" s="126">
        <v>0.2215</v>
      </c>
      <c r="L125" s="85">
        <f t="shared" si="126"/>
        <v>11.9</v>
      </c>
      <c r="M125" s="85">
        <f t="shared" si="127"/>
        <v>5.09</v>
      </c>
      <c r="N125" s="85">
        <f t="shared" si="128"/>
        <v>3.91</v>
      </c>
      <c r="O125" s="50">
        <f t="shared" si="129"/>
        <v>20.900000000000002</v>
      </c>
      <c r="P125" s="64">
        <f t="shared" si="130"/>
        <v>2926</v>
      </c>
    </row>
    <row r="126" spans="1:16" s="7" customFormat="1" ht="42.75" x14ac:dyDescent="0.2">
      <c r="A126" s="3" t="s">
        <v>12628</v>
      </c>
      <c r="B126" s="13" t="s">
        <v>9260</v>
      </c>
      <c r="C126" s="10" t="s">
        <v>12586</v>
      </c>
      <c r="D126" s="369" t="str">
        <f>VLOOKUP(C126,composicoes!$A:$M,2,0)</f>
        <v>TUBO DE CONCRETO SIMPLES PARA AGUAS PLUVIAIS, CLASSE PS2, COM ENCAIXE PONTA E BOLSA, DIAMETRO NOMINAL DE 400 MM - ASSENTAMENTO</v>
      </c>
      <c r="E126" s="88">
        <v>176</v>
      </c>
      <c r="F126" s="371" t="str">
        <f>VLOOKUP(C126,composicoes!$A:$M,9,0)</f>
        <v>M</v>
      </c>
      <c r="G126" s="9">
        <f>VLOOKUP(C126,composicoes!$A:$M,11,0)</f>
        <v>12.29</v>
      </c>
      <c r="H126" s="9">
        <f>VLOOKUP(C126,composicoes!$A:$M,12,0)</f>
        <v>4.99</v>
      </c>
      <c r="I126" s="9">
        <f>VLOOKUP(C126,composicoes!$A:$M,13,0)</f>
        <v>4.0199999999999996</v>
      </c>
      <c r="J126" s="50">
        <f t="shared" si="125"/>
        <v>21.3</v>
      </c>
      <c r="K126" s="126">
        <v>0.2215</v>
      </c>
      <c r="L126" s="85">
        <f t="shared" si="126"/>
        <v>15.01</v>
      </c>
      <c r="M126" s="85">
        <f t="shared" si="127"/>
        <v>6.1</v>
      </c>
      <c r="N126" s="85">
        <f t="shared" si="128"/>
        <v>4.91</v>
      </c>
      <c r="O126" s="50">
        <f t="shared" si="129"/>
        <v>26.02</v>
      </c>
      <c r="P126" s="64">
        <f t="shared" si="130"/>
        <v>4579.5200000000004</v>
      </c>
    </row>
    <row r="127" spans="1:16" s="7" customFormat="1" ht="42.75" x14ac:dyDescent="0.2">
      <c r="A127" s="3" t="s">
        <v>12629</v>
      </c>
      <c r="B127" s="13" t="s">
        <v>9260</v>
      </c>
      <c r="C127" s="10" t="s">
        <v>12587</v>
      </c>
      <c r="D127" s="369" t="str">
        <f>VLOOKUP(C127,composicoes!$A:$M,2,0)</f>
        <v>TUBO DE CONCRETO SIMPLES PARA AGUAS PLUVIAIS, CLASSE PS2, COM ENCAIXE PONTA E BOLSA, DIAMETRO NOMINAL DE 500 MM - ASSENTAMENTO</v>
      </c>
      <c r="E127" s="88">
        <v>209</v>
      </c>
      <c r="F127" s="371" t="str">
        <f>VLOOKUP(C127,composicoes!$A:$M,9,0)</f>
        <v>M</v>
      </c>
      <c r="G127" s="9">
        <f>VLOOKUP(C127,composicoes!$A:$M,11,0)</f>
        <v>15.02</v>
      </c>
      <c r="H127" s="9">
        <f>VLOOKUP(C127,composicoes!$A:$M,12,0)</f>
        <v>6.38</v>
      </c>
      <c r="I127" s="9">
        <f>VLOOKUP(C127,composicoes!$A:$M,13,0)</f>
        <v>4.9000000000000004</v>
      </c>
      <c r="J127" s="50">
        <f t="shared" si="125"/>
        <v>26.299999999999997</v>
      </c>
      <c r="K127" s="126">
        <v>0.2215</v>
      </c>
      <c r="L127" s="85">
        <f t="shared" si="126"/>
        <v>18.350000000000001</v>
      </c>
      <c r="M127" s="85">
        <f t="shared" si="127"/>
        <v>7.79</v>
      </c>
      <c r="N127" s="85">
        <f t="shared" si="128"/>
        <v>5.99</v>
      </c>
      <c r="O127" s="50">
        <f t="shared" si="129"/>
        <v>32.130000000000003</v>
      </c>
      <c r="P127" s="64">
        <f t="shared" si="130"/>
        <v>6715.17</v>
      </c>
    </row>
    <row r="128" spans="1:16" s="7" customFormat="1" ht="28.5" x14ac:dyDescent="0.2">
      <c r="A128" s="3" t="s">
        <v>12630</v>
      </c>
      <c r="B128" s="13" t="s">
        <v>58</v>
      </c>
      <c r="C128" s="10">
        <v>101014</v>
      </c>
      <c r="D128" s="8" t="s">
        <v>12589</v>
      </c>
      <c r="E128" s="88">
        <f>TRUNC((E122*98+E123*150+E124*220)/1000,2)</f>
        <v>86.1</v>
      </c>
      <c r="F128" s="1" t="str">
        <f>VLOOKUP(C128,'sinapi-set_23 nao deso'!$A:$J,3,0)</f>
        <v>T</v>
      </c>
      <c r="G128" s="9">
        <f>VLOOKUP(C128,'sinapi-set_23 nao deso'!$A:$J,6,0)</f>
        <v>9.3800000000000008</v>
      </c>
      <c r="H128" s="9">
        <f>VLOOKUP(C128,'sinapi-set_23 nao deso'!$A:$J,7,0)+VLOOKUP(C128,'sinapi-set_23 nao deso'!$A:$J,10,0)</f>
        <v>20.329999999999998</v>
      </c>
      <c r="I128" s="9">
        <f>VLOOKUP(C128,'sinapi-set_23 nao deso'!$A:$J,8,0)</f>
        <v>12.47</v>
      </c>
      <c r="J128" s="50">
        <f t="shared" si="125"/>
        <v>42.18</v>
      </c>
      <c r="K128" s="126">
        <v>0.2215</v>
      </c>
      <c r="L128" s="85">
        <f t="shared" si="126"/>
        <v>11.46</v>
      </c>
      <c r="M128" s="85">
        <f t="shared" si="127"/>
        <v>24.83</v>
      </c>
      <c r="N128" s="85">
        <f t="shared" si="128"/>
        <v>15.23</v>
      </c>
      <c r="O128" s="50">
        <f t="shared" si="129"/>
        <v>51.519999999999996</v>
      </c>
      <c r="P128" s="64">
        <f t="shared" si="130"/>
        <v>4435.87</v>
      </c>
    </row>
    <row r="129" spans="1:16" s="7" customFormat="1" ht="42.75" x14ac:dyDescent="0.2">
      <c r="A129" s="3" t="s">
        <v>12631</v>
      </c>
      <c r="B129" s="13" t="s">
        <v>58</v>
      </c>
      <c r="C129" s="420">
        <v>100952</v>
      </c>
      <c r="D129" s="136" t="s">
        <v>12501</v>
      </c>
      <c r="E129" s="88">
        <f>E128*'memoria DMT insumos'!C55</f>
        <v>2583</v>
      </c>
      <c r="F129" s="1" t="str">
        <f>VLOOKUP(C129,'sinapi-set_23 nao deso'!$A:$J,3,0)</f>
        <v>TXKM</v>
      </c>
      <c r="G129" s="9">
        <f>VLOOKUP(C129,'sinapi-set_23 nao deso'!$A:$J,6,0)</f>
        <v>0.32</v>
      </c>
      <c r="H129" s="9">
        <f>VLOOKUP(C129,'sinapi-set_23 nao deso'!$A:$J,7,0)+VLOOKUP(C129,'sinapi-set_23 nao deso'!$A:$J,10,0)</f>
        <v>1.58</v>
      </c>
      <c r="I129" s="9">
        <f>VLOOKUP(C129,'sinapi-set_23 nao deso'!$A:$J,8,0)</f>
        <v>1</v>
      </c>
      <c r="J129" s="50">
        <f t="shared" si="125"/>
        <v>2.9000000000000004</v>
      </c>
      <c r="K129" s="126">
        <v>0.2215</v>
      </c>
      <c r="L129" s="85">
        <f t="shared" si="126"/>
        <v>0.39</v>
      </c>
      <c r="M129" s="85">
        <f t="shared" si="127"/>
        <v>1.93</v>
      </c>
      <c r="N129" s="85">
        <f t="shared" si="128"/>
        <v>1.22</v>
      </c>
      <c r="O129" s="50">
        <f t="shared" si="129"/>
        <v>3.54</v>
      </c>
      <c r="P129" s="64">
        <f t="shared" si="130"/>
        <v>9143.82</v>
      </c>
    </row>
    <row r="130" spans="1:16" s="7" customFormat="1" ht="42.75" x14ac:dyDescent="0.2">
      <c r="A130" s="3" t="s">
        <v>12632</v>
      </c>
      <c r="B130" s="13" t="s">
        <v>58</v>
      </c>
      <c r="C130" s="420">
        <v>100953</v>
      </c>
      <c r="D130" s="136" t="s">
        <v>13332</v>
      </c>
      <c r="E130" s="88">
        <f>E128*'memoria DMT insumos'!C56</f>
        <v>1205.3999999999999</v>
      </c>
      <c r="F130" s="1" t="str">
        <f>VLOOKUP(C130,'sinapi-set_23 nao deso'!$A:$J,3,0)</f>
        <v>TXKM</v>
      </c>
      <c r="G130" s="9">
        <f>VLOOKUP(C130,'sinapi-set_23 nao deso'!$A:$J,6,0)</f>
        <v>0.13</v>
      </c>
      <c r="H130" s="9">
        <f>VLOOKUP(C130,'sinapi-set_23 nao deso'!$A:$J,7,0)+VLOOKUP(C130,'sinapi-set_23 nao deso'!$A:$J,10,0)</f>
        <v>0.64</v>
      </c>
      <c r="I130" s="9">
        <f>VLOOKUP(C130,'sinapi-set_23 nao deso'!$A:$J,8,0)</f>
        <v>0.37</v>
      </c>
      <c r="J130" s="50">
        <f t="shared" ref="J130" si="155">G130+H130+I130</f>
        <v>1.1400000000000001</v>
      </c>
      <c r="K130" s="126">
        <v>0.2215</v>
      </c>
      <c r="L130" s="85">
        <f t="shared" ref="L130" si="156">ROUND(G130*(1+K130),2)</f>
        <v>0.16</v>
      </c>
      <c r="M130" s="85">
        <f t="shared" ref="M130" si="157">ROUND(H130*(1+K130),2)</f>
        <v>0.78</v>
      </c>
      <c r="N130" s="85">
        <f t="shared" ref="N130" si="158">ROUND(I130*(1+K130),2)</f>
        <v>0.45</v>
      </c>
      <c r="O130" s="50">
        <f t="shared" ref="O130" si="159">L130+M130+N130</f>
        <v>1.3900000000000001</v>
      </c>
      <c r="P130" s="64">
        <f t="shared" ref="P130" si="160">ROUND(O130*E130,2)</f>
        <v>1675.51</v>
      </c>
    </row>
    <row r="131" spans="1:16" s="7" customFormat="1" ht="14.25" x14ac:dyDescent="0.2">
      <c r="A131" s="3" t="s">
        <v>12633</v>
      </c>
      <c r="B131" s="13" t="s">
        <v>9260</v>
      </c>
      <c r="C131" s="10" t="s">
        <v>12477</v>
      </c>
      <c r="D131" s="369" t="str">
        <f>VLOOKUP(C131,composicoes!$A:$M,2,0)</f>
        <v>POCO DE VISITA TIPO A, 0,80X0,80X1,00M EM TIJOLO MACIÇO</v>
      </c>
      <c r="E131" s="88">
        <v>5</v>
      </c>
      <c r="F131" s="371" t="str">
        <f>VLOOKUP(C131,composicoes!$A:$M,9,0)</f>
        <v>UN</v>
      </c>
      <c r="G131" s="9">
        <f>VLOOKUP(C131,composicoes!$A:$M,11,0)</f>
        <v>622.66999999999996</v>
      </c>
      <c r="H131" s="9">
        <f>VLOOKUP(C131,composicoes!$A:$M,12,0)</f>
        <v>648.48</v>
      </c>
      <c r="I131" s="9">
        <f>VLOOKUP(C131,composicoes!$A:$M,13,0)</f>
        <v>1.64</v>
      </c>
      <c r="J131" s="50">
        <f t="shared" si="125"/>
        <v>1272.7900000000002</v>
      </c>
      <c r="K131" s="126">
        <v>0.2215</v>
      </c>
      <c r="L131" s="85">
        <f t="shared" si="126"/>
        <v>760.59</v>
      </c>
      <c r="M131" s="85">
        <f t="shared" si="127"/>
        <v>792.12</v>
      </c>
      <c r="N131" s="85">
        <f t="shared" si="128"/>
        <v>2</v>
      </c>
      <c r="O131" s="50">
        <f t="shared" si="129"/>
        <v>1554.71</v>
      </c>
      <c r="P131" s="64">
        <f t="shared" si="130"/>
        <v>7773.55</v>
      </c>
    </row>
    <row r="132" spans="1:16" s="7" customFormat="1" ht="14.25" x14ac:dyDescent="0.2">
      <c r="A132" s="3" t="s">
        <v>12634</v>
      </c>
      <c r="B132" s="13" t="s">
        <v>9260</v>
      </c>
      <c r="C132" s="10" t="s">
        <v>12476</v>
      </c>
      <c r="D132" s="369" t="str">
        <f>VLOOKUP(C132,composicoes!$A:$M,2,0)</f>
        <v>POÇO DE VISITA TIPO B, 1,00X1,00X1,50M EM TIJOLO MACIÇO</v>
      </c>
      <c r="E132" s="88">
        <v>6</v>
      </c>
      <c r="F132" s="371" t="str">
        <f>VLOOKUP(C132,composicoes!$A:$M,9,0)</f>
        <v>UN</v>
      </c>
      <c r="G132" s="9">
        <f>VLOOKUP(C132,composicoes!$A:$M,11,0)</f>
        <v>1139.43</v>
      </c>
      <c r="H132" s="9">
        <f>VLOOKUP(C132,composicoes!$A:$M,12,0)</f>
        <v>1174.75</v>
      </c>
      <c r="I132" s="9">
        <f>VLOOKUP(C132,composicoes!$A:$M,13,0)</f>
        <v>2.69</v>
      </c>
      <c r="J132" s="50">
        <f t="shared" si="125"/>
        <v>2316.8700000000003</v>
      </c>
      <c r="K132" s="126">
        <v>0.2215</v>
      </c>
      <c r="L132" s="85">
        <f t="shared" si="126"/>
        <v>1391.81</v>
      </c>
      <c r="M132" s="85">
        <f t="shared" si="127"/>
        <v>1434.96</v>
      </c>
      <c r="N132" s="85">
        <f t="shared" si="128"/>
        <v>3.29</v>
      </c>
      <c r="O132" s="50">
        <f t="shared" si="129"/>
        <v>2830.06</v>
      </c>
      <c r="P132" s="64">
        <f t="shared" si="130"/>
        <v>16980.36</v>
      </c>
    </row>
    <row r="133" spans="1:16" s="7" customFormat="1" ht="28.5" x14ac:dyDescent="0.2">
      <c r="A133" s="3" t="s">
        <v>12648</v>
      </c>
      <c r="B133" s="13" t="s">
        <v>9260</v>
      </c>
      <c r="C133" s="10" t="s">
        <v>12480</v>
      </c>
      <c r="D133" s="369" t="str">
        <f>VLOOKUP(C133,composicoes!$A:$M,2,0)</f>
        <v>METRO ADICIONAL DE POÇO DE VISITA TIPO A, 0,80X0,80M EM TIJOLO MACIÇO</v>
      </c>
      <c r="E133" s="88">
        <v>0.33</v>
      </c>
      <c r="F133" s="371" t="str">
        <f>VLOOKUP(C133,composicoes!$A:$M,9,0)</f>
        <v>M</v>
      </c>
      <c r="G133" s="9">
        <f>VLOOKUP(C133,composicoes!$A:$M,11,0)</f>
        <v>419.45</v>
      </c>
      <c r="H133" s="9">
        <f>VLOOKUP(C133,composicoes!$A:$M,12,0)</f>
        <v>388.88</v>
      </c>
      <c r="I133" s="9">
        <f>VLOOKUP(C133,composicoes!$A:$M,13,0)</f>
        <v>0.04</v>
      </c>
      <c r="J133" s="50">
        <f t="shared" si="125"/>
        <v>808.36999999999989</v>
      </c>
      <c r="K133" s="126">
        <v>0.2215</v>
      </c>
      <c r="L133" s="85">
        <f t="shared" si="126"/>
        <v>512.36</v>
      </c>
      <c r="M133" s="85">
        <f t="shared" si="127"/>
        <v>475.02</v>
      </c>
      <c r="N133" s="85">
        <f t="shared" si="128"/>
        <v>0.05</v>
      </c>
      <c r="O133" s="50">
        <f t="shared" si="129"/>
        <v>987.43</v>
      </c>
      <c r="P133" s="64">
        <f t="shared" si="130"/>
        <v>325.85000000000002</v>
      </c>
    </row>
    <row r="134" spans="1:16" s="7" customFormat="1" ht="28.5" x14ac:dyDescent="0.2">
      <c r="A134" s="3" t="s">
        <v>12829</v>
      </c>
      <c r="B134" s="13" t="s">
        <v>9260</v>
      </c>
      <c r="C134" s="10" t="s">
        <v>12479</v>
      </c>
      <c r="D134" s="369" t="str">
        <f>VLOOKUP(C134,composicoes!$A:$M,2,0)</f>
        <v>METRO ADICIONAL DE POÇO DE VISITA TIPO B, 1,00X1,00M EM TIJOLO MACIÇO</v>
      </c>
      <c r="E134" s="88">
        <v>2.34</v>
      </c>
      <c r="F134" s="371" t="str">
        <f>VLOOKUP(C134,composicoes!$A:$M,9,0)</f>
        <v>M</v>
      </c>
      <c r="G134" s="9">
        <f>VLOOKUP(C134,composicoes!$A:$M,11,0)</f>
        <v>539.29</v>
      </c>
      <c r="H134" s="9">
        <f>VLOOKUP(C134,composicoes!$A:$M,12,0)</f>
        <v>499.99</v>
      </c>
      <c r="I134" s="9">
        <f>VLOOKUP(C134,composicoes!$A:$M,13,0)</f>
        <v>0.06</v>
      </c>
      <c r="J134" s="50">
        <f t="shared" si="125"/>
        <v>1039.3399999999999</v>
      </c>
      <c r="K134" s="126">
        <v>0.2215</v>
      </c>
      <c r="L134" s="85">
        <f t="shared" si="126"/>
        <v>658.74</v>
      </c>
      <c r="M134" s="85">
        <f t="shared" si="127"/>
        <v>610.74</v>
      </c>
      <c r="N134" s="85">
        <f t="shared" si="128"/>
        <v>7.0000000000000007E-2</v>
      </c>
      <c r="O134" s="50">
        <f t="shared" si="129"/>
        <v>1269.55</v>
      </c>
      <c r="P134" s="64">
        <f t="shared" si="130"/>
        <v>2970.75</v>
      </c>
    </row>
    <row r="135" spans="1:16" s="7" customFormat="1" ht="14.25" x14ac:dyDescent="0.2">
      <c r="A135" s="3" t="s">
        <v>12830</v>
      </c>
      <c r="B135" s="13" t="s">
        <v>58</v>
      </c>
      <c r="C135" s="10">
        <v>99283</v>
      </c>
      <c r="D135" s="369" t="s">
        <v>12833</v>
      </c>
      <c r="E135" s="88">
        <v>0.92</v>
      </c>
      <c r="F135" s="1" t="str">
        <f>VLOOKUP(C135,'sinapi-set_23 nao deso'!$A:$J,3,0)</f>
        <v>M</v>
      </c>
      <c r="G135" s="9">
        <f>VLOOKUP(C135,'sinapi-set_23 nao deso'!$A:$J,6,0)</f>
        <v>477.47</v>
      </c>
      <c r="H135" s="9">
        <f>VLOOKUP(C135,'sinapi-set_23 nao deso'!$A:$J,7,0)+VLOOKUP(C135,'sinapi-set_23 nao deso'!$A:$J,10,0)</f>
        <v>657.25</v>
      </c>
      <c r="I135" s="9">
        <f>VLOOKUP(C135,'sinapi-set_23 nao deso'!$A:$J,8,0)</f>
        <v>0.7</v>
      </c>
      <c r="J135" s="50">
        <f t="shared" ref="J135" si="161">G135+H135+I135</f>
        <v>1135.42</v>
      </c>
      <c r="K135" s="126">
        <v>0.2215</v>
      </c>
      <c r="L135" s="85">
        <f t="shared" ref="L135" si="162">ROUND(G135*(1+K135),2)</f>
        <v>583.23</v>
      </c>
      <c r="M135" s="85">
        <f t="shared" ref="M135" si="163">ROUND(H135*(1+K135),2)</f>
        <v>802.83</v>
      </c>
      <c r="N135" s="85">
        <f t="shared" ref="N135" si="164">ROUND(I135*(1+K135),2)</f>
        <v>0.86</v>
      </c>
      <c r="O135" s="50">
        <f t="shared" ref="O135" si="165">L135+M135+N135</f>
        <v>1386.9199999999998</v>
      </c>
      <c r="P135" s="64">
        <f t="shared" ref="P135" si="166">ROUND(O135*E135,2)</f>
        <v>1275.97</v>
      </c>
    </row>
    <row r="136" spans="1:16" s="7" customFormat="1" ht="28.5" x14ac:dyDescent="0.2">
      <c r="A136" s="3" t="s">
        <v>12831</v>
      </c>
      <c r="B136" s="13" t="s">
        <v>9260</v>
      </c>
      <c r="C136" s="10" t="s">
        <v>12582</v>
      </c>
      <c r="D136" s="369" t="str">
        <f>VLOOKUP(C136,composicoes!$A:$M,2,0)</f>
        <v>BOCA-DE-LOBO 1,00X1,00X0,90M EM TIJOLO MACIÇO COM TAMPA DE CONCRETO E ESPELHO PRÉ-MOLDADO DE CONCRETO</v>
      </c>
      <c r="E136" s="88">
        <v>21</v>
      </c>
      <c r="F136" s="371" t="str">
        <f>VLOOKUP(C136,composicoes!$A:$M,9,0)</f>
        <v>UN</v>
      </c>
      <c r="G136" s="9">
        <f>VLOOKUP(C136,composicoes!$A:$M,11,0)</f>
        <v>616.39</v>
      </c>
      <c r="H136" s="9">
        <f>VLOOKUP(C136,composicoes!$A:$M,12,0)</f>
        <v>643.75</v>
      </c>
      <c r="I136" s="9">
        <f>VLOOKUP(C136,composicoes!$A:$M,13,0)</f>
        <v>1.36</v>
      </c>
      <c r="J136" s="50">
        <f t="shared" si="125"/>
        <v>1261.4999999999998</v>
      </c>
      <c r="K136" s="126">
        <v>0.2215</v>
      </c>
      <c r="L136" s="85">
        <f t="shared" si="126"/>
        <v>752.92</v>
      </c>
      <c r="M136" s="85">
        <f t="shared" si="127"/>
        <v>786.34</v>
      </c>
      <c r="N136" s="85">
        <f t="shared" si="128"/>
        <v>1.66</v>
      </c>
      <c r="O136" s="50">
        <f t="shared" si="129"/>
        <v>1540.92</v>
      </c>
      <c r="P136" s="64">
        <f t="shared" si="130"/>
        <v>32359.32</v>
      </c>
    </row>
    <row r="137" spans="1:16" s="7" customFormat="1" ht="14.25" x14ac:dyDescent="0.2">
      <c r="A137" s="3" t="s">
        <v>13339</v>
      </c>
      <c r="B137" s="13" t="s">
        <v>58</v>
      </c>
      <c r="C137" s="10">
        <v>98114</v>
      </c>
      <c r="D137" s="136" t="s">
        <v>12606</v>
      </c>
      <c r="E137" s="88">
        <v>11</v>
      </c>
      <c r="F137" s="1" t="str">
        <f>VLOOKUP(C137,'sinapi-set_23 nao deso'!$A:$J,3,0)</f>
        <v>UN</v>
      </c>
      <c r="G137" s="9">
        <f>VLOOKUP(C137,'sinapi-set_23 nao deso'!$A:$J,6,0)</f>
        <v>41.03</v>
      </c>
      <c r="H137" s="9">
        <f>VLOOKUP(C137,'sinapi-set_23 nao deso'!$A:$J,7,0)+VLOOKUP(C137,'sinapi-set_23 nao deso'!$A:$J,10,0)</f>
        <v>665.51</v>
      </c>
      <c r="I137" s="9">
        <f>VLOOKUP(C137,'sinapi-set_23 nao deso'!$A:$J,8,0)</f>
        <v>0.06</v>
      </c>
      <c r="J137" s="50">
        <f t="shared" si="125"/>
        <v>706.59999999999991</v>
      </c>
      <c r="K137" s="126">
        <v>0.2215</v>
      </c>
      <c r="L137" s="85">
        <f t="shared" si="126"/>
        <v>50.12</v>
      </c>
      <c r="M137" s="85">
        <f t="shared" si="127"/>
        <v>812.92</v>
      </c>
      <c r="N137" s="85">
        <f t="shared" si="128"/>
        <v>7.0000000000000007E-2</v>
      </c>
      <c r="O137" s="50">
        <f t="shared" si="129"/>
        <v>863.11</v>
      </c>
      <c r="P137" s="64">
        <f t="shared" si="130"/>
        <v>9494.2099999999991</v>
      </c>
    </row>
    <row r="138" spans="1:16" s="7" customFormat="1" ht="14.25" x14ac:dyDescent="0.2">
      <c r="A138" s="3" t="s">
        <v>13340</v>
      </c>
      <c r="B138" s="13" t="s">
        <v>9260</v>
      </c>
      <c r="C138" s="383" t="s">
        <v>12478</v>
      </c>
      <c r="D138" s="528" t="str">
        <f>VLOOKUP(C138,composicoes!$A:$M,2,0)</f>
        <v>ESGOTAMENTO DE VALA COM BOMBA</v>
      </c>
      <c r="E138" s="88">
        <v>40</v>
      </c>
      <c r="F138" s="371" t="str">
        <f>VLOOKUP(C138,composicoes!$A:$M,9,0)</f>
        <v>H</v>
      </c>
      <c r="G138" s="9">
        <f>VLOOKUP(C138,composicoes!$A:$M,11,0)</f>
        <v>1.66</v>
      </c>
      <c r="H138" s="9">
        <f>VLOOKUP(C138,composicoes!$A:$M,12,0)</f>
        <v>20.170000000000002</v>
      </c>
      <c r="I138" s="9">
        <f>VLOOKUP(C138,composicoes!$A:$M,13,0)</f>
        <v>0.51</v>
      </c>
      <c r="J138" s="50">
        <f t="shared" ref="J138" si="167">G138+H138+I138</f>
        <v>22.340000000000003</v>
      </c>
      <c r="K138" s="126">
        <v>0.2215</v>
      </c>
      <c r="L138" s="85">
        <f t="shared" ref="L138" si="168">ROUND(G138*(1+K138),2)</f>
        <v>2.0299999999999998</v>
      </c>
      <c r="M138" s="85">
        <f t="shared" ref="M138" si="169">ROUND(H138*(1+K138),2)</f>
        <v>24.64</v>
      </c>
      <c r="N138" s="85">
        <f t="shared" ref="N138" si="170">ROUND(I138*(1+K138),2)</f>
        <v>0.62</v>
      </c>
      <c r="O138" s="50">
        <f t="shared" ref="O138" si="171">L138+M138+N138</f>
        <v>27.290000000000003</v>
      </c>
      <c r="P138" s="64">
        <f t="shared" ref="P138" si="172">ROUND(O138*E138,2)</f>
        <v>1091.5999999999999</v>
      </c>
    </row>
    <row r="139" spans="1:16" s="7" customFormat="1" x14ac:dyDescent="0.2">
      <c r="A139" s="385">
        <v>6</v>
      </c>
      <c r="B139" s="386"/>
      <c r="C139" s="396"/>
      <c r="D139" s="388" t="s">
        <v>12485</v>
      </c>
      <c r="E139" s="397"/>
      <c r="F139" s="389"/>
      <c r="G139" s="389"/>
      <c r="H139" s="389"/>
      <c r="I139" s="389"/>
      <c r="J139" s="398"/>
      <c r="K139" s="398"/>
      <c r="L139" s="389"/>
      <c r="M139" s="389"/>
      <c r="N139" s="389"/>
      <c r="O139" s="389"/>
      <c r="P139" s="392"/>
    </row>
    <row r="140" spans="1:16" s="7" customFormat="1" ht="14.25" x14ac:dyDescent="0.2">
      <c r="A140" s="3" t="s">
        <v>12575</v>
      </c>
      <c r="B140" s="367" t="s">
        <v>58</v>
      </c>
      <c r="C140" s="399">
        <v>99802</v>
      </c>
      <c r="D140" s="369" t="s">
        <v>12486</v>
      </c>
      <c r="E140" s="529">
        <f>E77</f>
        <v>5517</v>
      </c>
      <c r="F140" s="1" t="str">
        <f>VLOOKUP(C140,'sinapi-set_23 nao deso'!$A:$J,3,0)</f>
        <v>M2</v>
      </c>
      <c r="G140" s="9">
        <f>VLOOKUP(C140,'sinapi-set_23 nao deso'!$A:$J,6,0)</f>
        <v>0.43</v>
      </c>
      <c r="H140" s="9">
        <f>VLOOKUP(C140,'sinapi-set_23 nao deso'!$A:$J,7,0)+VLOOKUP(C140,'sinapi-set_23 nao deso'!$A:$J,10,0)</f>
        <v>0.11</v>
      </c>
      <c r="I140" s="9">
        <f>VLOOKUP(C140,'sinapi-set_23 nao deso'!$A:$J,8,0)</f>
        <v>0</v>
      </c>
      <c r="J140" s="373">
        <f>G140+H140+I140</f>
        <v>0.54</v>
      </c>
      <c r="K140" s="374">
        <v>0.2215</v>
      </c>
      <c r="L140" s="375">
        <f t="shared" ref="L140:N143" si="173">ROUND(G140*(1+$K140),2)</f>
        <v>0.53</v>
      </c>
      <c r="M140" s="375">
        <f t="shared" si="173"/>
        <v>0.13</v>
      </c>
      <c r="N140" s="375">
        <f t="shared" si="173"/>
        <v>0</v>
      </c>
      <c r="O140" s="375">
        <f>ROUND(L140+M140+N140,2)</f>
        <v>0.66</v>
      </c>
      <c r="P140" s="382">
        <f>ROUND(O140*E140,2)</f>
        <v>3641.22</v>
      </c>
    </row>
    <row r="141" spans="1:16" s="7" customFormat="1" ht="14.25" x14ac:dyDescent="0.2">
      <c r="A141" s="3" t="s">
        <v>12576</v>
      </c>
      <c r="B141" s="367" t="s">
        <v>9260</v>
      </c>
      <c r="C141" s="383" t="s">
        <v>9274</v>
      </c>
      <c r="D141" s="369" t="s">
        <v>12487</v>
      </c>
      <c r="E141" s="370">
        <v>3</v>
      </c>
      <c r="F141" s="371" t="str">
        <f>VLOOKUP(C141,composicoes!$A:$M,9,0)</f>
        <v>M2</v>
      </c>
      <c r="G141" s="9">
        <f>VLOOKUP(C141,composicoes!$A:$M,11,0)</f>
        <v>35.42</v>
      </c>
      <c r="H141" s="9">
        <f>VLOOKUP(C141,composicoes!$A:$M,12,0)</f>
        <v>36.92</v>
      </c>
      <c r="I141" s="9">
        <f>VLOOKUP(C141,composicoes!$A:$M,13,0)</f>
        <v>0</v>
      </c>
      <c r="J141" s="381">
        <f>G141+H141+I141</f>
        <v>72.34</v>
      </c>
      <c r="K141" s="374">
        <v>0.2215</v>
      </c>
      <c r="L141" s="375">
        <f t="shared" si="173"/>
        <v>43.27</v>
      </c>
      <c r="M141" s="375">
        <f t="shared" si="173"/>
        <v>45.1</v>
      </c>
      <c r="N141" s="375">
        <f t="shared" si="173"/>
        <v>0</v>
      </c>
      <c r="O141" s="375">
        <f>ROUND(L141+M141+N141,2)</f>
        <v>88.37</v>
      </c>
      <c r="P141" s="376">
        <f>ROUND(O141*E141,2)</f>
        <v>265.11</v>
      </c>
    </row>
    <row r="142" spans="1:16" s="7" customFormat="1" ht="28.5" x14ac:dyDescent="0.2">
      <c r="A142" s="3" t="s">
        <v>12577</v>
      </c>
      <c r="B142" s="367" t="s">
        <v>9260</v>
      </c>
      <c r="C142" s="377" t="s">
        <v>9269</v>
      </c>
      <c r="D142" s="369" t="s">
        <v>13228</v>
      </c>
      <c r="E142" s="378">
        <v>1</v>
      </c>
      <c r="F142" s="371" t="str">
        <f>VLOOKUP(C142,composicoes!$A:$M,9,0)</f>
        <v>UN</v>
      </c>
      <c r="G142" s="9">
        <f>VLOOKUP(C142,composicoes!$A:$M,11,0)</f>
        <v>691.83</v>
      </c>
      <c r="H142" s="9">
        <f>VLOOKUP(C142,composicoes!$A:$M,12,0)</f>
        <v>1117.57</v>
      </c>
      <c r="I142" s="9">
        <f>VLOOKUP(C142,composicoes!$A:$M,13,0)</f>
        <v>5234.55</v>
      </c>
      <c r="J142" s="381">
        <f t="shared" ref="J142" si="174">G142+H142+I142</f>
        <v>7043.9500000000007</v>
      </c>
      <c r="K142" s="374">
        <v>0.2215</v>
      </c>
      <c r="L142" s="375">
        <f t="shared" si="173"/>
        <v>845.07</v>
      </c>
      <c r="M142" s="375">
        <f t="shared" si="173"/>
        <v>1365.11</v>
      </c>
      <c r="N142" s="375">
        <f t="shared" si="173"/>
        <v>6394</v>
      </c>
      <c r="O142" s="375">
        <f t="shared" ref="O142" si="175">ROUND(L142+M142+N142,2)</f>
        <v>8604.18</v>
      </c>
      <c r="P142" s="382">
        <f t="shared" ref="P142" si="176">ROUND(O142*E142,2)</f>
        <v>8604.18</v>
      </c>
    </row>
    <row r="143" spans="1:16" s="7" customFormat="1" ht="14.25" x14ac:dyDescent="0.2">
      <c r="A143" s="3" t="s">
        <v>12578</v>
      </c>
      <c r="B143" s="367" t="s">
        <v>9260</v>
      </c>
      <c r="C143" s="399" t="s">
        <v>12588</v>
      </c>
      <c r="D143" s="369" t="s">
        <v>12488</v>
      </c>
      <c r="E143" s="378">
        <v>1</v>
      </c>
      <c r="F143" s="371" t="str">
        <f>VLOOKUP(C143,composicoes!$A:$M,9,0)</f>
        <v>UN</v>
      </c>
      <c r="G143" s="9">
        <f>VLOOKUP(C143,composicoes!$A:$M,11,0)</f>
        <v>1064.32</v>
      </c>
      <c r="H143" s="9">
        <f>VLOOKUP(C143,composicoes!$A:$M,12,0)</f>
        <v>342.4</v>
      </c>
      <c r="I143" s="9">
        <f>VLOOKUP(C143,composicoes!$A:$M,13,0)</f>
        <v>0</v>
      </c>
      <c r="J143" s="373">
        <f>G143+H143+I143</f>
        <v>1406.7199999999998</v>
      </c>
      <c r="K143" s="374">
        <v>0.2215</v>
      </c>
      <c r="L143" s="375">
        <f t="shared" si="173"/>
        <v>1300.07</v>
      </c>
      <c r="M143" s="375">
        <f t="shared" si="173"/>
        <v>418.24</v>
      </c>
      <c r="N143" s="375">
        <f t="shared" si="173"/>
        <v>0</v>
      </c>
      <c r="O143" s="375">
        <f>ROUND(L143+M143+N143,2)</f>
        <v>1718.31</v>
      </c>
      <c r="P143" s="382">
        <f>ROUND(O143*E143,2)</f>
        <v>1718.31</v>
      </c>
    </row>
    <row r="144" spans="1:16" x14ac:dyDescent="0.25">
      <c r="A144" s="2"/>
      <c r="E144" s="488"/>
      <c r="F144" s="6"/>
      <c r="G144" s="6"/>
      <c r="H144" s="6"/>
      <c r="I144" s="6"/>
      <c r="J144" s="6"/>
      <c r="K144" s="6"/>
      <c r="L144" s="47"/>
      <c r="M144" s="47"/>
      <c r="N144" s="47"/>
      <c r="O144" s="63" t="s">
        <v>7</v>
      </c>
      <c r="P144" s="78">
        <f>SUM(P10:P143)</f>
        <v>2364999.4600000004</v>
      </c>
    </row>
  </sheetData>
  <printOptions horizontalCentered="1"/>
  <pageMargins left="0.31496062992125984" right="0.31496062992125984" top="0.78740157480314965" bottom="0.78740157480314965" header="0.31496062992125984" footer="0.31496062992125984"/>
  <pageSetup paperSize="9" scale="31" fitToHeight="5" orientation="portrait" horizontalDpi="300" verticalDpi="300" r:id="rId1"/>
  <ignoredErrors>
    <ignoredError sqref="F51:I51 F17:H17 F91:I91 F90:I90 F117:I117 F99:I99 D17 D99 F135:I13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712"/>
  <sheetViews>
    <sheetView showGridLines="0" zoomScale="70" zoomScaleNormal="70" workbookViewId="0">
      <selection activeCell="Q10" sqref="Q10"/>
    </sheetView>
  </sheetViews>
  <sheetFormatPr defaultRowHeight="15" x14ac:dyDescent="0.25"/>
  <cols>
    <col min="1" max="1" width="15.7109375" style="11" customWidth="1"/>
    <col min="2" max="2" width="66.7109375" style="11" customWidth="1"/>
    <col min="3" max="3" width="10.5703125" style="11" customWidth="1"/>
    <col min="4" max="4" width="14.85546875" style="518" customWidth="1"/>
    <col min="5" max="5" width="38" style="11" customWidth="1"/>
    <col min="6" max="6" width="20" style="11" customWidth="1"/>
    <col min="7" max="7" width="23.28515625" style="11" customWidth="1"/>
    <col min="8" max="8" width="22.140625" style="11" customWidth="1"/>
    <col min="9" max="9" width="20.5703125" style="11" customWidth="1"/>
    <col min="10" max="10" width="15.85546875" style="77" customWidth="1"/>
    <col min="11" max="11" width="22" style="11" bestFit="1" customWidth="1"/>
    <col min="12" max="13" width="27.42578125" style="11" bestFit="1" customWidth="1"/>
    <col min="14" max="14" width="10.28515625" style="11" bestFit="1" customWidth="1"/>
    <col min="15" max="16384" width="9.140625" style="11"/>
  </cols>
  <sheetData>
    <row r="1" spans="1:13" s="17" customFormat="1" ht="21" thickBot="1" x14ac:dyDescent="0.25">
      <c r="A1" s="16"/>
      <c r="B1" s="34" t="s">
        <v>78</v>
      </c>
      <c r="C1" s="16"/>
      <c r="D1" s="505"/>
      <c r="E1" s="16"/>
      <c r="F1" s="16"/>
      <c r="G1" s="16"/>
      <c r="H1" s="16"/>
      <c r="I1" s="16"/>
      <c r="J1" s="34"/>
      <c r="K1" s="16"/>
      <c r="L1" s="16"/>
      <c r="M1" s="16"/>
    </row>
    <row r="2" spans="1:13" s="17" customFormat="1" ht="18.75" x14ac:dyDescent="0.2">
      <c r="A2" s="18"/>
      <c r="B2" s="35" t="s">
        <v>81</v>
      </c>
      <c r="C2" s="19"/>
      <c r="D2" s="506"/>
      <c r="E2" s="19"/>
      <c r="F2" s="19"/>
      <c r="G2" s="19"/>
      <c r="H2" s="19"/>
      <c r="I2" s="19"/>
      <c r="J2" s="35"/>
      <c r="K2" s="19"/>
      <c r="L2" s="19"/>
      <c r="M2" s="20"/>
    </row>
    <row r="3" spans="1:13" s="17" customFormat="1" x14ac:dyDescent="0.2">
      <c r="A3" s="21"/>
      <c r="B3" s="25" t="str">
        <f>orcamento!D3</f>
        <v>Objeto: EXECUÇÃO DE OBRA DE PAVIMENTAÇÃO E DRENAGEM DA RUA REINALDO MULLER</v>
      </c>
      <c r="C3" s="23"/>
      <c r="D3" s="507"/>
      <c r="E3" s="23"/>
      <c r="F3" s="23"/>
      <c r="G3" s="23"/>
      <c r="H3" s="23"/>
      <c r="I3" s="23"/>
      <c r="J3" s="72"/>
      <c r="K3" s="23"/>
      <c r="L3" s="23"/>
      <c r="M3" s="24"/>
    </row>
    <row r="4" spans="1:13" s="17" customFormat="1" x14ac:dyDescent="0.2">
      <c r="A4" s="21"/>
      <c r="B4" s="25" t="str">
        <f>orcamento!D4</f>
        <v>Endereço: Rua Reinaldo Muller, Trecho Rua Espatódeas até Rua Evaldo Queiroz de Figueiredo, Porto Alegre, RS</v>
      </c>
      <c r="C4" s="22"/>
      <c r="D4" s="507"/>
      <c r="E4" s="22"/>
      <c r="F4" s="22"/>
      <c r="G4" s="22"/>
      <c r="H4" s="22"/>
      <c r="I4" s="22"/>
      <c r="J4" s="73"/>
      <c r="K4" s="22"/>
      <c r="L4" s="22"/>
      <c r="M4" s="24"/>
    </row>
    <row r="5" spans="1:13" s="17" customFormat="1" ht="14.25" x14ac:dyDescent="0.2">
      <c r="A5" s="21"/>
      <c r="B5" s="22"/>
      <c r="C5" s="22"/>
      <c r="D5" s="508"/>
      <c r="E5" s="23"/>
      <c r="F5" s="22"/>
      <c r="G5" s="22"/>
      <c r="H5" s="22"/>
      <c r="I5" s="23"/>
      <c r="J5" s="73"/>
      <c r="K5" s="22"/>
      <c r="L5" s="22"/>
      <c r="M5" s="24"/>
    </row>
    <row r="6" spans="1:13" s="17" customFormat="1" ht="18" x14ac:dyDescent="0.2">
      <c r="A6" s="21"/>
      <c r="B6" s="27" t="s">
        <v>20</v>
      </c>
      <c r="C6" s="26"/>
      <c r="D6" s="509"/>
      <c r="E6" s="26"/>
      <c r="F6" s="26"/>
      <c r="G6" s="26"/>
      <c r="H6" s="26"/>
      <c r="I6" s="26"/>
      <c r="J6" s="74"/>
      <c r="K6" s="26"/>
      <c r="L6" s="26"/>
      <c r="M6" s="28"/>
    </row>
    <row r="7" spans="1:13" s="33" customFormat="1" ht="13.5" thickBot="1" x14ac:dyDescent="0.25">
      <c r="A7" s="29"/>
      <c r="B7" s="30"/>
      <c r="C7" s="30"/>
      <c r="D7" s="510"/>
      <c r="E7" s="31"/>
      <c r="F7" s="30"/>
      <c r="G7" s="30"/>
      <c r="H7" s="30"/>
      <c r="I7" s="31"/>
      <c r="J7" s="75"/>
      <c r="K7" s="30"/>
      <c r="L7" s="30"/>
      <c r="M7" s="32"/>
    </row>
    <row r="8" spans="1:13" s="314" customFormat="1" ht="14.25" x14ac:dyDescent="0.25">
      <c r="A8" s="308" t="s">
        <v>9</v>
      </c>
      <c r="B8" s="309" t="s">
        <v>70</v>
      </c>
      <c r="C8" s="309"/>
      <c r="D8" s="511"/>
      <c r="E8" s="309"/>
      <c r="F8" s="309" t="s">
        <v>69</v>
      </c>
      <c r="G8" s="310"/>
      <c r="H8" s="311"/>
      <c r="I8" s="312" t="s">
        <v>71</v>
      </c>
      <c r="J8" s="313" t="s">
        <v>12445</v>
      </c>
      <c r="K8" s="91" t="s">
        <v>100</v>
      </c>
      <c r="L8" s="91" t="s">
        <v>12263</v>
      </c>
      <c r="M8" s="91" t="s">
        <v>12264</v>
      </c>
    </row>
    <row r="9" spans="1:13" s="318" customFormat="1" x14ac:dyDescent="0.25">
      <c r="A9" s="92" t="s">
        <v>13245</v>
      </c>
      <c r="B9" s="93" t="s">
        <v>13229</v>
      </c>
      <c r="C9" s="94"/>
      <c r="D9" s="512"/>
      <c r="E9" s="94"/>
      <c r="F9" s="315"/>
      <c r="G9" s="315"/>
      <c r="H9" s="316"/>
      <c r="I9" s="97" t="s">
        <v>40</v>
      </c>
      <c r="J9" s="316">
        <v>12</v>
      </c>
      <c r="K9" s="317">
        <f>TRUNC(SUM(K11:K12),2)</f>
        <v>55535.76</v>
      </c>
      <c r="L9" s="317">
        <f>TRUNC(SUM(L11:L12),2)</f>
        <v>972.72</v>
      </c>
      <c r="M9" s="317">
        <f>TRUNC(SUM(M11:M12),2)</f>
        <v>8623.44</v>
      </c>
    </row>
    <row r="10" spans="1:13" s="318" customFormat="1" ht="28.5" x14ac:dyDescent="0.25">
      <c r="A10" s="99" t="s">
        <v>0</v>
      </c>
      <c r="B10" s="100" t="s">
        <v>1</v>
      </c>
      <c r="C10" s="101" t="s">
        <v>2</v>
      </c>
      <c r="D10" s="319" t="s">
        <v>95</v>
      </c>
      <c r="E10" s="103" t="s">
        <v>96</v>
      </c>
      <c r="F10" s="104" t="s">
        <v>97</v>
      </c>
      <c r="G10" s="104" t="s">
        <v>12259</v>
      </c>
      <c r="H10" s="104" t="s">
        <v>12260</v>
      </c>
      <c r="I10" s="105" t="s">
        <v>98</v>
      </c>
      <c r="J10" s="106"/>
      <c r="K10" s="104" t="s">
        <v>99</v>
      </c>
      <c r="L10" s="104" t="s">
        <v>12261</v>
      </c>
      <c r="M10" s="104" t="s">
        <v>12262</v>
      </c>
    </row>
    <row r="11" spans="1:13" s="328" customFormat="1" ht="28.5" x14ac:dyDescent="0.25">
      <c r="A11" s="320">
        <v>1</v>
      </c>
      <c r="B11" s="321" t="str">
        <f>VLOOKUP(J11,'sinapi-set_23 nao deso'!$A:$J,2,0)</f>
        <v>ENGENHEIRO CIVIL DE OBRA JUNIOR COM ENCARGOS COMPLEMENTARES</v>
      </c>
      <c r="C11" s="320" t="str">
        <f>VLOOKUP(J11,'sinapi-set_23 nao deso'!$A:$J,3,0)</f>
        <v>H</v>
      </c>
      <c r="D11" s="322">
        <f>2*21*J9</f>
        <v>504</v>
      </c>
      <c r="E11" s="323" t="s">
        <v>12446</v>
      </c>
      <c r="F11" s="89">
        <f>VLOOKUP(J11,'sinapi-set_23 nao deso'!$A:$J,6,0)</f>
        <v>110.19</v>
      </c>
      <c r="G11" s="71">
        <f>VLOOKUP(J11,'sinapi-set_23 nao deso'!$A:$J,7,0)+VLOOKUP(J11,'sinapi-set_23 nao deso'!$A:$J,10,0)</f>
        <v>1.93</v>
      </c>
      <c r="H11" s="71">
        <f>VLOOKUP(J11,'sinapi-set_23 nao deso'!$A:$J,8,0)</f>
        <v>0</v>
      </c>
      <c r="I11" s="325" t="s">
        <v>58</v>
      </c>
      <c r="J11" s="326">
        <v>90777</v>
      </c>
      <c r="K11" s="327">
        <f t="shared" ref="K11:M11" si="0">TRUNC($D11*F11,4)</f>
        <v>55535.76</v>
      </c>
      <c r="L11" s="327">
        <f t="shared" si="0"/>
        <v>972.72</v>
      </c>
      <c r="M11" s="327">
        <f t="shared" si="0"/>
        <v>0</v>
      </c>
    </row>
    <row r="12" spans="1:13" s="328" customFormat="1" x14ac:dyDescent="0.25">
      <c r="A12" s="320">
        <v>2</v>
      </c>
      <c r="B12" s="127" t="str">
        <f>VLOOKUP(J12,tabelas!$A$1:$L$65546,4,0)</f>
        <v>VEÍCULO LEVE - 53 KW (SEM MOTORISTA)</v>
      </c>
      <c r="C12" s="320" t="str">
        <f>VLOOKUP($J12,tabelas!$A:$L,5,0)</f>
        <v>CHP</v>
      </c>
      <c r="D12" s="322">
        <f>1*21*J9</f>
        <v>252</v>
      </c>
      <c r="E12" s="323" t="s">
        <v>12447</v>
      </c>
      <c r="F12" s="324">
        <v>0</v>
      </c>
      <c r="G12" s="329">
        <v>0</v>
      </c>
      <c r="H12" s="330">
        <f>VLOOKUP($J12,tabelas!$A:$L,12,0)</f>
        <v>34.22</v>
      </c>
      <c r="I12" s="331" t="s">
        <v>9263</v>
      </c>
      <c r="J12" s="332" t="s">
        <v>12291</v>
      </c>
      <c r="K12" s="327">
        <f t="shared" ref="K12" si="1">TRUNC($D12*F12,4)</f>
        <v>0</v>
      </c>
      <c r="L12" s="327">
        <f t="shared" ref="L12" si="2">TRUNC($D12*G12,4)</f>
        <v>0</v>
      </c>
      <c r="M12" s="327">
        <f t="shared" ref="M12" si="3">TRUNC($D12*H12,4)</f>
        <v>8623.44</v>
      </c>
    </row>
    <row r="13" spans="1:13" s="328" customFormat="1" x14ac:dyDescent="0.25">
      <c r="A13" s="320">
        <v>3</v>
      </c>
      <c r="B13" s="321" t="str">
        <f>VLOOKUP(J13,'sinapi-set_23 nao deso'!$A:$J,2,0)</f>
        <v>MESTRE DE OBRAS COM ENCARGOS COMPLEMENTARES</v>
      </c>
      <c r="C13" s="320" t="str">
        <f>VLOOKUP(J13,'sinapi-set_23 nao deso'!$A:$J,3,0)</f>
        <v>MES</v>
      </c>
      <c r="D13" s="322">
        <f>J9</f>
        <v>12</v>
      </c>
      <c r="E13" s="323"/>
      <c r="F13" s="89">
        <f>VLOOKUP(J13,'sinapi-set_23 nao deso'!$A:$J,6,0)</f>
        <v>16794.419999999998</v>
      </c>
      <c r="G13" s="71">
        <f>VLOOKUP(J13,'sinapi-set_23 nao deso'!$A:$J,7,0)+VLOOKUP(J13,'sinapi-set_23 nao deso'!$A:$J,10,0)</f>
        <v>471.45</v>
      </c>
      <c r="H13" s="71">
        <f>VLOOKUP(J13,'sinapi-set_23 nao deso'!$A:$J,8,0)</f>
        <v>0</v>
      </c>
      <c r="I13" s="325" t="s">
        <v>58</v>
      </c>
      <c r="J13" s="129">
        <v>94295</v>
      </c>
      <c r="K13" s="327">
        <f t="shared" ref="K13" si="4">TRUNC($D13*F13,4)</f>
        <v>201533.04</v>
      </c>
      <c r="L13" s="327">
        <f t="shared" ref="L13" si="5">TRUNC($D13*G13,4)</f>
        <v>5657.4</v>
      </c>
      <c r="M13" s="327">
        <f t="shared" ref="M13" si="6">TRUNC($D13*H13,4)</f>
        <v>0</v>
      </c>
    </row>
    <row r="14" spans="1:13" s="328" customFormat="1" ht="28.5" x14ac:dyDescent="0.25">
      <c r="A14" s="320">
        <v>4</v>
      </c>
      <c r="B14" s="321" t="str">
        <f>VLOOKUP(J14,'sinapi-set_23 nao deso'!$A:$J,2,0)</f>
        <v>TÉCNICO EM SEGURANÇA DO TRABALHO COM ENCARGOS COMPLEMENTARES</v>
      </c>
      <c r="C14" s="320" t="str">
        <f>VLOOKUP(J14,'sinapi-set_23 nao deso'!$A:$J,3,0)</f>
        <v>H</v>
      </c>
      <c r="D14" s="322">
        <f>2*21*J9</f>
        <v>504</v>
      </c>
      <c r="E14" s="323" t="s">
        <v>12446</v>
      </c>
      <c r="F14" s="89">
        <f>VLOOKUP(J14,'sinapi-set_23 nao deso'!$A:$J,6,0)</f>
        <v>38.450000000000003</v>
      </c>
      <c r="G14" s="71">
        <f>VLOOKUP(J14,'sinapi-set_23 nao deso'!$A:$J,7,0)+VLOOKUP(J14,'sinapi-set_23 nao deso'!$A:$J,10,0)</f>
        <v>2.02</v>
      </c>
      <c r="H14" s="71">
        <f>VLOOKUP(J14,'sinapi-set_23 nao deso'!$A:$J,8,0)</f>
        <v>0</v>
      </c>
      <c r="I14" s="325" t="s">
        <v>58</v>
      </c>
      <c r="J14" s="326">
        <v>100309</v>
      </c>
      <c r="K14" s="327">
        <f t="shared" ref="K14" si="7">TRUNC($D14*F14,4)</f>
        <v>19378.8</v>
      </c>
      <c r="L14" s="327">
        <f t="shared" ref="L14" si="8">TRUNC($D14*G14,4)</f>
        <v>1018.08</v>
      </c>
      <c r="M14" s="327">
        <f t="shared" ref="M14" si="9">TRUNC($D14*H14,4)</f>
        <v>0</v>
      </c>
    </row>
    <row r="15" spans="1:13" s="328" customFormat="1" x14ac:dyDescent="0.25">
      <c r="A15" s="336"/>
      <c r="B15" s="336"/>
      <c r="C15" s="337"/>
      <c r="D15" s="338"/>
      <c r="E15" s="336"/>
      <c r="F15" s="336"/>
      <c r="G15" s="336"/>
      <c r="H15" s="336"/>
      <c r="I15" s="336"/>
      <c r="J15" s="336"/>
      <c r="K15" s="336"/>
      <c r="L15" s="336"/>
      <c r="M15" s="336"/>
    </row>
    <row r="16" spans="1:13" s="328" customFormat="1" x14ac:dyDescent="0.25">
      <c r="A16" s="336"/>
      <c r="B16" s="336"/>
      <c r="C16" s="337"/>
      <c r="D16" s="338"/>
      <c r="E16" s="336"/>
      <c r="F16" s="336"/>
      <c r="G16" s="336"/>
      <c r="H16" s="336"/>
      <c r="I16" s="336"/>
      <c r="J16" s="336"/>
      <c r="K16" s="336"/>
      <c r="L16" s="336"/>
      <c r="M16" s="336"/>
    </row>
    <row r="17" spans="1:13" s="314" customFormat="1" ht="14.25" x14ac:dyDescent="0.25">
      <c r="A17" s="308" t="s">
        <v>9</v>
      </c>
      <c r="B17" s="309" t="s">
        <v>70</v>
      </c>
      <c r="C17" s="309"/>
      <c r="D17" s="511"/>
      <c r="E17" s="309"/>
      <c r="F17" s="309" t="s">
        <v>69</v>
      </c>
      <c r="G17" s="309"/>
      <c r="H17" s="313"/>
      <c r="I17" s="312" t="s">
        <v>71</v>
      </c>
      <c r="J17" s="313" t="s">
        <v>12445</v>
      </c>
      <c r="K17" s="342" t="s">
        <v>100</v>
      </c>
      <c r="L17" s="342" t="s">
        <v>12263</v>
      </c>
      <c r="M17" s="342" t="s">
        <v>12264</v>
      </c>
    </row>
    <row r="18" spans="1:13" s="318" customFormat="1" x14ac:dyDescent="0.25">
      <c r="A18" s="92" t="s">
        <v>9261</v>
      </c>
      <c r="B18" s="93" t="s">
        <v>13230</v>
      </c>
      <c r="C18" s="94"/>
      <c r="D18" s="512"/>
      <c r="E18" s="94"/>
      <c r="F18" s="315"/>
      <c r="G18" s="315"/>
      <c r="H18" s="316"/>
      <c r="I18" s="97" t="s">
        <v>40</v>
      </c>
      <c r="J18" s="316">
        <v>12</v>
      </c>
      <c r="K18" s="317">
        <f>TRUNC(SUM(K20:K20),2)</f>
        <v>96854.399999999994</v>
      </c>
      <c r="L18" s="317">
        <f>TRUNC(SUM(L20:L20),2)</f>
        <v>23112</v>
      </c>
      <c r="M18" s="317">
        <f>TRUNC(SUM(M20:M20),2)</f>
        <v>0</v>
      </c>
    </row>
    <row r="19" spans="1:13" s="318" customFormat="1" ht="28.5" x14ac:dyDescent="0.25">
      <c r="A19" s="99" t="s">
        <v>0</v>
      </c>
      <c r="B19" s="100" t="s">
        <v>1</v>
      </c>
      <c r="C19" s="101" t="s">
        <v>2</v>
      </c>
      <c r="D19" s="319" t="s">
        <v>95</v>
      </c>
      <c r="E19" s="103" t="s">
        <v>96</v>
      </c>
      <c r="F19" s="104" t="s">
        <v>97</v>
      </c>
      <c r="G19" s="104" t="s">
        <v>12259</v>
      </c>
      <c r="H19" s="104" t="s">
        <v>12260</v>
      </c>
      <c r="I19" s="105" t="s">
        <v>98</v>
      </c>
      <c r="J19" s="106"/>
      <c r="K19" s="104" t="s">
        <v>99</v>
      </c>
      <c r="L19" s="104" t="s">
        <v>12261</v>
      </c>
      <c r="M19" s="104" t="s">
        <v>12262</v>
      </c>
    </row>
    <row r="20" spans="1:13" s="328" customFormat="1" x14ac:dyDescent="0.25">
      <c r="A20" s="320">
        <v>1</v>
      </c>
      <c r="B20" s="321" t="str">
        <f>VLOOKUP(J20,'sinapi-set_23 nao deso'!$A:$J,2,0)</f>
        <v>VIGIA NOTURNO COM ENCARGOS COMPLEMENTARES</v>
      </c>
      <c r="C20" s="320" t="str">
        <f>VLOOKUP(J20,'sinapi-set_23 nao deso'!$A:$J,3,0)</f>
        <v>H</v>
      </c>
      <c r="D20" s="322">
        <f>12*30*J18</f>
        <v>4320</v>
      </c>
      <c r="E20" s="333" t="s">
        <v>12448</v>
      </c>
      <c r="F20" s="89">
        <f>VLOOKUP(J20,'sinapi-set_23 nao deso'!$A:$J,6,0)</f>
        <v>22.42</v>
      </c>
      <c r="G20" s="71">
        <f>VLOOKUP(J20,'sinapi-set_23 nao deso'!$A:$J,7,0)+VLOOKUP(J20,'sinapi-set_23 nao deso'!$A:$J,10,0)</f>
        <v>5.35</v>
      </c>
      <c r="H20" s="71">
        <f>VLOOKUP(J20,'sinapi-set_23 nao deso'!$A:$J,8,0)</f>
        <v>0</v>
      </c>
      <c r="I20" s="334" t="s">
        <v>58</v>
      </c>
      <c r="J20" s="335">
        <v>88326</v>
      </c>
      <c r="K20" s="327">
        <f t="shared" ref="K20" si="10">TRUNC($D20*F20,4)</f>
        <v>96854.399999999994</v>
      </c>
      <c r="L20" s="327">
        <f t="shared" ref="L20" si="11">TRUNC($D20*G20,4)</f>
        <v>23112</v>
      </c>
      <c r="M20" s="327">
        <f t="shared" ref="M20" si="12">TRUNC($D20*H20,4)</f>
        <v>0</v>
      </c>
    </row>
    <row r="21" spans="1:13" s="328" customFormat="1" x14ac:dyDescent="0.25">
      <c r="A21" s="336"/>
      <c r="B21" s="336"/>
      <c r="C21" s="337"/>
      <c r="D21" s="338"/>
      <c r="E21" s="336"/>
      <c r="F21" s="336"/>
      <c r="G21" s="336"/>
      <c r="H21" s="336"/>
      <c r="I21" s="336"/>
      <c r="J21" s="336"/>
      <c r="K21" s="336"/>
      <c r="L21" s="336"/>
      <c r="M21" s="336"/>
    </row>
    <row r="22" spans="1:13" s="328" customFormat="1" x14ac:dyDescent="0.25">
      <c r="A22" s="336"/>
      <c r="B22" s="336"/>
      <c r="C22" s="337"/>
      <c r="D22" s="338"/>
      <c r="E22" s="336"/>
      <c r="F22" s="336"/>
      <c r="G22" s="336"/>
      <c r="H22" s="336"/>
      <c r="I22" s="336"/>
      <c r="J22" s="336"/>
      <c r="K22" s="336"/>
      <c r="L22" s="336"/>
      <c r="M22" s="336"/>
    </row>
    <row r="23" spans="1:13" s="328" customFormat="1" x14ac:dyDescent="0.25">
      <c r="A23" s="308" t="s">
        <v>9</v>
      </c>
      <c r="B23" s="309" t="s">
        <v>70</v>
      </c>
      <c r="C23" s="339"/>
      <c r="D23" s="340"/>
      <c r="E23" s="309"/>
      <c r="F23" s="309" t="s">
        <v>69</v>
      </c>
      <c r="G23" s="309"/>
      <c r="H23" s="309"/>
      <c r="I23" s="312" t="s">
        <v>71</v>
      </c>
      <c r="J23" s="341"/>
      <c r="K23" s="313" t="s">
        <v>100</v>
      </c>
      <c r="L23" s="342" t="s">
        <v>12263</v>
      </c>
      <c r="M23" s="342" t="s">
        <v>12264</v>
      </c>
    </row>
    <row r="24" spans="1:13" s="328" customFormat="1" x14ac:dyDescent="0.25">
      <c r="A24" s="92" t="s">
        <v>9265</v>
      </c>
      <c r="B24" s="93" t="s">
        <v>12449</v>
      </c>
      <c r="C24" s="343"/>
      <c r="D24" s="344"/>
      <c r="E24" s="94"/>
      <c r="F24" s="315"/>
      <c r="G24" s="315"/>
      <c r="H24" s="315"/>
      <c r="I24" s="97" t="s">
        <v>40</v>
      </c>
      <c r="J24" s="316"/>
      <c r="K24" s="317">
        <f>TRUNC(SUM(K26:K30),2)</f>
        <v>18236.16</v>
      </c>
      <c r="L24" s="317">
        <f t="shared" ref="L24" si="13">TRUNC(SUM(L26:L30),2)</f>
        <v>22430.06</v>
      </c>
      <c r="M24" s="317">
        <f>TRUNC(SUM(M26:M30),2)</f>
        <v>5348.88</v>
      </c>
    </row>
    <row r="25" spans="1:13" s="328" customFormat="1" ht="28.5" x14ac:dyDescent="0.25">
      <c r="A25" s="345" t="s">
        <v>0</v>
      </c>
      <c r="B25" s="100" t="s">
        <v>1</v>
      </c>
      <c r="C25" s="101" t="s">
        <v>2</v>
      </c>
      <c r="D25" s="319" t="s">
        <v>95</v>
      </c>
      <c r="E25" s="103" t="s">
        <v>96</v>
      </c>
      <c r="F25" s="104" t="s">
        <v>97</v>
      </c>
      <c r="G25" s="104" t="s">
        <v>12259</v>
      </c>
      <c r="H25" s="104" t="s">
        <v>12260</v>
      </c>
      <c r="I25" s="105" t="s">
        <v>98</v>
      </c>
      <c r="J25" s="106"/>
      <c r="K25" s="104" t="s">
        <v>99</v>
      </c>
      <c r="L25" s="104" t="s">
        <v>12261</v>
      </c>
      <c r="M25" s="104" t="s">
        <v>12262</v>
      </c>
    </row>
    <row r="26" spans="1:13" s="328" customFormat="1" ht="28.5" x14ac:dyDescent="0.25">
      <c r="A26" s="320">
        <v>1</v>
      </c>
      <c r="B26" s="321" t="str">
        <f>VLOOKUP(J26,'sinapi-set_23 nao deso'!$A:$J,2,0)</f>
        <v>SERVENTE COM ENCARGOS COMPLEMENTARES</v>
      </c>
      <c r="C26" s="320" t="str">
        <f>VLOOKUP(J26,'sinapi-set_23 nao deso'!$A:$J,3,0)</f>
        <v>H</v>
      </c>
      <c r="D26" s="322">
        <f>4*21*J9</f>
        <v>1008</v>
      </c>
      <c r="E26" s="333" t="s">
        <v>12450</v>
      </c>
      <c r="F26" s="89">
        <f>VLOOKUP(J26,'sinapi-set_23 nao deso'!$A:$J,6,0)</f>
        <v>16.63</v>
      </c>
      <c r="G26" s="71">
        <f>VLOOKUP(J26,'sinapi-set_23 nao deso'!$A:$J,7,0)+VLOOKUP(J26,'sinapi-set_23 nao deso'!$A:$J,10,0)</f>
        <v>5.35</v>
      </c>
      <c r="H26" s="71">
        <f>VLOOKUP(J26,'sinapi-set_23 nao deso'!$A:$J,8,0)</f>
        <v>0</v>
      </c>
      <c r="I26" s="334" t="s">
        <v>58</v>
      </c>
      <c r="J26" s="335">
        <v>88316</v>
      </c>
      <c r="K26" s="327">
        <f t="shared" ref="K26:K30" si="14">TRUNC($D26*F26,4)</f>
        <v>16763.04</v>
      </c>
      <c r="L26" s="327">
        <f t="shared" ref="L26:L30" si="15">TRUNC($D26*G26,4)</f>
        <v>5392.8</v>
      </c>
      <c r="M26" s="327">
        <f t="shared" ref="M26:M30" si="16">TRUNC($D26*H26,4)</f>
        <v>0</v>
      </c>
    </row>
    <row r="27" spans="1:13" s="328" customFormat="1" x14ac:dyDescent="0.25">
      <c r="A27" s="346" t="s">
        <v>9223</v>
      </c>
      <c r="B27" s="321" t="str">
        <f>VLOOKUP(J27,'sinapi-set_23 nao deso'!$A:$J,2,0)</f>
        <v>TARIFA "A" ENTRE  0 E 20M3 FORNECIMENTO  D'AGUA</v>
      </c>
      <c r="C27" s="320" t="str">
        <f>VLOOKUP(J27,'sinapi-set_23 nao deso'!$A:$J,3,0)</f>
        <v xml:space="preserve">M3    </v>
      </c>
      <c r="D27" s="322">
        <f>30*5</f>
        <v>150</v>
      </c>
      <c r="E27" s="347" t="s">
        <v>13251</v>
      </c>
      <c r="F27" s="89">
        <f>VLOOKUP(J27,'sinapi-set_23 nao deso'!$A:$J,6,0)</f>
        <v>0</v>
      </c>
      <c r="G27" s="71">
        <f>VLOOKUP(J27,'sinapi-set_23 nao deso'!$A:$J,7,0)+VLOOKUP(J27,'sinapi-set_23 nao deso'!$A:$J,10,0)</f>
        <v>16.649999999999999</v>
      </c>
      <c r="H27" s="71">
        <f>VLOOKUP(J27,'sinapi-set_23 nao deso'!$A:$J,8,0)</f>
        <v>0</v>
      </c>
      <c r="I27" s="334" t="s">
        <v>58</v>
      </c>
      <c r="J27" s="335">
        <v>44480</v>
      </c>
      <c r="K27" s="327">
        <f t="shared" si="14"/>
        <v>0</v>
      </c>
      <c r="L27" s="327">
        <f t="shared" si="15"/>
        <v>2497.5</v>
      </c>
      <c r="M27" s="327">
        <f t="shared" si="16"/>
        <v>0</v>
      </c>
    </row>
    <row r="28" spans="1:13" s="328" customFormat="1" ht="57" x14ac:dyDescent="0.25">
      <c r="A28" s="346" t="s">
        <v>9224</v>
      </c>
      <c r="B28" s="321" t="str">
        <f>VLOOKUP(J28,'sinapi-set_23 nao deso'!$A:$J,2,0)</f>
        <v>CAMINHÃO PIPA 6.000 L, PESO BRUTO TOTAL 13.000 KG, DISTÂNCIA ENTRE EIXOS 4,80 M, POTÊNCIA 189 CV INCLUSIVE TANQUE DE AÇO PARA TRANSPORTE DE ÁGUA, CAPACIDADE 6 M3 - CHP DIURNO. AF_06/2014</v>
      </c>
      <c r="C28" s="320" t="str">
        <f>VLOOKUP(J28,'sinapi-set_23 nao deso'!$A:$J,3,0)</f>
        <v>CHP</v>
      </c>
      <c r="D28" s="322">
        <f>1*21*2+1*10*3</f>
        <v>72</v>
      </c>
      <c r="E28" s="333" t="s">
        <v>12451</v>
      </c>
      <c r="F28" s="89">
        <f>VLOOKUP(J28,'sinapi-set_23 nao deso'!$A:$J,6,0)</f>
        <v>20.46</v>
      </c>
      <c r="G28" s="71">
        <f>VLOOKUP(J28,'sinapi-set_23 nao deso'!$A:$J,7,0)+VLOOKUP(J28,'sinapi-set_23 nao deso'!$A:$J,10,0)</f>
        <v>163.44</v>
      </c>
      <c r="H28" s="71">
        <f>VLOOKUP(J28,'sinapi-set_23 nao deso'!$A:$J,8,0)</f>
        <v>74.290000000000006</v>
      </c>
      <c r="I28" s="334" t="s">
        <v>58</v>
      </c>
      <c r="J28" s="335">
        <v>6259</v>
      </c>
      <c r="K28" s="327">
        <f t="shared" si="14"/>
        <v>1473.12</v>
      </c>
      <c r="L28" s="327">
        <f t="shared" si="15"/>
        <v>11767.68</v>
      </c>
      <c r="M28" s="327">
        <f t="shared" si="16"/>
        <v>5348.88</v>
      </c>
    </row>
    <row r="29" spans="1:13" s="328" customFormat="1" ht="21" customHeight="1" x14ac:dyDescent="0.25">
      <c r="A29" s="346">
        <v>3</v>
      </c>
      <c r="B29" s="321" t="str">
        <f>VLOOKUP(J29,'sinapi-set_23 nao deso'!$A:$J,2,0)</f>
        <v>ENERGIA ELETRICA ATE 2000 KWH INDUSTRIAL, SEM DEMANDA</v>
      </c>
      <c r="C29" s="320" t="str">
        <f>VLOOKUP(J29,'sinapi-set_23 nao deso'!$A:$J,3,0)</f>
        <v xml:space="preserve">KWH   </v>
      </c>
      <c r="D29" s="322">
        <f>350*5</f>
        <v>1750</v>
      </c>
      <c r="E29" s="347" t="s">
        <v>12452</v>
      </c>
      <c r="F29" s="89">
        <f>VLOOKUP(J29,'sinapi-set_23 nao deso'!$A:$J,6,0)</f>
        <v>0</v>
      </c>
      <c r="G29" s="71">
        <f>VLOOKUP(J29,'sinapi-set_23 nao deso'!$A:$J,7,0)+VLOOKUP(J29,'sinapi-set_23 nao deso'!$A:$J,10,0)</f>
        <v>0.86</v>
      </c>
      <c r="H29" s="71">
        <f>VLOOKUP(J29,'sinapi-set_23 nao deso'!$A:$J,8,0)</f>
        <v>0</v>
      </c>
      <c r="I29" s="334" t="s">
        <v>58</v>
      </c>
      <c r="J29" s="335">
        <v>2705</v>
      </c>
      <c r="K29" s="327">
        <f t="shared" si="14"/>
        <v>0</v>
      </c>
      <c r="L29" s="327">
        <f t="shared" si="15"/>
        <v>1505</v>
      </c>
      <c r="M29" s="327">
        <f t="shared" si="16"/>
        <v>0</v>
      </c>
    </row>
    <row r="30" spans="1:13" s="328" customFormat="1" ht="28.5" x14ac:dyDescent="0.25">
      <c r="A30" s="346">
        <v>4</v>
      </c>
      <c r="B30" s="321" t="str">
        <f>VLOOKUP(J30,'sinapi-set_23 nao deso'!$A:$J,2,0)</f>
        <v>CONE DE SINALIZACAO EM PVC FLEXIVEL, H = 70 / 76 CM (NBR 15071)</v>
      </c>
      <c r="C30" s="320" t="str">
        <f>VLOOKUP(J30,'sinapi-set_23 nao deso'!$A:$J,3,0)</f>
        <v xml:space="preserve">UN    </v>
      </c>
      <c r="D30" s="322">
        <v>12</v>
      </c>
      <c r="E30" s="347"/>
      <c r="F30" s="89">
        <f>VLOOKUP(J30,'sinapi-set_23 nao deso'!$A:$J,6,0)</f>
        <v>0</v>
      </c>
      <c r="G30" s="71">
        <f>VLOOKUP(J30,'sinapi-set_23 nao deso'!$A:$J,7,0)+VLOOKUP(J30,'sinapi-set_23 nao deso'!$A:$J,10,0)</f>
        <v>105.59</v>
      </c>
      <c r="H30" s="71">
        <f>VLOOKUP(J30,'sinapi-set_23 nao deso'!$A:$J,8,0)</f>
        <v>0</v>
      </c>
      <c r="I30" s="334" t="s">
        <v>58</v>
      </c>
      <c r="J30" s="335">
        <v>34498</v>
      </c>
      <c r="K30" s="327">
        <f t="shared" si="14"/>
        <v>0</v>
      </c>
      <c r="L30" s="327">
        <f t="shared" si="15"/>
        <v>1267.08</v>
      </c>
      <c r="M30" s="327">
        <f t="shared" si="16"/>
        <v>0</v>
      </c>
    </row>
    <row r="31" spans="1:13" s="328" customFormat="1" x14ac:dyDescent="0.25">
      <c r="A31" s="336"/>
      <c r="B31" s="336"/>
      <c r="C31" s="337"/>
      <c r="D31" s="338"/>
      <c r="E31" s="336"/>
      <c r="F31" s="336"/>
      <c r="G31" s="336"/>
      <c r="H31" s="336"/>
      <c r="I31" s="336"/>
      <c r="J31" s="336"/>
      <c r="K31" s="336"/>
      <c r="L31" s="336"/>
      <c r="M31" s="336"/>
    </row>
    <row r="32" spans="1:13" s="328" customFormat="1" x14ac:dyDescent="0.25">
      <c r="A32" s="336"/>
      <c r="B32" s="336"/>
      <c r="C32" s="337"/>
      <c r="D32" s="338"/>
      <c r="E32" s="336"/>
      <c r="F32" s="336"/>
      <c r="G32" s="336"/>
      <c r="H32" s="336"/>
      <c r="I32" s="336"/>
      <c r="J32" s="336"/>
      <c r="K32" s="336"/>
      <c r="L32" s="336"/>
      <c r="M32" s="336"/>
    </row>
    <row r="33" spans="1:13" s="14" customFormat="1" ht="14.25" x14ac:dyDescent="0.2">
      <c r="A33" s="308" t="s">
        <v>9</v>
      </c>
      <c r="B33" s="309" t="s">
        <v>70</v>
      </c>
      <c r="C33" s="309"/>
      <c r="D33" s="513"/>
      <c r="E33" s="309"/>
      <c r="F33" s="309" t="s">
        <v>69</v>
      </c>
      <c r="G33" s="309" t="s">
        <v>69</v>
      </c>
      <c r="H33" s="309" t="s">
        <v>69</v>
      </c>
      <c r="I33" s="312" t="s">
        <v>71</v>
      </c>
      <c r="J33" s="313"/>
      <c r="K33" s="342" t="s">
        <v>100</v>
      </c>
      <c r="L33" s="342" t="s">
        <v>12263</v>
      </c>
      <c r="M33" s="342" t="s">
        <v>12264</v>
      </c>
    </row>
    <row r="34" spans="1:13" s="15" customFormat="1" x14ac:dyDescent="0.25">
      <c r="A34" s="92" t="s">
        <v>9266</v>
      </c>
      <c r="B34" s="93" t="s">
        <v>12717</v>
      </c>
      <c r="C34" s="94"/>
      <c r="D34" s="514"/>
      <c r="E34" s="94"/>
      <c r="F34" s="95"/>
      <c r="G34" s="95"/>
      <c r="H34" s="95"/>
      <c r="I34" s="97" t="s">
        <v>40</v>
      </c>
      <c r="J34" s="96"/>
      <c r="K34" s="98">
        <f>TRUNC(SUM(K36:K38),2)</f>
        <v>11698.64</v>
      </c>
      <c r="L34" s="98">
        <f>TRUNC(SUM(L36:L38),2)</f>
        <v>0</v>
      </c>
      <c r="M34" s="98">
        <f>TRUNC(SUM(M36:M38),2)</f>
        <v>0</v>
      </c>
    </row>
    <row r="35" spans="1:13" s="15" customFormat="1" ht="28.5" x14ac:dyDescent="0.2">
      <c r="A35" s="99" t="s">
        <v>0</v>
      </c>
      <c r="B35" s="100" t="s">
        <v>1</v>
      </c>
      <c r="C35" s="101" t="s">
        <v>2</v>
      </c>
      <c r="D35" s="515" t="s">
        <v>95</v>
      </c>
      <c r="E35" s="103" t="s">
        <v>96</v>
      </c>
      <c r="F35" s="104" t="s">
        <v>97</v>
      </c>
      <c r="G35" s="104" t="s">
        <v>12259</v>
      </c>
      <c r="H35" s="104" t="s">
        <v>12260</v>
      </c>
      <c r="I35" s="105" t="s">
        <v>98</v>
      </c>
      <c r="J35" s="106"/>
      <c r="K35" s="104" t="s">
        <v>99</v>
      </c>
      <c r="L35" s="104" t="s">
        <v>12261</v>
      </c>
      <c r="M35" s="104" t="s">
        <v>12262</v>
      </c>
    </row>
    <row r="36" spans="1:13" s="7" customFormat="1" ht="14.25" x14ac:dyDescent="0.2">
      <c r="A36" s="66" t="s">
        <v>9219</v>
      </c>
      <c r="B36" s="127" t="str">
        <f>VLOOKUP(J36,tabelas!$A$1:$L$65546,4,0)</f>
        <v>Engenheiro ambiental júnior</v>
      </c>
      <c r="C36" s="320" t="str">
        <f>VLOOKUP($J36,tabelas!$A:$L,5,0)</f>
        <v>MES</v>
      </c>
      <c r="D36" s="322">
        <v>0.6</v>
      </c>
      <c r="E36" s="128" t="s">
        <v>13252</v>
      </c>
      <c r="F36" s="89">
        <f>VLOOKUP($J36,tabelas!$A:$L,12,0)</f>
        <v>11220</v>
      </c>
      <c r="G36" s="71">
        <v>0</v>
      </c>
      <c r="H36" s="330">
        <v>0</v>
      </c>
      <c r="I36" s="331" t="s">
        <v>9263</v>
      </c>
      <c r="J36" s="350" t="s">
        <v>12521</v>
      </c>
      <c r="K36" s="327">
        <f t="shared" ref="K36:M38" si="17">TRUNC($D36*F36,4)</f>
        <v>6732</v>
      </c>
      <c r="L36" s="327">
        <f t="shared" si="17"/>
        <v>0</v>
      </c>
      <c r="M36" s="327">
        <f t="shared" si="17"/>
        <v>0</v>
      </c>
    </row>
    <row r="37" spans="1:13" s="7" customFormat="1" ht="14.25" x14ac:dyDescent="0.2">
      <c r="A37" s="66" t="s">
        <v>9220</v>
      </c>
      <c r="B37" s="321" t="s">
        <v>13239</v>
      </c>
      <c r="C37" s="320" t="s">
        <v>4571</v>
      </c>
      <c r="D37" s="322">
        <v>0.6</v>
      </c>
      <c r="E37" s="128"/>
      <c r="F37" s="89">
        <f>F36*J37</f>
        <v>7840.9399199999998</v>
      </c>
      <c r="G37" s="71">
        <v>0</v>
      </c>
      <c r="H37" s="330">
        <v>0</v>
      </c>
      <c r="I37" s="417" t="s">
        <v>13240</v>
      </c>
      <c r="J37" s="524">
        <f>encargos!D37</f>
        <v>0.69883600000000001</v>
      </c>
      <c r="K37" s="327">
        <f t="shared" si="17"/>
        <v>4704.5639000000001</v>
      </c>
      <c r="L37" s="327">
        <f t="shared" si="17"/>
        <v>0</v>
      </c>
      <c r="M37" s="327">
        <f t="shared" si="17"/>
        <v>0</v>
      </c>
    </row>
    <row r="38" spans="1:13" s="7" customFormat="1" ht="14.25" x14ac:dyDescent="0.2">
      <c r="A38" s="66" t="s">
        <v>9221</v>
      </c>
      <c r="B38" s="321" t="s">
        <v>12720</v>
      </c>
      <c r="C38" s="320" t="s">
        <v>4571</v>
      </c>
      <c r="D38" s="322">
        <v>0.6</v>
      </c>
      <c r="E38" s="128"/>
      <c r="F38" s="89">
        <f>18438.4-18001.6</f>
        <v>436.80000000000291</v>
      </c>
      <c r="G38" s="71">
        <v>0</v>
      </c>
      <c r="H38" s="330">
        <v>0</v>
      </c>
      <c r="I38" s="417" t="s">
        <v>58</v>
      </c>
      <c r="J38" s="350" t="s">
        <v>12721</v>
      </c>
      <c r="K38" s="327">
        <f t="shared" si="17"/>
        <v>262.08</v>
      </c>
      <c r="L38" s="327">
        <f t="shared" si="17"/>
        <v>0</v>
      </c>
      <c r="M38" s="327">
        <f t="shared" si="17"/>
        <v>0</v>
      </c>
    </row>
    <row r="39" spans="1:13" s="7" customFormat="1" x14ac:dyDescent="0.2">
      <c r="A39" s="5"/>
      <c r="B39" s="130" t="s">
        <v>69</v>
      </c>
      <c r="C39" s="131"/>
      <c r="D39" s="517"/>
      <c r="E39" s="132"/>
      <c r="F39" s="133"/>
      <c r="H39" s="7" t="s">
        <v>69</v>
      </c>
      <c r="I39" s="131"/>
      <c r="J39" s="134"/>
      <c r="K39" s="134"/>
      <c r="L39" s="15"/>
      <c r="M39" s="15"/>
    </row>
    <row r="41" spans="1:13" s="314" customFormat="1" ht="14.25" x14ac:dyDescent="0.25">
      <c r="A41" s="308" t="s">
        <v>9</v>
      </c>
      <c r="B41" s="309" t="s">
        <v>70</v>
      </c>
      <c r="C41" s="309"/>
      <c r="D41" s="511"/>
      <c r="E41" s="309"/>
      <c r="F41" s="309" t="s">
        <v>69</v>
      </c>
      <c r="G41" s="309"/>
      <c r="H41" s="313"/>
      <c r="I41" s="312" t="s">
        <v>71</v>
      </c>
      <c r="J41" s="341"/>
      <c r="K41" s="342" t="s">
        <v>100</v>
      </c>
      <c r="L41" s="342" t="s">
        <v>12263</v>
      </c>
      <c r="M41" s="342" t="s">
        <v>12264</v>
      </c>
    </row>
    <row r="42" spans="1:13" s="318" customFormat="1" x14ac:dyDescent="0.25">
      <c r="A42" s="92" t="s">
        <v>9267</v>
      </c>
      <c r="B42" s="93" t="s">
        <v>12541</v>
      </c>
      <c r="C42" s="94"/>
      <c r="D42" s="512"/>
      <c r="E42" s="94"/>
      <c r="F42" s="315"/>
      <c r="G42" s="315"/>
      <c r="H42" s="316"/>
      <c r="I42" s="97" t="s">
        <v>87</v>
      </c>
      <c r="J42" s="316"/>
      <c r="K42" s="317">
        <f>TRUNC(SUM(K44:K49),2)</f>
        <v>0.31</v>
      </c>
      <c r="L42" s="317">
        <f>TRUNC(SUM(L44:L49),2)</f>
        <v>0.1</v>
      </c>
      <c r="M42" s="317">
        <f>TRUNC(SUM(M44:M49),2)</f>
        <v>0.01</v>
      </c>
    </row>
    <row r="43" spans="1:13" s="318" customFormat="1" ht="28.5" x14ac:dyDescent="0.25">
      <c r="A43" s="99" t="s">
        <v>0</v>
      </c>
      <c r="B43" s="100" t="s">
        <v>1</v>
      </c>
      <c r="C43" s="101" t="s">
        <v>2</v>
      </c>
      <c r="D43" s="319" t="s">
        <v>95</v>
      </c>
      <c r="E43" s="103" t="s">
        <v>96</v>
      </c>
      <c r="F43" s="104" t="s">
        <v>97</v>
      </c>
      <c r="G43" s="104" t="s">
        <v>12259</v>
      </c>
      <c r="H43" s="104" t="s">
        <v>12260</v>
      </c>
      <c r="I43" s="105" t="s">
        <v>98</v>
      </c>
      <c r="J43" s="106"/>
      <c r="K43" s="104" t="s">
        <v>99</v>
      </c>
      <c r="L43" s="104" t="s">
        <v>12261</v>
      </c>
      <c r="M43" s="104" t="s">
        <v>12262</v>
      </c>
    </row>
    <row r="44" spans="1:13" s="328" customFormat="1" ht="28.5" x14ac:dyDescent="0.25">
      <c r="A44" s="320">
        <v>1</v>
      </c>
      <c r="B44" s="321" t="str">
        <f>VLOOKUP(J44,'sinapi-set_23 nao deso'!$A:$J,2,0)</f>
        <v>SARRAFO *2,5 X 5* CM EM PINUS, MISTA OU EQUIVALENTE DA REGIAO - BRUTA</v>
      </c>
      <c r="C44" s="320" t="str">
        <f>VLOOKUP(J44,'sinapi-set_23 nao deso'!$A:$J,3,0)</f>
        <v xml:space="preserve">M     </v>
      </c>
      <c r="D44" s="322">
        <v>2.8999999999999998E-3</v>
      </c>
      <c r="E44" s="323" t="s">
        <v>12494</v>
      </c>
      <c r="F44" s="89">
        <f>VLOOKUP(J44,'sinapi-set_23 nao deso'!$A:$J,6,0)</f>
        <v>0</v>
      </c>
      <c r="G44" s="71">
        <f>VLOOKUP(J44,'sinapi-set_23 nao deso'!$A:$J,7,0)+VLOOKUP(J44,'sinapi-set_23 nao deso'!$A:$J,10,0)</f>
        <v>1.71</v>
      </c>
      <c r="H44" s="71">
        <f>VLOOKUP(J44,'sinapi-set_23 nao deso'!$A:$J,8,0)</f>
        <v>0</v>
      </c>
      <c r="I44" s="325" t="s">
        <v>58</v>
      </c>
      <c r="J44" s="335">
        <v>4512</v>
      </c>
      <c r="K44" s="327">
        <f t="shared" ref="K44:K49" si="18">TRUNC($D44*F44,4)</f>
        <v>0</v>
      </c>
      <c r="L44" s="327">
        <f t="shared" ref="L44:L49" si="19">TRUNC($D44*G44,4)</f>
        <v>4.8999999999999998E-3</v>
      </c>
      <c r="M44" s="327">
        <f t="shared" ref="M44:M49" si="20">TRUNC($D44*H44,4)</f>
        <v>0</v>
      </c>
    </row>
    <row r="45" spans="1:13" s="328" customFormat="1" ht="28.5" x14ac:dyDescent="0.25">
      <c r="A45" s="320">
        <v>2</v>
      </c>
      <c r="B45" s="321" t="str">
        <f>VLOOKUP(J45,'sinapi-set_23 nao deso'!$A:$J,2,0)</f>
        <v>AUXILIAR DE TOPÓGRAFO COM ENCARGOS COMPLEMENTARES</v>
      </c>
      <c r="C45" s="320" t="str">
        <f>VLOOKUP(J45,'sinapi-set_23 nao deso'!$A:$J,3,0)</f>
        <v>H</v>
      </c>
      <c r="D45" s="322">
        <v>2.5000000000000001E-3</v>
      </c>
      <c r="E45" s="323" t="s">
        <v>12494</v>
      </c>
      <c r="F45" s="89">
        <f>VLOOKUP(J45,'sinapi-set_23 nao deso'!$A:$J,6,0)</f>
        <v>17.28</v>
      </c>
      <c r="G45" s="71">
        <f>VLOOKUP(J45,'sinapi-set_23 nao deso'!$A:$J,7,0)+VLOOKUP(J45,'sinapi-set_23 nao deso'!$A:$J,10,0)</f>
        <v>1.96</v>
      </c>
      <c r="H45" s="71">
        <f>VLOOKUP(J45,'sinapi-set_23 nao deso'!$A:$J,8,0)</f>
        <v>0</v>
      </c>
      <c r="I45" s="325" t="s">
        <v>58</v>
      </c>
      <c r="J45" s="335">
        <v>88253</v>
      </c>
      <c r="K45" s="327">
        <f t="shared" si="18"/>
        <v>4.3200000000000002E-2</v>
      </c>
      <c r="L45" s="327">
        <f t="shared" si="19"/>
        <v>4.8999999999999998E-3</v>
      </c>
      <c r="M45" s="327">
        <f t="shared" si="20"/>
        <v>0</v>
      </c>
    </row>
    <row r="46" spans="1:13" s="328" customFormat="1" x14ac:dyDescent="0.25">
      <c r="A46" s="320">
        <v>3</v>
      </c>
      <c r="B46" s="321" t="str">
        <f>VLOOKUP(J46,'sinapi-set_23 nao deso'!$A:$J,2,0)</f>
        <v>NIVELADOR COM ENCARGOS COMPLEMENTARES</v>
      </c>
      <c r="C46" s="320" t="str">
        <f>VLOOKUP(J46,'sinapi-set_23 nao deso'!$A:$J,3,0)</f>
        <v>H</v>
      </c>
      <c r="D46" s="322">
        <v>2.5000000000000001E-3</v>
      </c>
      <c r="E46" s="323" t="s">
        <v>12494</v>
      </c>
      <c r="F46" s="89">
        <f>VLOOKUP(J46,'sinapi-set_23 nao deso'!$A:$J,6,0)</f>
        <v>22.06</v>
      </c>
      <c r="G46" s="71">
        <f>VLOOKUP(J46,'sinapi-set_23 nao deso'!$A:$J,7,0)+VLOOKUP(J46,'sinapi-set_23 nao deso'!$A:$J,10,0)</f>
        <v>1.96</v>
      </c>
      <c r="H46" s="71">
        <f>VLOOKUP(J46,'sinapi-set_23 nao deso'!$A:$J,8,0)</f>
        <v>0</v>
      </c>
      <c r="I46" s="325" t="s">
        <v>58</v>
      </c>
      <c r="J46" s="335">
        <v>88288</v>
      </c>
      <c r="K46" s="327">
        <f t="shared" si="18"/>
        <v>5.5100000000000003E-2</v>
      </c>
      <c r="L46" s="327">
        <f t="shared" si="19"/>
        <v>4.8999999999999998E-3</v>
      </c>
      <c r="M46" s="327">
        <f t="shared" si="20"/>
        <v>0</v>
      </c>
    </row>
    <row r="47" spans="1:13" s="328" customFormat="1" x14ac:dyDescent="0.25">
      <c r="A47" s="320">
        <v>4</v>
      </c>
      <c r="B47" s="321" t="str">
        <f>VLOOKUP(J47,'sinapi-set_23 nao deso'!$A:$J,2,0)</f>
        <v>SERVENTE COM ENCARGOS COMPLEMENTARES</v>
      </c>
      <c r="C47" s="320" t="str">
        <f>VLOOKUP(J47,'sinapi-set_23 nao deso'!$A:$J,3,0)</f>
        <v>H</v>
      </c>
      <c r="D47" s="322">
        <v>7.4999999999999997E-3</v>
      </c>
      <c r="E47" s="323" t="s">
        <v>12494</v>
      </c>
      <c r="F47" s="89">
        <f>VLOOKUP(J47,'sinapi-set_23 nao deso'!$A:$J,6,0)</f>
        <v>16.63</v>
      </c>
      <c r="G47" s="71">
        <f>VLOOKUP(J47,'sinapi-set_23 nao deso'!$A:$J,7,0)+VLOOKUP(J47,'sinapi-set_23 nao deso'!$A:$J,10,0)</f>
        <v>5.35</v>
      </c>
      <c r="H47" s="71">
        <f>VLOOKUP(J47,'sinapi-set_23 nao deso'!$A:$J,8,0)</f>
        <v>0</v>
      </c>
      <c r="I47" s="325" t="s">
        <v>58</v>
      </c>
      <c r="J47" s="335">
        <v>88316</v>
      </c>
      <c r="K47" s="327">
        <f t="shared" si="18"/>
        <v>0.12470000000000001</v>
      </c>
      <c r="L47" s="327">
        <f t="shared" si="19"/>
        <v>4.0099999999999997E-2</v>
      </c>
      <c r="M47" s="327">
        <f t="shared" si="20"/>
        <v>0</v>
      </c>
    </row>
    <row r="48" spans="1:13" s="328" customFormat="1" ht="28.5" x14ac:dyDescent="0.25">
      <c r="A48" s="320">
        <v>5</v>
      </c>
      <c r="B48" s="321" t="str">
        <f>VLOOKUP(J48,'sinapi-set_23 nao deso'!$A:$J,2,0)</f>
        <v>DESENHISTA DETALHISTA COM ENCARGOS COMPLEMENTARES</v>
      </c>
      <c r="C48" s="320" t="str">
        <f>VLOOKUP(J48,'sinapi-set_23 nao deso'!$A:$J,3,0)</f>
        <v>H</v>
      </c>
      <c r="D48" s="322">
        <v>2E-3</v>
      </c>
      <c r="E48" s="323" t="s">
        <v>12494</v>
      </c>
      <c r="F48" s="89">
        <f>VLOOKUP(J48,'sinapi-set_23 nao deso'!$A:$J,6,0)</f>
        <v>37.19</v>
      </c>
      <c r="G48" s="71">
        <f>VLOOKUP(J48,'sinapi-set_23 nao deso'!$A:$J,7,0)+VLOOKUP(J48,'sinapi-set_23 nao deso'!$A:$J,10,0)</f>
        <v>1.96</v>
      </c>
      <c r="H48" s="71">
        <f>VLOOKUP(J48,'sinapi-set_23 nao deso'!$A:$J,8,0)</f>
        <v>0</v>
      </c>
      <c r="I48" s="325" t="s">
        <v>58</v>
      </c>
      <c r="J48" s="335">
        <v>88597</v>
      </c>
      <c r="K48" s="327">
        <f t="shared" si="18"/>
        <v>7.4300000000000005E-2</v>
      </c>
      <c r="L48" s="327">
        <f t="shared" si="19"/>
        <v>3.8999999999999998E-3</v>
      </c>
      <c r="M48" s="327">
        <f t="shared" si="20"/>
        <v>0</v>
      </c>
    </row>
    <row r="49" spans="1:13" s="328" customFormat="1" ht="42.75" x14ac:dyDescent="0.25">
      <c r="A49" s="320">
        <v>6</v>
      </c>
      <c r="B49" s="321" t="str">
        <f>VLOOKUP(J49,'sinapi-set_23 nao deso'!$A:$J,2,0)</f>
        <v>CAMINHONETE CABINE SIMPLES COM MOTOR 1.6 FLEX, CÂMBIO MANUAL, POTÊNCIA 101/104 CV, 2 PORTAS - CHP DIURNO. AF_11/2015</v>
      </c>
      <c r="C49" s="320" t="str">
        <f>VLOOKUP(J49,'sinapi-set_23 nao deso'!$A:$J,3,0)</f>
        <v>CHP</v>
      </c>
      <c r="D49" s="322">
        <v>1E-3</v>
      </c>
      <c r="E49" s="323" t="s">
        <v>12494</v>
      </c>
      <c r="F49" s="89">
        <f>VLOOKUP(J49,'sinapi-set_23 nao deso'!$A:$J,6,0)</f>
        <v>18.170000000000002</v>
      </c>
      <c r="G49" s="71">
        <f>VLOOKUP(J49,'sinapi-set_23 nao deso'!$A:$J,7,0)+VLOOKUP(J49,'sinapi-set_23 nao deso'!$A:$J,10,0)</f>
        <v>42.53</v>
      </c>
      <c r="H49" s="71">
        <f>VLOOKUP(J49,'sinapi-set_23 nao deso'!$A:$J,8,0)</f>
        <v>12.99</v>
      </c>
      <c r="I49" s="325" t="s">
        <v>58</v>
      </c>
      <c r="J49" s="335">
        <v>92145</v>
      </c>
      <c r="K49" s="327">
        <f t="shared" si="18"/>
        <v>1.8100000000000002E-2</v>
      </c>
      <c r="L49" s="327">
        <f t="shared" si="19"/>
        <v>4.2500000000000003E-2</v>
      </c>
      <c r="M49" s="327">
        <f t="shared" si="20"/>
        <v>1.29E-2</v>
      </c>
    </row>
    <row r="50" spans="1:13" s="328" customFormat="1" x14ac:dyDescent="0.25">
      <c r="A50" s="336"/>
      <c r="B50" s="336"/>
      <c r="C50" s="337"/>
      <c r="D50" s="348"/>
      <c r="E50" s="336"/>
      <c r="F50" s="336"/>
      <c r="G50" s="336"/>
      <c r="H50" s="336"/>
      <c r="I50" s="336"/>
      <c r="J50" s="336"/>
      <c r="K50" s="336"/>
      <c r="L50" s="336"/>
      <c r="M50" s="336"/>
    </row>
    <row r="51" spans="1:13" s="328" customFormat="1" x14ac:dyDescent="0.25">
      <c r="A51" s="336"/>
      <c r="B51" s="336"/>
      <c r="C51" s="337"/>
      <c r="D51" s="338"/>
      <c r="E51" s="336"/>
      <c r="F51" s="336"/>
      <c r="G51" s="336"/>
      <c r="H51" s="336"/>
      <c r="I51" s="336"/>
      <c r="J51" s="336"/>
      <c r="K51" s="336"/>
      <c r="L51" s="336"/>
      <c r="M51" s="336"/>
    </row>
    <row r="52" spans="1:13" s="14" customFormat="1" ht="14.25" x14ac:dyDescent="0.2">
      <c r="A52" s="308" t="s">
        <v>9</v>
      </c>
      <c r="B52" s="309" t="s">
        <v>70</v>
      </c>
      <c r="C52" s="309"/>
      <c r="D52" s="513"/>
      <c r="E52" s="309"/>
      <c r="F52" s="309" t="s">
        <v>69</v>
      </c>
      <c r="G52" s="309" t="s">
        <v>69</v>
      </c>
      <c r="H52" s="309" t="s">
        <v>69</v>
      </c>
      <c r="I52" s="312" t="s">
        <v>71</v>
      </c>
      <c r="J52" s="313"/>
      <c r="K52" s="342" t="s">
        <v>100</v>
      </c>
      <c r="L52" s="342" t="s">
        <v>12263</v>
      </c>
      <c r="M52" s="342" t="s">
        <v>12264</v>
      </c>
    </row>
    <row r="53" spans="1:13" s="15" customFormat="1" x14ac:dyDescent="0.25">
      <c r="A53" s="92" t="s">
        <v>9268</v>
      </c>
      <c r="B53" s="93" t="s">
        <v>12540</v>
      </c>
      <c r="C53" s="94"/>
      <c r="D53" s="514"/>
      <c r="E53" s="94"/>
      <c r="F53" s="95"/>
      <c r="G53" s="95"/>
      <c r="H53" s="95"/>
      <c r="I53" s="97" t="s">
        <v>79</v>
      </c>
      <c r="J53" s="96"/>
      <c r="K53" s="98">
        <f>TRUNC(SUM(K55:K58),2)</f>
        <v>2.1800000000000002</v>
      </c>
      <c r="L53" s="98">
        <f>TRUNC(SUM(L55:L58),2)</f>
        <v>0.32</v>
      </c>
      <c r="M53" s="98">
        <f>TRUNC(SUM(M55:M58),2)</f>
        <v>0</v>
      </c>
    </row>
    <row r="54" spans="1:13" s="15" customFormat="1" ht="28.5" x14ac:dyDescent="0.2">
      <c r="A54" s="99" t="s">
        <v>0</v>
      </c>
      <c r="B54" s="100" t="s">
        <v>1</v>
      </c>
      <c r="C54" s="101" t="s">
        <v>2</v>
      </c>
      <c r="D54" s="515" t="s">
        <v>95</v>
      </c>
      <c r="E54" s="103" t="s">
        <v>96</v>
      </c>
      <c r="F54" s="104" t="s">
        <v>97</v>
      </c>
      <c r="G54" s="104" t="s">
        <v>12259</v>
      </c>
      <c r="H54" s="104" t="s">
        <v>12260</v>
      </c>
      <c r="I54" s="105" t="s">
        <v>98</v>
      </c>
      <c r="J54" s="106"/>
      <c r="K54" s="104" t="s">
        <v>99</v>
      </c>
      <c r="L54" s="104" t="s">
        <v>12261</v>
      </c>
      <c r="M54" s="104" t="s">
        <v>12262</v>
      </c>
    </row>
    <row r="55" spans="1:13" ht="28.5" x14ac:dyDescent="0.25">
      <c r="A55" s="66">
        <v>1</v>
      </c>
      <c r="B55" s="321" t="str">
        <f>VLOOKUP(J55,'sinapi-set_23 nao deso'!$A:$J,2,0)</f>
        <v>LOCACAO DE TEODOLITO ELETRONICO, PRECISAO ANGULAR DE 5 A 7 SEGUNDOS, INCLUINDO TRIPE</v>
      </c>
      <c r="C55" s="320" t="str">
        <f>VLOOKUP(J55,'sinapi-set_23 nao deso'!$A:$J,3,0)</f>
        <v xml:space="preserve">H     </v>
      </c>
      <c r="D55" s="322">
        <v>0.03</v>
      </c>
      <c r="E55" s="70" t="s">
        <v>9259</v>
      </c>
      <c r="F55" s="89">
        <f>VLOOKUP(J55,'sinapi-set_23 nao deso'!$A:$J,6,0)</f>
        <v>0</v>
      </c>
      <c r="G55" s="71">
        <f>VLOOKUP(J55,'sinapi-set_23 nao deso'!$A:$J,7,0)+VLOOKUP(J55,'sinapi-set_23 nao deso'!$A:$J,10,0)</f>
        <v>2.48</v>
      </c>
      <c r="H55" s="71">
        <f>VLOOKUP(J55,'sinapi-set_23 nao deso'!$A:$J,8,0)</f>
        <v>0</v>
      </c>
      <c r="I55" s="69" t="s">
        <v>58</v>
      </c>
      <c r="J55" s="76">
        <v>7247</v>
      </c>
      <c r="K55" s="327">
        <f t="shared" ref="K55:K58" si="21">TRUNC($D55*F55,4)</f>
        <v>0</v>
      </c>
      <c r="L55" s="327">
        <f t="shared" ref="L55:L58" si="22">TRUNC($D55*G55,4)</f>
        <v>7.4399999999999994E-2</v>
      </c>
      <c r="M55" s="327">
        <f t="shared" ref="M55:M58" si="23">TRUNC($D55*H55,4)</f>
        <v>0</v>
      </c>
    </row>
    <row r="56" spans="1:13" ht="28.5" x14ac:dyDescent="0.25">
      <c r="A56" s="66">
        <v>2</v>
      </c>
      <c r="B56" s="321" t="str">
        <f>VLOOKUP(J56,'sinapi-set_23 nao deso'!$A:$J,2,0)</f>
        <v>LOCACAO DE NIVEL OPTICO, COM PRECISAO DE 0,7 MM, AUMENTO DE 32X</v>
      </c>
      <c r="C56" s="320" t="str">
        <f>VLOOKUP(J56,'sinapi-set_23 nao deso'!$A:$J,3,0)</f>
        <v xml:space="preserve">H     </v>
      </c>
      <c r="D56" s="322">
        <v>0.03</v>
      </c>
      <c r="E56" s="70" t="s">
        <v>9259</v>
      </c>
      <c r="F56" s="89">
        <f>VLOOKUP(J56,'sinapi-set_23 nao deso'!$A:$J,6,0)</f>
        <v>0</v>
      </c>
      <c r="G56" s="71">
        <f>VLOOKUP(J56,'sinapi-set_23 nao deso'!$A:$J,7,0)+VLOOKUP(J56,'sinapi-set_23 nao deso'!$A:$J,10,0)</f>
        <v>2.48</v>
      </c>
      <c r="H56" s="71">
        <f>VLOOKUP(J56,'sinapi-set_23 nao deso'!$A:$J,8,0)</f>
        <v>0</v>
      </c>
      <c r="I56" s="69" t="s">
        <v>58</v>
      </c>
      <c r="J56" s="76">
        <v>7252</v>
      </c>
      <c r="K56" s="327">
        <f t="shared" si="21"/>
        <v>0</v>
      </c>
      <c r="L56" s="327">
        <f t="shared" si="22"/>
        <v>7.4399999999999994E-2</v>
      </c>
      <c r="M56" s="327">
        <f t="shared" si="23"/>
        <v>0</v>
      </c>
    </row>
    <row r="57" spans="1:13" ht="28.5" x14ac:dyDescent="0.25">
      <c r="A57" s="66">
        <v>3</v>
      </c>
      <c r="B57" s="321" t="str">
        <f>VLOOKUP(J57,'sinapi-set_23 nao deso'!$A:$J,2,0)</f>
        <v>AUXILIAR DE TOPÓGRAFO COM ENCARGOS COMPLEMENTARES</v>
      </c>
      <c r="C57" s="320" t="str">
        <f>VLOOKUP(J57,'sinapi-set_23 nao deso'!$A:$J,3,0)</f>
        <v>H</v>
      </c>
      <c r="D57" s="322">
        <v>0.06</v>
      </c>
      <c r="E57" s="70" t="s">
        <v>9259</v>
      </c>
      <c r="F57" s="89">
        <f>VLOOKUP(J57,'sinapi-set_23 nao deso'!$A:$J,6,0)</f>
        <v>17.28</v>
      </c>
      <c r="G57" s="71">
        <f>VLOOKUP(J57,'sinapi-set_23 nao deso'!$A:$J,7,0)+VLOOKUP(J57,'sinapi-set_23 nao deso'!$A:$J,10,0)</f>
        <v>1.96</v>
      </c>
      <c r="H57" s="71">
        <f>VLOOKUP(J57,'sinapi-set_23 nao deso'!$A:$J,8,0)</f>
        <v>0</v>
      </c>
      <c r="I57" s="69" t="s">
        <v>58</v>
      </c>
      <c r="J57" s="76">
        <v>88253</v>
      </c>
      <c r="K57" s="327">
        <f t="shared" si="21"/>
        <v>1.0367999999999999</v>
      </c>
      <c r="L57" s="327">
        <f t="shared" si="22"/>
        <v>0.1176</v>
      </c>
      <c r="M57" s="327">
        <f t="shared" si="23"/>
        <v>0</v>
      </c>
    </row>
    <row r="58" spans="1:13" x14ac:dyDescent="0.25">
      <c r="A58" s="66">
        <v>4</v>
      </c>
      <c r="B58" s="321" t="str">
        <f>VLOOKUP(J58,'sinapi-set_23 nao deso'!$A:$J,2,0)</f>
        <v>TOPOGRAFO COM ENCARGOS COMPLEMENTARES</v>
      </c>
      <c r="C58" s="320" t="str">
        <f>VLOOKUP(J58,'sinapi-set_23 nao deso'!$A:$J,3,0)</f>
        <v>H</v>
      </c>
      <c r="D58" s="322">
        <v>0.03</v>
      </c>
      <c r="E58" s="70" t="s">
        <v>9259</v>
      </c>
      <c r="F58" s="89">
        <f>VLOOKUP(J58,'sinapi-set_23 nao deso'!$A:$J,6,0)</f>
        <v>38.43</v>
      </c>
      <c r="G58" s="71">
        <f>VLOOKUP(J58,'sinapi-set_23 nao deso'!$A:$J,7,0)+VLOOKUP(J58,'sinapi-set_23 nao deso'!$A:$J,10,0)</f>
        <v>1.96</v>
      </c>
      <c r="H58" s="71">
        <f>VLOOKUP(J58,'sinapi-set_23 nao deso'!$A:$J,8,0)</f>
        <v>0</v>
      </c>
      <c r="I58" s="69" t="s">
        <v>58</v>
      </c>
      <c r="J58" s="76">
        <v>90781</v>
      </c>
      <c r="K58" s="327">
        <f t="shared" si="21"/>
        <v>1.1529</v>
      </c>
      <c r="L58" s="327">
        <f t="shared" si="22"/>
        <v>5.8799999999999998E-2</v>
      </c>
      <c r="M58" s="327">
        <f t="shared" si="23"/>
        <v>0</v>
      </c>
    </row>
    <row r="59" spans="1:13" x14ac:dyDescent="0.25">
      <c r="A59" s="7"/>
      <c r="B59" s="7"/>
      <c r="C59" s="7"/>
      <c r="D59" s="516"/>
      <c r="E59" s="7"/>
      <c r="F59" s="90"/>
      <c r="G59" s="90"/>
      <c r="H59" s="90"/>
      <c r="I59" s="7"/>
      <c r="J59" s="7"/>
      <c r="K59" s="7"/>
      <c r="L59" s="7"/>
      <c r="M59" s="7"/>
    </row>
    <row r="60" spans="1:13" x14ac:dyDescent="0.25">
      <c r="A60" s="7"/>
      <c r="B60" s="7"/>
      <c r="C60" s="7"/>
      <c r="D60" s="516"/>
      <c r="E60" s="7"/>
      <c r="F60" s="90"/>
      <c r="G60" s="90"/>
      <c r="H60" s="90"/>
      <c r="I60" s="7"/>
      <c r="J60" s="7"/>
      <c r="K60" s="7"/>
      <c r="L60" s="7"/>
      <c r="M60" s="7"/>
    </row>
    <row r="61" spans="1:13" s="14" customFormat="1" ht="14.25" x14ac:dyDescent="0.2">
      <c r="A61" s="308" t="s">
        <v>9</v>
      </c>
      <c r="B61" s="309" t="s">
        <v>70</v>
      </c>
      <c r="C61" s="309"/>
      <c r="D61" s="513"/>
      <c r="E61" s="309"/>
      <c r="F61" s="309" t="s">
        <v>69</v>
      </c>
      <c r="G61" s="309" t="s">
        <v>69</v>
      </c>
      <c r="H61" s="309" t="s">
        <v>69</v>
      </c>
      <c r="I61" s="312" t="s">
        <v>71</v>
      </c>
      <c r="J61" s="313"/>
      <c r="K61" s="342" t="s">
        <v>100</v>
      </c>
      <c r="L61" s="342" t="s">
        <v>12263</v>
      </c>
      <c r="M61" s="342" t="s">
        <v>12264</v>
      </c>
    </row>
    <row r="62" spans="1:13" s="15" customFormat="1" x14ac:dyDescent="0.25">
      <c r="A62" s="92" t="s">
        <v>12814</v>
      </c>
      <c r="B62" s="93" t="s">
        <v>13253</v>
      </c>
      <c r="C62" s="94"/>
      <c r="D62" s="514"/>
      <c r="E62" s="94"/>
      <c r="F62" s="95"/>
      <c r="G62" s="95"/>
      <c r="H62" s="95"/>
      <c r="I62" s="97" t="s">
        <v>79</v>
      </c>
      <c r="J62" s="96"/>
      <c r="K62" s="98">
        <f>TRUNC(SUM(K64),2)</f>
        <v>1.85</v>
      </c>
      <c r="L62" s="98">
        <f>TRUNC(SUM(L64),2)</f>
        <v>0.09</v>
      </c>
      <c r="M62" s="98">
        <f>TRUNC(SUM(M64),2)</f>
        <v>0</v>
      </c>
    </row>
    <row r="63" spans="1:13" s="15" customFormat="1" ht="28.5" x14ac:dyDescent="0.2">
      <c r="A63" s="99" t="s">
        <v>0</v>
      </c>
      <c r="B63" s="100" t="s">
        <v>1</v>
      </c>
      <c r="C63" s="101" t="s">
        <v>2</v>
      </c>
      <c r="D63" s="515" t="s">
        <v>95</v>
      </c>
      <c r="E63" s="103" t="s">
        <v>96</v>
      </c>
      <c r="F63" s="104" t="s">
        <v>97</v>
      </c>
      <c r="G63" s="104" t="s">
        <v>12259</v>
      </c>
      <c r="H63" s="104" t="s">
        <v>12260</v>
      </c>
      <c r="I63" s="105" t="s">
        <v>98</v>
      </c>
      <c r="J63" s="106"/>
      <c r="K63" s="104" t="s">
        <v>99</v>
      </c>
      <c r="L63" s="104" t="s">
        <v>12261</v>
      </c>
      <c r="M63" s="104" t="s">
        <v>12262</v>
      </c>
    </row>
    <row r="64" spans="1:13" s="7" customFormat="1" ht="28.5" x14ac:dyDescent="0.2">
      <c r="A64" s="66">
        <v>1</v>
      </c>
      <c r="B64" s="321" t="str">
        <f>VLOOKUP(J64,'sinapi-set_23 nao deso'!$A:$J,2,0)</f>
        <v>DESENHISTA DETALHISTA COM ENCARGOS COMPLEMENTARES</v>
      </c>
      <c r="C64" s="320" t="str">
        <f>VLOOKUP(J64,'sinapi-set_23 nao deso'!$A:$J,3,0)</f>
        <v>H</v>
      </c>
      <c r="D64" s="322">
        <v>0.05</v>
      </c>
      <c r="E64" s="128"/>
      <c r="F64" s="89">
        <f>VLOOKUP(J64,'sinapi-set_23 nao deso'!$A:$J,6,0)</f>
        <v>37.19</v>
      </c>
      <c r="G64" s="71">
        <f>VLOOKUP(J64,'sinapi-set_23 nao deso'!$A:$J,7,0)+VLOOKUP(J64,'sinapi-set_23 nao deso'!$A:$J,10,0)</f>
        <v>1.96</v>
      </c>
      <c r="H64" s="71">
        <f>VLOOKUP(J64,'sinapi-set_23 nao deso'!$A:$J,8,0)</f>
        <v>0</v>
      </c>
      <c r="I64" s="10" t="s">
        <v>58</v>
      </c>
      <c r="J64" s="135">
        <v>88597</v>
      </c>
      <c r="K64" s="327">
        <f t="shared" ref="K64" si="24">TRUNC($D64*F64,4)</f>
        <v>1.8594999999999999</v>
      </c>
      <c r="L64" s="327">
        <f t="shared" ref="L64" si="25">TRUNC($D64*G64,4)</f>
        <v>9.8000000000000004E-2</v>
      </c>
      <c r="M64" s="327">
        <f t="shared" ref="M64" si="26">TRUNC($D64*H64,4)</f>
        <v>0</v>
      </c>
    </row>
    <row r="65" spans="1:13" s="7" customFormat="1" x14ac:dyDescent="0.2">
      <c r="A65" s="5"/>
      <c r="B65" s="130" t="s">
        <v>69</v>
      </c>
      <c r="C65" s="131"/>
      <c r="D65" s="517"/>
      <c r="E65" s="132"/>
      <c r="F65" s="133"/>
      <c r="G65" s="7" t="s">
        <v>69</v>
      </c>
      <c r="H65" s="7" t="s">
        <v>69</v>
      </c>
      <c r="I65" s="131"/>
      <c r="J65" s="134"/>
      <c r="K65" s="134"/>
      <c r="L65" s="15"/>
      <c r="M65" s="15"/>
    </row>
    <row r="67" spans="1:13" s="328" customFormat="1" x14ac:dyDescent="0.25">
      <c r="A67" s="308" t="s">
        <v>9</v>
      </c>
      <c r="B67" s="309" t="s">
        <v>70</v>
      </c>
      <c r="C67" s="339"/>
      <c r="D67" s="340"/>
      <c r="E67" s="309"/>
      <c r="F67" s="309" t="s">
        <v>69</v>
      </c>
      <c r="G67" s="309"/>
      <c r="H67" s="309"/>
      <c r="I67" s="312" t="s">
        <v>71</v>
      </c>
      <c r="J67" s="341"/>
      <c r="K67" s="313" t="s">
        <v>100</v>
      </c>
      <c r="L67" s="342" t="s">
        <v>12263</v>
      </c>
      <c r="M67" s="342" t="s">
        <v>12264</v>
      </c>
    </row>
    <row r="68" spans="1:13" s="328" customFormat="1" x14ac:dyDescent="0.25">
      <c r="A68" s="92" t="s">
        <v>12815</v>
      </c>
      <c r="B68" s="93" t="s">
        <v>13221</v>
      </c>
      <c r="C68" s="343"/>
      <c r="D68" s="344"/>
      <c r="E68" s="94"/>
      <c r="F68" s="315"/>
      <c r="G68" s="315"/>
      <c r="H68" s="315"/>
      <c r="I68" s="97" t="s">
        <v>40</v>
      </c>
      <c r="J68" s="316"/>
      <c r="K68" s="98">
        <f>TRUNC(SUM(K70:K72),2)</f>
        <v>140.80000000000001</v>
      </c>
      <c r="L68" s="98">
        <f t="shared" ref="L68:M68" si="27">TRUNC(SUM(L70:L72),2)</f>
        <v>9.69</v>
      </c>
      <c r="M68" s="98">
        <f t="shared" si="27"/>
        <v>25.15</v>
      </c>
    </row>
    <row r="69" spans="1:13" s="328" customFormat="1" ht="28.5" x14ac:dyDescent="0.25">
      <c r="A69" s="345" t="s">
        <v>0</v>
      </c>
      <c r="B69" s="100" t="s">
        <v>1</v>
      </c>
      <c r="C69" s="101" t="s">
        <v>2</v>
      </c>
      <c r="D69" s="319" t="s">
        <v>95</v>
      </c>
      <c r="E69" s="103" t="s">
        <v>96</v>
      </c>
      <c r="F69" s="104" t="s">
        <v>97</v>
      </c>
      <c r="G69" s="104" t="s">
        <v>12259</v>
      </c>
      <c r="H69" s="104" t="s">
        <v>12260</v>
      </c>
      <c r="I69" s="105" t="s">
        <v>98</v>
      </c>
      <c r="J69" s="106"/>
      <c r="K69" s="104" t="s">
        <v>99</v>
      </c>
      <c r="L69" s="104" t="s">
        <v>12261</v>
      </c>
      <c r="M69" s="104" t="s">
        <v>12262</v>
      </c>
    </row>
    <row r="70" spans="1:13" s="7" customFormat="1" ht="28.5" x14ac:dyDescent="0.2">
      <c r="A70" s="415">
        <v>1</v>
      </c>
      <c r="B70" s="321" t="str">
        <f>VLOOKUP(J70,'sinapi-set_23 nao deso'!$A:$J,2,0)</f>
        <v>AUXILIAR DE LABORATÓRIO COM ENCARGOS COMPLEMENTARES</v>
      </c>
      <c r="C70" s="320" t="str">
        <f>VLOOKUP(J70,'sinapi-set_23 nao deso'!$A:$J,3,0)</f>
        <v>H</v>
      </c>
      <c r="D70" s="322">
        <v>3.2</v>
      </c>
      <c r="E70" s="416" t="s">
        <v>13222</v>
      </c>
      <c r="F70" s="89">
        <f>VLOOKUP(J70,'sinapi-set_23 nao deso'!$A:$J,6,0)</f>
        <v>27.5</v>
      </c>
      <c r="G70" s="71">
        <f>VLOOKUP(J70,'sinapi-set_23 nao deso'!$A:$J,7,0)+VLOOKUP(J70,'sinapi-set_23 nao deso'!$A:$J,10,0)</f>
        <v>2.02</v>
      </c>
      <c r="H70" s="71">
        <f>VLOOKUP(J70,'sinapi-set_23 nao deso'!$A:$J,8,0)</f>
        <v>0</v>
      </c>
      <c r="I70" s="417" t="s">
        <v>58</v>
      </c>
      <c r="J70" s="332">
        <v>88249</v>
      </c>
      <c r="K70" s="327">
        <f t="shared" ref="K70:M72" si="28">TRUNC($D70*F70,4)</f>
        <v>88</v>
      </c>
      <c r="L70" s="327">
        <f t="shared" si="28"/>
        <v>6.4640000000000004</v>
      </c>
      <c r="M70" s="327">
        <f t="shared" si="28"/>
        <v>0</v>
      </c>
    </row>
    <row r="71" spans="1:13" s="7" customFormat="1" ht="28.5" x14ac:dyDescent="0.2">
      <c r="A71" s="415">
        <v>2</v>
      </c>
      <c r="B71" s="321" t="str">
        <f>VLOOKUP(J71,'sinapi-set_23 nao deso'!$A:$J,2,0)</f>
        <v>TÉCNICO DE LABORATÓRIO COM ENCARGOS COMPLEMENTARES</v>
      </c>
      <c r="C71" s="320" t="str">
        <f>VLOOKUP(J71,'sinapi-set_23 nao deso'!$A:$J,3,0)</f>
        <v>H</v>
      </c>
      <c r="D71" s="322">
        <v>1.6</v>
      </c>
      <c r="E71" s="416" t="s">
        <v>13222</v>
      </c>
      <c r="F71" s="89">
        <f>VLOOKUP(J71,'sinapi-set_23 nao deso'!$A:$J,6,0)</f>
        <v>33</v>
      </c>
      <c r="G71" s="71">
        <f>VLOOKUP(J71,'sinapi-set_23 nao deso'!$A:$J,7,0)+VLOOKUP(J71,'sinapi-set_23 nao deso'!$A:$J,10,0)</f>
        <v>2.02</v>
      </c>
      <c r="H71" s="71">
        <f>VLOOKUP(J71,'sinapi-set_23 nao deso'!$A:$J,8,0)</f>
        <v>0</v>
      </c>
      <c r="I71" s="417" t="s">
        <v>58</v>
      </c>
      <c r="J71" s="332">
        <v>88321</v>
      </c>
      <c r="K71" s="327">
        <f t="shared" si="28"/>
        <v>52.8</v>
      </c>
      <c r="L71" s="327">
        <f t="shared" si="28"/>
        <v>3.2320000000000002</v>
      </c>
      <c r="M71" s="327">
        <f t="shared" si="28"/>
        <v>0</v>
      </c>
    </row>
    <row r="72" spans="1:13" x14ac:dyDescent="0.25">
      <c r="A72" s="415">
        <v>3</v>
      </c>
      <c r="B72" s="127" t="str">
        <f>VLOOKUP(J72,tabelas!$A$1:$L$65546,4,0)</f>
        <v>Equipamentos/Materiais para ensaios</v>
      </c>
      <c r="C72" s="320" t="str">
        <f>VLOOKUP($J72,tabelas!$A:$L,5,0)</f>
        <v>MES</v>
      </c>
      <c r="D72" s="322">
        <f>TRUNC(D70/176*0.5,4)</f>
        <v>8.9999999999999993E-3</v>
      </c>
      <c r="E72" s="349"/>
      <c r="F72" s="404">
        <v>0</v>
      </c>
      <c r="G72" s="404">
        <v>0</v>
      </c>
      <c r="H72" s="330">
        <f>VLOOKUP($J72,tabelas!$A:$L,12,0)</f>
        <v>2795.34</v>
      </c>
      <c r="I72" s="331" t="s">
        <v>9263</v>
      </c>
      <c r="J72" s="350" t="s">
        <v>12647</v>
      </c>
      <c r="K72" s="327">
        <f t="shared" si="28"/>
        <v>0</v>
      </c>
      <c r="L72" s="327">
        <f t="shared" si="28"/>
        <v>0</v>
      </c>
      <c r="M72" s="327">
        <f t="shared" si="28"/>
        <v>25.158000000000001</v>
      </c>
    </row>
    <row r="73" spans="1:13" s="328" customFormat="1" x14ac:dyDescent="0.25">
      <c r="A73" s="336"/>
      <c r="B73" s="336"/>
      <c r="C73" s="337"/>
      <c r="D73" s="338"/>
      <c r="E73" s="336"/>
      <c r="F73" s="336"/>
      <c r="G73" s="336"/>
      <c r="H73" s="336"/>
      <c r="I73" s="336"/>
      <c r="J73" s="336"/>
      <c r="K73" s="336"/>
      <c r="L73" s="336"/>
      <c r="M73" s="336"/>
    </row>
    <row r="74" spans="1:13" s="328" customFormat="1" x14ac:dyDescent="0.25">
      <c r="A74" s="336"/>
      <c r="B74" s="336"/>
      <c r="C74" s="337"/>
      <c r="D74" s="338"/>
      <c r="E74" s="336"/>
      <c r="F74" s="336"/>
      <c r="G74" s="336"/>
      <c r="H74" s="336"/>
      <c r="I74" s="336"/>
      <c r="J74" s="336"/>
      <c r="K74" s="336"/>
      <c r="L74" s="336"/>
      <c r="M74" s="336"/>
    </row>
    <row r="75" spans="1:13" s="328" customFormat="1" x14ac:dyDescent="0.25">
      <c r="A75" s="308" t="s">
        <v>9</v>
      </c>
      <c r="B75" s="309" t="s">
        <v>70</v>
      </c>
      <c r="C75" s="339"/>
      <c r="D75" s="340"/>
      <c r="E75" s="309"/>
      <c r="F75" s="309" t="s">
        <v>69</v>
      </c>
      <c r="G75" s="309"/>
      <c r="H75" s="309"/>
      <c r="I75" s="312" t="s">
        <v>71</v>
      </c>
      <c r="J75" s="341"/>
      <c r="K75" s="313" t="s">
        <v>100</v>
      </c>
      <c r="L75" s="342" t="s">
        <v>12263</v>
      </c>
      <c r="M75" s="342" t="s">
        <v>12264</v>
      </c>
    </row>
    <row r="76" spans="1:13" s="328" customFormat="1" x14ac:dyDescent="0.25">
      <c r="A76" s="92" t="s">
        <v>12816</v>
      </c>
      <c r="B76" s="93" t="s">
        <v>12531</v>
      </c>
      <c r="C76" s="343"/>
      <c r="D76" s="344"/>
      <c r="E76" s="94"/>
      <c r="F76" s="315"/>
      <c r="G76" s="315"/>
      <c r="H76" s="315"/>
      <c r="I76" s="97" t="s">
        <v>40</v>
      </c>
      <c r="J76" s="316"/>
      <c r="K76" s="98">
        <f>TRUNC(SUM(K78:K80),2)</f>
        <v>79.2</v>
      </c>
      <c r="L76" s="98">
        <f t="shared" ref="L76:M76" si="29">TRUNC(SUM(L78:L80),2)</f>
        <v>5.45</v>
      </c>
      <c r="M76" s="98">
        <f t="shared" si="29"/>
        <v>14.25</v>
      </c>
    </row>
    <row r="77" spans="1:13" s="328" customFormat="1" ht="28.5" x14ac:dyDescent="0.25">
      <c r="A77" s="345" t="s">
        <v>0</v>
      </c>
      <c r="B77" s="100" t="s">
        <v>1</v>
      </c>
      <c r="C77" s="101" t="s">
        <v>2</v>
      </c>
      <c r="D77" s="319" t="s">
        <v>95</v>
      </c>
      <c r="E77" s="103" t="s">
        <v>96</v>
      </c>
      <c r="F77" s="104" t="s">
        <v>97</v>
      </c>
      <c r="G77" s="104" t="s">
        <v>12259</v>
      </c>
      <c r="H77" s="104" t="s">
        <v>12260</v>
      </c>
      <c r="I77" s="105" t="s">
        <v>98</v>
      </c>
      <c r="J77" s="106"/>
      <c r="K77" s="104" t="s">
        <v>99</v>
      </c>
      <c r="L77" s="104" t="s">
        <v>12261</v>
      </c>
      <c r="M77" s="104" t="s">
        <v>12262</v>
      </c>
    </row>
    <row r="78" spans="1:13" s="7" customFormat="1" ht="28.5" x14ac:dyDescent="0.2">
      <c r="A78" s="415">
        <v>1</v>
      </c>
      <c r="B78" s="321" t="str">
        <f>VLOOKUP(J78,'sinapi-set_23 nao deso'!$A:$J,2,0)</f>
        <v>AUXILIAR DE LABORATÓRIO COM ENCARGOS COMPLEMENTARES</v>
      </c>
      <c r="C78" s="320" t="str">
        <f>VLOOKUP(J78,'sinapi-set_23 nao deso'!$A:$J,3,0)</f>
        <v>H</v>
      </c>
      <c r="D78" s="322">
        <v>1.8</v>
      </c>
      <c r="E78" s="416" t="s">
        <v>12491</v>
      </c>
      <c r="F78" s="89">
        <f>VLOOKUP(J78,'sinapi-set_23 nao deso'!$A:$J,6,0)</f>
        <v>27.5</v>
      </c>
      <c r="G78" s="71">
        <f>VLOOKUP(J78,'sinapi-set_23 nao deso'!$A:$J,7,0)+VLOOKUP(J78,'sinapi-set_23 nao deso'!$A:$J,10,0)</f>
        <v>2.02</v>
      </c>
      <c r="H78" s="71">
        <f>VLOOKUP(J78,'sinapi-set_23 nao deso'!$A:$J,8,0)</f>
        <v>0</v>
      </c>
      <c r="I78" s="417" t="s">
        <v>58</v>
      </c>
      <c r="J78" s="332">
        <v>88249</v>
      </c>
      <c r="K78" s="327">
        <f t="shared" ref="K78:M80" si="30">TRUNC($D78*F78,4)</f>
        <v>49.5</v>
      </c>
      <c r="L78" s="327">
        <f t="shared" si="30"/>
        <v>3.6360000000000001</v>
      </c>
      <c r="M78" s="327">
        <f t="shared" si="30"/>
        <v>0</v>
      </c>
    </row>
    <row r="79" spans="1:13" s="7" customFormat="1" ht="28.5" x14ac:dyDescent="0.2">
      <c r="A79" s="415">
        <v>2</v>
      </c>
      <c r="B79" s="321" t="str">
        <f>VLOOKUP(J79,'sinapi-set_23 nao deso'!$A:$J,2,0)</f>
        <v>TÉCNICO DE LABORATÓRIO COM ENCARGOS COMPLEMENTARES</v>
      </c>
      <c r="C79" s="320" t="str">
        <f>VLOOKUP(J79,'sinapi-set_23 nao deso'!$A:$J,3,0)</f>
        <v>H</v>
      </c>
      <c r="D79" s="322">
        <v>0.9</v>
      </c>
      <c r="E79" s="416" t="s">
        <v>12491</v>
      </c>
      <c r="F79" s="89">
        <f>VLOOKUP(J79,'sinapi-set_23 nao deso'!$A:$J,6,0)</f>
        <v>33</v>
      </c>
      <c r="G79" s="71">
        <f>VLOOKUP(J79,'sinapi-set_23 nao deso'!$A:$J,7,0)+VLOOKUP(J79,'sinapi-set_23 nao deso'!$A:$J,10,0)</f>
        <v>2.02</v>
      </c>
      <c r="H79" s="71">
        <f>VLOOKUP(J79,'sinapi-set_23 nao deso'!$A:$J,8,0)</f>
        <v>0</v>
      </c>
      <c r="I79" s="417" t="s">
        <v>58</v>
      </c>
      <c r="J79" s="332">
        <v>88321</v>
      </c>
      <c r="K79" s="327">
        <f t="shared" si="30"/>
        <v>29.7</v>
      </c>
      <c r="L79" s="327">
        <f t="shared" si="30"/>
        <v>1.8180000000000001</v>
      </c>
      <c r="M79" s="327">
        <f t="shared" si="30"/>
        <v>0</v>
      </c>
    </row>
    <row r="80" spans="1:13" x14ac:dyDescent="0.25">
      <c r="A80" s="415">
        <v>3</v>
      </c>
      <c r="B80" s="127" t="str">
        <f>VLOOKUP(J80,tabelas!$A$1:$L$65546,4,0)</f>
        <v>Equipamentos/Materiais para ensaios</v>
      </c>
      <c r="C80" s="320" t="str">
        <f>VLOOKUP($J80,tabelas!$A:$L,5,0)</f>
        <v>MES</v>
      </c>
      <c r="D80" s="322">
        <f>TRUNC(D78/176*0.5,4)</f>
        <v>5.1000000000000004E-3</v>
      </c>
      <c r="E80" s="349"/>
      <c r="F80" s="404">
        <v>0</v>
      </c>
      <c r="G80" s="404">
        <v>0</v>
      </c>
      <c r="H80" s="330">
        <f>VLOOKUP($J80,tabelas!$A:$L,12,0)</f>
        <v>2795.34</v>
      </c>
      <c r="I80" s="331" t="s">
        <v>9263</v>
      </c>
      <c r="J80" s="350" t="s">
        <v>12647</v>
      </c>
      <c r="K80" s="327">
        <f t="shared" si="30"/>
        <v>0</v>
      </c>
      <c r="L80" s="327">
        <f t="shared" si="30"/>
        <v>0</v>
      </c>
      <c r="M80" s="327">
        <f t="shared" si="30"/>
        <v>14.2562</v>
      </c>
    </row>
    <row r="81" spans="1:13" s="328" customFormat="1" x14ac:dyDescent="0.25">
      <c r="A81" s="336"/>
      <c r="B81" s="336"/>
      <c r="C81" s="337"/>
      <c r="D81" s="338"/>
      <c r="E81" s="336"/>
      <c r="F81" s="336"/>
      <c r="G81" s="336"/>
      <c r="H81" s="336"/>
      <c r="I81" s="336"/>
      <c r="J81" s="336"/>
      <c r="K81" s="336"/>
      <c r="L81" s="336"/>
      <c r="M81" s="336"/>
    </row>
    <row r="82" spans="1:13" s="328" customFormat="1" x14ac:dyDescent="0.25">
      <c r="A82" s="336"/>
      <c r="B82" s="336"/>
      <c r="C82" s="337"/>
      <c r="D82" s="338"/>
      <c r="E82" s="336"/>
      <c r="F82" s="336"/>
      <c r="G82" s="336"/>
      <c r="H82" s="336"/>
      <c r="I82" s="336"/>
      <c r="J82" s="336"/>
      <c r="K82" s="336"/>
      <c r="L82" s="336"/>
      <c r="M82" s="336"/>
    </row>
    <row r="83" spans="1:13" s="328" customFormat="1" x14ac:dyDescent="0.25">
      <c r="A83" s="308" t="s">
        <v>9</v>
      </c>
      <c r="B83" s="309" t="s">
        <v>70</v>
      </c>
      <c r="C83" s="339"/>
      <c r="D83" s="340"/>
      <c r="E83" s="309"/>
      <c r="F83" s="309" t="s">
        <v>69</v>
      </c>
      <c r="G83" s="309"/>
      <c r="H83" s="309"/>
      <c r="I83" s="312" t="s">
        <v>71</v>
      </c>
      <c r="J83" s="341"/>
      <c r="K83" s="313" t="s">
        <v>100</v>
      </c>
      <c r="L83" s="342" t="s">
        <v>12263</v>
      </c>
      <c r="M83" s="342" t="s">
        <v>12264</v>
      </c>
    </row>
    <row r="84" spans="1:13" s="328" customFormat="1" x14ac:dyDescent="0.25">
      <c r="A84" s="92" t="s">
        <v>12817</v>
      </c>
      <c r="B84" s="93" t="s">
        <v>12532</v>
      </c>
      <c r="C84" s="343"/>
      <c r="D84" s="344"/>
      <c r="E84" s="94"/>
      <c r="F84" s="315"/>
      <c r="G84" s="315"/>
      <c r="H84" s="315"/>
      <c r="I84" s="97" t="s">
        <v>40</v>
      </c>
      <c r="J84" s="316"/>
      <c r="K84" s="98">
        <f>TRUNC(SUM(K86:K88),2)</f>
        <v>79.2</v>
      </c>
      <c r="L84" s="98">
        <f t="shared" ref="L84:M84" si="31">TRUNC(SUM(L86:L88),2)</f>
        <v>5.45</v>
      </c>
      <c r="M84" s="98">
        <f t="shared" si="31"/>
        <v>14.25</v>
      </c>
    </row>
    <row r="85" spans="1:13" s="328" customFormat="1" ht="28.5" x14ac:dyDescent="0.25">
      <c r="A85" s="345" t="s">
        <v>0</v>
      </c>
      <c r="B85" s="100" t="s">
        <v>1</v>
      </c>
      <c r="C85" s="101" t="s">
        <v>2</v>
      </c>
      <c r="D85" s="319" t="s">
        <v>95</v>
      </c>
      <c r="E85" s="103" t="s">
        <v>96</v>
      </c>
      <c r="F85" s="104" t="s">
        <v>97</v>
      </c>
      <c r="G85" s="104" t="s">
        <v>12259</v>
      </c>
      <c r="H85" s="104" t="s">
        <v>12260</v>
      </c>
      <c r="I85" s="105" t="s">
        <v>98</v>
      </c>
      <c r="J85" s="106"/>
      <c r="K85" s="104" t="s">
        <v>99</v>
      </c>
      <c r="L85" s="104" t="s">
        <v>12261</v>
      </c>
      <c r="M85" s="104" t="s">
        <v>12262</v>
      </c>
    </row>
    <row r="86" spans="1:13" s="7" customFormat="1" ht="28.5" x14ac:dyDescent="0.2">
      <c r="A86" s="415">
        <v>1</v>
      </c>
      <c r="B86" s="321" t="str">
        <f>VLOOKUP(J86,'sinapi-set_23 nao deso'!$A:$J,2,0)</f>
        <v>AUXILIAR DE LABORATÓRIO COM ENCARGOS COMPLEMENTARES</v>
      </c>
      <c r="C86" s="320" t="str">
        <f>VLOOKUP(J86,'sinapi-set_23 nao deso'!$A:$J,3,0)</f>
        <v>H</v>
      </c>
      <c r="D86" s="322">
        <v>1.8</v>
      </c>
      <c r="E86" s="416" t="s">
        <v>12492</v>
      </c>
      <c r="F86" s="89">
        <f>VLOOKUP(J86,'sinapi-set_23 nao deso'!$A:$J,6,0)</f>
        <v>27.5</v>
      </c>
      <c r="G86" s="71">
        <f>VLOOKUP(J86,'sinapi-set_23 nao deso'!$A:$J,7,0)+VLOOKUP(J86,'sinapi-set_23 nao deso'!$A:$J,10,0)</f>
        <v>2.02</v>
      </c>
      <c r="H86" s="71">
        <f>VLOOKUP(J86,'sinapi-set_23 nao deso'!$A:$J,8,0)</f>
        <v>0</v>
      </c>
      <c r="I86" s="417" t="s">
        <v>58</v>
      </c>
      <c r="J86" s="332">
        <v>88249</v>
      </c>
      <c r="K86" s="327">
        <f t="shared" ref="K86:M88" si="32">TRUNC($D86*F86,4)</f>
        <v>49.5</v>
      </c>
      <c r="L86" s="327">
        <f t="shared" si="32"/>
        <v>3.6360000000000001</v>
      </c>
      <c r="M86" s="327">
        <f t="shared" si="32"/>
        <v>0</v>
      </c>
    </row>
    <row r="87" spans="1:13" s="7" customFormat="1" ht="28.5" x14ac:dyDescent="0.2">
      <c r="A87" s="415">
        <v>2</v>
      </c>
      <c r="B87" s="321" t="str">
        <f>VLOOKUP(J87,'sinapi-set_23 nao deso'!$A:$J,2,0)</f>
        <v>TÉCNICO DE LABORATÓRIO COM ENCARGOS COMPLEMENTARES</v>
      </c>
      <c r="C87" s="320" t="str">
        <f>VLOOKUP(J87,'sinapi-set_23 nao deso'!$A:$J,3,0)</f>
        <v>H</v>
      </c>
      <c r="D87" s="322">
        <v>0.9</v>
      </c>
      <c r="E87" s="416" t="s">
        <v>12492</v>
      </c>
      <c r="F87" s="89">
        <f>VLOOKUP(J87,'sinapi-set_23 nao deso'!$A:$J,6,0)</f>
        <v>33</v>
      </c>
      <c r="G87" s="71">
        <f>VLOOKUP(J87,'sinapi-set_23 nao deso'!$A:$J,7,0)+VLOOKUP(J87,'sinapi-set_23 nao deso'!$A:$J,10,0)</f>
        <v>2.02</v>
      </c>
      <c r="H87" s="71">
        <f>VLOOKUP(J87,'sinapi-set_23 nao deso'!$A:$J,8,0)</f>
        <v>0</v>
      </c>
      <c r="I87" s="417" t="s">
        <v>58</v>
      </c>
      <c r="J87" s="332">
        <v>88321</v>
      </c>
      <c r="K87" s="327">
        <f t="shared" si="32"/>
        <v>29.7</v>
      </c>
      <c r="L87" s="327">
        <f t="shared" si="32"/>
        <v>1.8180000000000001</v>
      </c>
      <c r="M87" s="327">
        <f t="shared" si="32"/>
        <v>0</v>
      </c>
    </row>
    <row r="88" spans="1:13" x14ac:dyDescent="0.25">
      <c r="A88" s="415">
        <v>3</v>
      </c>
      <c r="B88" s="127" t="str">
        <f>VLOOKUP(J88,tabelas!$A$1:$L$65546,4,0)</f>
        <v>Equipamentos/Materiais para ensaios</v>
      </c>
      <c r="C88" s="320" t="str">
        <f>VLOOKUP($J88,tabelas!$A:$L,5,0)</f>
        <v>MES</v>
      </c>
      <c r="D88" s="322">
        <f>TRUNC(D86/176*0.5,4)</f>
        <v>5.1000000000000004E-3</v>
      </c>
      <c r="E88" s="349"/>
      <c r="F88" s="404">
        <v>0</v>
      </c>
      <c r="G88" s="404">
        <v>0</v>
      </c>
      <c r="H88" s="330">
        <f>VLOOKUP($J88,tabelas!$A:$L,12,0)</f>
        <v>2795.34</v>
      </c>
      <c r="I88" s="331" t="s">
        <v>9263</v>
      </c>
      <c r="J88" s="350" t="s">
        <v>12647</v>
      </c>
      <c r="K88" s="327">
        <f t="shared" si="32"/>
        <v>0</v>
      </c>
      <c r="L88" s="327">
        <f t="shared" si="32"/>
        <v>0</v>
      </c>
      <c r="M88" s="327">
        <f t="shared" si="32"/>
        <v>14.2562</v>
      </c>
    </row>
    <row r="89" spans="1:13" s="328" customFormat="1" x14ac:dyDescent="0.25">
      <c r="A89" s="336"/>
      <c r="B89" s="336"/>
      <c r="C89" s="337"/>
      <c r="D89" s="338"/>
      <c r="E89" s="336"/>
      <c r="F89" s="336"/>
      <c r="G89" s="336"/>
      <c r="H89" s="336"/>
      <c r="I89" s="336"/>
      <c r="J89" s="336"/>
      <c r="K89" s="336"/>
      <c r="L89" s="336"/>
      <c r="M89" s="336"/>
    </row>
    <row r="90" spans="1:13" s="328" customFormat="1" x14ac:dyDescent="0.25">
      <c r="A90" s="336"/>
      <c r="B90" s="336"/>
      <c r="C90" s="337"/>
      <c r="D90" s="338"/>
      <c r="E90" s="336"/>
      <c r="F90" s="336"/>
      <c r="G90" s="336"/>
      <c r="H90" s="336"/>
      <c r="I90" s="336"/>
      <c r="J90" s="336"/>
      <c r="K90" s="336"/>
      <c r="L90" s="336"/>
      <c r="M90" s="336"/>
    </row>
    <row r="91" spans="1:13" s="328" customFormat="1" x14ac:dyDescent="0.25">
      <c r="A91" s="308" t="s">
        <v>9</v>
      </c>
      <c r="B91" s="309" t="s">
        <v>70</v>
      </c>
      <c r="C91" s="339"/>
      <c r="D91" s="340"/>
      <c r="E91" s="309"/>
      <c r="F91" s="309" t="s">
        <v>69</v>
      </c>
      <c r="G91" s="309"/>
      <c r="H91" s="309"/>
      <c r="I91" s="312" t="s">
        <v>71</v>
      </c>
      <c r="J91" s="341"/>
      <c r="K91" s="313" t="s">
        <v>100</v>
      </c>
      <c r="L91" s="342" t="s">
        <v>12263</v>
      </c>
      <c r="M91" s="342" t="s">
        <v>12264</v>
      </c>
    </row>
    <row r="92" spans="1:13" s="328" customFormat="1" x14ac:dyDescent="0.25">
      <c r="A92" s="92" t="s">
        <v>12818</v>
      </c>
      <c r="B92" s="93" t="s">
        <v>12533</v>
      </c>
      <c r="C92" s="343"/>
      <c r="D92" s="344"/>
      <c r="E92" s="94"/>
      <c r="F92" s="315"/>
      <c r="G92" s="315"/>
      <c r="H92" s="315"/>
      <c r="I92" s="97" t="s">
        <v>40</v>
      </c>
      <c r="J92" s="316"/>
      <c r="K92" s="98">
        <f>TRUNC(SUM(K94:K96),2)</f>
        <v>167.2</v>
      </c>
      <c r="L92" s="98">
        <f t="shared" ref="L92:M92" si="33">TRUNC(SUM(L94:L96),2)</f>
        <v>11.51</v>
      </c>
      <c r="M92" s="98">
        <f t="shared" si="33"/>
        <v>29.91</v>
      </c>
    </row>
    <row r="93" spans="1:13" s="328" customFormat="1" ht="28.5" x14ac:dyDescent="0.25">
      <c r="A93" s="345" t="s">
        <v>0</v>
      </c>
      <c r="B93" s="100" t="s">
        <v>1</v>
      </c>
      <c r="C93" s="101" t="s">
        <v>2</v>
      </c>
      <c r="D93" s="319" t="s">
        <v>95</v>
      </c>
      <c r="E93" s="103" t="s">
        <v>96</v>
      </c>
      <c r="F93" s="104" t="s">
        <v>97</v>
      </c>
      <c r="G93" s="104" t="s">
        <v>12259</v>
      </c>
      <c r="H93" s="104" t="s">
        <v>12260</v>
      </c>
      <c r="I93" s="105" t="s">
        <v>98</v>
      </c>
      <c r="J93" s="106"/>
      <c r="K93" s="104" t="s">
        <v>99</v>
      </c>
      <c r="L93" s="104" t="s">
        <v>12261</v>
      </c>
      <c r="M93" s="104" t="s">
        <v>12262</v>
      </c>
    </row>
    <row r="94" spans="1:13" s="7" customFormat="1" ht="28.5" x14ac:dyDescent="0.2">
      <c r="A94" s="415">
        <v>1</v>
      </c>
      <c r="B94" s="321" t="str">
        <f>VLOOKUP(J94,'sinapi-set_23 nao deso'!$A:$J,2,0)</f>
        <v>AUXILIAR DE LABORATÓRIO COM ENCARGOS COMPLEMENTARES</v>
      </c>
      <c r="C94" s="320" t="str">
        <f>VLOOKUP(J94,'sinapi-set_23 nao deso'!$A:$J,3,0)</f>
        <v>H</v>
      </c>
      <c r="D94" s="322">
        <v>3.8</v>
      </c>
      <c r="E94" s="416" t="s">
        <v>12493</v>
      </c>
      <c r="F94" s="89">
        <f>VLOOKUP(J94,'sinapi-set_23 nao deso'!$A:$J,6,0)</f>
        <v>27.5</v>
      </c>
      <c r="G94" s="71">
        <f>VLOOKUP(J94,'sinapi-set_23 nao deso'!$A:$J,7,0)+VLOOKUP(J94,'sinapi-set_23 nao deso'!$A:$J,10,0)</f>
        <v>2.02</v>
      </c>
      <c r="H94" s="71">
        <f>VLOOKUP(J94,'sinapi-set_23 nao deso'!$A:$J,8,0)</f>
        <v>0</v>
      </c>
      <c r="I94" s="417" t="s">
        <v>58</v>
      </c>
      <c r="J94" s="332">
        <v>88249</v>
      </c>
      <c r="K94" s="327">
        <f t="shared" ref="K94:M96" si="34">TRUNC($D94*F94,4)</f>
        <v>104.5</v>
      </c>
      <c r="L94" s="327">
        <f t="shared" si="34"/>
        <v>7.6760000000000002</v>
      </c>
      <c r="M94" s="327">
        <f t="shared" si="34"/>
        <v>0</v>
      </c>
    </row>
    <row r="95" spans="1:13" s="7" customFormat="1" ht="28.5" x14ac:dyDescent="0.2">
      <c r="A95" s="415">
        <v>2</v>
      </c>
      <c r="B95" s="321" t="str">
        <f>VLOOKUP(J95,'sinapi-set_23 nao deso'!$A:$J,2,0)</f>
        <v>TÉCNICO DE LABORATÓRIO COM ENCARGOS COMPLEMENTARES</v>
      </c>
      <c r="C95" s="320" t="str">
        <f>VLOOKUP(J95,'sinapi-set_23 nao deso'!$A:$J,3,0)</f>
        <v>H</v>
      </c>
      <c r="D95" s="322">
        <v>1.9</v>
      </c>
      <c r="E95" s="416" t="s">
        <v>12493</v>
      </c>
      <c r="F95" s="89">
        <f>VLOOKUP(J95,'sinapi-set_23 nao deso'!$A:$J,6,0)</f>
        <v>33</v>
      </c>
      <c r="G95" s="71">
        <f>VLOOKUP(J95,'sinapi-set_23 nao deso'!$A:$J,7,0)+VLOOKUP(J95,'sinapi-set_23 nao deso'!$A:$J,10,0)</f>
        <v>2.02</v>
      </c>
      <c r="H95" s="71">
        <f>VLOOKUP(J95,'sinapi-set_23 nao deso'!$A:$J,8,0)</f>
        <v>0</v>
      </c>
      <c r="I95" s="417" t="s">
        <v>58</v>
      </c>
      <c r="J95" s="332">
        <v>88321</v>
      </c>
      <c r="K95" s="327">
        <f t="shared" si="34"/>
        <v>62.7</v>
      </c>
      <c r="L95" s="327">
        <f t="shared" si="34"/>
        <v>3.8380000000000001</v>
      </c>
      <c r="M95" s="327">
        <f t="shared" si="34"/>
        <v>0</v>
      </c>
    </row>
    <row r="96" spans="1:13" x14ac:dyDescent="0.25">
      <c r="A96" s="415">
        <v>3</v>
      </c>
      <c r="B96" s="127" t="str">
        <f>VLOOKUP(J96,tabelas!$A$1:$L$65546,4,0)</f>
        <v>Equipamentos/Materiais para ensaios</v>
      </c>
      <c r="C96" s="320" t="str">
        <f>VLOOKUP($J96,tabelas!$A:$L,5,0)</f>
        <v>MES</v>
      </c>
      <c r="D96" s="322">
        <f>TRUNC(D94/176*0.5,4)</f>
        <v>1.0699999999999999E-2</v>
      </c>
      <c r="E96" s="349"/>
      <c r="F96" s="404">
        <v>0</v>
      </c>
      <c r="G96" s="404">
        <v>0</v>
      </c>
      <c r="H96" s="330">
        <f>VLOOKUP($J96,tabelas!$A:$L,12,0)</f>
        <v>2795.34</v>
      </c>
      <c r="I96" s="331" t="s">
        <v>9263</v>
      </c>
      <c r="J96" s="350" t="s">
        <v>12647</v>
      </c>
      <c r="K96" s="327">
        <f t="shared" si="34"/>
        <v>0</v>
      </c>
      <c r="L96" s="327">
        <f t="shared" si="34"/>
        <v>0</v>
      </c>
      <c r="M96" s="327">
        <f t="shared" si="34"/>
        <v>29.9101</v>
      </c>
    </row>
    <row r="97" spans="1:13" s="328" customFormat="1" x14ac:dyDescent="0.25">
      <c r="A97" s="336"/>
      <c r="B97" s="336"/>
      <c r="C97" s="337"/>
      <c r="D97" s="338"/>
      <c r="E97" s="336"/>
      <c r="F97" s="336"/>
      <c r="G97" s="336"/>
      <c r="H97" s="336"/>
      <c r="I97" s="336"/>
      <c r="J97" s="336"/>
      <c r="K97" s="336"/>
      <c r="L97" s="336"/>
      <c r="M97" s="336"/>
    </row>
    <row r="98" spans="1:13" s="328" customFormat="1" x14ac:dyDescent="0.25">
      <c r="A98" s="336"/>
      <c r="B98" s="336"/>
      <c r="C98" s="337"/>
      <c r="D98" s="338"/>
      <c r="E98" s="336"/>
      <c r="F98" s="336"/>
      <c r="G98" s="336"/>
      <c r="H98" s="336"/>
      <c r="I98" s="336"/>
      <c r="J98" s="336"/>
      <c r="K98" s="336"/>
      <c r="L98" s="336"/>
      <c r="M98" s="336"/>
    </row>
    <row r="99" spans="1:13" s="328" customFormat="1" x14ac:dyDescent="0.25">
      <c r="A99" s="308" t="s">
        <v>9</v>
      </c>
      <c r="B99" s="309" t="s">
        <v>70</v>
      </c>
      <c r="C99" s="339"/>
      <c r="D99" s="340"/>
      <c r="E99" s="309"/>
      <c r="F99" s="309" t="s">
        <v>69</v>
      </c>
      <c r="G99" s="309"/>
      <c r="H99" s="309"/>
      <c r="I99" s="312" t="s">
        <v>71</v>
      </c>
      <c r="J99" s="341"/>
      <c r="K99" s="313" t="s">
        <v>100</v>
      </c>
      <c r="L99" s="342" t="s">
        <v>12263</v>
      </c>
      <c r="M99" s="342" t="s">
        <v>12264</v>
      </c>
    </row>
    <row r="100" spans="1:13" s="328" customFormat="1" x14ac:dyDescent="0.25">
      <c r="A100" s="92" t="s">
        <v>12819</v>
      </c>
      <c r="B100" s="93" t="s">
        <v>12534</v>
      </c>
      <c r="C100" s="343"/>
      <c r="D100" s="344"/>
      <c r="E100" s="94"/>
      <c r="F100" s="315"/>
      <c r="G100" s="315"/>
      <c r="H100" s="315"/>
      <c r="I100" s="97" t="s">
        <v>40</v>
      </c>
      <c r="J100" s="316"/>
      <c r="K100" s="98">
        <f>TRUNC(SUM(K102:K104),2)</f>
        <v>246.4</v>
      </c>
      <c r="L100" s="98">
        <f t="shared" ref="L100:M100" si="35">TRUNC(SUM(L102:L104),2)</f>
        <v>16.96</v>
      </c>
      <c r="M100" s="98">
        <f t="shared" si="35"/>
        <v>44.44</v>
      </c>
    </row>
    <row r="101" spans="1:13" s="328" customFormat="1" ht="28.5" x14ac:dyDescent="0.25">
      <c r="A101" s="345" t="s">
        <v>0</v>
      </c>
      <c r="B101" s="100" t="s">
        <v>1</v>
      </c>
      <c r="C101" s="101" t="s">
        <v>2</v>
      </c>
      <c r="D101" s="319" t="s">
        <v>95</v>
      </c>
      <c r="E101" s="103" t="s">
        <v>96</v>
      </c>
      <c r="F101" s="104" t="s">
        <v>97</v>
      </c>
      <c r="G101" s="104" t="s">
        <v>12259</v>
      </c>
      <c r="H101" s="104" t="s">
        <v>12260</v>
      </c>
      <c r="I101" s="105" t="s">
        <v>98</v>
      </c>
      <c r="J101" s="106"/>
      <c r="K101" s="104" t="s">
        <v>99</v>
      </c>
      <c r="L101" s="104" t="s">
        <v>12261</v>
      </c>
      <c r="M101" s="104" t="s">
        <v>12262</v>
      </c>
    </row>
    <row r="102" spans="1:13" s="7" customFormat="1" ht="28.5" x14ac:dyDescent="0.2">
      <c r="A102" s="415">
        <v>1</v>
      </c>
      <c r="B102" s="321" t="str">
        <f>VLOOKUP(J102,'sinapi-set_23 nao deso'!$A:$J,2,0)</f>
        <v>AUXILIAR DE LABORATÓRIO COM ENCARGOS COMPLEMENTARES</v>
      </c>
      <c r="C102" s="320" t="str">
        <f>VLOOKUP(J102,'sinapi-set_23 nao deso'!$A:$J,3,0)</f>
        <v>H</v>
      </c>
      <c r="D102" s="322">
        <v>5.6</v>
      </c>
      <c r="E102" s="416" t="s">
        <v>12490</v>
      </c>
      <c r="F102" s="89">
        <f>VLOOKUP(J102,'sinapi-set_23 nao deso'!$A:$J,6,0)</f>
        <v>27.5</v>
      </c>
      <c r="G102" s="71">
        <f>VLOOKUP(J102,'sinapi-set_23 nao deso'!$A:$J,7,0)+VLOOKUP(J102,'sinapi-set_23 nao deso'!$A:$J,10,0)</f>
        <v>2.02</v>
      </c>
      <c r="H102" s="71">
        <f>VLOOKUP(J102,'sinapi-set_23 nao deso'!$A:$J,8,0)</f>
        <v>0</v>
      </c>
      <c r="I102" s="417" t="s">
        <v>58</v>
      </c>
      <c r="J102" s="332">
        <v>88249</v>
      </c>
      <c r="K102" s="327">
        <f t="shared" ref="K102:M104" si="36">TRUNC($D102*F102,4)</f>
        <v>154</v>
      </c>
      <c r="L102" s="327">
        <f t="shared" si="36"/>
        <v>11.311999999999999</v>
      </c>
      <c r="M102" s="327">
        <f t="shared" si="36"/>
        <v>0</v>
      </c>
    </row>
    <row r="103" spans="1:13" s="7" customFormat="1" ht="28.5" x14ac:dyDescent="0.2">
      <c r="A103" s="415">
        <v>2</v>
      </c>
      <c r="B103" s="321" t="str">
        <f>VLOOKUP(J103,'sinapi-set_23 nao deso'!$A:$J,2,0)</f>
        <v>TÉCNICO DE LABORATÓRIO COM ENCARGOS COMPLEMENTARES</v>
      </c>
      <c r="C103" s="320" t="str">
        <f>VLOOKUP(J103,'sinapi-set_23 nao deso'!$A:$J,3,0)</f>
        <v>H</v>
      </c>
      <c r="D103" s="322">
        <v>2.8</v>
      </c>
      <c r="E103" s="416" t="s">
        <v>12490</v>
      </c>
      <c r="F103" s="89">
        <f>VLOOKUP(J103,'sinapi-set_23 nao deso'!$A:$J,6,0)</f>
        <v>33</v>
      </c>
      <c r="G103" s="71">
        <f>VLOOKUP(J103,'sinapi-set_23 nao deso'!$A:$J,7,0)+VLOOKUP(J103,'sinapi-set_23 nao deso'!$A:$J,10,0)</f>
        <v>2.02</v>
      </c>
      <c r="H103" s="71">
        <f>VLOOKUP(J103,'sinapi-set_23 nao deso'!$A:$J,8,0)</f>
        <v>0</v>
      </c>
      <c r="I103" s="417" t="s">
        <v>58</v>
      </c>
      <c r="J103" s="332">
        <v>88321</v>
      </c>
      <c r="K103" s="327">
        <f t="shared" si="36"/>
        <v>92.4</v>
      </c>
      <c r="L103" s="327">
        <f t="shared" si="36"/>
        <v>5.6559999999999997</v>
      </c>
      <c r="M103" s="327">
        <f t="shared" si="36"/>
        <v>0</v>
      </c>
    </row>
    <row r="104" spans="1:13" x14ac:dyDescent="0.25">
      <c r="A104" s="415">
        <v>3</v>
      </c>
      <c r="B104" s="127" t="str">
        <f>VLOOKUP(J104,tabelas!$A$1:$L$65546,4,0)</f>
        <v>Equipamentos/Materiais para ensaios</v>
      </c>
      <c r="C104" s="320" t="str">
        <f>VLOOKUP($J104,tabelas!$A:$L,5,0)</f>
        <v>MES</v>
      </c>
      <c r="D104" s="322">
        <f>TRUNC(D102/176*0.5,4)</f>
        <v>1.5900000000000001E-2</v>
      </c>
      <c r="E104" s="349"/>
      <c r="F104" s="404">
        <v>0</v>
      </c>
      <c r="G104" s="404">
        <v>0</v>
      </c>
      <c r="H104" s="330">
        <f>VLOOKUP($J104,tabelas!$A:$L,12,0)</f>
        <v>2795.34</v>
      </c>
      <c r="I104" s="331" t="s">
        <v>9263</v>
      </c>
      <c r="J104" s="350" t="s">
        <v>12647</v>
      </c>
      <c r="K104" s="327">
        <f t="shared" si="36"/>
        <v>0</v>
      </c>
      <c r="L104" s="327">
        <f t="shared" si="36"/>
        <v>0</v>
      </c>
      <c r="M104" s="327">
        <f t="shared" si="36"/>
        <v>44.445900000000002</v>
      </c>
    </row>
    <row r="105" spans="1:13" s="328" customFormat="1" x14ac:dyDescent="0.25">
      <c r="A105" s="336"/>
      <c r="B105" s="336"/>
      <c r="C105" s="337"/>
      <c r="D105" s="338"/>
      <c r="E105" s="336"/>
      <c r="F105" s="336"/>
      <c r="G105" s="336"/>
      <c r="H105" s="336"/>
      <c r="I105" s="336"/>
      <c r="J105" s="336"/>
      <c r="K105" s="336"/>
      <c r="L105" s="336"/>
      <c r="M105" s="336"/>
    </row>
    <row r="106" spans="1:13" s="328" customFormat="1" x14ac:dyDescent="0.25">
      <c r="A106" s="336"/>
      <c r="B106" s="336"/>
      <c r="C106" s="337"/>
      <c r="D106" s="338"/>
      <c r="E106" s="336"/>
      <c r="F106" s="336"/>
      <c r="G106" s="336"/>
      <c r="H106" s="336"/>
      <c r="I106" s="336"/>
      <c r="J106" s="336"/>
      <c r="K106" s="336"/>
      <c r="L106" s="336"/>
      <c r="M106" s="336"/>
    </row>
    <row r="107" spans="1:13" s="328" customFormat="1" x14ac:dyDescent="0.25">
      <c r="A107" s="308" t="s">
        <v>9</v>
      </c>
      <c r="B107" s="309" t="s">
        <v>70</v>
      </c>
      <c r="C107" s="339"/>
      <c r="D107" s="340"/>
      <c r="E107" s="309"/>
      <c r="F107" s="309" t="s">
        <v>69</v>
      </c>
      <c r="G107" s="309"/>
      <c r="H107" s="309"/>
      <c r="I107" s="312" t="s">
        <v>71</v>
      </c>
      <c r="J107" s="341"/>
      <c r="K107" s="313" t="s">
        <v>100</v>
      </c>
      <c r="L107" s="342" t="s">
        <v>12263</v>
      </c>
      <c r="M107" s="342" t="s">
        <v>12264</v>
      </c>
    </row>
    <row r="108" spans="1:13" s="328" customFormat="1" x14ac:dyDescent="0.25">
      <c r="A108" s="92" t="s">
        <v>12820</v>
      </c>
      <c r="B108" s="93" t="s">
        <v>12530</v>
      </c>
      <c r="C108" s="343"/>
      <c r="D108" s="344"/>
      <c r="E108" s="94"/>
      <c r="F108" s="315"/>
      <c r="G108" s="315"/>
      <c r="H108" s="315"/>
      <c r="I108" s="97" t="s">
        <v>40</v>
      </c>
      <c r="J108" s="316"/>
      <c r="K108" s="98">
        <f>TRUNC(SUM(K110:K112),2)</f>
        <v>70.400000000000006</v>
      </c>
      <c r="L108" s="98">
        <f t="shared" ref="L108:M108" si="37">TRUNC(SUM(L110:L112),2)</f>
        <v>4.84</v>
      </c>
      <c r="M108" s="98">
        <f t="shared" si="37"/>
        <v>12.57</v>
      </c>
    </row>
    <row r="109" spans="1:13" s="328" customFormat="1" ht="28.5" x14ac:dyDescent="0.25">
      <c r="A109" s="345" t="s">
        <v>0</v>
      </c>
      <c r="B109" s="100" t="s">
        <v>1</v>
      </c>
      <c r="C109" s="101" t="s">
        <v>2</v>
      </c>
      <c r="D109" s="319" t="s">
        <v>95</v>
      </c>
      <c r="E109" s="103" t="s">
        <v>96</v>
      </c>
      <c r="F109" s="104" t="s">
        <v>97</v>
      </c>
      <c r="G109" s="104" t="s">
        <v>12259</v>
      </c>
      <c r="H109" s="104" t="s">
        <v>12260</v>
      </c>
      <c r="I109" s="105" t="s">
        <v>98</v>
      </c>
      <c r="J109" s="106"/>
      <c r="K109" s="104" t="s">
        <v>99</v>
      </c>
      <c r="L109" s="104" t="s">
        <v>12261</v>
      </c>
      <c r="M109" s="104" t="s">
        <v>12262</v>
      </c>
    </row>
    <row r="110" spans="1:13" s="7" customFormat="1" ht="28.5" x14ac:dyDescent="0.2">
      <c r="A110" s="415">
        <v>1</v>
      </c>
      <c r="B110" s="321" t="str">
        <f>VLOOKUP(J110,'sinapi-set_23 nao deso'!$A:$J,2,0)</f>
        <v>AUXILIAR DE LABORATÓRIO COM ENCARGOS COMPLEMENTARES</v>
      </c>
      <c r="C110" s="320" t="str">
        <f>VLOOKUP(J110,'sinapi-set_23 nao deso'!$A:$J,3,0)</f>
        <v>H</v>
      </c>
      <c r="D110" s="322">
        <v>1.6</v>
      </c>
      <c r="E110" s="416" t="s">
        <v>12535</v>
      </c>
      <c r="F110" s="89">
        <f>VLOOKUP(J110,'sinapi-set_23 nao deso'!$A:$J,6,0)</f>
        <v>27.5</v>
      </c>
      <c r="G110" s="71">
        <f>VLOOKUP(J110,'sinapi-set_23 nao deso'!$A:$J,7,0)+VLOOKUP(J110,'sinapi-set_23 nao deso'!$A:$J,10,0)</f>
        <v>2.02</v>
      </c>
      <c r="H110" s="71">
        <f>VLOOKUP(J110,'sinapi-set_23 nao deso'!$A:$J,8,0)</f>
        <v>0</v>
      </c>
      <c r="I110" s="417" t="s">
        <v>58</v>
      </c>
      <c r="J110" s="332">
        <v>88249</v>
      </c>
      <c r="K110" s="327">
        <f t="shared" ref="K110:M112" si="38">TRUNC($D110*F110,4)</f>
        <v>44</v>
      </c>
      <c r="L110" s="327">
        <f t="shared" si="38"/>
        <v>3.2320000000000002</v>
      </c>
      <c r="M110" s="327">
        <f t="shared" si="38"/>
        <v>0</v>
      </c>
    </row>
    <row r="111" spans="1:13" s="7" customFormat="1" ht="28.5" x14ac:dyDescent="0.2">
      <c r="A111" s="415">
        <v>2</v>
      </c>
      <c r="B111" s="321" t="str">
        <f>VLOOKUP(J111,'sinapi-set_23 nao deso'!$A:$J,2,0)</f>
        <v>TÉCNICO DE LABORATÓRIO COM ENCARGOS COMPLEMENTARES</v>
      </c>
      <c r="C111" s="320" t="str">
        <f>VLOOKUP(J111,'sinapi-set_23 nao deso'!$A:$J,3,0)</f>
        <v>H</v>
      </c>
      <c r="D111" s="322">
        <v>0.8</v>
      </c>
      <c r="E111" s="416" t="s">
        <v>12535</v>
      </c>
      <c r="F111" s="89">
        <f>VLOOKUP(J111,'sinapi-set_23 nao deso'!$A:$J,6,0)</f>
        <v>33</v>
      </c>
      <c r="G111" s="71">
        <f>VLOOKUP(J111,'sinapi-set_23 nao deso'!$A:$J,7,0)+VLOOKUP(J111,'sinapi-set_23 nao deso'!$A:$J,10,0)</f>
        <v>2.02</v>
      </c>
      <c r="H111" s="71">
        <f>VLOOKUP(J111,'sinapi-set_23 nao deso'!$A:$J,8,0)</f>
        <v>0</v>
      </c>
      <c r="I111" s="417" t="s">
        <v>58</v>
      </c>
      <c r="J111" s="332">
        <v>88321</v>
      </c>
      <c r="K111" s="327">
        <f t="shared" si="38"/>
        <v>26.4</v>
      </c>
      <c r="L111" s="327">
        <f t="shared" si="38"/>
        <v>1.6160000000000001</v>
      </c>
      <c r="M111" s="327">
        <f t="shared" si="38"/>
        <v>0</v>
      </c>
    </row>
    <row r="112" spans="1:13" x14ac:dyDescent="0.25">
      <c r="A112" s="415">
        <v>3</v>
      </c>
      <c r="B112" s="127" t="str">
        <f>VLOOKUP(J112,tabelas!$A$1:$L$65546,4,0)</f>
        <v>Equipamentos/Materiais para ensaios</v>
      </c>
      <c r="C112" s="320" t="str">
        <f>VLOOKUP($J112,tabelas!$A:$L,5,0)</f>
        <v>MES</v>
      </c>
      <c r="D112" s="322">
        <f>TRUNC(D110/176*0.5,4)</f>
        <v>4.4999999999999997E-3</v>
      </c>
      <c r="E112" s="349"/>
      <c r="F112" s="404">
        <v>0</v>
      </c>
      <c r="G112" s="404">
        <v>0</v>
      </c>
      <c r="H112" s="330">
        <f>VLOOKUP($J112,tabelas!$A:$L,12,0)</f>
        <v>2795.34</v>
      </c>
      <c r="I112" s="331" t="s">
        <v>9263</v>
      </c>
      <c r="J112" s="350" t="s">
        <v>12647</v>
      </c>
      <c r="K112" s="327">
        <f t="shared" si="38"/>
        <v>0</v>
      </c>
      <c r="L112" s="327">
        <f t="shared" si="38"/>
        <v>0</v>
      </c>
      <c r="M112" s="327">
        <f t="shared" si="38"/>
        <v>12.579000000000001</v>
      </c>
    </row>
    <row r="113" spans="1:13" s="328" customFormat="1" x14ac:dyDescent="0.25">
      <c r="A113" s="336"/>
      <c r="B113" s="336"/>
      <c r="C113" s="337"/>
      <c r="D113" s="338"/>
      <c r="E113" s="336"/>
      <c r="F113" s="336"/>
      <c r="G113" s="336"/>
      <c r="H113" s="336"/>
      <c r="I113" s="336"/>
      <c r="J113" s="336"/>
      <c r="K113" s="336"/>
      <c r="L113" s="336"/>
      <c r="M113" s="336"/>
    </row>
    <row r="114" spans="1:13" s="328" customFormat="1" x14ac:dyDescent="0.25">
      <c r="A114" s="336"/>
      <c r="B114" s="336"/>
      <c r="C114" s="337"/>
      <c r="D114" s="338"/>
      <c r="E114" s="336"/>
      <c r="F114" s="336"/>
      <c r="G114" s="336"/>
      <c r="H114" s="336"/>
      <c r="I114" s="336"/>
      <c r="J114" s="336"/>
      <c r="K114" s="336"/>
      <c r="L114" s="336"/>
      <c r="M114" s="336"/>
    </row>
    <row r="115" spans="1:13" s="328" customFormat="1" x14ac:dyDescent="0.25">
      <c r="A115" s="308" t="s">
        <v>9</v>
      </c>
      <c r="B115" s="309" t="s">
        <v>70</v>
      </c>
      <c r="C115" s="339"/>
      <c r="D115" s="340"/>
      <c r="E115" s="309"/>
      <c r="F115" s="309" t="s">
        <v>69</v>
      </c>
      <c r="G115" s="309"/>
      <c r="H115" s="309"/>
      <c r="I115" s="312" t="s">
        <v>71</v>
      </c>
      <c r="J115" s="341"/>
      <c r="K115" s="313" t="s">
        <v>100</v>
      </c>
      <c r="L115" s="342" t="s">
        <v>12263</v>
      </c>
      <c r="M115" s="342" t="s">
        <v>12264</v>
      </c>
    </row>
    <row r="116" spans="1:13" s="328" customFormat="1" x14ac:dyDescent="0.25">
      <c r="A116" s="92" t="s">
        <v>12821</v>
      </c>
      <c r="B116" s="93" t="s">
        <v>12529</v>
      </c>
      <c r="C116" s="343"/>
      <c r="D116" s="344"/>
      <c r="E116" s="94"/>
      <c r="F116" s="315"/>
      <c r="G116" s="315"/>
      <c r="H116" s="315"/>
      <c r="I116" s="97" t="s">
        <v>40</v>
      </c>
      <c r="J116" s="316"/>
      <c r="K116" s="98">
        <f>TRUNC(SUM(K118:K120),2)</f>
        <v>61.6</v>
      </c>
      <c r="L116" s="98">
        <f t="shared" ref="L116:M116" si="39">TRUNC(SUM(L118:L120),2)</f>
        <v>4.24</v>
      </c>
      <c r="M116" s="98">
        <f t="shared" si="39"/>
        <v>10.9</v>
      </c>
    </row>
    <row r="117" spans="1:13" s="328" customFormat="1" ht="28.5" x14ac:dyDescent="0.25">
      <c r="A117" s="345" t="s">
        <v>0</v>
      </c>
      <c r="B117" s="100" t="s">
        <v>1</v>
      </c>
      <c r="C117" s="101" t="s">
        <v>2</v>
      </c>
      <c r="D117" s="319" t="s">
        <v>95</v>
      </c>
      <c r="E117" s="103" t="s">
        <v>96</v>
      </c>
      <c r="F117" s="104" t="s">
        <v>97</v>
      </c>
      <c r="G117" s="104" t="s">
        <v>12259</v>
      </c>
      <c r="H117" s="104" t="s">
        <v>12260</v>
      </c>
      <c r="I117" s="105" t="s">
        <v>98</v>
      </c>
      <c r="J117" s="106"/>
      <c r="K117" s="104" t="s">
        <v>99</v>
      </c>
      <c r="L117" s="104" t="s">
        <v>12261</v>
      </c>
      <c r="M117" s="104" t="s">
        <v>12262</v>
      </c>
    </row>
    <row r="118" spans="1:13" s="7" customFormat="1" ht="28.5" x14ac:dyDescent="0.2">
      <c r="A118" s="415">
        <v>1</v>
      </c>
      <c r="B118" s="321" t="str">
        <f>VLOOKUP(J118,'sinapi-set_23 nao deso'!$A:$J,2,0)</f>
        <v>AUXILIAR DE LABORATÓRIO COM ENCARGOS COMPLEMENTARES</v>
      </c>
      <c r="C118" s="320" t="str">
        <f>VLOOKUP(J118,'sinapi-set_23 nao deso'!$A:$J,3,0)</f>
        <v>H</v>
      </c>
      <c r="D118" s="322">
        <v>1.4</v>
      </c>
      <c r="E118" s="416"/>
      <c r="F118" s="89">
        <f>VLOOKUP(J118,'sinapi-set_23 nao deso'!$A:$J,6,0)</f>
        <v>27.5</v>
      </c>
      <c r="G118" s="71">
        <f>VLOOKUP(J118,'sinapi-set_23 nao deso'!$A:$J,7,0)+VLOOKUP(J118,'sinapi-set_23 nao deso'!$A:$J,10,0)</f>
        <v>2.02</v>
      </c>
      <c r="H118" s="71">
        <f>VLOOKUP(J118,'sinapi-set_23 nao deso'!$A:$J,8,0)</f>
        <v>0</v>
      </c>
      <c r="I118" s="417" t="s">
        <v>58</v>
      </c>
      <c r="J118" s="332">
        <v>88249</v>
      </c>
      <c r="K118" s="327">
        <f t="shared" ref="K118:M120" si="40">TRUNC($D118*F118,4)</f>
        <v>38.5</v>
      </c>
      <c r="L118" s="327">
        <f t="shared" si="40"/>
        <v>2.8279999999999998</v>
      </c>
      <c r="M118" s="327">
        <f t="shared" si="40"/>
        <v>0</v>
      </c>
    </row>
    <row r="119" spans="1:13" s="7" customFormat="1" ht="28.5" x14ac:dyDescent="0.2">
      <c r="A119" s="415">
        <v>2</v>
      </c>
      <c r="B119" s="321" t="str">
        <f>VLOOKUP(J119,'sinapi-set_23 nao deso'!$A:$J,2,0)</f>
        <v>TÉCNICO DE LABORATÓRIO COM ENCARGOS COMPLEMENTARES</v>
      </c>
      <c r="C119" s="320" t="str">
        <f>VLOOKUP(J119,'sinapi-set_23 nao deso'!$A:$J,3,0)</f>
        <v>H</v>
      </c>
      <c r="D119" s="322">
        <v>0.7</v>
      </c>
      <c r="E119" s="416"/>
      <c r="F119" s="89">
        <f>VLOOKUP(J119,'sinapi-set_23 nao deso'!$A:$J,6,0)</f>
        <v>33</v>
      </c>
      <c r="G119" s="71">
        <f>VLOOKUP(J119,'sinapi-set_23 nao deso'!$A:$J,7,0)+VLOOKUP(J119,'sinapi-set_23 nao deso'!$A:$J,10,0)</f>
        <v>2.02</v>
      </c>
      <c r="H119" s="71">
        <f>VLOOKUP(J119,'sinapi-set_23 nao deso'!$A:$J,8,0)</f>
        <v>0</v>
      </c>
      <c r="I119" s="417" t="s">
        <v>58</v>
      </c>
      <c r="J119" s="332">
        <v>88321</v>
      </c>
      <c r="K119" s="327">
        <f t="shared" si="40"/>
        <v>23.1</v>
      </c>
      <c r="L119" s="327">
        <f t="shared" si="40"/>
        <v>1.4139999999999999</v>
      </c>
      <c r="M119" s="327">
        <f t="shared" si="40"/>
        <v>0</v>
      </c>
    </row>
    <row r="120" spans="1:13" x14ac:dyDescent="0.25">
      <c r="A120" s="415">
        <v>3</v>
      </c>
      <c r="B120" s="127" t="str">
        <f>VLOOKUP(J120,tabelas!$A$1:$L$65546,4,0)</f>
        <v>Equipamentos/Materiais para ensaios</v>
      </c>
      <c r="C120" s="320" t="str">
        <f>VLOOKUP($J120,tabelas!$A:$L,5,0)</f>
        <v>MES</v>
      </c>
      <c r="D120" s="322">
        <f>TRUNC(D118/176*0.5,4)</f>
        <v>3.8999999999999998E-3</v>
      </c>
      <c r="E120" s="349"/>
      <c r="F120" s="404">
        <v>0</v>
      </c>
      <c r="G120" s="404">
        <v>0</v>
      </c>
      <c r="H120" s="330">
        <f>VLOOKUP($J120,tabelas!$A:$L,12,0)</f>
        <v>2795.34</v>
      </c>
      <c r="I120" s="331" t="s">
        <v>9263</v>
      </c>
      <c r="J120" s="350" t="s">
        <v>12647</v>
      </c>
      <c r="K120" s="327">
        <f t="shared" si="40"/>
        <v>0</v>
      </c>
      <c r="L120" s="327">
        <f t="shared" si="40"/>
        <v>0</v>
      </c>
      <c r="M120" s="327">
        <f t="shared" si="40"/>
        <v>10.9018</v>
      </c>
    </row>
    <row r="121" spans="1:13" s="328" customFormat="1" x14ac:dyDescent="0.25">
      <c r="A121" s="336"/>
      <c r="B121" s="336"/>
      <c r="C121" s="337"/>
      <c r="D121" s="338"/>
      <c r="E121" s="336"/>
      <c r="F121" s="336"/>
      <c r="G121" s="336"/>
      <c r="H121" s="336"/>
      <c r="I121" s="336"/>
      <c r="J121" s="336"/>
      <c r="K121" s="336"/>
      <c r="L121" s="336"/>
      <c r="M121" s="336"/>
    </row>
    <row r="122" spans="1:13" s="328" customFormat="1" x14ac:dyDescent="0.25">
      <c r="A122" s="336"/>
      <c r="B122" s="336"/>
      <c r="C122" s="337"/>
      <c r="D122" s="338"/>
      <c r="E122" s="336"/>
      <c r="F122" s="336"/>
      <c r="G122" s="336"/>
      <c r="H122" s="336"/>
      <c r="I122" s="336"/>
      <c r="J122" s="336"/>
      <c r="K122" s="336"/>
      <c r="L122" s="336"/>
      <c r="M122" s="336"/>
    </row>
    <row r="123" spans="1:13" s="328" customFormat="1" x14ac:dyDescent="0.25">
      <c r="A123" s="308" t="s">
        <v>9</v>
      </c>
      <c r="B123" s="309" t="s">
        <v>70</v>
      </c>
      <c r="C123" s="339"/>
      <c r="D123" s="340"/>
      <c r="E123" s="309"/>
      <c r="F123" s="309" t="s">
        <v>69</v>
      </c>
      <c r="G123" s="309"/>
      <c r="H123" s="309"/>
      <c r="I123" s="312" t="s">
        <v>71</v>
      </c>
      <c r="J123" s="341"/>
      <c r="K123" s="313" t="s">
        <v>100</v>
      </c>
      <c r="L123" s="342" t="s">
        <v>12263</v>
      </c>
      <c r="M123" s="342" t="s">
        <v>12264</v>
      </c>
    </row>
    <row r="124" spans="1:13" s="328" customFormat="1" x14ac:dyDescent="0.25">
      <c r="A124" s="92" t="s">
        <v>12822</v>
      </c>
      <c r="B124" s="93" t="s">
        <v>13218</v>
      </c>
      <c r="C124" s="343"/>
      <c r="D124" s="344"/>
      <c r="E124" s="94"/>
      <c r="F124" s="315"/>
      <c r="G124" s="315"/>
      <c r="H124" s="315"/>
      <c r="I124" s="97" t="s">
        <v>40</v>
      </c>
      <c r="J124" s="316"/>
      <c r="K124" s="98">
        <f>TRUNC(SUM(K126:K128),2)</f>
        <v>61.6</v>
      </c>
      <c r="L124" s="98">
        <f t="shared" ref="L124:M124" si="41">TRUNC(SUM(L126:L128),2)</f>
        <v>4.24</v>
      </c>
      <c r="M124" s="98">
        <f t="shared" si="41"/>
        <v>10.9</v>
      </c>
    </row>
    <row r="125" spans="1:13" s="328" customFormat="1" ht="28.5" x14ac:dyDescent="0.25">
      <c r="A125" s="345" t="s">
        <v>0</v>
      </c>
      <c r="B125" s="100" t="s">
        <v>1</v>
      </c>
      <c r="C125" s="101" t="s">
        <v>2</v>
      </c>
      <c r="D125" s="319" t="s">
        <v>95</v>
      </c>
      <c r="E125" s="103" t="s">
        <v>96</v>
      </c>
      <c r="F125" s="104" t="s">
        <v>97</v>
      </c>
      <c r="G125" s="104" t="s">
        <v>12259</v>
      </c>
      <c r="H125" s="104" t="s">
        <v>12260</v>
      </c>
      <c r="I125" s="105" t="s">
        <v>98</v>
      </c>
      <c r="J125" s="106"/>
      <c r="K125" s="104" t="s">
        <v>99</v>
      </c>
      <c r="L125" s="104" t="s">
        <v>12261</v>
      </c>
      <c r="M125" s="104" t="s">
        <v>12262</v>
      </c>
    </row>
    <row r="126" spans="1:13" s="7" customFormat="1" ht="28.5" x14ac:dyDescent="0.2">
      <c r="A126" s="415">
        <v>1</v>
      </c>
      <c r="B126" s="321" t="str">
        <f>VLOOKUP(J126,'sinapi-set_23 nao deso'!$A:$J,2,0)</f>
        <v>AUXILIAR DE LABORATÓRIO COM ENCARGOS COMPLEMENTARES</v>
      </c>
      <c r="C126" s="320" t="str">
        <f>VLOOKUP(J126,'sinapi-set_23 nao deso'!$A:$J,3,0)</f>
        <v>H</v>
      </c>
      <c r="D126" s="322">
        <v>1.4</v>
      </c>
      <c r="E126" s="416" t="s">
        <v>12536</v>
      </c>
      <c r="F126" s="89">
        <f>VLOOKUP(J126,'sinapi-set_23 nao deso'!$A:$J,6,0)</f>
        <v>27.5</v>
      </c>
      <c r="G126" s="71">
        <f>VLOOKUP(J126,'sinapi-set_23 nao deso'!$A:$J,7,0)+VLOOKUP(J126,'sinapi-set_23 nao deso'!$A:$J,10,0)</f>
        <v>2.02</v>
      </c>
      <c r="H126" s="71">
        <f>VLOOKUP(J126,'sinapi-set_23 nao deso'!$A:$J,8,0)</f>
        <v>0</v>
      </c>
      <c r="I126" s="417" t="s">
        <v>58</v>
      </c>
      <c r="J126" s="332">
        <v>88249</v>
      </c>
      <c r="K126" s="327">
        <f t="shared" ref="K126:K128" si="42">TRUNC($D126*F126,4)</f>
        <v>38.5</v>
      </c>
      <c r="L126" s="327">
        <f t="shared" ref="L126:L128" si="43">TRUNC($D126*G126,4)</f>
        <v>2.8279999999999998</v>
      </c>
      <c r="M126" s="327">
        <f t="shared" ref="M126:M128" si="44">TRUNC($D126*H126,4)</f>
        <v>0</v>
      </c>
    </row>
    <row r="127" spans="1:13" s="7" customFormat="1" ht="28.5" x14ac:dyDescent="0.2">
      <c r="A127" s="415">
        <v>2</v>
      </c>
      <c r="B127" s="321" t="str">
        <f>VLOOKUP(J127,'sinapi-set_23 nao deso'!$A:$J,2,0)</f>
        <v>TÉCNICO DE LABORATÓRIO COM ENCARGOS COMPLEMENTARES</v>
      </c>
      <c r="C127" s="320" t="str">
        <f>VLOOKUP(J127,'sinapi-set_23 nao deso'!$A:$J,3,0)</f>
        <v>H</v>
      </c>
      <c r="D127" s="322">
        <v>0.7</v>
      </c>
      <c r="E127" s="416" t="s">
        <v>12536</v>
      </c>
      <c r="F127" s="89">
        <f>VLOOKUP(J127,'sinapi-set_23 nao deso'!$A:$J,6,0)</f>
        <v>33</v>
      </c>
      <c r="G127" s="71">
        <f>VLOOKUP(J127,'sinapi-set_23 nao deso'!$A:$J,7,0)+VLOOKUP(J127,'sinapi-set_23 nao deso'!$A:$J,10,0)</f>
        <v>2.02</v>
      </c>
      <c r="H127" s="71">
        <f>VLOOKUP(J127,'sinapi-set_23 nao deso'!$A:$J,8,0)</f>
        <v>0</v>
      </c>
      <c r="I127" s="417" t="s">
        <v>58</v>
      </c>
      <c r="J127" s="332">
        <v>88321</v>
      </c>
      <c r="K127" s="327">
        <f t="shared" si="42"/>
        <v>23.1</v>
      </c>
      <c r="L127" s="327">
        <f t="shared" si="43"/>
        <v>1.4139999999999999</v>
      </c>
      <c r="M127" s="327">
        <f t="shared" si="44"/>
        <v>0</v>
      </c>
    </row>
    <row r="128" spans="1:13" x14ac:dyDescent="0.25">
      <c r="A128" s="415">
        <v>3</v>
      </c>
      <c r="B128" s="127" t="str">
        <f>VLOOKUP(J128,tabelas!$A$1:$L$65546,4,0)</f>
        <v>Equipamentos/Materiais para ensaios</v>
      </c>
      <c r="C128" s="320" t="str">
        <f>VLOOKUP($J128,tabelas!$A:$L,5,0)</f>
        <v>MES</v>
      </c>
      <c r="D128" s="322">
        <f>TRUNC(D126/176*0.5,4)</f>
        <v>3.8999999999999998E-3</v>
      </c>
      <c r="E128" s="349"/>
      <c r="F128" s="404">
        <v>0</v>
      </c>
      <c r="G128" s="404">
        <v>0</v>
      </c>
      <c r="H128" s="330">
        <f>VLOOKUP($J128,tabelas!$A:$L,12,0)</f>
        <v>2795.34</v>
      </c>
      <c r="I128" s="331" t="s">
        <v>9263</v>
      </c>
      <c r="J128" s="350" t="s">
        <v>12647</v>
      </c>
      <c r="K128" s="327">
        <f t="shared" si="42"/>
        <v>0</v>
      </c>
      <c r="L128" s="327">
        <f t="shared" si="43"/>
        <v>0</v>
      </c>
      <c r="M128" s="327">
        <f t="shared" si="44"/>
        <v>10.9018</v>
      </c>
    </row>
    <row r="129" spans="1:13" s="328" customFormat="1" x14ac:dyDescent="0.25">
      <c r="A129" s="336"/>
      <c r="B129" s="336"/>
      <c r="C129" s="337"/>
      <c r="D129" s="338"/>
      <c r="E129" s="336"/>
      <c r="F129" s="336"/>
      <c r="G129" s="336"/>
      <c r="H129" s="336"/>
      <c r="I129" s="336"/>
      <c r="J129" s="336"/>
      <c r="K129" s="336"/>
      <c r="L129" s="336"/>
      <c r="M129" s="336"/>
    </row>
    <row r="130" spans="1:13" s="328" customFormat="1" x14ac:dyDescent="0.25">
      <c r="A130" s="336"/>
      <c r="B130" s="336"/>
      <c r="C130" s="337"/>
      <c r="D130" s="338"/>
      <c r="E130" s="336"/>
      <c r="F130" s="336"/>
      <c r="G130" s="336"/>
      <c r="H130" s="336"/>
      <c r="I130" s="336"/>
      <c r="J130" s="336"/>
      <c r="K130" s="336"/>
      <c r="L130" s="336"/>
      <c r="M130" s="336"/>
    </row>
    <row r="131" spans="1:13" s="328" customFormat="1" x14ac:dyDescent="0.25">
      <c r="A131" s="308" t="s">
        <v>9</v>
      </c>
      <c r="B131" s="309" t="s">
        <v>70</v>
      </c>
      <c r="C131" s="339"/>
      <c r="D131" s="340"/>
      <c r="E131" s="309"/>
      <c r="F131" s="309" t="s">
        <v>69</v>
      </c>
      <c r="G131" s="309"/>
      <c r="H131" s="309"/>
      <c r="I131" s="312" t="s">
        <v>71</v>
      </c>
      <c r="J131" s="341"/>
      <c r="K131" s="313" t="s">
        <v>100</v>
      </c>
      <c r="L131" s="342" t="s">
        <v>12263</v>
      </c>
      <c r="M131" s="342" t="s">
        <v>12264</v>
      </c>
    </row>
    <row r="132" spans="1:13" s="328" customFormat="1" x14ac:dyDescent="0.25">
      <c r="A132" s="92" t="s">
        <v>12823</v>
      </c>
      <c r="B132" s="93" t="s">
        <v>13219</v>
      </c>
      <c r="C132" s="343"/>
      <c r="D132" s="344"/>
      <c r="E132" s="94"/>
      <c r="F132" s="315"/>
      <c r="G132" s="315"/>
      <c r="H132" s="315"/>
      <c r="I132" s="97" t="s">
        <v>40</v>
      </c>
      <c r="J132" s="316"/>
      <c r="K132" s="98">
        <f>TRUNC(SUM(K134:K136),2)</f>
        <v>88</v>
      </c>
      <c r="L132" s="98">
        <f t="shared" ref="L132:M132" si="45">TRUNC(SUM(L134:L136),2)</f>
        <v>6.06</v>
      </c>
      <c r="M132" s="98">
        <f t="shared" si="45"/>
        <v>15.65</v>
      </c>
    </row>
    <row r="133" spans="1:13" s="328" customFormat="1" ht="28.5" x14ac:dyDescent="0.25">
      <c r="A133" s="345" t="s">
        <v>0</v>
      </c>
      <c r="B133" s="100" t="s">
        <v>1</v>
      </c>
      <c r="C133" s="101" t="s">
        <v>2</v>
      </c>
      <c r="D133" s="319" t="s">
        <v>95</v>
      </c>
      <c r="E133" s="103" t="s">
        <v>96</v>
      </c>
      <c r="F133" s="104" t="s">
        <v>97</v>
      </c>
      <c r="G133" s="104" t="s">
        <v>12259</v>
      </c>
      <c r="H133" s="104" t="s">
        <v>12260</v>
      </c>
      <c r="I133" s="105" t="s">
        <v>98</v>
      </c>
      <c r="J133" s="106"/>
      <c r="K133" s="104" t="s">
        <v>99</v>
      </c>
      <c r="L133" s="104" t="s">
        <v>12261</v>
      </c>
      <c r="M133" s="104" t="s">
        <v>12262</v>
      </c>
    </row>
    <row r="134" spans="1:13" s="7" customFormat="1" ht="28.5" x14ac:dyDescent="0.2">
      <c r="A134" s="415">
        <v>1</v>
      </c>
      <c r="B134" s="321" t="str">
        <f>VLOOKUP(J134,'sinapi-set_23 nao deso'!$A:$J,2,0)</f>
        <v>AUXILIAR DE LABORATÓRIO COM ENCARGOS COMPLEMENTARES</v>
      </c>
      <c r="C134" s="320" t="str">
        <f>VLOOKUP(J134,'sinapi-set_23 nao deso'!$A:$J,3,0)</f>
        <v>H</v>
      </c>
      <c r="D134" s="322">
        <v>2</v>
      </c>
      <c r="E134" s="416" t="s">
        <v>13220</v>
      </c>
      <c r="F134" s="89">
        <f>VLOOKUP(J134,'sinapi-set_23 nao deso'!$A:$J,6,0)</f>
        <v>27.5</v>
      </c>
      <c r="G134" s="71">
        <f>VLOOKUP(J134,'sinapi-set_23 nao deso'!$A:$J,7,0)+VLOOKUP(J134,'sinapi-set_23 nao deso'!$A:$J,10,0)</f>
        <v>2.02</v>
      </c>
      <c r="H134" s="71">
        <f>VLOOKUP(J134,'sinapi-set_23 nao deso'!$A:$J,8,0)</f>
        <v>0</v>
      </c>
      <c r="I134" s="417" t="s">
        <v>58</v>
      </c>
      <c r="J134" s="332">
        <v>88249</v>
      </c>
      <c r="K134" s="327">
        <f t="shared" ref="K134:K136" si="46">TRUNC($D134*F134,4)</f>
        <v>55</v>
      </c>
      <c r="L134" s="327">
        <f t="shared" ref="L134:L136" si="47">TRUNC($D134*G134,4)</f>
        <v>4.04</v>
      </c>
      <c r="M134" s="327">
        <f t="shared" ref="M134:M136" si="48">TRUNC($D134*H134,4)</f>
        <v>0</v>
      </c>
    </row>
    <row r="135" spans="1:13" s="7" customFormat="1" ht="28.5" x14ac:dyDescent="0.2">
      <c r="A135" s="415">
        <v>2</v>
      </c>
      <c r="B135" s="321" t="str">
        <f>VLOOKUP(J135,'sinapi-set_23 nao deso'!$A:$J,2,0)</f>
        <v>TÉCNICO DE LABORATÓRIO COM ENCARGOS COMPLEMENTARES</v>
      </c>
      <c r="C135" s="320" t="str">
        <f>VLOOKUP(J135,'sinapi-set_23 nao deso'!$A:$J,3,0)</f>
        <v>H</v>
      </c>
      <c r="D135" s="322">
        <v>1</v>
      </c>
      <c r="E135" s="416" t="s">
        <v>13220</v>
      </c>
      <c r="F135" s="89">
        <f>VLOOKUP(J135,'sinapi-set_23 nao deso'!$A:$J,6,0)</f>
        <v>33</v>
      </c>
      <c r="G135" s="71">
        <f>VLOOKUP(J135,'sinapi-set_23 nao deso'!$A:$J,7,0)+VLOOKUP(J135,'sinapi-set_23 nao deso'!$A:$J,10,0)</f>
        <v>2.02</v>
      </c>
      <c r="H135" s="71">
        <f>VLOOKUP(J135,'sinapi-set_23 nao deso'!$A:$J,8,0)</f>
        <v>0</v>
      </c>
      <c r="I135" s="417" t="s">
        <v>58</v>
      </c>
      <c r="J135" s="332">
        <v>88321</v>
      </c>
      <c r="K135" s="327">
        <f t="shared" si="46"/>
        <v>33</v>
      </c>
      <c r="L135" s="327">
        <f t="shared" si="47"/>
        <v>2.02</v>
      </c>
      <c r="M135" s="327">
        <f t="shared" si="48"/>
        <v>0</v>
      </c>
    </row>
    <row r="136" spans="1:13" x14ac:dyDescent="0.25">
      <c r="A136" s="415">
        <v>3</v>
      </c>
      <c r="B136" s="127" t="str">
        <f>VLOOKUP(J136,tabelas!$A$1:$L$65546,4,0)</f>
        <v>Equipamentos/Materiais para ensaios</v>
      </c>
      <c r="C136" s="320" t="str">
        <f>VLOOKUP($J136,tabelas!$A:$L,5,0)</f>
        <v>MES</v>
      </c>
      <c r="D136" s="322">
        <f>TRUNC(D134/176*0.5,4)</f>
        <v>5.5999999999999999E-3</v>
      </c>
      <c r="E136" s="349"/>
      <c r="F136" s="404">
        <v>0</v>
      </c>
      <c r="G136" s="404">
        <v>0</v>
      </c>
      <c r="H136" s="330">
        <f>VLOOKUP($J136,tabelas!$A:$L,12,0)</f>
        <v>2795.34</v>
      </c>
      <c r="I136" s="331" t="s">
        <v>9263</v>
      </c>
      <c r="J136" s="350" t="s">
        <v>12647</v>
      </c>
      <c r="K136" s="327">
        <f t="shared" si="46"/>
        <v>0</v>
      </c>
      <c r="L136" s="327">
        <f t="shared" si="47"/>
        <v>0</v>
      </c>
      <c r="M136" s="327">
        <f t="shared" si="48"/>
        <v>15.6539</v>
      </c>
    </row>
    <row r="137" spans="1:13" s="328" customFormat="1" x14ac:dyDescent="0.25">
      <c r="A137" s="336"/>
      <c r="B137" s="336"/>
      <c r="C137" s="337"/>
      <c r="D137" s="338"/>
      <c r="E137" s="336"/>
      <c r="F137" s="336"/>
      <c r="G137" s="336"/>
      <c r="H137" s="336"/>
      <c r="I137" s="336"/>
      <c r="J137" s="336"/>
      <c r="K137" s="336"/>
      <c r="L137" s="336"/>
      <c r="M137" s="336"/>
    </row>
    <row r="138" spans="1:13" s="328" customFormat="1" x14ac:dyDescent="0.25">
      <c r="A138" s="336"/>
      <c r="B138" s="336"/>
      <c r="C138" s="337"/>
      <c r="D138" s="338"/>
      <c r="E138" s="336"/>
      <c r="F138" s="336"/>
      <c r="G138" s="336"/>
      <c r="H138" s="336"/>
      <c r="I138" s="336"/>
      <c r="J138" s="336"/>
      <c r="K138" s="336"/>
      <c r="L138" s="336"/>
      <c r="M138" s="336"/>
    </row>
    <row r="139" spans="1:13" s="328" customFormat="1" x14ac:dyDescent="0.25">
      <c r="A139" s="308" t="s">
        <v>9</v>
      </c>
      <c r="B139" s="309" t="s">
        <v>70</v>
      </c>
      <c r="C139" s="339"/>
      <c r="D139" s="340"/>
      <c r="E139" s="309"/>
      <c r="F139" s="309" t="s">
        <v>69</v>
      </c>
      <c r="G139" s="309"/>
      <c r="H139" s="309"/>
      <c r="I139" s="312" t="s">
        <v>71</v>
      </c>
      <c r="J139" s="341"/>
      <c r="K139" s="313" t="s">
        <v>100</v>
      </c>
      <c r="L139" s="342" t="s">
        <v>12263</v>
      </c>
      <c r="M139" s="342" t="s">
        <v>12264</v>
      </c>
    </row>
    <row r="140" spans="1:13" s="328" customFormat="1" x14ac:dyDescent="0.25">
      <c r="A140" s="92" t="s">
        <v>12824</v>
      </c>
      <c r="B140" s="93" t="s">
        <v>12835</v>
      </c>
      <c r="C140" s="343"/>
      <c r="D140" s="344"/>
      <c r="E140" s="94"/>
      <c r="F140" s="315"/>
      <c r="G140" s="315"/>
      <c r="H140" s="315"/>
      <c r="I140" s="97" t="s">
        <v>40</v>
      </c>
      <c r="J140" s="316"/>
      <c r="K140" s="98">
        <f>TRUNC(SUM(K142:K144),2)</f>
        <v>308</v>
      </c>
      <c r="L140" s="98">
        <f t="shared" ref="L140:M140" si="49">TRUNC(SUM(L142:L144),2)</f>
        <v>21.21</v>
      </c>
      <c r="M140" s="98">
        <f t="shared" si="49"/>
        <v>55.34</v>
      </c>
    </row>
    <row r="141" spans="1:13" s="328" customFormat="1" ht="28.5" x14ac:dyDescent="0.25">
      <c r="A141" s="345" t="s">
        <v>0</v>
      </c>
      <c r="B141" s="100" t="s">
        <v>1</v>
      </c>
      <c r="C141" s="101" t="s">
        <v>2</v>
      </c>
      <c r="D141" s="319" t="s">
        <v>95</v>
      </c>
      <c r="E141" s="103" t="s">
        <v>96</v>
      </c>
      <c r="F141" s="104" t="s">
        <v>97</v>
      </c>
      <c r="G141" s="104" t="s">
        <v>12259</v>
      </c>
      <c r="H141" s="104" t="s">
        <v>12260</v>
      </c>
      <c r="I141" s="105" t="s">
        <v>98</v>
      </c>
      <c r="J141" s="106"/>
      <c r="K141" s="104" t="s">
        <v>99</v>
      </c>
      <c r="L141" s="104" t="s">
        <v>12261</v>
      </c>
      <c r="M141" s="104" t="s">
        <v>12262</v>
      </c>
    </row>
    <row r="142" spans="1:13" s="7" customFormat="1" ht="28.5" x14ac:dyDescent="0.2">
      <c r="A142" s="415">
        <v>1</v>
      </c>
      <c r="B142" s="321" t="str">
        <f>VLOOKUP(J142,'sinapi-set_23 nao deso'!$A:$J,2,0)</f>
        <v>AUXILIAR DE LABORATÓRIO COM ENCARGOS COMPLEMENTARES</v>
      </c>
      <c r="C142" s="320" t="str">
        <f>VLOOKUP(J142,'sinapi-set_23 nao deso'!$A:$J,3,0)</f>
        <v>H</v>
      </c>
      <c r="D142" s="322">
        <v>7</v>
      </c>
      <c r="E142" s="416" t="s">
        <v>12836</v>
      </c>
      <c r="F142" s="89">
        <f>VLOOKUP(J142,'sinapi-set_23 nao deso'!$A:$J,6,0)</f>
        <v>27.5</v>
      </c>
      <c r="G142" s="71">
        <f>VLOOKUP(J142,'sinapi-set_23 nao deso'!$A:$J,7,0)+VLOOKUP(J142,'sinapi-set_23 nao deso'!$A:$J,10,0)</f>
        <v>2.02</v>
      </c>
      <c r="H142" s="71">
        <f>VLOOKUP(J142,'sinapi-set_23 nao deso'!$A:$J,8,0)</f>
        <v>0</v>
      </c>
      <c r="I142" s="417" t="s">
        <v>58</v>
      </c>
      <c r="J142" s="332">
        <v>88249</v>
      </c>
      <c r="K142" s="327">
        <f t="shared" ref="K142:M144" si="50">TRUNC($D142*F142,4)</f>
        <v>192.5</v>
      </c>
      <c r="L142" s="327">
        <f t="shared" si="50"/>
        <v>14.14</v>
      </c>
      <c r="M142" s="327">
        <f t="shared" si="50"/>
        <v>0</v>
      </c>
    </row>
    <row r="143" spans="1:13" s="7" customFormat="1" ht="28.5" x14ac:dyDescent="0.2">
      <c r="A143" s="415">
        <v>2</v>
      </c>
      <c r="B143" s="321" t="str">
        <f>VLOOKUP(J143,'sinapi-set_23 nao deso'!$A:$J,2,0)</f>
        <v>TÉCNICO DE LABORATÓRIO COM ENCARGOS COMPLEMENTARES</v>
      </c>
      <c r="C143" s="320" t="str">
        <f>VLOOKUP(J143,'sinapi-set_23 nao deso'!$A:$J,3,0)</f>
        <v>H</v>
      </c>
      <c r="D143" s="322">
        <v>3.5</v>
      </c>
      <c r="E143" s="416" t="s">
        <v>12836</v>
      </c>
      <c r="F143" s="89">
        <f>VLOOKUP(J143,'sinapi-set_23 nao deso'!$A:$J,6,0)</f>
        <v>33</v>
      </c>
      <c r="G143" s="71">
        <f>VLOOKUP(J143,'sinapi-set_23 nao deso'!$A:$J,7,0)+VLOOKUP(J143,'sinapi-set_23 nao deso'!$A:$J,10,0)</f>
        <v>2.02</v>
      </c>
      <c r="H143" s="71">
        <f>VLOOKUP(J143,'sinapi-set_23 nao deso'!$A:$J,8,0)</f>
        <v>0</v>
      </c>
      <c r="I143" s="417" t="s">
        <v>58</v>
      </c>
      <c r="J143" s="332">
        <v>88321</v>
      </c>
      <c r="K143" s="327">
        <f t="shared" si="50"/>
        <v>115.5</v>
      </c>
      <c r="L143" s="327">
        <f t="shared" si="50"/>
        <v>7.07</v>
      </c>
      <c r="M143" s="327">
        <f t="shared" si="50"/>
        <v>0</v>
      </c>
    </row>
    <row r="144" spans="1:13" x14ac:dyDescent="0.25">
      <c r="A144" s="415">
        <v>3</v>
      </c>
      <c r="B144" s="127" t="str">
        <f>VLOOKUP(J144,tabelas!$A$1:$L$65546,4,0)</f>
        <v>Equipamentos/Materiais para ensaios</v>
      </c>
      <c r="C144" s="320" t="str">
        <f>VLOOKUP($J144,tabelas!$A:$L,5,0)</f>
        <v>MES</v>
      </c>
      <c r="D144" s="322">
        <f>TRUNC(D142/176*0.5,4)</f>
        <v>1.9800000000000002E-2</v>
      </c>
      <c r="E144" s="349"/>
      <c r="F144" s="404">
        <v>0</v>
      </c>
      <c r="G144" s="404">
        <v>0</v>
      </c>
      <c r="H144" s="330">
        <f>VLOOKUP($J144,tabelas!$A:$L,12,0)</f>
        <v>2795.34</v>
      </c>
      <c r="I144" s="331" t="s">
        <v>9263</v>
      </c>
      <c r="J144" s="350" t="s">
        <v>12647</v>
      </c>
      <c r="K144" s="327">
        <f t="shared" si="50"/>
        <v>0</v>
      </c>
      <c r="L144" s="327">
        <f t="shared" si="50"/>
        <v>0</v>
      </c>
      <c r="M144" s="327">
        <f t="shared" si="50"/>
        <v>55.347700000000003</v>
      </c>
    </row>
    <row r="145" spans="1:13" s="7" customFormat="1" ht="14.25" x14ac:dyDescent="0.2">
      <c r="D145" s="519"/>
      <c r="G145" s="5"/>
      <c r="H145" s="5"/>
    </row>
    <row r="146" spans="1:13" s="7" customFormat="1" ht="14.25" x14ac:dyDescent="0.2">
      <c r="D146" s="519"/>
      <c r="G146" s="5"/>
      <c r="H146" s="5"/>
    </row>
    <row r="147" spans="1:13" s="328" customFormat="1" x14ac:dyDescent="0.25">
      <c r="A147" s="308" t="s">
        <v>9</v>
      </c>
      <c r="B147" s="309" t="s">
        <v>70</v>
      </c>
      <c r="C147" s="339"/>
      <c r="D147" s="340"/>
      <c r="E147" s="309"/>
      <c r="F147" s="309" t="s">
        <v>69</v>
      </c>
      <c r="G147" s="309"/>
      <c r="H147" s="309"/>
      <c r="I147" s="312" t="s">
        <v>71</v>
      </c>
      <c r="J147" s="341"/>
      <c r="K147" s="313" t="s">
        <v>100</v>
      </c>
      <c r="L147" s="342" t="s">
        <v>12263</v>
      </c>
      <c r="M147" s="342" t="s">
        <v>12264</v>
      </c>
    </row>
    <row r="148" spans="1:13" s="328" customFormat="1" x14ac:dyDescent="0.25">
      <c r="A148" s="92" t="s">
        <v>12825</v>
      </c>
      <c r="B148" s="93" t="s">
        <v>13212</v>
      </c>
      <c r="C148" s="343"/>
      <c r="D148" s="344"/>
      <c r="E148" s="94"/>
      <c r="F148" s="315"/>
      <c r="G148" s="315"/>
      <c r="H148" s="315"/>
      <c r="I148" s="97" t="s">
        <v>40</v>
      </c>
      <c r="J148" s="316"/>
      <c r="K148" s="98">
        <f>TRUNC(SUM(K150:K152),2)</f>
        <v>79.2</v>
      </c>
      <c r="L148" s="98">
        <f t="shared" ref="L148:M148" si="51">TRUNC(SUM(L150:L152),2)</f>
        <v>5.45</v>
      </c>
      <c r="M148" s="98">
        <f t="shared" si="51"/>
        <v>14.25</v>
      </c>
    </row>
    <row r="149" spans="1:13" s="328" customFormat="1" ht="28.5" x14ac:dyDescent="0.25">
      <c r="A149" s="345" t="s">
        <v>0</v>
      </c>
      <c r="B149" s="100" t="s">
        <v>1</v>
      </c>
      <c r="C149" s="101" t="s">
        <v>2</v>
      </c>
      <c r="D149" s="319" t="s">
        <v>95</v>
      </c>
      <c r="E149" s="103" t="s">
        <v>96</v>
      </c>
      <c r="F149" s="104" t="s">
        <v>97</v>
      </c>
      <c r="G149" s="104" t="s">
        <v>12259</v>
      </c>
      <c r="H149" s="104" t="s">
        <v>12260</v>
      </c>
      <c r="I149" s="105" t="s">
        <v>98</v>
      </c>
      <c r="J149" s="106"/>
      <c r="K149" s="104" t="s">
        <v>99</v>
      </c>
      <c r="L149" s="104" t="s">
        <v>12261</v>
      </c>
      <c r="M149" s="104" t="s">
        <v>12262</v>
      </c>
    </row>
    <row r="150" spans="1:13" s="7" customFormat="1" ht="28.5" x14ac:dyDescent="0.2">
      <c r="A150" s="415">
        <v>1</v>
      </c>
      <c r="B150" s="321" t="str">
        <f>VLOOKUP(J150,'sinapi-set_23 nao deso'!$A:$J,2,0)</f>
        <v>AUXILIAR DE LABORATÓRIO COM ENCARGOS COMPLEMENTARES</v>
      </c>
      <c r="C150" s="320" t="str">
        <f>VLOOKUP(J150,'sinapi-set_23 nao deso'!$A:$J,3,0)</f>
        <v>H</v>
      </c>
      <c r="D150" s="322">
        <v>1.8</v>
      </c>
      <c r="E150" s="416" t="s">
        <v>13213</v>
      </c>
      <c r="F150" s="89">
        <f>VLOOKUP(J150,'sinapi-set_23 nao deso'!$A:$J,6,0)</f>
        <v>27.5</v>
      </c>
      <c r="G150" s="71">
        <f>VLOOKUP(J150,'sinapi-set_23 nao deso'!$A:$J,7,0)+VLOOKUP(J150,'sinapi-set_23 nao deso'!$A:$J,10,0)</f>
        <v>2.02</v>
      </c>
      <c r="H150" s="71">
        <f>VLOOKUP(J150,'sinapi-set_23 nao deso'!$A:$J,8,0)</f>
        <v>0</v>
      </c>
      <c r="I150" s="417" t="s">
        <v>58</v>
      </c>
      <c r="J150" s="332">
        <v>88249</v>
      </c>
      <c r="K150" s="327">
        <f t="shared" ref="K150:M152" si="52">TRUNC($D150*F150,4)</f>
        <v>49.5</v>
      </c>
      <c r="L150" s="327">
        <f t="shared" si="52"/>
        <v>3.6360000000000001</v>
      </c>
      <c r="M150" s="327">
        <f t="shared" si="52"/>
        <v>0</v>
      </c>
    </row>
    <row r="151" spans="1:13" s="7" customFormat="1" ht="28.5" x14ac:dyDescent="0.2">
      <c r="A151" s="415">
        <v>2</v>
      </c>
      <c r="B151" s="321" t="str">
        <f>VLOOKUP(J151,'sinapi-set_23 nao deso'!$A:$J,2,0)</f>
        <v>TÉCNICO DE LABORATÓRIO COM ENCARGOS COMPLEMENTARES</v>
      </c>
      <c r="C151" s="320" t="str">
        <f>VLOOKUP(J151,'sinapi-set_23 nao deso'!$A:$J,3,0)</f>
        <v>H</v>
      </c>
      <c r="D151" s="322">
        <v>0.9</v>
      </c>
      <c r="E151" s="416" t="s">
        <v>13213</v>
      </c>
      <c r="F151" s="89">
        <f>VLOOKUP(J151,'sinapi-set_23 nao deso'!$A:$J,6,0)</f>
        <v>33</v>
      </c>
      <c r="G151" s="71">
        <f>VLOOKUP(J151,'sinapi-set_23 nao deso'!$A:$J,7,0)+VLOOKUP(J151,'sinapi-set_23 nao deso'!$A:$J,10,0)</f>
        <v>2.02</v>
      </c>
      <c r="H151" s="71">
        <f>VLOOKUP(J151,'sinapi-set_23 nao deso'!$A:$J,8,0)</f>
        <v>0</v>
      </c>
      <c r="I151" s="417" t="s">
        <v>58</v>
      </c>
      <c r="J151" s="332">
        <v>88321</v>
      </c>
      <c r="K151" s="327">
        <f t="shared" si="52"/>
        <v>29.7</v>
      </c>
      <c r="L151" s="327">
        <f t="shared" si="52"/>
        <v>1.8180000000000001</v>
      </c>
      <c r="M151" s="327">
        <f t="shared" si="52"/>
        <v>0</v>
      </c>
    </row>
    <row r="152" spans="1:13" x14ac:dyDescent="0.25">
      <c r="A152" s="415">
        <v>3</v>
      </c>
      <c r="B152" s="127" t="str">
        <f>VLOOKUP(J152,tabelas!$A$1:$L$65546,4,0)</f>
        <v>Equipamentos/Materiais para ensaios</v>
      </c>
      <c r="C152" s="320" t="str">
        <f>VLOOKUP($J152,tabelas!$A:$L,5,0)</f>
        <v>MES</v>
      </c>
      <c r="D152" s="322">
        <f>TRUNC(D150/176*0.5,4)</f>
        <v>5.1000000000000004E-3</v>
      </c>
      <c r="E152" s="349"/>
      <c r="F152" s="404">
        <v>0</v>
      </c>
      <c r="G152" s="404">
        <v>0</v>
      </c>
      <c r="H152" s="330">
        <f>VLOOKUP($J152,tabelas!$A:$L,12,0)</f>
        <v>2795.34</v>
      </c>
      <c r="I152" s="331" t="s">
        <v>9263</v>
      </c>
      <c r="J152" s="350" t="s">
        <v>12647</v>
      </c>
      <c r="K152" s="327">
        <f t="shared" si="52"/>
        <v>0</v>
      </c>
      <c r="L152" s="327">
        <f t="shared" si="52"/>
        <v>0</v>
      </c>
      <c r="M152" s="327">
        <f t="shared" si="52"/>
        <v>14.2562</v>
      </c>
    </row>
    <row r="153" spans="1:13" s="7" customFormat="1" ht="14.25" x14ac:dyDescent="0.2">
      <c r="D153" s="519"/>
      <c r="G153" s="5"/>
      <c r="H153" s="5"/>
    </row>
    <row r="154" spans="1:13" s="7" customFormat="1" ht="14.25" x14ac:dyDescent="0.2">
      <c r="D154" s="519"/>
      <c r="G154" s="5"/>
      <c r="H154" s="5"/>
    </row>
    <row r="155" spans="1:13" s="328" customFormat="1" x14ac:dyDescent="0.25">
      <c r="A155" s="308" t="s">
        <v>9</v>
      </c>
      <c r="B155" s="309" t="s">
        <v>70</v>
      </c>
      <c r="C155" s="339"/>
      <c r="D155" s="340"/>
      <c r="E155" s="309"/>
      <c r="F155" s="309" t="s">
        <v>69</v>
      </c>
      <c r="G155" s="309"/>
      <c r="H155" s="309"/>
      <c r="I155" s="312" t="s">
        <v>71</v>
      </c>
      <c r="J155" s="341"/>
      <c r="K155" s="313" t="s">
        <v>100</v>
      </c>
      <c r="L155" s="342" t="s">
        <v>12263</v>
      </c>
      <c r="M155" s="342" t="s">
        <v>12264</v>
      </c>
    </row>
    <row r="156" spans="1:13" s="328" customFormat="1" x14ac:dyDescent="0.25">
      <c r="A156" s="92" t="s">
        <v>12834</v>
      </c>
      <c r="B156" s="93" t="s">
        <v>13201</v>
      </c>
      <c r="C156" s="343"/>
      <c r="D156" s="344"/>
      <c r="E156" s="94"/>
      <c r="F156" s="315"/>
      <c r="G156" s="315"/>
      <c r="H156" s="315"/>
      <c r="I156" s="97" t="s">
        <v>40</v>
      </c>
      <c r="J156" s="316"/>
      <c r="K156" s="98">
        <f>TRUNC(SUM(K158:K160),2)</f>
        <v>193.6</v>
      </c>
      <c r="L156" s="98">
        <f t="shared" ref="L156:M156" si="53">TRUNC(SUM(L158:L160),2)</f>
        <v>13.33</v>
      </c>
      <c r="M156" s="98">
        <f t="shared" si="53"/>
        <v>34.94</v>
      </c>
    </row>
    <row r="157" spans="1:13" s="328" customFormat="1" ht="28.5" x14ac:dyDescent="0.25">
      <c r="A157" s="345" t="s">
        <v>0</v>
      </c>
      <c r="B157" s="100" t="s">
        <v>1</v>
      </c>
      <c r="C157" s="101" t="s">
        <v>2</v>
      </c>
      <c r="D157" s="319" t="s">
        <v>95</v>
      </c>
      <c r="E157" s="103" t="s">
        <v>96</v>
      </c>
      <c r="F157" s="104" t="s">
        <v>97</v>
      </c>
      <c r="G157" s="104" t="s">
        <v>12259</v>
      </c>
      <c r="H157" s="104" t="s">
        <v>12260</v>
      </c>
      <c r="I157" s="105" t="s">
        <v>98</v>
      </c>
      <c r="J157" s="106"/>
      <c r="K157" s="104" t="s">
        <v>99</v>
      </c>
      <c r="L157" s="104" t="s">
        <v>12261</v>
      </c>
      <c r="M157" s="104" t="s">
        <v>12262</v>
      </c>
    </row>
    <row r="158" spans="1:13" s="7" customFormat="1" ht="28.5" x14ac:dyDescent="0.2">
      <c r="A158" s="415">
        <v>1</v>
      </c>
      <c r="B158" s="321" t="str">
        <f>VLOOKUP(J158,'sinapi-set_23 nao deso'!$A:$J,2,0)</f>
        <v>AUXILIAR DE LABORATÓRIO COM ENCARGOS COMPLEMENTARES</v>
      </c>
      <c r="C158" s="320" t="str">
        <f>VLOOKUP(J158,'sinapi-set_23 nao deso'!$A:$J,3,0)</f>
        <v>H</v>
      </c>
      <c r="D158" s="322">
        <v>4.4000000000000004</v>
      </c>
      <c r="E158" s="416" t="s">
        <v>13202</v>
      </c>
      <c r="F158" s="89">
        <f>VLOOKUP(J158,'sinapi-set_23 nao deso'!$A:$J,6,0)</f>
        <v>27.5</v>
      </c>
      <c r="G158" s="71">
        <f>VLOOKUP(J158,'sinapi-set_23 nao deso'!$A:$J,7,0)+VLOOKUP(J158,'sinapi-set_23 nao deso'!$A:$J,10,0)</f>
        <v>2.02</v>
      </c>
      <c r="H158" s="71">
        <f>VLOOKUP(J158,'sinapi-set_23 nao deso'!$A:$J,8,0)</f>
        <v>0</v>
      </c>
      <c r="I158" s="417" t="s">
        <v>58</v>
      </c>
      <c r="J158" s="332">
        <v>88249</v>
      </c>
      <c r="K158" s="327">
        <f t="shared" ref="K158:K160" si="54">TRUNC($D158*F158,4)</f>
        <v>121</v>
      </c>
      <c r="L158" s="327">
        <f t="shared" ref="L158:L160" si="55">TRUNC($D158*G158,4)</f>
        <v>8.8879999999999999</v>
      </c>
      <c r="M158" s="327">
        <f t="shared" ref="M158:M160" si="56">TRUNC($D158*H158,4)</f>
        <v>0</v>
      </c>
    </row>
    <row r="159" spans="1:13" s="7" customFormat="1" ht="28.5" x14ac:dyDescent="0.2">
      <c r="A159" s="415">
        <v>2</v>
      </c>
      <c r="B159" s="321" t="str">
        <f>VLOOKUP(J159,'sinapi-set_23 nao deso'!$A:$J,2,0)</f>
        <v>TÉCNICO DE LABORATÓRIO COM ENCARGOS COMPLEMENTARES</v>
      </c>
      <c r="C159" s="320" t="str">
        <f>VLOOKUP(J159,'sinapi-set_23 nao deso'!$A:$J,3,0)</f>
        <v>H</v>
      </c>
      <c r="D159" s="322">
        <v>2.2000000000000002</v>
      </c>
      <c r="E159" s="416" t="s">
        <v>13202</v>
      </c>
      <c r="F159" s="89">
        <f>VLOOKUP(J159,'sinapi-set_23 nao deso'!$A:$J,6,0)</f>
        <v>33</v>
      </c>
      <c r="G159" s="71">
        <f>VLOOKUP(J159,'sinapi-set_23 nao deso'!$A:$J,7,0)+VLOOKUP(J159,'sinapi-set_23 nao deso'!$A:$J,10,0)</f>
        <v>2.02</v>
      </c>
      <c r="H159" s="71">
        <f>VLOOKUP(J159,'sinapi-set_23 nao deso'!$A:$J,8,0)</f>
        <v>0</v>
      </c>
      <c r="I159" s="417" t="s">
        <v>58</v>
      </c>
      <c r="J159" s="332">
        <v>88321</v>
      </c>
      <c r="K159" s="327">
        <f t="shared" si="54"/>
        <v>72.599999999999994</v>
      </c>
      <c r="L159" s="327">
        <f t="shared" si="55"/>
        <v>4.444</v>
      </c>
      <c r="M159" s="327">
        <f t="shared" si="56"/>
        <v>0</v>
      </c>
    </row>
    <row r="160" spans="1:13" x14ac:dyDescent="0.25">
      <c r="A160" s="415">
        <v>3</v>
      </c>
      <c r="B160" s="127" t="str">
        <f>VLOOKUP(J160,tabelas!$A$1:$L$65546,4,0)</f>
        <v>Equipamentos/Materiais para ensaios</v>
      </c>
      <c r="C160" s="320" t="str">
        <f>VLOOKUP($J160,tabelas!$A:$L,5,0)</f>
        <v>MES</v>
      </c>
      <c r="D160" s="322">
        <f>TRUNC(D158/176*0.5,4)</f>
        <v>1.2500000000000001E-2</v>
      </c>
      <c r="E160" s="349"/>
      <c r="F160" s="404">
        <v>0</v>
      </c>
      <c r="G160" s="404">
        <v>0</v>
      </c>
      <c r="H160" s="330">
        <f>VLOOKUP($J160,tabelas!$A:$L,12,0)</f>
        <v>2795.34</v>
      </c>
      <c r="I160" s="331" t="s">
        <v>9263</v>
      </c>
      <c r="J160" s="350" t="s">
        <v>12647</v>
      </c>
      <c r="K160" s="327">
        <f t="shared" si="54"/>
        <v>0</v>
      </c>
      <c r="L160" s="327">
        <f t="shared" si="55"/>
        <v>0</v>
      </c>
      <c r="M160" s="327">
        <f t="shared" si="56"/>
        <v>34.941699999999997</v>
      </c>
    </row>
    <row r="161" spans="1:13" s="7" customFormat="1" ht="14.25" x14ac:dyDescent="0.2">
      <c r="D161" s="519"/>
      <c r="G161" s="5"/>
      <c r="H161" s="5"/>
    </row>
    <row r="162" spans="1:13" s="7" customFormat="1" ht="14.25" x14ac:dyDescent="0.2">
      <c r="D162" s="519"/>
      <c r="G162" s="5"/>
      <c r="H162" s="5"/>
    </row>
    <row r="163" spans="1:13" s="328" customFormat="1" x14ac:dyDescent="0.25">
      <c r="A163" s="308" t="s">
        <v>9</v>
      </c>
      <c r="B163" s="309" t="s">
        <v>70</v>
      </c>
      <c r="C163" s="339"/>
      <c r="D163" s="340"/>
      <c r="E163" s="309"/>
      <c r="F163" s="309" t="s">
        <v>69</v>
      </c>
      <c r="G163" s="309"/>
      <c r="H163" s="309"/>
      <c r="I163" s="312" t="s">
        <v>71</v>
      </c>
      <c r="J163" s="341"/>
      <c r="K163" s="313" t="s">
        <v>100</v>
      </c>
      <c r="L163" s="342" t="s">
        <v>12263</v>
      </c>
      <c r="M163" s="342" t="s">
        <v>12264</v>
      </c>
    </row>
    <row r="164" spans="1:13" s="328" customFormat="1" x14ac:dyDescent="0.25">
      <c r="A164" s="92" t="s">
        <v>13196</v>
      </c>
      <c r="B164" s="93" t="s">
        <v>13206</v>
      </c>
      <c r="C164" s="343"/>
      <c r="D164" s="344"/>
      <c r="E164" s="94"/>
      <c r="F164" s="315"/>
      <c r="G164" s="315"/>
      <c r="H164" s="315"/>
      <c r="I164" s="97" t="s">
        <v>40</v>
      </c>
      <c r="J164" s="316"/>
      <c r="K164" s="98">
        <f>TRUNC(SUM(K166:K168),2)</f>
        <v>220</v>
      </c>
      <c r="L164" s="98">
        <f t="shared" ref="L164:M164" si="57">TRUNC(SUM(L166:L168),2)</f>
        <v>15.15</v>
      </c>
      <c r="M164" s="98">
        <f t="shared" si="57"/>
        <v>39.69</v>
      </c>
    </row>
    <row r="165" spans="1:13" s="328" customFormat="1" ht="28.5" x14ac:dyDescent="0.25">
      <c r="A165" s="345" t="s">
        <v>0</v>
      </c>
      <c r="B165" s="100" t="s">
        <v>1</v>
      </c>
      <c r="C165" s="101" t="s">
        <v>2</v>
      </c>
      <c r="D165" s="319" t="s">
        <v>95</v>
      </c>
      <c r="E165" s="103" t="s">
        <v>96</v>
      </c>
      <c r="F165" s="104" t="s">
        <v>97</v>
      </c>
      <c r="G165" s="104" t="s">
        <v>12259</v>
      </c>
      <c r="H165" s="104" t="s">
        <v>12260</v>
      </c>
      <c r="I165" s="105" t="s">
        <v>98</v>
      </c>
      <c r="J165" s="106"/>
      <c r="K165" s="104" t="s">
        <v>99</v>
      </c>
      <c r="L165" s="104" t="s">
        <v>12261</v>
      </c>
      <c r="M165" s="104" t="s">
        <v>12262</v>
      </c>
    </row>
    <row r="166" spans="1:13" s="7" customFormat="1" ht="28.5" x14ac:dyDescent="0.2">
      <c r="A166" s="415">
        <v>1</v>
      </c>
      <c r="B166" s="321" t="str">
        <f>VLOOKUP(J166,'sinapi-set_23 nao deso'!$A:$J,2,0)</f>
        <v>AUXILIAR DE LABORATÓRIO COM ENCARGOS COMPLEMENTARES</v>
      </c>
      <c r="C166" s="320" t="str">
        <f>VLOOKUP(J166,'sinapi-set_23 nao deso'!$A:$J,3,0)</f>
        <v>H</v>
      </c>
      <c r="D166" s="322">
        <v>5</v>
      </c>
      <c r="E166" s="416" t="s">
        <v>13207</v>
      </c>
      <c r="F166" s="89">
        <f>VLOOKUP(J166,'sinapi-set_23 nao deso'!$A:$J,6,0)</f>
        <v>27.5</v>
      </c>
      <c r="G166" s="71">
        <f>VLOOKUP(J166,'sinapi-set_23 nao deso'!$A:$J,7,0)+VLOOKUP(J166,'sinapi-set_23 nao deso'!$A:$J,10,0)</f>
        <v>2.02</v>
      </c>
      <c r="H166" s="71">
        <f>VLOOKUP(J166,'sinapi-set_23 nao deso'!$A:$J,8,0)</f>
        <v>0</v>
      </c>
      <c r="I166" s="417" t="s">
        <v>58</v>
      </c>
      <c r="J166" s="332">
        <v>88249</v>
      </c>
      <c r="K166" s="327">
        <f t="shared" ref="K166:K168" si="58">TRUNC($D166*F166,4)</f>
        <v>137.5</v>
      </c>
      <c r="L166" s="327">
        <f t="shared" ref="L166:L168" si="59">TRUNC($D166*G166,4)</f>
        <v>10.1</v>
      </c>
      <c r="M166" s="327">
        <f t="shared" ref="M166:M168" si="60">TRUNC($D166*H166,4)</f>
        <v>0</v>
      </c>
    </row>
    <row r="167" spans="1:13" s="7" customFormat="1" ht="28.5" x14ac:dyDescent="0.2">
      <c r="A167" s="415">
        <v>2</v>
      </c>
      <c r="B167" s="321" t="str">
        <f>VLOOKUP(J167,'sinapi-set_23 nao deso'!$A:$J,2,0)</f>
        <v>TÉCNICO DE LABORATÓRIO COM ENCARGOS COMPLEMENTARES</v>
      </c>
      <c r="C167" s="320" t="str">
        <f>VLOOKUP(J167,'sinapi-set_23 nao deso'!$A:$J,3,0)</f>
        <v>H</v>
      </c>
      <c r="D167" s="322">
        <v>2.5</v>
      </c>
      <c r="E167" s="416" t="s">
        <v>13207</v>
      </c>
      <c r="F167" s="89">
        <f>VLOOKUP(J167,'sinapi-set_23 nao deso'!$A:$J,6,0)</f>
        <v>33</v>
      </c>
      <c r="G167" s="71">
        <f>VLOOKUP(J167,'sinapi-set_23 nao deso'!$A:$J,7,0)+VLOOKUP(J167,'sinapi-set_23 nao deso'!$A:$J,10,0)</f>
        <v>2.02</v>
      </c>
      <c r="H167" s="71">
        <f>VLOOKUP(J167,'sinapi-set_23 nao deso'!$A:$J,8,0)</f>
        <v>0</v>
      </c>
      <c r="I167" s="417" t="s">
        <v>58</v>
      </c>
      <c r="J167" s="332">
        <v>88321</v>
      </c>
      <c r="K167" s="327">
        <f t="shared" si="58"/>
        <v>82.5</v>
      </c>
      <c r="L167" s="327">
        <f t="shared" si="59"/>
        <v>5.05</v>
      </c>
      <c r="M167" s="327">
        <f t="shared" si="60"/>
        <v>0</v>
      </c>
    </row>
    <row r="168" spans="1:13" x14ac:dyDescent="0.25">
      <c r="A168" s="415">
        <v>3</v>
      </c>
      <c r="B168" s="127" t="str">
        <f>VLOOKUP(J168,tabelas!$A$1:$L$65546,4,0)</f>
        <v>Equipamentos/Materiais para ensaios</v>
      </c>
      <c r="C168" s="320" t="str">
        <f>VLOOKUP($J168,tabelas!$A:$L,5,0)</f>
        <v>MES</v>
      </c>
      <c r="D168" s="322">
        <f>TRUNC(D166/176*0.5,4)</f>
        <v>1.4200000000000001E-2</v>
      </c>
      <c r="E168" s="349"/>
      <c r="F168" s="404">
        <v>0</v>
      </c>
      <c r="G168" s="404">
        <v>0</v>
      </c>
      <c r="H168" s="330">
        <f>VLOOKUP($J168,tabelas!$A:$L,12,0)</f>
        <v>2795.34</v>
      </c>
      <c r="I168" s="331" t="s">
        <v>9263</v>
      </c>
      <c r="J168" s="350" t="s">
        <v>12647</v>
      </c>
      <c r="K168" s="327">
        <f t="shared" si="58"/>
        <v>0</v>
      </c>
      <c r="L168" s="327">
        <f t="shared" si="59"/>
        <v>0</v>
      </c>
      <c r="M168" s="327">
        <f t="shared" si="60"/>
        <v>39.693800000000003</v>
      </c>
    </row>
    <row r="169" spans="1:13" s="7" customFormat="1" ht="14.25" x14ac:dyDescent="0.2">
      <c r="D169" s="519"/>
      <c r="G169" s="5"/>
      <c r="H169" s="5"/>
    </row>
    <row r="170" spans="1:13" s="7" customFormat="1" ht="14.25" x14ac:dyDescent="0.2">
      <c r="D170" s="519"/>
      <c r="G170" s="5"/>
      <c r="H170" s="5"/>
    </row>
    <row r="171" spans="1:13" s="328" customFormat="1" x14ac:dyDescent="0.25">
      <c r="A171" s="308" t="s">
        <v>9</v>
      </c>
      <c r="B171" s="309" t="s">
        <v>70</v>
      </c>
      <c r="C171" s="339"/>
      <c r="D171" s="340"/>
      <c r="E171" s="309"/>
      <c r="F171" s="309" t="s">
        <v>69</v>
      </c>
      <c r="G171" s="309"/>
      <c r="H171" s="309"/>
      <c r="I171" s="312" t="s">
        <v>71</v>
      </c>
      <c r="J171" s="341"/>
      <c r="K171" s="313" t="s">
        <v>100</v>
      </c>
      <c r="L171" s="342" t="s">
        <v>12263</v>
      </c>
      <c r="M171" s="342" t="s">
        <v>12264</v>
      </c>
    </row>
    <row r="172" spans="1:13" s="328" customFormat="1" x14ac:dyDescent="0.25">
      <c r="A172" s="92" t="s">
        <v>13198</v>
      </c>
      <c r="B172" s="93" t="s">
        <v>13197</v>
      </c>
      <c r="C172" s="343"/>
      <c r="D172" s="344"/>
      <c r="E172" s="94"/>
      <c r="F172" s="315"/>
      <c r="G172" s="315"/>
      <c r="H172" s="315"/>
      <c r="I172" s="97" t="s">
        <v>40</v>
      </c>
      <c r="J172" s="316"/>
      <c r="K172" s="98">
        <f>TRUNC(SUM(K174:K176),2)</f>
        <v>149.6</v>
      </c>
      <c r="L172" s="98">
        <f>TRUNC(SUM(L174:L176),2)</f>
        <v>10.3</v>
      </c>
      <c r="M172" s="98">
        <f>TRUNC(SUM(M174:M176),2)</f>
        <v>26.83</v>
      </c>
    </row>
    <row r="173" spans="1:13" s="328" customFormat="1" ht="28.5" x14ac:dyDescent="0.25">
      <c r="A173" s="345" t="s">
        <v>0</v>
      </c>
      <c r="B173" s="100" t="s">
        <v>1</v>
      </c>
      <c r="C173" s="101" t="s">
        <v>2</v>
      </c>
      <c r="D173" s="319" t="s">
        <v>95</v>
      </c>
      <c r="E173" s="103" t="s">
        <v>96</v>
      </c>
      <c r="F173" s="104" t="s">
        <v>97</v>
      </c>
      <c r="G173" s="104" t="s">
        <v>12259</v>
      </c>
      <c r="H173" s="104" t="s">
        <v>12260</v>
      </c>
      <c r="I173" s="105" t="s">
        <v>98</v>
      </c>
      <c r="J173" s="106"/>
      <c r="K173" s="104" t="s">
        <v>99</v>
      </c>
      <c r="L173" s="104" t="s">
        <v>12261</v>
      </c>
      <c r="M173" s="104" t="s">
        <v>12262</v>
      </c>
    </row>
    <row r="174" spans="1:13" s="7" customFormat="1" ht="28.5" x14ac:dyDescent="0.2">
      <c r="A174" s="415">
        <v>1</v>
      </c>
      <c r="B174" s="321" t="str">
        <f>VLOOKUP(J174,'sinapi-set_23 nao deso'!$A:$J,2,0)</f>
        <v>AUXILIAR DE LABORATÓRIO COM ENCARGOS COMPLEMENTARES</v>
      </c>
      <c r="C174" s="320" t="str">
        <f>VLOOKUP(J174,'sinapi-set_23 nao deso'!$A:$J,3,0)</f>
        <v>H</v>
      </c>
      <c r="D174" s="322">
        <v>3.4</v>
      </c>
      <c r="E174" s="416" t="s">
        <v>13199</v>
      </c>
      <c r="F174" s="89">
        <f>VLOOKUP(J174,'sinapi-set_23 nao deso'!$A:$J,6,0)</f>
        <v>27.5</v>
      </c>
      <c r="G174" s="71">
        <f>VLOOKUP(J174,'sinapi-set_23 nao deso'!$A:$J,7,0)+VLOOKUP(J174,'sinapi-set_23 nao deso'!$A:$J,10,0)</f>
        <v>2.02</v>
      </c>
      <c r="H174" s="71">
        <f>VLOOKUP(J174,'sinapi-set_23 nao deso'!$A:$J,8,0)</f>
        <v>0</v>
      </c>
      <c r="I174" s="417" t="s">
        <v>58</v>
      </c>
      <c r="J174" s="332">
        <v>88249</v>
      </c>
      <c r="K174" s="327">
        <f t="shared" ref="K174:M176" si="61">TRUNC($D174*F174,4)</f>
        <v>93.5</v>
      </c>
      <c r="L174" s="327">
        <f t="shared" si="61"/>
        <v>6.8680000000000003</v>
      </c>
      <c r="M174" s="327">
        <f t="shared" si="61"/>
        <v>0</v>
      </c>
    </row>
    <row r="175" spans="1:13" s="7" customFormat="1" ht="28.5" x14ac:dyDescent="0.2">
      <c r="A175" s="415">
        <v>2</v>
      </c>
      <c r="B175" s="321" t="str">
        <f>VLOOKUP(J175,'sinapi-set_23 nao deso'!$A:$J,2,0)</f>
        <v>TÉCNICO DE LABORATÓRIO COM ENCARGOS COMPLEMENTARES</v>
      </c>
      <c r="C175" s="320" t="str">
        <f>VLOOKUP(J175,'sinapi-set_23 nao deso'!$A:$J,3,0)</f>
        <v>H</v>
      </c>
      <c r="D175" s="322">
        <v>1.7</v>
      </c>
      <c r="E175" s="416" t="s">
        <v>13199</v>
      </c>
      <c r="F175" s="89">
        <f>VLOOKUP(J175,'sinapi-set_23 nao deso'!$A:$J,6,0)</f>
        <v>33</v>
      </c>
      <c r="G175" s="71">
        <f>VLOOKUP(J175,'sinapi-set_23 nao deso'!$A:$J,7,0)+VLOOKUP(J175,'sinapi-set_23 nao deso'!$A:$J,10,0)</f>
        <v>2.02</v>
      </c>
      <c r="H175" s="71">
        <f>VLOOKUP(J175,'sinapi-set_23 nao deso'!$A:$J,8,0)</f>
        <v>0</v>
      </c>
      <c r="I175" s="417" t="s">
        <v>58</v>
      </c>
      <c r="J175" s="332">
        <v>88321</v>
      </c>
      <c r="K175" s="327">
        <f t="shared" si="61"/>
        <v>56.1</v>
      </c>
      <c r="L175" s="327">
        <f t="shared" si="61"/>
        <v>3.4340000000000002</v>
      </c>
      <c r="M175" s="327">
        <f t="shared" si="61"/>
        <v>0</v>
      </c>
    </row>
    <row r="176" spans="1:13" x14ac:dyDescent="0.25">
      <c r="A176" s="415">
        <v>3</v>
      </c>
      <c r="B176" s="127" t="str">
        <f>VLOOKUP(J176,tabelas!$A$1:$L$65546,4,0)</f>
        <v>Equipamentos/Materiais para ensaios</v>
      </c>
      <c r="C176" s="320" t="str">
        <f>VLOOKUP($J176,tabelas!$A:$L,5,0)</f>
        <v>MES</v>
      </c>
      <c r="D176" s="322">
        <f>TRUNC(D174/176*0.5,4)</f>
        <v>9.5999999999999992E-3</v>
      </c>
      <c r="E176" s="349"/>
      <c r="F176" s="404">
        <v>0</v>
      </c>
      <c r="G176" s="404">
        <v>0</v>
      </c>
      <c r="H176" s="330">
        <f>VLOOKUP($J176,tabelas!$A:$L,12,0)</f>
        <v>2795.34</v>
      </c>
      <c r="I176" s="331" t="s">
        <v>9263</v>
      </c>
      <c r="J176" s="350" t="s">
        <v>12647</v>
      </c>
      <c r="K176" s="327">
        <f t="shared" si="61"/>
        <v>0</v>
      </c>
      <c r="L176" s="327">
        <f t="shared" si="61"/>
        <v>0</v>
      </c>
      <c r="M176" s="327">
        <f t="shared" si="61"/>
        <v>26.8352</v>
      </c>
    </row>
    <row r="177" spans="1:13" s="7" customFormat="1" ht="14.25" x14ac:dyDescent="0.2">
      <c r="D177" s="519"/>
      <c r="G177" s="5"/>
      <c r="H177" s="5"/>
    </row>
    <row r="178" spans="1:13" s="7" customFormat="1" ht="14.25" x14ac:dyDescent="0.2">
      <c r="D178" s="519"/>
      <c r="G178" s="5"/>
      <c r="H178" s="5"/>
    </row>
    <row r="179" spans="1:13" s="328" customFormat="1" x14ac:dyDescent="0.25">
      <c r="A179" s="308" t="s">
        <v>9</v>
      </c>
      <c r="B179" s="309" t="s">
        <v>70</v>
      </c>
      <c r="C179" s="339"/>
      <c r="D179" s="340"/>
      <c r="E179" s="309"/>
      <c r="F179" s="309" t="s">
        <v>69</v>
      </c>
      <c r="G179" s="309"/>
      <c r="H179" s="309"/>
      <c r="I179" s="312" t="s">
        <v>71</v>
      </c>
      <c r="J179" s="341"/>
      <c r="K179" s="313" t="s">
        <v>100</v>
      </c>
      <c r="L179" s="342" t="s">
        <v>12263</v>
      </c>
      <c r="M179" s="342" t="s">
        <v>12264</v>
      </c>
    </row>
    <row r="180" spans="1:13" s="328" customFormat="1" x14ac:dyDescent="0.25">
      <c r="A180" s="92" t="s">
        <v>13200</v>
      </c>
      <c r="B180" s="93" t="s">
        <v>13210</v>
      </c>
      <c r="C180" s="343"/>
      <c r="D180" s="344"/>
      <c r="E180" s="94"/>
      <c r="F180" s="315"/>
      <c r="G180" s="315"/>
      <c r="H180" s="315"/>
      <c r="I180" s="97" t="s">
        <v>40</v>
      </c>
      <c r="J180" s="316"/>
      <c r="K180" s="98">
        <f>TRUNC(SUM(K182:K184),2)</f>
        <v>158.4</v>
      </c>
      <c r="L180" s="98">
        <f t="shared" ref="L180:M180" si="62">TRUNC(SUM(L182:L184),2)</f>
        <v>10.9</v>
      </c>
      <c r="M180" s="98">
        <f t="shared" si="62"/>
        <v>28.51</v>
      </c>
    </row>
    <row r="181" spans="1:13" s="328" customFormat="1" ht="28.5" x14ac:dyDescent="0.25">
      <c r="A181" s="345" t="s">
        <v>0</v>
      </c>
      <c r="B181" s="100" t="s">
        <v>1</v>
      </c>
      <c r="C181" s="101" t="s">
        <v>2</v>
      </c>
      <c r="D181" s="319" t="s">
        <v>95</v>
      </c>
      <c r="E181" s="103" t="s">
        <v>96</v>
      </c>
      <c r="F181" s="104" t="s">
        <v>97</v>
      </c>
      <c r="G181" s="104" t="s">
        <v>12259</v>
      </c>
      <c r="H181" s="104" t="s">
        <v>12260</v>
      </c>
      <c r="I181" s="105" t="s">
        <v>98</v>
      </c>
      <c r="J181" s="106"/>
      <c r="K181" s="104" t="s">
        <v>99</v>
      </c>
      <c r="L181" s="104" t="s">
        <v>12261</v>
      </c>
      <c r="M181" s="104" t="s">
        <v>12262</v>
      </c>
    </row>
    <row r="182" spans="1:13" s="7" customFormat="1" ht="28.5" x14ac:dyDescent="0.2">
      <c r="A182" s="415">
        <v>1</v>
      </c>
      <c r="B182" s="321" t="str">
        <f>VLOOKUP(J182,'sinapi-set_23 nao deso'!$A:$J,2,0)</f>
        <v>AUXILIAR DE LABORATÓRIO COM ENCARGOS COMPLEMENTARES</v>
      </c>
      <c r="C182" s="320" t="str">
        <f>VLOOKUP(J182,'sinapi-set_23 nao deso'!$A:$J,3,0)</f>
        <v>H</v>
      </c>
      <c r="D182" s="322">
        <v>3.6</v>
      </c>
      <c r="E182" s="416" t="s">
        <v>13211</v>
      </c>
      <c r="F182" s="89">
        <f>VLOOKUP(J182,'sinapi-set_23 nao deso'!$A:$J,6,0)</f>
        <v>27.5</v>
      </c>
      <c r="G182" s="71">
        <f>VLOOKUP(J182,'sinapi-set_23 nao deso'!$A:$J,7,0)+VLOOKUP(J182,'sinapi-set_23 nao deso'!$A:$J,10,0)</f>
        <v>2.02</v>
      </c>
      <c r="H182" s="71">
        <f>VLOOKUP(J182,'sinapi-set_23 nao deso'!$A:$J,8,0)</f>
        <v>0</v>
      </c>
      <c r="I182" s="417" t="s">
        <v>58</v>
      </c>
      <c r="J182" s="332">
        <v>88249</v>
      </c>
      <c r="K182" s="327">
        <f t="shared" ref="K182:M184" si="63">TRUNC($D182*F182,4)</f>
        <v>99</v>
      </c>
      <c r="L182" s="327">
        <f t="shared" si="63"/>
        <v>7.2720000000000002</v>
      </c>
      <c r="M182" s="327">
        <f t="shared" si="63"/>
        <v>0</v>
      </c>
    </row>
    <row r="183" spans="1:13" s="7" customFormat="1" ht="28.5" x14ac:dyDescent="0.2">
      <c r="A183" s="415">
        <v>2</v>
      </c>
      <c r="B183" s="321" t="str">
        <f>VLOOKUP(J183,'sinapi-set_23 nao deso'!$A:$J,2,0)</f>
        <v>TÉCNICO DE LABORATÓRIO COM ENCARGOS COMPLEMENTARES</v>
      </c>
      <c r="C183" s="320" t="str">
        <f>VLOOKUP(J183,'sinapi-set_23 nao deso'!$A:$J,3,0)</f>
        <v>H</v>
      </c>
      <c r="D183" s="322">
        <v>1.8</v>
      </c>
      <c r="E183" s="416" t="s">
        <v>13211</v>
      </c>
      <c r="F183" s="89">
        <f>VLOOKUP(J183,'sinapi-set_23 nao deso'!$A:$J,6,0)</f>
        <v>33</v>
      </c>
      <c r="G183" s="71">
        <f>VLOOKUP(J183,'sinapi-set_23 nao deso'!$A:$J,7,0)+VLOOKUP(J183,'sinapi-set_23 nao deso'!$A:$J,10,0)</f>
        <v>2.02</v>
      </c>
      <c r="H183" s="71">
        <f>VLOOKUP(J183,'sinapi-set_23 nao deso'!$A:$J,8,0)</f>
        <v>0</v>
      </c>
      <c r="I183" s="417" t="s">
        <v>58</v>
      </c>
      <c r="J183" s="332">
        <v>88321</v>
      </c>
      <c r="K183" s="327">
        <f t="shared" si="63"/>
        <v>59.4</v>
      </c>
      <c r="L183" s="327">
        <f t="shared" si="63"/>
        <v>3.6360000000000001</v>
      </c>
      <c r="M183" s="327">
        <f t="shared" si="63"/>
        <v>0</v>
      </c>
    </row>
    <row r="184" spans="1:13" x14ac:dyDescent="0.25">
      <c r="A184" s="415">
        <v>3</v>
      </c>
      <c r="B184" s="127" t="str">
        <f>VLOOKUP(J184,tabelas!$A$1:$L$65546,4,0)</f>
        <v>Equipamentos/Materiais para ensaios</v>
      </c>
      <c r="C184" s="320" t="str">
        <f>VLOOKUP($J184,tabelas!$A:$L,5,0)</f>
        <v>MES</v>
      </c>
      <c r="D184" s="322">
        <f>TRUNC(D182/176*0.5,4)</f>
        <v>1.0200000000000001E-2</v>
      </c>
      <c r="E184" s="349"/>
      <c r="F184" s="404">
        <v>0</v>
      </c>
      <c r="G184" s="404">
        <v>0</v>
      </c>
      <c r="H184" s="330">
        <f>VLOOKUP($J184,tabelas!$A:$L,12,0)</f>
        <v>2795.34</v>
      </c>
      <c r="I184" s="331" t="s">
        <v>9263</v>
      </c>
      <c r="J184" s="350" t="s">
        <v>12647</v>
      </c>
      <c r="K184" s="327">
        <f t="shared" si="63"/>
        <v>0</v>
      </c>
      <c r="L184" s="327">
        <f t="shared" si="63"/>
        <v>0</v>
      </c>
      <c r="M184" s="327">
        <f t="shared" si="63"/>
        <v>28.5124</v>
      </c>
    </row>
    <row r="185" spans="1:13" s="7" customFormat="1" ht="14.25" x14ac:dyDescent="0.2">
      <c r="D185" s="519"/>
      <c r="G185" s="5"/>
      <c r="H185" s="5"/>
    </row>
    <row r="186" spans="1:13" s="7" customFormat="1" ht="14.25" x14ac:dyDescent="0.2">
      <c r="D186" s="519"/>
      <c r="G186" s="5"/>
      <c r="H186" s="5"/>
    </row>
    <row r="187" spans="1:13" s="328" customFormat="1" x14ac:dyDescent="0.25">
      <c r="A187" s="308" t="s">
        <v>9</v>
      </c>
      <c r="B187" s="309" t="s">
        <v>70</v>
      </c>
      <c r="C187" s="339"/>
      <c r="D187" s="340"/>
      <c r="E187" s="309"/>
      <c r="F187" s="309" t="s">
        <v>69</v>
      </c>
      <c r="G187" s="309"/>
      <c r="H187" s="309"/>
      <c r="I187" s="312" t="s">
        <v>71</v>
      </c>
      <c r="J187" s="341"/>
      <c r="K187" s="313" t="s">
        <v>100</v>
      </c>
      <c r="L187" s="342" t="s">
        <v>12263</v>
      </c>
      <c r="M187" s="342" t="s">
        <v>12264</v>
      </c>
    </row>
    <row r="188" spans="1:13" s="328" customFormat="1" x14ac:dyDescent="0.25">
      <c r="A188" s="92" t="s">
        <v>13203</v>
      </c>
      <c r="B188" s="93" t="s">
        <v>13204</v>
      </c>
      <c r="C188" s="343"/>
      <c r="D188" s="344"/>
      <c r="E188" s="94"/>
      <c r="F188" s="315"/>
      <c r="G188" s="315"/>
      <c r="H188" s="315"/>
      <c r="I188" s="97" t="s">
        <v>40</v>
      </c>
      <c r="J188" s="316"/>
      <c r="K188" s="98">
        <f>TRUNC(SUM(K190:K192),2)</f>
        <v>140.80000000000001</v>
      </c>
      <c r="L188" s="98">
        <f t="shared" ref="L188:M188" si="64">TRUNC(SUM(L190:L192),2)</f>
        <v>9.69</v>
      </c>
      <c r="M188" s="98">
        <f t="shared" si="64"/>
        <v>25.15</v>
      </c>
    </row>
    <row r="189" spans="1:13" s="328" customFormat="1" ht="28.5" x14ac:dyDescent="0.25">
      <c r="A189" s="345" t="s">
        <v>0</v>
      </c>
      <c r="B189" s="100" t="s">
        <v>1</v>
      </c>
      <c r="C189" s="101" t="s">
        <v>2</v>
      </c>
      <c r="D189" s="319" t="s">
        <v>95</v>
      </c>
      <c r="E189" s="103" t="s">
        <v>96</v>
      </c>
      <c r="F189" s="104" t="s">
        <v>97</v>
      </c>
      <c r="G189" s="104" t="s">
        <v>12259</v>
      </c>
      <c r="H189" s="104" t="s">
        <v>12260</v>
      </c>
      <c r="I189" s="105" t="s">
        <v>98</v>
      </c>
      <c r="J189" s="106"/>
      <c r="K189" s="104" t="s">
        <v>99</v>
      </c>
      <c r="L189" s="104" t="s">
        <v>12261</v>
      </c>
      <c r="M189" s="104" t="s">
        <v>12262</v>
      </c>
    </row>
    <row r="190" spans="1:13" s="7" customFormat="1" ht="28.5" x14ac:dyDescent="0.2">
      <c r="A190" s="415">
        <v>1</v>
      </c>
      <c r="B190" s="321" t="str">
        <f>VLOOKUP(J190,'sinapi-set_23 nao deso'!$A:$J,2,0)</f>
        <v>AUXILIAR DE LABORATÓRIO COM ENCARGOS COMPLEMENTARES</v>
      </c>
      <c r="C190" s="320" t="str">
        <f>VLOOKUP(J190,'sinapi-set_23 nao deso'!$A:$J,3,0)</f>
        <v>H</v>
      </c>
      <c r="D190" s="322">
        <v>3.2</v>
      </c>
      <c r="E190" s="416" t="s">
        <v>13205</v>
      </c>
      <c r="F190" s="89">
        <f>VLOOKUP(J190,'sinapi-set_23 nao deso'!$A:$J,6,0)</f>
        <v>27.5</v>
      </c>
      <c r="G190" s="71">
        <f>VLOOKUP(J190,'sinapi-set_23 nao deso'!$A:$J,7,0)+VLOOKUP(J190,'sinapi-set_23 nao deso'!$A:$J,10,0)</f>
        <v>2.02</v>
      </c>
      <c r="H190" s="71">
        <f>VLOOKUP(J190,'sinapi-set_23 nao deso'!$A:$J,8,0)</f>
        <v>0</v>
      </c>
      <c r="I190" s="417" t="s">
        <v>58</v>
      </c>
      <c r="J190" s="332">
        <v>88249</v>
      </c>
      <c r="K190" s="327">
        <f t="shared" ref="K190:M192" si="65">TRUNC($D190*F190,4)</f>
        <v>88</v>
      </c>
      <c r="L190" s="327">
        <f t="shared" si="65"/>
        <v>6.4640000000000004</v>
      </c>
      <c r="M190" s="327">
        <f t="shared" si="65"/>
        <v>0</v>
      </c>
    </row>
    <row r="191" spans="1:13" s="7" customFormat="1" ht="28.5" x14ac:dyDescent="0.2">
      <c r="A191" s="415">
        <v>2</v>
      </c>
      <c r="B191" s="321" t="str">
        <f>VLOOKUP(J191,'sinapi-set_23 nao deso'!$A:$J,2,0)</f>
        <v>TÉCNICO DE LABORATÓRIO COM ENCARGOS COMPLEMENTARES</v>
      </c>
      <c r="C191" s="320" t="str">
        <f>VLOOKUP(J191,'sinapi-set_23 nao deso'!$A:$J,3,0)</f>
        <v>H</v>
      </c>
      <c r="D191" s="322">
        <v>1.6</v>
      </c>
      <c r="E191" s="416" t="s">
        <v>13205</v>
      </c>
      <c r="F191" s="89">
        <f>VLOOKUP(J191,'sinapi-set_23 nao deso'!$A:$J,6,0)</f>
        <v>33</v>
      </c>
      <c r="G191" s="71">
        <f>VLOOKUP(J191,'sinapi-set_23 nao deso'!$A:$J,7,0)+VLOOKUP(J191,'sinapi-set_23 nao deso'!$A:$J,10,0)</f>
        <v>2.02</v>
      </c>
      <c r="H191" s="71">
        <f>VLOOKUP(J191,'sinapi-set_23 nao deso'!$A:$J,8,0)</f>
        <v>0</v>
      </c>
      <c r="I191" s="417" t="s">
        <v>58</v>
      </c>
      <c r="J191" s="332">
        <v>88321</v>
      </c>
      <c r="K191" s="327">
        <f t="shared" si="65"/>
        <v>52.8</v>
      </c>
      <c r="L191" s="327">
        <f t="shared" si="65"/>
        <v>3.2320000000000002</v>
      </c>
      <c r="M191" s="327">
        <f t="shared" si="65"/>
        <v>0</v>
      </c>
    </row>
    <row r="192" spans="1:13" x14ac:dyDescent="0.25">
      <c r="A192" s="415">
        <v>3</v>
      </c>
      <c r="B192" s="127" t="str">
        <f>VLOOKUP(J192,tabelas!$A$1:$L$65546,4,0)</f>
        <v>Equipamentos/Materiais para ensaios</v>
      </c>
      <c r="C192" s="320" t="str">
        <f>VLOOKUP($J192,tabelas!$A:$L,5,0)</f>
        <v>MES</v>
      </c>
      <c r="D192" s="322">
        <f>TRUNC(D190/176*0.5,4)</f>
        <v>8.9999999999999993E-3</v>
      </c>
      <c r="E192" s="349"/>
      <c r="F192" s="404">
        <v>0</v>
      </c>
      <c r="G192" s="404">
        <v>0</v>
      </c>
      <c r="H192" s="330">
        <f>VLOOKUP($J192,tabelas!$A:$L,12,0)</f>
        <v>2795.34</v>
      </c>
      <c r="I192" s="331" t="s">
        <v>9263</v>
      </c>
      <c r="J192" s="350" t="s">
        <v>12647</v>
      </c>
      <c r="K192" s="327">
        <f t="shared" si="65"/>
        <v>0</v>
      </c>
      <c r="L192" s="327">
        <f t="shared" si="65"/>
        <v>0</v>
      </c>
      <c r="M192" s="327">
        <f t="shared" si="65"/>
        <v>25.158000000000001</v>
      </c>
    </row>
    <row r="193" spans="1:13" s="7" customFormat="1" ht="14.25" x14ac:dyDescent="0.2">
      <c r="D193" s="519"/>
      <c r="G193" s="5"/>
      <c r="H193" s="5"/>
    </row>
    <row r="194" spans="1:13" s="7" customFormat="1" ht="14.25" x14ac:dyDescent="0.2">
      <c r="D194" s="519"/>
      <c r="G194" s="5"/>
      <c r="H194" s="5"/>
    </row>
    <row r="195" spans="1:13" s="328" customFormat="1" x14ac:dyDescent="0.25">
      <c r="A195" s="308" t="s">
        <v>9</v>
      </c>
      <c r="B195" s="309" t="s">
        <v>70</v>
      </c>
      <c r="C195" s="339"/>
      <c r="D195" s="340"/>
      <c r="E195" s="309"/>
      <c r="F195" s="309" t="s">
        <v>69</v>
      </c>
      <c r="G195" s="309"/>
      <c r="H195" s="309"/>
      <c r="I195" s="312" t="s">
        <v>71</v>
      </c>
      <c r="J195" s="341"/>
      <c r="K195" s="313" t="s">
        <v>100</v>
      </c>
      <c r="L195" s="342" t="s">
        <v>12263</v>
      </c>
      <c r="M195" s="342" t="s">
        <v>12264</v>
      </c>
    </row>
    <row r="196" spans="1:13" s="328" customFormat="1" x14ac:dyDescent="0.25">
      <c r="A196" s="92" t="s">
        <v>13208</v>
      </c>
      <c r="B196" s="93" t="s">
        <v>13214</v>
      </c>
      <c r="C196" s="343"/>
      <c r="D196" s="344"/>
      <c r="E196" s="94"/>
      <c r="F196" s="315"/>
      <c r="G196" s="315"/>
      <c r="H196" s="315"/>
      <c r="I196" s="97" t="s">
        <v>40</v>
      </c>
      <c r="J196" s="316"/>
      <c r="K196" s="98">
        <f>TRUNC(SUM(K198:K200),2)</f>
        <v>61.6</v>
      </c>
      <c r="L196" s="98">
        <f t="shared" ref="L196:M196" si="66">TRUNC(SUM(L198:L200),2)</f>
        <v>4.24</v>
      </c>
      <c r="M196" s="98">
        <f t="shared" si="66"/>
        <v>10.9</v>
      </c>
    </row>
    <row r="197" spans="1:13" s="328" customFormat="1" ht="28.5" x14ac:dyDescent="0.25">
      <c r="A197" s="345" t="s">
        <v>0</v>
      </c>
      <c r="B197" s="100" t="s">
        <v>1</v>
      </c>
      <c r="C197" s="101" t="s">
        <v>2</v>
      </c>
      <c r="D197" s="319" t="s">
        <v>95</v>
      </c>
      <c r="E197" s="103" t="s">
        <v>96</v>
      </c>
      <c r="F197" s="104" t="s">
        <v>97</v>
      </c>
      <c r="G197" s="104" t="s">
        <v>12259</v>
      </c>
      <c r="H197" s="104" t="s">
        <v>12260</v>
      </c>
      <c r="I197" s="105" t="s">
        <v>98</v>
      </c>
      <c r="J197" s="106"/>
      <c r="K197" s="104" t="s">
        <v>99</v>
      </c>
      <c r="L197" s="104" t="s">
        <v>12261</v>
      </c>
      <c r="M197" s="104" t="s">
        <v>12262</v>
      </c>
    </row>
    <row r="198" spans="1:13" s="7" customFormat="1" ht="28.5" x14ac:dyDescent="0.2">
      <c r="A198" s="415">
        <v>1</v>
      </c>
      <c r="B198" s="321" t="str">
        <f>VLOOKUP(J198,'sinapi-set_23 nao deso'!$A:$J,2,0)</f>
        <v>AUXILIAR DE LABORATÓRIO COM ENCARGOS COMPLEMENTARES</v>
      </c>
      <c r="C198" s="320" t="str">
        <f>VLOOKUP(J198,'sinapi-set_23 nao deso'!$A:$J,3,0)</f>
        <v>H</v>
      </c>
      <c r="D198" s="322">
        <v>1.4</v>
      </c>
      <c r="E198" s="416" t="s">
        <v>13215</v>
      </c>
      <c r="F198" s="89">
        <f>VLOOKUP(J198,'sinapi-set_23 nao deso'!$A:$J,6,0)</f>
        <v>27.5</v>
      </c>
      <c r="G198" s="71">
        <f>VLOOKUP(J198,'sinapi-set_23 nao deso'!$A:$J,7,0)+VLOOKUP(J198,'sinapi-set_23 nao deso'!$A:$J,10,0)</f>
        <v>2.02</v>
      </c>
      <c r="H198" s="71">
        <f>VLOOKUP(J198,'sinapi-set_23 nao deso'!$A:$J,8,0)</f>
        <v>0</v>
      </c>
      <c r="I198" s="417" t="s">
        <v>58</v>
      </c>
      <c r="J198" s="332">
        <v>88249</v>
      </c>
      <c r="K198" s="327">
        <f t="shared" ref="K198:K200" si="67">TRUNC($D198*F198,4)</f>
        <v>38.5</v>
      </c>
      <c r="L198" s="327">
        <f t="shared" ref="L198:L200" si="68">TRUNC($D198*G198,4)</f>
        <v>2.8279999999999998</v>
      </c>
      <c r="M198" s="327">
        <f t="shared" ref="M198:M200" si="69">TRUNC($D198*H198,4)</f>
        <v>0</v>
      </c>
    </row>
    <row r="199" spans="1:13" s="7" customFormat="1" ht="28.5" x14ac:dyDescent="0.2">
      <c r="A199" s="415">
        <v>2</v>
      </c>
      <c r="B199" s="321" t="str">
        <f>VLOOKUP(J199,'sinapi-set_23 nao deso'!$A:$J,2,0)</f>
        <v>TÉCNICO DE LABORATÓRIO COM ENCARGOS COMPLEMENTARES</v>
      </c>
      <c r="C199" s="320" t="str">
        <f>VLOOKUP(J199,'sinapi-set_23 nao deso'!$A:$J,3,0)</f>
        <v>H</v>
      </c>
      <c r="D199" s="322">
        <v>0.7</v>
      </c>
      <c r="E199" s="416" t="s">
        <v>13215</v>
      </c>
      <c r="F199" s="89">
        <f>VLOOKUP(J199,'sinapi-set_23 nao deso'!$A:$J,6,0)</f>
        <v>33</v>
      </c>
      <c r="G199" s="71">
        <f>VLOOKUP(J199,'sinapi-set_23 nao deso'!$A:$J,7,0)+VLOOKUP(J199,'sinapi-set_23 nao deso'!$A:$J,10,0)</f>
        <v>2.02</v>
      </c>
      <c r="H199" s="71">
        <f>VLOOKUP(J199,'sinapi-set_23 nao deso'!$A:$J,8,0)</f>
        <v>0</v>
      </c>
      <c r="I199" s="417" t="s">
        <v>58</v>
      </c>
      <c r="J199" s="332">
        <v>88321</v>
      </c>
      <c r="K199" s="327">
        <f t="shared" si="67"/>
        <v>23.1</v>
      </c>
      <c r="L199" s="327">
        <f t="shared" si="68"/>
        <v>1.4139999999999999</v>
      </c>
      <c r="M199" s="327">
        <f t="shared" si="69"/>
        <v>0</v>
      </c>
    </row>
    <row r="200" spans="1:13" x14ac:dyDescent="0.25">
      <c r="A200" s="415">
        <v>3</v>
      </c>
      <c r="B200" s="127" t="str">
        <f>VLOOKUP(J200,tabelas!$A$1:$L$65546,4,0)</f>
        <v>Equipamentos/Materiais para ensaios</v>
      </c>
      <c r="C200" s="320" t="str">
        <f>VLOOKUP($J200,tabelas!$A:$L,5,0)</f>
        <v>MES</v>
      </c>
      <c r="D200" s="322">
        <f>TRUNC(D198/176*0.5,4)</f>
        <v>3.8999999999999998E-3</v>
      </c>
      <c r="E200" s="349"/>
      <c r="F200" s="404">
        <v>0</v>
      </c>
      <c r="G200" s="404">
        <v>0</v>
      </c>
      <c r="H200" s="330">
        <f>VLOOKUP($J200,tabelas!$A:$L,12,0)</f>
        <v>2795.34</v>
      </c>
      <c r="I200" s="331" t="s">
        <v>9263</v>
      </c>
      <c r="J200" s="350" t="s">
        <v>12647</v>
      </c>
      <c r="K200" s="327">
        <f t="shared" si="67"/>
        <v>0</v>
      </c>
      <c r="L200" s="327">
        <f t="shared" si="68"/>
        <v>0</v>
      </c>
      <c r="M200" s="327">
        <f t="shared" si="69"/>
        <v>10.9018</v>
      </c>
    </row>
    <row r="201" spans="1:13" s="7" customFormat="1" ht="14.25" x14ac:dyDescent="0.2">
      <c r="D201" s="519"/>
      <c r="G201" s="5"/>
      <c r="H201" s="5"/>
    </row>
    <row r="202" spans="1:13" s="7" customFormat="1" ht="14.25" x14ac:dyDescent="0.2">
      <c r="D202" s="519"/>
      <c r="G202" s="5"/>
      <c r="H202" s="5"/>
    </row>
    <row r="203" spans="1:13" s="328" customFormat="1" x14ac:dyDescent="0.25">
      <c r="A203" s="308" t="s">
        <v>9</v>
      </c>
      <c r="B203" s="309" t="s">
        <v>70</v>
      </c>
      <c r="C203" s="339"/>
      <c r="D203" s="340"/>
      <c r="E203" s="309"/>
      <c r="F203" s="309" t="s">
        <v>69</v>
      </c>
      <c r="G203" s="309"/>
      <c r="H203" s="309"/>
      <c r="I203" s="312" t="s">
        <v>71</v>
      </c>
      <c r="J203" s="341"/>
      <c r="K203" s="313" t="s">
        <v>100</v>
      </c>
      <c r="L203" s="342" t="s">
        <v>12263</v>
      </c>
      <c r="M203" s="342" t="s">
        <v>12264</v>
      </c>
    </row>
    <row r="204" spans="1:13" s="328" customFormat="1" x14ac:dyDescent="0.25">
      <c r="A204" s="92" t="s">
        <v>13209</v>
      </c>
      <c r="B204" s="93" t="s">
        <v>13217</v>
      </c>
      <c r="C204" s="343"/>
      <c r="D204" s="344"/>
      <c r="E204" s="94"/>
      <c r="F204" s="315"/>
      <c r="G204" s="315"/>
      <c r="H204" s="315"/>
      <c r="I204" s="97" t="s">
        <v>40</v>
      </c>
      <c r="J204" s="316"/>
      <c r="K204" s="98">
        <f>TRUNC(SUM(K206:K208),2)</f>
        <v>158.4</v>
      </c>
      <c r="L204" s="98">
        <f t="shared" ref="L204:M204" si="70">TRUNC(SUM(L206:L208),2)</f>
        <v>10.9</v>
      </c>
      <c r="M204" s="98">
        <f t="shared" si="70"/>
        <v>28.51</v>
      </c>
    </row>
    <row r="205" spans="1:13" s="328" customFormat="1" ht="28.5" x14ac:dyDescent="0.25">
      <c r="A205" s="345" t="s">
        <v>0</v>
      </c>
      <c r="B205" s="100" t="s">
        <v>1</v>
      </c>
      <c r="C205" s="101" t="s">
        <v>2</v>
      </c>
      <c r="D205" s="319" t="s">
        <v>95</v>
      </c>
      <c r="E205" s="103" t="s">
        <v>96</v>
      </c>
      <c r="F205" s="104" t="s">
        <v>97</v>
      </c>
      <c r="G205" s="104" t="s">
        <v>12259</v>
      </c>
      <c r="H205" s="104" t="s">
        <v>12260</v>
      </c>
      <c r="I205" s="105" t="s">
        <v>98</v>
      </c>
      <c r="J205" s="106"/>
      <c r="K205" s="104" t="s">
        <v>99</v>
      </c>
      <c r="L205" s="104" t="s">
        <v>12261</v>
      </c>
      <c r="M205" s="104" t="s">
        <v>12262</v>
      </c>
    </row>
    <row r="206" spans="1:13" s="7" customFormat="1" ht="28.5" x14ac:dyDescent="0.2">
      <c r="A206" s="415">
        <v>1</v>
      </c>
      <c r="B206" s="321" t="str">
        <f>VLOOKUP(J206,'sinapi-set_23 nao deso'!$A:$J,2,0)</f>
        <v>AUXILIAR DE LABORATÓRIO COM ENCARGOS COMPLEMENTARES</v>
      </c>
      <c r="C206" s="320" t="str">
        <f>VLOOKUP(J206,'sinapi-set_23 nao deso'!$A:$J,3,0)</f>
        <v>H</v>
      </c>
      <c r="D206" s="322">
        <v>3.6</v>
      </c>
      <c r="E206" s="416" t="s">
        <v>13216</v>
      </c>
      <c r="F206" s="89">
        <f>VLOOKUP(J206,'sinapi-set_23 nao deso'!$A:$J,6,0)</f>
        <v>27.5</v>
      </c>
      <c r="G206" s="71">
        <f>VLOOKUP(J206,'sinapi-set_23 nao deso'!$A:$J,7,0)+VLOOKUP(J206,'sinapi-set_23 nao deso'!$A:$J,10,0)</f>
        <v>2.02</v>
      </c>
      <c r="H206" s="71">
        <f>VLOOKUP(J206,'sinapi-set_23 nao deso'!$A:$J,8,0)</f>
        <v>0</v>
      </c>
      <c r="I206" s="417" t="s">
        <v>58</v>
      </c>
      <c r="J206" s="332">
        <v>88249</v>
      </c>
      <c r="K206" s="327">
        <f t="shared" ref="K206:K208" si="71">TRUNC($D206*F206,4)</f>
        <v>99</v>
      </c>
      <c r="L206" s="327">
        <f t="shared" ref="L206:L208" si="72">TRUNC($D206*G206,4)</f>
        <v>7.2720000000000002</v>
      </c>
      <c r="M206" s="327">
        <f t="shared" ref="M206:M208" si="73">TRUNC($D206*H206,4)</f>
        <v>0</v>
      </c>
    </row>
    <row r="207" spans="1:13" s="7" customFormat="1" ht="28.5" x14ac:dyDescent="0.2">
      <c r="A207" s="415">
        <v>2</v>
      </c>
      <c r="B207" s="321" t="str">
        <f>VLOOKUP(J207,'sinapi-set_23 nao deso'!$A:$J,2,0)</f>
        <v>TÉCNICO DE LABORATÓRIO COM ENCARGOS COMPLEMENTARES</v>
      </c>
      <c r="C207" s="320" t="str">
        <f>VLOOKUP(J207,'sinapi-set_23 nao deso'!$A:$J,3,0)</f>
        <v>H</v>
      </c>
      <c r="D207" s="322">
        <v>1.8</v>
      </c>
      <c r="E207" s="416" t="s">
        <v>13216</v>
      </c>
      <c r="F207" s="89">
        <f>VLOOKUP(J207,'sinapi-set_23 nao deso'!$A:$J,6,0)</f>
        <v>33</v>
      </c>
      <c r="G207" s="71">
        <f>VLOOKUP(J207,'sinapi-set_23 nao deso'!$A:$J,7,0)+VLOOKUP(J207,'sinapi-set_23 nao deso'!$A:$J,10,0)</f>
        <v>2.02</v>
      </c>
      <c r="H207" s="71">
        <f>VLOOKUP(J207,'sinapi-set_23 nao deso'!$A:$J,8,0)</f>
        <v>0</v>
      </c>
      <c r="I207" s="417" t="s">
        <v>58</v>
      </c>
      <c r="J207" s="332">
        <v>88321</v>
      </c>
      <c r="K207" s="327">
        <f t="shared" si="71"/>
        <v>59.4</v>
      </c>
      <c r="L207" s="327">
        <f t="shared" si="72"/>
        <v>3.6360000000000001</v>
      </c>
      <c r="M207" s="327">
        <f t="shared" si="73"/>
        <v>0</v>
      </c>
    </row>
    <row r="208" spans="1:13" x14ac:dyDescent="0.25">
      <c r="A208" s="415">
        <v>3</v>
      </c>
      <c r="B208" s="127" t="str">
        <f>VLOOKUP(J208,tabelas!$A$1:$L$65546,4,0)</f>
        <v>Equipamentos/Materiais para ensaios</v>
      </c>
      <c r="C208" s="320" t="str">
        <f>VLOOKUP($J208,tabelas!$A:$L,5,0)</f>
        <v>MES</v>
      </c>
      <c r="D208" s="322">
        <f>TRUNC(D206/176*0.5,4)</f>
        <v>1.0200000000000001E-2</v>
      </c>
      <c r="E208" s="349"/>
      <c r="F208" s="404">
        <v>0</v>
      </c>
      <c r="G208" s="404">
        <v>0</v>
      </c>
      <c r="H208" s="330">
        <f>VLOOKUP($J208,tabelas!$A:$L,12,0)</f>
        <v>2795.34</v>
      </c>
      <c r="I208" s="331" t="s">
        <v>9263</v>
      </c>
      <c r="J208" s="350" t="s">
        <v>12647</v>
      </c>
      <c r="K208" s="327">
        <f t="shared" si="71"/>
        <v>0</v>
      </c>
      <c r="L208" s="327">
        <f t="shared" si="72"/>
        <v>0</v>
      </c>
      <c r="M208" s="327">
        <f t="shared" si="73"/>
        <v>28.5124</v>
      </c>
    </row>
    <row r="209" spans="1:13" s="7" customFormat="1" ht="14.25" x14ac:dyDescent="0.2">
      <c r="D209" s="519"/>
      <c r="G209" s="5"/>
      <c r="H209" s="5"/>
    </row>
    <row r="210" spans="1:13" s="7" customFormat="1" ht="14.25" x14ac:dyDescent="0.2">
      <c r="D210" s="519"/>
      <c r="G210" s="5"/>
      <c r="H210" s="5"/>
    </row>
    <row r="211" spans="1:13" s="328" customFormat="1" x14ac:dyDescent="0.25">
      <c r="A211" s="308" t="s">
        <v>9</v>
      </c>
      <c r="B211" s="309" t="s">
        <v>70</v>
      </c>
      <c r="C211" s="339"/>
      <c r="D211" s="340"/>
      <c r="E211" s="309"/>
      <c r="F211" s="309" t="s">
        <v>69</v>
      </c>
      <c r="G211" s="309"/>
      <c r="H211" s="309"/>
      <c r="I211" s="312" t="s">
        <v>71</v>
      </c>
      <c r="J211" s="341"/>
      <c r="K211" s="313" t="s">
        <v>100</v>
      </c>
      <c r="L211" s="342" t="s">
        <v>12263</v>
      </c>
      <c r="M211" s="342" t="s">
        <v>12264</v>
      </c>
    </row>
    <row r="212" spans="1:13" s="328" customFormat="1" x14ac:dyDescent="0.25">
      <c r="A212" s="92" t="s">
        <v>9269</v>
      </c>
      <c r="B212" s="93" t="s">
        <v>13223</v>
      </c>
      <c r="C212" s="343"/>
      <c r="D212" s="344"/>
      <c r="E212" s="94"/>
      <c r="F212" s="315"/>
      <c r="G212" s="315"/>
      <c r="H212" s="315"/>
      <c r="I212" s="97" t="s">
        <v>40</v>
      </c>
      <c r="J212" s="316"/>
      <c r="K212" s="317">
        <f>TRUNC(SUM(K214:K231),2)</f>
        <v>691.83</v>
      </c>
      <c r="L212" s="317">
        <f>TRUNC(SUM(L214:L231),2)</f>
        <v>1117.57</v>
      </c>
      <c r="M212" s="317">
        <f>TRUNC(SUM(M214:M231),2)</f>
        <v>5234.55</v>
      </c>
    </row>
    <row r="213" spans="1:13" s="328" customFormat="1" ht="28.5" x14ac:dyDescent="0.25">
      <c r="A213" s="345" t="s">
        <v>0</v>
      </c>
      <c r="B213" s="100" t="s">
        <v>1</v>
      </c>
      <c r="C213" s="101" t="s">
        <v>2</v>
      </c>
      <c r="D213" s="319" t="s">
        <v>95</v>
      </c>
      <c r="E213" s="103" t="s">
        <v>96</v>
      </c>
      <c r="F213" s="104" t="s">
        <v>97</v>
      </c>
      <c r="G213" s="104" t="s">
        <v>12259</v>
      </c>
      <c r="H213" s="104" t="s">
        <v>12260</v>
      </c>
      <c r="I213" s="105" t="s">
        <v>98</v>
      </c>
      <c r="J213" s="106"/>
      <c r="K213" s="104" t="s">
        <v>99</v>
      </c>
      <c r="L213" s="104" t="s">
        <v>12261</v>
      </c>
      <c r="M213" s="104" t="s">
        <v>12262</v>
      </c>
    </row>
    <row r="214" spans="1:13" s="328" customFormat="1" x14ac:dyDescent="0.25">
      <c r="A214" s="320">
        <v>1</v>
      </c>
      <c r="B214" s="496" t="s">
        <v>12496</v>
      </c>
      <c r="C214" s="497"/>
      <c r="D214" s="498"/>
      <c r="E214" s="10"/>
      <c r="F214" s="499"/>
      <c r="G214" s="500"/>
      <c r="H214" s="500"/>
      <c r="I214" s="334"/>
      <c r="J214" s="352"/>
      <c r="K214" s="501"/>
      <c r="L214" s="501"/>
      <c r="M214" s="502"/>
    </row>
    <row r="215" spans="1:13" s="328" customFormat="1" ht="57" x14ac:dyDescent="0.25">
      <c r="A215" s="320" t="s">
        <v>9219</v>
      </c>
      <c r="B215" s="321" t="str">
        <f>VLOOKUP(J215,'sinapi-set_23 nao deso'!$A:$J,2,0)</f>
        <v>CAMINHÃO PIPA 10.000 L TRUCADO, PESO BRUTO TOTAL 23.000 KG, CARGA ÚTIL MÁXIMA 15.935 KG, DISTÂNCIA ENTRE EIXOS 4,8 M, POTÊNCIA 230 CV, INCLUSIVE TANQUE DE AÇO PARA TRANSPORTE DE ÁGUA - CHP DIURNO. AF_06/2014</v>
      </c>
      <c r="C215" s="320" t="str">
        <f>VLOOKUP(J215,'sinapi-set_23 nao deso'!$A:$J,3,0)</f>
        <v>CHP</v>
      </c>
      <c r="D215" s="322">
        <f>TRUNC(55/35,4)</f>
        <v>1.5713999999999999</v>
      </c>
      <c r="E215" s="127" t="s">
        <v>13225</v>
      </c>
      <c r="F215" s="89">
        <f>VLOOKUP(J215,'sinapi-set_23 nao deso'!$A:$J,6,0)</f>
        <v>20.46</v>
      </c>
      <c r="G215" s="71">
        <f>VLOOKUP(J215,'sinapi-set_23 nao deso'!$A:$J,7,0)+VLOOKUP(J215,'sinapi-set_23 nao deso'!$A:$J,10,0)</f>
        <v>197.94</v>
      </c>
      <c r="H215" s="71">
        <f>VLOOKUP(J215,'sinapi-set_23 nao deso'!$A:$J,8,0)</f>
        <v>103.97</v>
      </c>
      <c r="I215" s="334" t="s">
        <v>58</v>
      </c>
      <c r="J215" s="135">
        <v>5901</v>
      </c>
      <c r="K215" s="327">
        <f t="shared" ref="K215:K218" si="74">TRUNC($D215*F215,4)</f>
        <v>32.150799999999997</v>
      </c>
      <c r="L215" s="327">
        <f t="shared" ref="L215:L218" si="75">TRUNC($D215*G215,4)</f>
        <v>311.04289999999997</v>
      </c>
      <c r="M215" s="327">
        <f t="shared" ref="M215:M218" si="76">TRUNC($D215*H215,4)</f>
        <v>163.3784</v>
      </c>
    </row>
    <row r="216" spans="1:13" s="328" customFormat="1" ht="57" x14ac:dyDescent="0.25">
      <c r="A216" s="320" t="s">
        <v>9220</v>
      </c>
      <c r="B216" s="321" t="str">
        <f>VLOOKUP(J216,'sinapi-set_23 nao deso'!$A:$J,2,0)</f>
        <v>CAMINHÃO BASCULANTE 10 M3, TRUCADO CABINE SIMPLES, PESO BRUTO TOTAL 23.000 KG, CARGA ÚTIL MÁXIMA 15.935 KG, DISTÂNCIA ENTRE EIXOS 4,80 M, POTÊNCIA 230 CV INCLUSIVE CAÇAMBA METÁLICA - CHP DIURNO. AF_06/2014</v>
      </c>
      <c r="C216" s="320" t="str">
        <f>VLOOKUP(J216,'sinapi-set_23 nao deso'!$A:$J,3,0)</f>
        <v>CHP</v>
      </c>
      <c r="D216" s="322">
        <f>TRUNC(55/35,4)</f>
        <v>1.5713999999999999</v>
      </c>
      <c r="E216" s="127" t="s">
        <v>13225</v>
      </c>
      <c r="F216" s="89">
        <f>VLOOKUP(J216,'sinapi-set_23 nao deso'!$A:$J,6,0)</f>
        <v>21.25</v>
      </c>
      <c r="G216" s="71">
        <f>VLOOKUP(J216,'sinapi-set_23 nao deso'!$A:$J,7,0)+VLOOKUP(J216,'sinapi-set_23 nao deso'!$A:$J,10,0)</f>
        <v>147.01</v>
      </c>
      <c r="H216" s="71">
        <f>VLOOKUP(J216,'sinapi-set_23 nao deso'!$A:$J,8,0)</f>
        <v>107.28</v>
      </c>
      <c r="I216" s="334" t="s">
        <v>58</v>
      </c>
      <c r="J216" s="135">
        <v>91386</v>
      </c>
      <c r="K216" s="327">
        <f t="shared" si="74"/>
        <v>33.392200000000003</v>
      </c>
      <c r="L216" s="327">
        <f t="shared" si="75"/>
        <v>231.01150000000001</v>
      </c>
      <c r="M216" s="327">
        <f t="shared" si="76"/>
        <v>168.5797</v>
      </c>
    </row>
    <row r="217" spans="1:13" s="328" customFormat="1" ht="71.25" x14ac:dyDescent="0.25">
      <c r="A217" s="320" t="s">
        <v>9221</v>
      </c>
      <c r="B217" s="321" t="str">
        <f>VLOOKUP(J217,'sinapi-set_23 nao deso'!$A:$J,2,0)</f>
        <v>CAMINHÃO TOCO, PBT 16.000 KG, CARGA ÚTIL MÁX. 10.685 KG, DIST. ENTRE EIXOS 4,8 M, POTÊNCIA 189 CV, INCLUSIVE CARROCERIA FIXA ABERTA DE MADEIRA P/ TRANSPORTE GERAL DE CARGA SECA, DIMEN. APROX. 2,5 X 7,00 X 0,50 M - CHP DIURNO. AF_06/2014</v>
      </c>
      <c r="C217" s="320" t="str">
        <f>VLOOKUP(J217,'sinapi-set_23 nao deso'!$A:$J,3,0)</f>
        <v>CHP</v>
      </c>
      <c r="D217" s="322">
        <f>TRUNC(55/35,4)</f>
        <v>1.5713999999999999</v>
      </c>
      <c r="E217" s="127" t="s">
        <v>13225</v>
      </c>
      <c r="F217" s="89">
        <f>VLOOKUP(J217,'sinapi-set_23 nao deso'!$A:$J,6,0)</f>
        <v>20.46</v>
      </c>
      <c r="G217" s="71">
        <f>VLOOKUP(J217,'sinapi-set_23 nao deso'!$A:$J,7,0)+VLOOKUP(J217,'sinapi-set_23 nao deso'!$A:$J,10,0)</f>
        <v>121.54</v>
      </c>
      <c r="H217" s="71">
        <f>VLOOKUP(J217,'sinapi-set_23 nao deso'!$A:$J,8,0)</f>
        <v>78.28</v>
      </c>
      <c r="I217" s="334" t="s">
        <v>58</v>
      </c>
      <c r="J217" s="135">
        <v>5824</v>
      </c>
      <c r="K217" s="327">
        <f t="shared" si="74"/>
        <v>32.150799999999997</v>
      </c>
      <c r="L217" s="327">
        <f t="shared" si="75"/>
        <v>190.9879</v>
      </c>
      <c r="M217" s="327">
        <f t="shared" si="76"/>
        <v>123.0091</v>
      </c>
    </row>
    <row r="218" spans="1:13" s="328" customFormat="1" ht="42.75" x14ac:dyDescent="0.25">
      <c r="A218" s="320" t="s">
        <v>9222</v>
      </c>
      <c r="B218" s="321" t="str">
        <f>VLOOKUP(J218,'sinapi-set_23 nao deso'!$A:$J,2,0)</f>
        <v>ESPARGIDOR DE ASFALTO PRESSURIZADO COM TANQUE DE 2500 L, REBOCÁVEL COM MOTOR A GASOLINA POTÊNCIA 3,4 HP - CHP DIURNO. AF_07/2014</v>
      </c>
      <c r="C218" s="320" t="str">
        <f>VLOOKUP(J218,'sinapi-set_23 nao deso'!$A:$J,3,0)</f>
        <v>CHP</v>
      </c>
      <c r="D218" s="322">
        <f>TRUNC(55/35,4)</f>
        <v>1.5713999999999999</v>
      </c>
      <c r="E218" s="127" t="s">
        <v>13225</v>
      </c>
      <c r="F218" s="89">
        <f>VLOOKUP(J218,'sinapi-set_23 nao deso'!$A:$J,6,0)</f>
        <v>16.63</v>
      </c>
      <c r="G218" s="71">
        <f>VLOOKUP(J218,'sinapi-set_23 nao deso'!$A:$J,7,0)+VLOOKUP(J218,'sinapi-set_23 nao deso'!$A:$J,10,0)</f>
        <v>8.09</v>
      </c>
      <c r="H218" s="71">
        <f>VLOOKUP(J218,'sinapi-set_23 nao deso'!$A:$J,8,0)</f>
        <v>9.8800000000000008</v>
      </c>
      <c r="I218" s="334" t="s">
        <v>58</v>
      </c>
      <c r="J218" s="135">
        <v>5909</v>
      </c>
      <c r="K218" s="327">
        <f t="shared" si="74"/>
        <v>26.132300000000001</v>
      </c>
      <c r="L218" s="327">
        <f t="shared" si="75"/>
        <v>12.7126</v>
      </c>
      <c r="M218" s="327">
        <f t="shared" si="76"/>
        <v>15.525399999999999</v>
      </c>
    </row>
    <row r="219" spans="1:13" s="328" customFormat="1" x14ac:dyDescent="0.25">
      <c r="A219" s="320">
        <v>2</v>
      </c>
      <c r="B219" s="496" t="s">
        <v>13226</v>
      </c>
      <c r="C219" s="497"/>
      <c r="D219" s="498"/>
      <c r="E219" s="10"/>
      <c r="F219" s="499"/>
      <c r="G219" s="500"/>
      <c r="H219" s="500"/>
      <c r="I219" s="334"/>
      <c r="J219" s="352"/>
      <c r="K219" s="501"/>
      <c r="L219" s="501"/>
      <c r="M219" s="502"/>
    </row>
    <row r="220" spans="1:13" s="328" customFormat="1" ht="28.5" x14ac:dyDescent="0.25">
      <c r="A220" s="320" t="s">
        <v>9223</v>
      </c>
      <c r="B220" s="321" t="str">
        <f>VLOOKUP(J220,'sinapi-set_23 nao deso'!$A:$J,2,0)</f>
        <v>SERVENTE COM ENCARGOS COMPLEMENTARES</v>
      </c>
      <c r="C220" s="320" t="str">
        <f>VLOOKUP(J220,'sinapi-set_23 nao deso'!$A:$J,3,0)</f>
        <v>H</v>
      </c>
      <c r="D220" s="322">
        <f>D221</f>
        <v>1.5713999999999999</v>
      </c>
      <c r="E220" s="127" t="s">
        <v>12709</v>
      </c>
      <c r="F220" s="89">
        <f>VLOOKUP(J220,'sinapi-set_23 nao deso'!$A:$J,6,0)</f>
        <v>16.63</v>
      </c>
      <c r="G220" s="71">
        <f>VLOOKUP(J220,'sinapi-set_23 nao deso'!$A:$J,7,0)+VLOOKUP(J220,'sinapi-set_23 nao deso'!$A:$J,10,0)</f>
        <v>5.35</v>
      </c>
      <c r="H220" s="71">
        <f>VLOOKUP(J220,'sinapi-set_23 nao deso'!$A:$J,8,0)</f>
        <v>0</v>
      </c>
      <c r="I220" s="334" t="s">
        <v>58</v>
      </c>
      <c r="J220" s="335">
        <v>88316</v>
      </c>
      <c r="K220" s="327">
        <f t="shared" ref="K220:K221" si="77">TRUNC($D220*F220,4)</f>
        <v>26.132300000000001</v>
      </c>
      <c r="L220" s="327">
        <f t="shared" ref="L220:L221" si="78">TRUNC($D220*G220,4)</f>
        <v>8.4069000000000003</v>
      </c>
      <c r="M220" s="327">
        <f t="shared" ref="M220:M221" si="79">TRUNC($D220*H220,4)</f>
        <v>0</v>
      </c>
    </row>
    <row r="221" spans="1:13" s="328" customFormat="1" ht="57" x14ac:dyDescent="0.25">
      <c r="A221" s="320" t="s">
        <v>9224</v>
      </c>
      <c r="B221" s="321" t="str">
        <f>VLOOKUP(J221,'sinapi-set_23 nao deso'!$A:$J,2,0)</f>
        <v>GUINDAUTO HIDRÁULICO, CAPACIDADE MÁXIMA DE CARGA 6200 KG, MOMENTO MÁXIMO DE CARGA 11,7 TM, ALCANCE MÁXIMO HORIZONTAL 9,70 M, INCLUSIVE CAMINHÃO TOCO PBT 16.000 KG, POTÊNCIA DE 189 CV - CHP DIURNO. AF_06/2014</v>
      </c>
      <c r="C221" s="320" t="str">
        <f>VLOOKUP(J221,'sinapi-set_23 nao deso'!$A:$J,3,0)</f>
        <v>CHP</v>
      </c>
      <c r="D221" s="322">
        <f>TRUNC(55/35,4)</f>
        <v>1.5713999999999999</v>
      </c>
      <c r="E221" s="127" t="s">
        <v>13225</v>
      </c>
      <c r="F221" s="89">
        <f>VLOOKUP(J221,'sinapi-set_23 nao deso'!$A:$J,6,0)</f>
        <v>24.97</v>
      </c>
      <c r="G221" s="71">
        <f>VLOOKUP(J221,'sinapi-set_23 nao deso'!$A:$J,7,0)+VLOOKUP(J221,'sinapi-set_23 nao deso'!$A:$J,10,0)</f>
        <v>163.44</v>
      </c>
      <c r="H221" s="71">
        <f>VLOOKUP(J221,'sinapi-set_23 nao deso'!$A:$J,8,0)</f>
        <v>92.3</v>
      </c>
      <c r="I221" s="334" t="s">
        <v>58</v>
      </c>
      <c r="J221" s="135">
        <v>5928</v>
      </c>
      <c r="K221" s="327">
        <f t="shared" si="77"/>
        <v>39.2378</v>
      </c>
      <c r="L221" s="327">
        <f t="shared" si="78"/>
        <v>256.82960000000003</v>
      </c>
      <c r="M221" s="327">
        <f t="shared" si="79"/>
        <v>145.0402</v>
      </c>
    </row>
    <row r="222" spans="1:13" s="328" customFormat="1" x14ac:dyDescent="0.25">
      <c r="A222" s="346">
        <v>3</v>
      </c>
      <c r="B222" s="496" t="s">
        <v>13227</v>
      </c>
      <c r="C222" s="497"/>
      <c r="D222" s="498"/>
      <c r="E222" s="10"/>
      <c r="F222" s="499"/>
      <c r="G222" s="500"/>
      <c r="H222" s="500"/>
      <c r="I222" s="334"/>
      <c r="J222" s="352"/>
      <c r="K222" s="501"/>
      <c r="L222" s="501"/>
      <c r="M222" s="502"/>
    </row>
    <row r="223" spans="1:13" s="328" customFormat="1" ht="28.5" x14ac:dyDescent="0.25">
      <c r="A223" s="320" t="s">
        <v>6</v>
      </c>
      <c r="B223" s="321" t="str">
        <f>VLOOKUP(J223,'sinapi-set_23 nao deso'!$A:$J,2,0)</f>
        <v>SERVENTE COM ENCARGOS COMPLEMENTARES</v>
      </c>
      <c r="C223" s="320" t="str">
        <f>VLOOKUP(J223,'sinapi-set_23 nao deso'!$A:$J,3,0)</f>
        <v>H</v>
      </c>
      <c r="D223" s="322">
        <f>D224</f>
        <v>10.9998</v>
      </c>
      <c r="E223" s="127" t="s">
        <v>12709</v>
      </c>
      <c r="F223" s="89">
        <f>VLOOKUP(J223,'sinapi-set_23 nao deso'!$A:$J,6,0)</f>
        <v>16.63</v>
      </c>
      <c r="G223" s="71">
        <f>VLOOKUP(J223,'sinapi-set_23 nao deso'!$A:$J,7,0)+VLOOKUP(J223,'sinapi-set_23 nao deso'!$A:$J,10,0)</f>
        <v>5.35</v>
      </c>
      <c r="H223" s="71">
        <f>VLOOKUP(J223,'sinapi-set_23 nao deso'!$A:$J,8,0)</f>
        <v>0</v>
      </c>
      <c r="I223" s="334" t="s">
        <v>58</v>
      </c>
      <c r="J223" s="335">
        <v>88316</v>
      </c>
      <c r="K223" s="327">
        <f t="shared" ref="K223:K231" si="80">TRUNC($D223*F223,4)</f>
        <v>182.92660000000001</v>
      </c>
      <c r="L223" s="327">
        <f t="shared" ref="L223:L231" si="81">TRUNC($D223*G223,4)</f>
        <v>58.8489</v>
      </c>
      <c r="M223" s="327">
        <f t="shared" ref="M223:M231" si="82">TRUNC($D223*H223,4)</f>
        <v>0</v>
      </c>
    </row>
    <row r="224" spans="1:13" s="328" customFormat="1" ht="28.5" x14ac:dyDescent="0.25">
      <c r="A224" s="320" t="s">
        <v>4871</v>
      </c>
      <c r="B224" s="321" t="s">
        <v>12710</v>
      </c>
      <c r="C224" s="320" t="s">
        <v>18</v>
      </c>
      <c r="D224" s="322">
        <f>SUM(D225:D231)</f>
        <v>10.9998</v>
      </c>
      <c r="E224" s="127" t="s">
        <v>12712</v>
      </c>
      <c r="F224" s="89">
        <v>0</v>
      </c>
      <c r="G224" s="71">
        <v>0</v>
      </c>
      <c r="H224" s="330">
        <f>VLOOKUP($J224,tabelas!$A:$L,12,0)</f>
        <v>361.44</v>
      </c>
      <c r="I224" s="331" t="s">
        <v>9263</v>
      </c>
      <c r="J224" s="350" t="s">
        <v>12711</v>
      </c>
      <c r="K224" s="327">
        <f t="shared" si="80"/>
        <v>0</v>
      </c>
      <c r="L224" s="327">
        <f t="shared" si="81"/>
        <v>0</v>
      </c>
      <c r="M224" s="327">
        <f t="shared" si="82"/>
        <v>3975.7676999999999</v>
      </c>
    </row>
    <row r="225" spans="1:13" s="328" customFormat="1" ht="42.75" x14ac:dyDescent="0.25">
      <c r="A225" s="320" t="s">
        <v>8</v>
      </c>
      <c r="B225" s="418" t="str">
        <f>VLOOKUP(J225,'sinapi-set_23 nao deso'!$A:$J,2,0)</f>
        <v>MOTONIVELADORA POTÊNCIA BÁSICA LÍQUIDA (PRIMEIRA MARCHA) 125 HP, PESO BRUTO 13032 KG, LARGURA DA LÂMINA DE 3,7 M - CHI DIURNO. AF_06/2014</v>
      </c>
      <c r="C225" s="320" t="str">
        <f>VLOOKUP(J225,'sinapi-set_23 nao deso'!$A:$J,3,0)</f>
        <v>CHI</v>
      </c>
      <c r="D225" s="322">
        <f t="shared" ref="D225:D231" si="83">TRUNC(55/35,4)</f>
        <v>1.5713999999999999</v>
      </c>
      <c r="E225" s="127" t="s">
        <v>13225</v>
      </c>
      <c r="F225" s="89">
        <f>VLOOKUP(J225,'sinapi-set_23 nao deso'!$A:$J,6,0)</f>
        <v>35.76</v>
      </c>
      <c r="G225" s="71">
        <f>VLOOKUP(J225,'sinapi-set_23 nao deso'!$A:$J,7,0)+VLOOKUP(J225,'sinapi-set_23 nao deso'!$A:$J,10,0)</f>
        <v>4.34</v>
      </c>
      <c r="H225" s="71">
        <f>VLOOKUP(J225,'sinapi-set_23 nao deso'!$A:$J,8,0)</f>
        <v>61.24</v>
      </c>
      <c r="I225" s="334" t="s">
        <v>58</v>
      </c>
      <c r="J225" s="335">
        <v>5934</v>
      </c>
      <c r="K225" s="327">
        <f t="shared" si="80"/>
        <v>56.193199999999997</v>
      </c>
      <c r="L225" s="327">
        <f t="shared" si="81"/>
        <v>6.8197999999999999</v>
      </c>
      <c r="M225" s="327">
        <f t="shared" si="82"/>
        <v>96.232500000000002</v>
      </c>
    </row>
    <row r="226" spans="1:13" s="328" customFormat="1" ht="42.75" x14ac:dyDescent="0.25">
      <c r="A226" s="320" t="s">
        <v>9218</v>
      </c>
      <c r="B226" s="418" t="str">
        <f>VLOOKUP(J226,'sinapi-set_23 nao deso'!$A:$J,2,0)</f>
        <v>ROLO COMPACTADOR DE PNEUS ESTÁTICO, PRESSÃO VARIÁVEL, POTÊNCIA 111 HP, PESO SEM/COM LASTRO 9,5 / 26 T, LARGURA DE TRABALHO 1,90 M - CHI DIURNO. AF_07/2014</v>
      </c>
      <c r="C226" s="320" t="str">
        <f>VLOOKUP(J226,'sinapi-set_23 nao deso'!$A:$J,3,0)</f>
        <v>CHI</v>
      </c>
      <c r="D226" s="322">
        <f t="shared" si="83"/>
        <v>1.5713999999999999</v>
      </c>
      <c r="E226" s="127" t="s">
        <v>13225</v>
      </c>
      <c r="F226" s="89">
        <f>VLOOKUP(J226,'sinapi-set_23 nao deso'!$A:$J,6,0)</f>
        <v>22.4</v>
      </c>
      <c r="G226" s="71">
        <f>VLOOKUP(J226,'sinapi-set_23 nao deso'!$A:$J,7,0)+VLOOKUP(J226,'sinapi-set_23 nao deso'!$A:$J,10,0)</f>
        <v>4.34</v>
      </c>
      <c r="H226" s="71">
        <f>VLOOKUP(J226,'sinapi-set_23 nao deso'!$A:$J,8,0)</f>
        <v>58.4</v>
      </c>
      <c r="I226" s="334" t="s">
        <v>58</v>
      </c>
      <c r="J226" s="335">
        <v>6880</v>
      </c>
      <c r="K226" s="327">
        <f t="shared" si="80"/>
        <v>35.199300000000001</v>
      </c>
      <c r="L226" s="327">
        <f t="shared" si="81"/>
        <v>6.8197999999999999</v>
      </c>
      <c r="M226" s="327">
        <f t="shared" si="82"/>
        <v>91.7697</v>
      </c>
    </row>
    <row r="227" spans="1:13" s="328" customFormat="1" ht="42.75" x14ac:dyDescent="0.25">
      <c r="A227" s="320" t="s">
        <v>9252</v>
      </c>
      <c r="B227" s="321" t="str">
        <f>VLOOKUP(J227,'sinapi-set_23 nao deso'!$A:$J,2,0)</f>
        <v>PÁ CARREGADEIRA SOBRE RODAS, POTÊNCIA 197 HP, CAPACIDADE DA CAÇAMBA 2,5 A 3,5 M3, PESO OPERACIONAL 18338 KG - CHI DIURNO. AF_06/2014</v>
      </c>
      <c r="C227" s="320" t="str">
        <f>VLOOKUP(J227,'sinapi-set_23 nao deso'!$A:$J,3,0)</f>
        <v>CHI</v>
      </c>
      <c r="D227" s="322">
        <f t="shared" si="83"/>
        <v>1.5713999999999999</v>
      </c>
      <c r="E227" s="127" t="s">
        <v>13225</v>
      </c>
      <c r="F227" s="89">
        <f>VLOOKUP(J227,'sinapi-set_23 nao deso'!$A:$J,6,0)</f>
        <v>28.43</v>
      </c>
      <c r="G227" s="71">
        <f>VLOOKUP(J227,'sinapi-set_23 nao deso'!$A:$J,7,0)+VLOOKUP(J227,'sinapi-set_23 nao deso'!$A:$J,10,0)</f>
        <v>4.34</v>
      </c>
      <c r="H227" s="71">
        <f>VLOOKUP(J227,'sinapi-set_23 nao deso'!$A:$J,8,0)</f>
        <v>63.8</v>
      </c>
      <c r="I227" s="334" t="s">
        <v>58</v>
      </c>
      <c r="J227" s="335">
        <v>5946</v>
      </c>
      <c r="K227" s="327">
        <f t="shared" si="80"/>
        <v>44.674900000000001</v>
      </c>
      <c r="L227" s="327">
        <f t="shared" si="81"/>
        <v>6.8197999999999999</v>
      </c>
      <c r="M227" s="327">
        <f t="shared" si="82"/>
        <v>100.25530000000001</v>
      </c>
    </row>
    <row r="228" spans="1:13" s="328" customFormat="1" ht="71.25" x14ac:dyDescent="0.25">
      <c r="A228" s="320" t="s">
        <v>9253</v>
      </c>
      <c r="B228" s="321" t="str">
        <f>VLOOKUP(J228,'sinapi-set_23 nao deso'!$A:$J,2,0)</f>
        <v>RETROESCAVADEIRA SOBRE RODAS COM CARREGADEIRA, TRAÇÃO 4X4, POTÊNCIA LÍQ. 88 HP, CAÇAMBA CARREG. CAP. MÍN. 1 M3, CAÇAMBA RETRO CAP. 0,26 M3, PESO OPERACIONAL MÍN. 6.674 KG, PROFUNDIDADE ESCAVAÇÃO MÁX. 4,37 M - CHI DIURNO. AF_06/2014</v>
      </c>
      <c r="C228" s="320" t="str">
        <f>VLOOKUP(J228,'sinapi-set_23 nao deso'!$A:$J,3,0)</f>
        <v>CHI</v>
      </c>
      <c r="D228" s="322">
        <f t="shared" si="83"/>
        <v>1.5713999999999999</v>
      </c>
      <c r="E228" s="127" t="s">
        <v>13225</v>
      </c>
      <c r="F228" s="89">
        <f>VLOOKUP(J228,'sinapi-set_23 nao deso'!$A:$J,6,0)</f>
        <v>31.51</v>
      </c>
      <c r="G228" s="71">
        <f>VLOOKUP(J228,'sinapi-set_23 nao deso'!$A:$J,7,0)+VLOOKUP(J228,'sinapi-set_23 nao deso'!$A:$J,10,0)</f>
        <v>4.34</v>
      </c>
      <c r="H228" s="71">
        <f>VLOOKUP(J228,'sinapi-set_23 nao deso'!$A:$J,8,0)</f>
        <v>32.65</v>
      </c>
      <c r="I228" s="334" t="s">
        <v>58</v>
      </c>
      <c r="J228" s="335">
        <v>5679</v>
      </c>
      <c r="K228" s="327">
        <f t="shared" si="80"/>
        <v>49.514800000000001</v>
      </c>
      <c r="L228" s="327">
        <f t="shared" si="81"/>
        <v>6.8197999999999999</v>
      </c>
      <c r="M228" s="327">
        <f t="shared" si="82"/>
        <v>51.306199999999997</v>
      </c>
    </row>
    <row r="229" spans="1:13" s="328" customFormat="1" ht="42.75" x14ac:dyDescent="0.25">
      <c r="A229" s="320" t="s">
        <v>9254</v>
      </c>
      <c r="B229" s="418" t="str">
        <f>VLOOKUP(J229,'sinapi-set_23 nao deso'!$A:$J,2,0)</f>
        <v>VIBROACABADORA DE ASFALTO SOBRE ESTEIRAS, LARGURA DE PAVIMENTAÇÃO 1,90 M A 5,30 M, POTÊNCIA 105 HP CAPACIDADE 450 T/H - CHI DIURNO. AF_11/2014</v>
      </c>
      <c r="C229" s="320" t="str">
        <f>VLOOKUP(J229,'sinapi-set_23 nao deso'!$A:$J,3,0)</f>
        <v>CHI</v>
      </c>
      <c r="D229" s="322">
        <f t="shared" si="83"/>
        <v>1.5713999999999999</v>
      </c>
      <c r="E229" s="127" t="s">
        <v>13225</v>
      </c>
      <c r="F229" s="89">
        <f>VLOOKUP(J229,'sinapi-set_23 nao deso'!$A:$J,6,0)</f>
        <v>30.11</v>
      </c>
      <c r="G229" s="71">
        <f>VLOOKUP(J229,'sinapi-set_23 nao deso'!$A:$J,7,0)+VLOOKUP(J229,'sinapi-set_23 nao deso'!$A:$J,10,0)</f>
        <v>4.34</v>
      </c>
      <c r="H229" s="71">
        <f>VLOOKUP(J229,'sinapi-set_23 nao deso'!$A:$J,8,0)</f>
        <v>126.77</v>
      </c>
      <c r="I229" s="334" t="s">
        <v>58</v>
      </c>
      <c r="J229" s="335">
        <v>5837</v>
      </c>
      <c r="K229" s="327">
        <f t="shared" si="80"/>
        <v>47.314799999999998</v>
      </c>
      <c r="L229" s="327">
        <f t="shared" si="81"/>
        <v>6.8197999999999999</v>
      </c>
      <c r="M229" s="327">
        <f t="shared" si="82"/>
        <v>199.2063</v>
      </c>
    </row>
    <row r="230" spans="1:13" s="328" customFormat="1" ht="42.75" x14ac:dyDescent="0.25">
      <c r="A230" s="320" t="s">
        <v>9255</v>
      </c>
      <c r="B230" s="418" t="str">
        <f>VLOOKUP(J230,'sinapi-set_23 nao deso'!$A:$J,2,0)</f>
        <v>ROLO COMPACTADOR VIBRATÓRIO TANDEM AÇO LISO, POTÊNCIA 58 HP, PESO SEM/COM LASTRO 6,5 / 9,4 T, LARGURA DE TRABALHO 1,2 M - CHI DIURNO. AF_06/2014</v>
      </c>
      <c r="C230" s="320" t="str">
        <f>VLOOKUP(J230,'sinapi-set_23 nao deso'!$A:$J,3,0)</f>
        <v>CHI</v>
      </c>
      <c r="D230" s="322">
        <f t="shared" si="83"/>
        <v>1.5713999999999999</v>
      </c>
      <c r="E230" s="127" t="s">
        <v>13225</v>
      </c>
      <c r="F230" s="89">
        <f>VLOOKUP(J230,'sinapi-set_23 nao deso'!$A:$J,6,0)</f>
        <v>22.4</v>
      </c>
      <c r="G230" s="71">
        <f>VLOOKUP(J230,'sinapi-set_23 nao deso'!$A:$J,7,0)+VLOOKUP(J230,'sinapi-set_23 nao deso'!$A:$J,10,0)</f>
        <v>4.34</v>
      </c>
      <c r="H230" s="71">
        <f>VLOOKUP(J230,'sinapi-set_23 nao deso'!$A:$J,8,0)</f>
        <v>45.88</v>
      </c>
      <c r="I230" s="334" t="s">
        <v>58</v>
      </c>
      <c r="J230" s="335">
        <v>5869</v>
      </c>
      <c r="K230" s="327">
        <f t="shared" si="80"/>
        <v>35.199300000000001</v>
      </c>
      <c r="L230" s="327">
        <f t="shared" si="81"/>
        <v>6.8197999999999999</v>
      </c>
      <c r="M230" s="327">
        <f t="shared" si="82"/>
        <v>72.095799999999997</v>
      </c>
    </row>
    <row r="231" spans="1:13" s="328" customFormat="1" ht="28.5" x14ac:dyDescent="0.25">
      <c r="A231" s="320" t="s">
        <v>9256</v>
      </c>
      <c r="B231" s="418" t="str">
        <f>VLOOKUP(J231,'sinapi-set_23 nao deso'!$A:$J,2,0)</f>
        <v>TRATOR DE PNEUS, POTÊNCIA 85 CV, TRAÇÃO 4X4, PESO COM LASTRO DE 4.675 KG - CHI DIURNO. AF_06/2014</v>
      </c>
      <c r="C231" s="320" t="str">
        <f>VLOOKUP(J231,'sinapi-set_23 nao deso'!$A:$J,3,0)</f>
        <v>CHI</v>
      </c>
      <c r="D231" s="322">
        <f t="shared" si="83"/>
        <v>1.5713999999999999</v>
      </c>
      <c r="E231" s="127" t="s">
        <v>13225</v>
      </c>
      <c r="F231" s="89">
        <f>VLOOKUP(J231,'sinapi-set_23 nao deso'!$A:$J,6,0)</f>
        <v>32.85</v>
      </c>
      <c r="G231" s="71">
        <f>VLOOKUP(J231,'sinapi-set_23 nao deso'!$A:$J,7,0)+VLOOKUP(J231,'sinapi-set_23 nao deso'!$A:$J,10,0)</f>
        <v>4.34</v>
      </c>
      <c r="H231" s="71">
        <f>VLOOKUP(J231,'sinapi-set_23 nao deso'!$A:$J,8,0)</f>
        <v>20.61</v>
      </c>
      <c r="I231" s="334" t="s">
        <v>58</v>
      </c>
      <c r="J231" s="335">
        <v>89036</v>
      </c>
      <c r="K231" s="327">
        <f t="shared" si="80"/>
        <v>51.620399999999997</v>
      </c>
      <c r="L231" s="327">
        <f t="shared" si="81"/>
        <v>6.8197999999999999</v>
      </c>
      <c r="M231" s="327">
        <f t="shared" si="82"/>
        <v>32.386499999999998</v>
      </c>
    </row>
    <row r="232" spans="1:13" s="328" customFormat="1" x14ac:dyDescent="0.25">
      <c r="A232" s="336"/>
      <c r="B232" s="336"/>
      <c r="C232" s="337"/>
      <c r="D232" s="348"/>
      <c r="E232" s="336"/>
      <c r="F232" s="336"/>
      <c r="G232" s="336"/>
      <c r="H232" s="336"/>
      <c r="I232" s="336"/>
      <c r="J232" s="336"/>
      <c r="K232" s="336"/>
      <c r="L232" s="336"/>
      <c r="M232" s="336"/>
    </row>
    <row r="233" spans="1:13" s="328" customFormat="1" x14ac:dyDescent="0.25">
      <c r="A233" s="336"/>
      <c r="B233" s="336"/>
      <c r="C233" s="337"/>
      <c r="D233" s="338"/>
      <c r="E233" s="336"/>
      <c r="F233" s="336"/>
      <c r="G233" s="336"/>
      <c r="H233" s="336"/>
      <c r="I233" s="336"/>
      <c r="J233" s="336"/>
      <c r="K233" s="336"/>
      <c r="L233" s="336"/>
      <c r="M233" s="336"/>
    </row>
    <row r="234" spans="1:13" s="328" customFormat="1" x14ac:dyDescent="0.25">
      <c r="A234" s="308" t="s">
        <v>9</v>
      </c>
      <c r="B234" s="309" t="s">
        <v>70</v>
      </c>
      <c r="C234" s="339"/>
      <c r="D234" s="340"/>
      <c r="E234" s="309"/>
      <c r="F234" s="309" t="s">
        <v>69</v>
      </c>
      <c r="G234" s="309"/>
      <c r="H234" s="309"/>
      <c r="I234" s="312" t="s">
        <v>71</v>
      </c>
      <c r="J234" s="341"/>
      <c r="K234" s="313" t="s">
        <v>100</v>
      </c>
      <c r="L234" s="342" t="s">
        <v>12263</v>
      </c>
      <c r="M234" s="342" t="s">
        <v>12264</v>
      </c>
    </row>
    <row r="235" spans="1:13" s="328" customFormat="1" x14ac:dyDescent="0.25">
      <c r="A235" s="92" t="s">
        <v>9270</v>
      </c>
      <c r="B235" s="93" t="s">
        <v>12453</v>
      </c>
      <c r="C235" s="343"/>
      <c r="D235" s="344"/>
      <c r="E235" s="94"/>
      <c r="F235" s="315"/>
      <c r="G235" s="315"/>
      <c r="H235" s="315"/>
      <c r="I235" s="97" t="s">
        <v>87</v>
      </c>
      <c r="J235" s="316"/>
      <c r="K235" s="317">
        <f>TRUNC(SUM(K237:K239),2)</f>
        <v>16.63</v>
      </c>
      <c r="L235" s="317">
        <f>TRUNC(SUM(L237:L239),2)</f>
        <v>594.88</v>
      </c>
      <c r="M235" s="317">
        <f>TRUNC(SUM(M237:M239),2)</f>
        <v>0</v>
      </c>
    </row>
    <row r="236" spans="1:13" s="328" customFormat="1" ht="28.5" x14ac:dyDescent="0.25">
      <c r="A236" s="345" t="s">
        <v>0</v>
      </c>
      <c r="B236" s="100" t="s">
        <v>1</v>
      </c>
      <c r="C236" s="101" t="s">
        <v>2</v>
      </c>
      <c r="D236" s="319" t="s">
        <v>95</v>
      </c>
      <c r="E236" s="103" t="s">
        <v>96</v>
      </c>
      <c r="F236" s="104" t="s">
        <v>97</v>
      </c>
      <c r="G236" s="104" t="s">
        <v>12259</v>
      </c>
      <c r="H236" s="104" t="s">
        <v>12260</v>
      </c>
      <c r="I236" s="105" t="s">
        <v>98</v>
      </c>
      <c r="J236" s="106"/>
      <c r="K236" s="104" t="s">
        <v>99</v>
      </c>
      <c r="L236" s="104" t="s">
        <v>12261</v>
      </c>
      <c r="M236" s="104" t="s">
        <v>12262</v>
      </c>
    </row>
    <row r="237" spans="1:13" s="328" customFormat="1" x14ac:dyDescent="0.25">
      <c r="A237" s="320">
        <v>1</v>
      </c>
      <c r="B237" s="321" t="str">
        <f>VLOOKUP(J237,'sinapi-set_23 nao deso'!$A:$J,2,0)</f>
        <v>SERVENTE COM ENCARGOS COMPLEMENTARES</v>
      </c>
      <c r="C237" s="320" t="str">
        <f>VLOOKUP(J237,'sinapi-set_23 nao deso'!$A:$J,3,0)</f>
        <v>H</v>
      </c>
      <c r="D237" s="322">
        <v>1</v>
      </c>
      <c r="E237" s="333"/>
      <c r="F237" s="89">
        <f>VLOOKUP(J237,'sinapi-set_23 nao deso'!$A:$J,6,0)</f>
        <v>16.63</v>
      </c>
      <c r="G237" s="71">
        <f>VLOOKUP(J237,'sinapi-set_23 nao deso'!$A:$J,7,0)+VLOOKUP(J237,'sinapi-set_23 nao deso'!$A:$J,10,0)</f>
        <v>5.35</v>
      </c>
      <c r="H237" s="71">
        <f>VLOOKUP(J237,'sinapi-set_23 nao deso'!$A:$J,8,0)</f>
        <v>0</v>
      </c>
      <c r="I237" s="334" t="s">
        <v>58</v>
      </c>
      <c r="J237" s="335">
        <v>88316</v>
      </c>
      <c r="K237" s="327">
        <f t="shared" ref="K237:K239" si="84">TRUNC($D237*F237,4)</f>
        <v>16.63</v>
      </c>
      <c r="L237" s="327">
        <f t="shared" ref="L237:L239" si="85">TRUNC($D237*G237,4)</f>
        <v>5.35</v>
      </c>
      <c r="M237" s="327">
        <f t="shared" ref="M237:M239" si="86">TRUNC($D237*H237,4)</f>
        <v>0</v>
      </c>
    </row>
    <row r="238" spans="1:13" s="328" customFormat="1" ht="28.5" x14ac:dyDescent="0.25">
      <c r="A238" s="320">
        <v>2</v>
      </c>
      <c r="B238" s="321" t="str">
        <f>VLOOKUP(J238,'sinapi-set_23 nao deso'!$A:$J,2,0)</f>
        <v>SARRAFO *2,5 X 5* CM EM PINUS, MISTA OU EQUIVALENTE DA REGIAO - BRUTA</v>
      </c>
      <c r="C238" s="320" t="str">
        <f>VLOOKUP(J238,'sinapi-set_23 nao deso'!$A:$J,3,0)</f>
        <v xml:space="preserve">M     </v>
      </c>
      <c r="D238" s="322">
        <f>(1*4+0.8*3)*1.1</f>
        <v>7.0400000000000009</v>
      </c>
      <c r="E238" s="333"/>
      <c r="F238" s="89">
        <f>VLOOKUP(J238,'sinapi-set_23 nao deso'!$A:$J,6,0)</f>
        <v>0</v>
      </c>
      <c r="G238" s="71">
        <f>VLOOKUP(J238,'sinapi-set_23 nao deso'!$A:$J,7,0)+VLOOKUP(J238,'sinapi-set_23 nao deso'!$A:$J,10,0)</f>
        <v>1.71</v>
      </c>
      <c r="H238" s="71">
        <f>VLOOKUP(J238,'sinapi-set_23 nao deso'!$A:$J,8,0)</f>
        <v>0</v>
      </c>
      <c r="I238" s="334" t="s">
        <v>58</v>
      </c>
      <c r="J238" s="335">
        <v>4512</v>
      </c>
      <c r="K238" s="327">
        <f t="shared" si="84"/>
        <v>0</v>
      </c>
      <c r="L238" s="327">
        <f t="shared" si="85"/>
        <v>12.038399999999999</v>
      </c>
      <c r="M238" s="327">
        <f t="shared" si="86"/>
        <v>0</v>
      </c>
    </row>
    <row r="239" spans="1:13" s="328" customFormat="1" ht="28.5" x14ac:dyDescent="0.25">
      <c r="A239" s="346">
        <v>3</v>
      </c>
      <c r="B239" s="321" t="str">
        <f>VLOOKUP(J239,'sinapi-set_23 nao deso'!$A:$J,2,0)</f>
        <v>PLACA DE SINALIZACAO EM CHAPA DE ACO NUM 16 COM PINTURA REFLETIVA</v>
      </c>
      <c r="C239" s="320" t="str">
        <f>VLOOKUP(J239,'sinapi-set_23 nao deso'!$A:$J,3,0)</f>
        <v xml:space="preserve">M2    </v>
      </c>
      <c r="D239" s="322">
        <v>1</v>
      </c>
      <c r="E239" s="333"/>
      <c r="F239" s="89">
        <f>VLOOKUP(J239,'sinapi-set_23 nao deso'!$A:$J,6,0)</f>
        <v>0</v>
      </c>
      <c r="G239" s="71">
        <f>VLOOKUP(J239,'sinapi-set_23 nao deso'!$A:$J,7,0)+VLOOKUP(J239,'sinapi-set_23 nao deso'!$A:$J,10,0)</f>
        <v>577.5</v>
      </c>
      <c r="H239" s="71">
        <f>VLOOKUP(J239,'sinapi-set_23 nao deso'!$A:$J,8,0)</f>
        <v>0</v>
      </c>
      <c r="I239" s="334" t="s">
        <v>58</v>
      </c>
      <c r="J239" s="335">
        <v>34723</v>
      </c>
      <c r="K239" s="327">
        <f t="shared" si="84"/>
        <v>0</v>
      </c>
      <c r="L239" s="327">
        <f t="shared" si="85"/>
        <v>577.5</v>
      </c>
      <c r="M239" s="327">
        <f t="shared" si="86"/>
        <v>0</v>
      </c>
    </row>
    <row r="240" spans="1:13" s="328" customFormat="1" x14ac:dyDescent="0.25">
      <c r="A240" s="336"/>
      <c r="B240" s="336"/>
      <c r="C240" s="337"/>
      <c r="D240" s="348"/>
      <c r="E240" s="336"/>
      <c r="F240" s="336"/>
      <c r="G240" s="336"/>
      <c r="H240" s="336"/>
      <c r="I240" s="336"/>
      <c r="J240" s="336"/>
      <c r="K240" s="336"/>
      <c r="L240" s="336"/>
      <c r="M240" s="336"/>
    </row>
    <row r="241" spans="1:13" s="328" customFormat="1" x14ac:dyDescent="0.25">
      <c r="A241" s="336"/>
      <c r="B241" s="336"/>
      <c r="C241" s="337"/>
      <c r="D241" s="338"/>
      <c r="E241" s="336"/>
      <c r="F241" s="336"/>
      <c r="G241" s="336"/>
      <c r="H241" s="336"/>
      <c r="I241" s="336"/>
      <c r="J241" s="336"/>
      <c r="K241" s="336"/>
      <c r="L241" s="336"/>
      <c r="M241" s="336"/>
    </row>
    <row r="242" spans="1:13" s="328" customFormat="1" x14ac:dyDescent="0.25">
      <c r="A242" s="308" t="s">
        <v>9</v>
      </c>
      <c r="B242" s="309" t="s">
        <v>70</v>
      </c>
      <c r="C242" s="339"/>
      <c r="D242" s="340"/>
      <c r="E242" s="309"/>
      <c r="F242" s="309" t="s">
        <v>69</v>
      </c>
      <c r="G242" s="309"/>
      <c r="H242" s="309"/>
      <c r="I242" s="312" t="s">
        <v>71</v>
      </c>
      <c r="J242" s="341"/>
      <c r="K242" s="313" t="s">
        <v>100</v>
      </c>
      <c r="L242" s="342" t="s">
        <v>12263</v>
      </c>
      <c r="M242" s="342" t="s">
        <v>12264</v>
      </c>
    </row>
    <row r="243" spans="1:13" s="328" customFormat="1" x14ac:dyDescent="0.25">
      <c r="A243" s="92" t="s">
        <v>9271</v>
      </c>
      <c r="B243" s="93" t="s">
        <v>12454</v>
      </c>
      <c r="C243" s="343"/>
      <c r="D243" s="344"/>
      <c r="E243" s="94"/>
      <c r="F243" s="315"/>
      <c r="G243" s="315"/>
      <c r="H243" s="315"/>
      <c r="I243" s="97" t="s">
        <v>87</v>
      </c>
      <c r="J243" s="316"/>
      <c r="K243" s="317">
        <f>TRUNC(SUM(K245:K251),2)</f>
        <v>54.93</v>
      </c>
      <c r="L243" s="317">
        <f>TRUNC(SUM(L245:L251),2)</f>
        <v>303.38</v>
      </c>
      <c r="M243" s="317">
        <f>TRUNC(SUM(M245:M251),2)</f>
        <v>0</v>
      </c>
    </row>
    <row r="244" spans="1:13" s="328" customFormat="1" ht="28.5" x14ac:dyDescent="0.25">
      <c r="A244" s="345" t="s">
        <v>0</v>
      </c>
      <c r="B244" s="100" t="s">
        <v>1</v>
      </c>
      <c r="C244" s="101" t="s">
        <v>2</v>
      </c>
      <c r="D244" s="319" t="s">
        <v>95</v>
      </c>
      <c r="E244" s="103" t="s">
        <v>96</v>
      </c>
      <c r="F244" s="104" t="s">
        <v>97</v>
      </c>
      <c r="G244" s="104" t="s">
        <v>12259</v>
      </c>
      <c r="H244" s="104" t="s">
        <v>12260</v>
      </c>
      <c r="I244" s="105" t="s">
        <v>98</v>
      </c>
      <c r="J244" s="106"/>
      <c r="K244" s="104" t="s">
        <v>99</v>
      </c>
      <c r="L244" s="104" t="s">
        <v>12261</v>
      </c>
      <c r="M244" s="104" t="s">
        <v>12262</v>
      </c>
    </row>
    <row r="245" spans="1:13" s="328" customFormat="1" ht="42.75" x14ac:dyDescent="0.25">
      <c r="A245" s="68">
        <v>1</v>
      </c>
      <c r="B245" s="321" t="str">
        <f>VLOOKUP(J245,'sinapi-set_23 nao deso'!$A:$J,2,0)</f>
        <v>SARRAFO NAO APARELHADO *2,5 X 7* CM, EM MACARANDUBA/MASSARANDUBA, ANGELIM, PEROBA-ROSA OU EQUIVALENTE DA REGIAO - BRUTA</v>
      </c>
      <c r="C245" s="320" t="str">
        <f>VLOOKUP(J245,'sinapi-set_23 nao deso'!$A:$J,3,0)</f>
        <v xml:space="preserve">M     </v>
      </c>
      <c r="D245" s="322">
        <v>1</v>
      </c>
      <c r="E245" s="349" t="s">
        <v>12455</v>
      </c>
      <c r="F245" s="89">
        <f>VLOOKUP(J245,'sinapi-set_23 nao deso'!$A:$J,6,0)</f>
        <v>0</v>
      </c>
      <c r="G245" s="71">
        <f>VLOOKUP(J245,'sinapi-set_23 nao deso'!$A:$J,7,0)+VLOOKUP(J245,'sinapi-set_23 nao deso'!$A:$J,10,0)</f>
        <v>4.32</v>
      </c>
      <c r="H245" s="71">
        <f>VLOOKUP(J245,'sinapi-set_23 nao deso'!$A:$J,8,0)</f>
        <v>0</v>
      </c>
      <c r="I245" s="331" t="s">
        <v>58</v>
      </c>
      <c r="J245" s="350">
        <v>4417</v>
      </c>
      <c r="K245" s="327">
        <f t="shared" ref="K245:K251" si="87">TRUNC($D245*F245,4)</f>
        <v>0</v>
      </c>
      <c r="L245" s="327">
        <f t="shared" ref="L245:L251" si="88">TRUNC($D245*G245,4)</f>
        <v>4.32</v>
      </c>
      <c r="M245" s="327">
        <f t="shared" ref="M245:M251" si="89">TRUNC($D245*H245,4)</f>
        <v>0</v>
      </c>
    </row>
    <row r="246" spans="1:13" s="328" customFormat="1" ht="28.5" x14ac:dyDescent="0.25">
      <c r="A246" s="68">
        <v>2</v>
      </c>
      <c r="B246" s="321" t="str">
        <f>VLOOKUP(J246,'sinapi-set_23 nao deso'!$A:$J,2,0)</f>
        <v>PONTALETE *7,5 X 7,5* CM EM PINUS, MISTA OU EQUIVALENTE DA REGIAO - BRUTA</v>
      </c>
      <c r="C246" s="320" t="str">
        <f>VLOOKUP(J246,'sinapi-set_23 nao deso'!$A:$J,3,0)</f>
        <v xml:space="preserve">M     </v>
      </c>
      <c r="D246" s="322">
        <v>4</v>
      </c>
      <c r="E246" s="349" t="s">
        <v>12455</v>
      </c>
      <c r="F246" s="89">
        <f>VLOOKUP(J246,'sinapi-set_23 nao deso'!$A:$J,6,0)</f>
        <v>0</v>
      </c>
      <c r="G246" s="71">
        <f>VLOOKUP(J246,'sinapi-set_23 nao deso'!$A:$J,7,0)+VLOOKUP(J246,'sinapi-set_23 nao deso'!$A:$J,10,0)</f>
        <v>7.05</v>
      </c>
      <c r="H246" s="71">
        <f>VLOOKUP(J246,'sinapi-set_23 nao deso'!$A:$J,8,0)</f>
        <v>0</v>
      </c>
      <c r="I246" s="331" t="s">
        <v>58</v>
      </c>
      <c r="J246" s="350">
        <v>4491</v>
      </c>
      <c r="K246" s="327">
        <f t="shared" si="87"/>
        <v>0</v>
      </c>
      <c r="L246" s="327">
        <f t="shared" si="88"/>
        <v>28.2</v>
      </c>
      <c r="M246" s="327">
        <f t="shared" si="89"/>
        <v>0</v>
      </c>
    </row>
    <row r="247" spans="1:13" s="328" customFormat="1" ht="42.75" x14ac:dyDescent="0.25">
      <c r="A247" s="68">
        <v>3</v>
      </c>
      <c r="B247" s="321" t="str">
        <f>VLOOKUP(J247,'sinapi-set_23 nao deso'!$A:$J,2,0)</f>
        <v>PLACA DE OBRA (PARA CONSTRUCAO CIVIL) EM CHAPA GALVANIZADA *N. 22*, ADESIVADA, DE *2,4 X 1,2* M (SEM POSTES PARA FIXACAO)</v>
      </c>
      <c r="C247" s="320" t="str">
        <f>VLOOKUP(J247,'sinapi-set_23 nao deso'!$A:$J,3,0)</f>
        <v xml:space="preserve">M2    </v>
      </c>
      <c r="D247" s="322">
        <v>1</v>
      </c>
      <c r="E247" s="349" t="s">
        <v>12455</v>
      </c>
      <c r="F247" s="89">
        <f>VLOOKUP(J247,'sinapi-set_23 nao deso'!$A:$J,6,0)</f>
        <v>0</v>
      </c>
      <c r="G247" s="71">
        <f>VLOOKUP(J247,'sinapi-set_23 nao deso'!$A:$J,7,0)+VLOOKUP(J247,'sinapi-set_23 nao deso'!$A:$J,10,0)</f>
        <v>250</v>
      </c>
      <c r="H247" s="71">
        <f>VLOOKUP(J247,'sinapi-set_23 nao deso'!$A:$J,8,0)</f>
        <v>0</v>
      </c>
      <c r="I247" s="331" t="s">
        <v>58</v>
      </c>
      <c r="J247" s="350">
        <v>4813</v>
      </c>
      <c r="K247" s="327">
        <f t="shared" si="87"/>
        <v>0</v>
      </c>
      <c r="L247" s="327">
        <f t="shared" si="88"/>
        <v>250</v>
      </c>
      <c r="M247" s="327">
        <f t="shared" si="89"/>
        <v>0</v>
      </c>
    </row>
    <row r="248" spans="1:13" s="328" customFormat="1" x14ac:dyDescent="0.25">
      <c r="A248" s="68">
        <v>4</v>
      </c>
      <c r="B248" s="321" t="str">
        <f>VLOOKUP(J248,'sinapi-set_23 nao deso'!$A:$J,2,0)</f>
        <v>PREGO DE ACO POLIDO COM CABECA 18 X 30 (2 3/4 X 10)</v>
      </c>
      <c r="C248" s="320" t="str">
        <f>VLOOKUP(J248,'sinapi-set_23 nao deso'!$A:$J,3,0)</f>
        <v xml:space="preserve">KG    </v>
      </c>
      <c r="D248" s="322">
        <v>0.11</v>
      </c>
      <c r="E248" s="349" t="s">
        <v>12455</v>
      </c>
      <c r="F248" s="89">
        <f>VLOOKUP(J248,'sinapi-set_23 nao deso'!$A:$J,6,0)</f>
        <v>0</v>
      </c>
      <c r="G248" s="71">
        <f>VLOOKUP(J248,'sinapi-set_23 nao deso'!$A:$J,7,0)+VLOOKUP(J248,'sinapi-set_23 nao deso'!$A:$J,10,0)</f>
        <v>16.29</v>
      </c>
      <c r="H248" s="71">
        <f>VLOOKUP(J248,'sinapi-set_23 nao deso'!$A:$J,8,0)</f>
        <v>0</v>
      </c>
      <c r="I248" s="331" t="s">
        <v>58</v>
      </c>
      <c r="J248" s="350">
        <v>5075</v>
      </c>
      <c r="K248" s="327">
        <f t="shared" si="87"/>
        <v>0</v>
      </c>
      <c r="L248" s="327">
        <f t="shared" si="88"/>
        <v>1.7919</v>
      </c>
      <c r="M248" s="327">
        <f t="shared" si="89"/>
        <v>0</v>
      </c>
    </row>
    <row r="249" spans="1:13" s="328" customFormat="1" ht="28.5" x14ac:dyDescent="0.25">
      <c r="A249" s="68">
        <v>5</v>
      </c>
      <c r="B249" s="321" t="str">
        <f>VLOOKUP(J249,'sinapi-set_23 nao deso'!$A:$J,2,0)</f>
        <v>CARPINTEIRO DE FORMAS COM ENCARGOS COMPLEMENTARES</v>
      </c>
      <c r="C249" s="320" t="str">
        <f>VLOOKUP(J249,'sinapi-set_23 nao deso'!$A:$J,3,0)</f>
        <v>H</v>
      </c>
      <c r="D249" s="322">
        <v>1</v>
      </c>
      <c r="E249" s="349" t="s">
        <v>12455</v>
      </c>
      <c r="F249" s="89">
        <f>VLOOKUP(J249,'sinapi-set_23 nao deso'!$A:$J,6,0)</f>
        <v>20.95</v>
      </c>
      <c r="G249" s="71">
        <f>VLOOKUP(J249,'sinapi-set_23 nao deso'!$A:$J,7,0)+VLOOKUP(J249,'sinapi-set_23 nao deso'!$A:$J,10,0)</f>
        <v>5.34</v>
      </c>
      <c r="H249" s="71">
        <f>VLOOKUP(J249,'sinapi-set_23 nao deso'!$A:$J,8,0)</f>
        <v>0</v>
      </c>
      <c r="I249" s="331" t="s">
        <v>58</v>
      </c>
      <c r="J249" s="350">
        <v>88262</v>
      </c>
      <c r="K249" s="327">
        <f t="shared" si="87"/>
        <v>20.95</v>
      </c>
      <c r="L249" s="327">
        <f t="shared" si="88"/>
        <v>5.34</v>
      </c>
      <c r="M249" s="327">
        <f t="shared" si="89"/>
        <v>0</v>
      </c>
    </row>
    <row r="250" spans="1:13" s="328" customFormat="1" x14ac:dyDescent="0.25">
      <c r="A250" s="68">
        <v>6</v>
      </c>
      <c r="B250" s="321" t="str">
        <f>VLOOKUP(J250,'sinapi-set_23 nao deso'!$A:$J,2,0)</f>
        <v>SERVENTE COM ENCARGOS COMPLEMENTARES</v>
      </c>
      <c r="C250" s="320" t="str">
        <f>VLOOKUP(J250,'sinapi-set_23 nao deso'!$A:$J,3,0)</f>
        <v>H</v>
      </c>
      <c r="D250" s="322">
        <v>2</v>
      </c>
      <c r="E250" s="349" t="s">
        <v>12455</v>
      </c>
      <c r="F250" s="89">
        <f>VLOOKUP(J250,'sinapi-set_23 nao deso'!$A:$J,6,0)</f>
        <v>16.63</v>
      </c>
      <c r="G250" s="71">
        <f>VLOOKUP(J250,'sinapi-set_23 nao deso'!$A:$J,7,0)+VLOOKUP(J250,'sinapi-set_23 nao deso'!$A:$J,10,0)</f>
        <v>5.35</v>
      </c>
      <c r="H250" s="71">
        <f>VLOOKUP(J250,'sinapi-set_23 nao deso'!$A:$J,8,0)</f>
        <v>0</v>
      </c>
      <c r="I250" s="331" t="s">
        <v>58</v>
      </c>
      <c r="J250" s="350">
        <v>88316</v>
      </c>
      <c r="K250" s="327">
        <f t="shared" si="87"/>
        <v>33.26</v>
      </c>
      <c r="L250" s="327">
        <f t="shared" si="88"/>
        <v>10.7</v>
      </c>
      <c r="M250" s="327">
        <f t="shared" si="89"/>
        <v>0</v>
      </c>
    </row>
    <row r="251" spans="1:13" s="328" customFormat="1" ht="42.75" x14ac:dyDescent="0.25">
      <c r="A251" s="68">
        <v>7</v>
      </c>
      <c r="B251" s="321" t="str">
        <f>VLOOKUP(J251,'sinapi-set_23 nao deso'!$A:$J,2,0)</f>
        <v>CONCRETO MAGRO PARA LASTRO, TRAÇO 1:4,5:4,5 (EM MASSA SECA DE CIMENTO/ AREIA MÉDIA/ BRITA 1) - PREPARO MECÂNICO COM BETONEIRA 400 L. AF_05/2021</v>
      </c>
      <c r="C251" s="320" t="str">
        <f>VLOOKUP(J251,'sinapi-set_23 nao deso'!$A:$J,3,0)</f>
        <v>M3</v>
      </c>
      <c r="D251" s="322">
        <v>0.01</v>
      </c>
      <c r="E251" s="349" t="s">
        <v>12455</v>
      </c>
      <c r="F251" s="89">
        <f>VLOOKUP(J251,'sinapi-set_23 nao deso'!$A:$J,6,0)</f>
        <v>72.23</v>
      </c>
      <c r="G251" s="71">
        <f>VLOOKUP(J251,'sinapi-set_23 nao deso'!$A:$J,7,0)+VLOOKUP(J251,'sinapi-set_23 nao deso'!$A:$J,10,0)</f>
        <v>303.49</v>
      </c>
      <c r="H251" s="71">
        <f>VLOOKUP(J251,'sinapi-set_23 nao deso'!$A:$J,8,0)</f>
        <v>0.76</v>
      </c>
      <c r="I251" s="331" t="s">
        <v>58</v>
      </c>
      <c r="J251" s="350">
        <v>94962</v>
      </c>
      <c r="K251" s="327">
        <f t="shared" si="87"/>
        <v>0.72230000000000005</v>
      </c>
      <c r="L251" s="327">
        <f t="shared" si="88"/>
        <v>3.0348999999999999</v>
      </c>
      <c r="M251" s="327">
        <f t="shared" si="89"/>
        <v>7.6E-3</v>
      </c>
    </row>
    <row r="252" spans="1:13" s="328" customFormat="1" x14ac:dyDescent="0.25">
      <c r="D252" s="348"/>
    </row>
    <row r="253" spans="1:13" s="328" customFormat="1" x14ac:dyDescent="0.25">
      <c r="A253" s="336"/>
      <c r="B253" s="336"/>
      <c r="C253" s="337"/>
      <c r="D253" s="338"/>
      <c r="E253" s="336"/>
      <c r="F253" s="336"/>
      <c r="G253" s="336"/>
      <c r="H253" s="336"/>
      <c r="I253" s="336"/>
      <c r="J253" s="336"/>
      <c r="K253" s="336"/>
      <c r="L253" s="336"/>
      <c r="M253" s="336"/>
    </row>
    <row r="254" spans="1:13" s="328" customFormat="1" x14ac:dyDescent="0.25">
      <c r="A254" s="308" t="s">
        <v>9</v>
      </c>
      <c r="B254" s="309" t="s">
        <v>70</v>
      </c>
      <c r="C254" s="339"/>
      <c r="D254" s="340"/>
      <c r="E254" s="309"/>
      <c r="F254" s="309" t="s">
        <v>69</v>
      </c>
      <c r="G254" s="309"/>
      <c r="H254" s="309"/>
      <c r="I254" s="312" t="s">
        <v>71</v>
      </c>
      <c r="J254" s="341"/>
      <c r="K254" s="313" t="s">
        <v>100</v>
      </c>
      <c r="L254" s="342" t="s">
        <v>12263</v>
      </c>
      <c r="M254" s="342" t="s">
        <v>12264</v>
      </c>
    </row>
    <row r="255" spans="1:13" s="328" customFormat="1" x14ac:dyDescent="0.25">
      <c r="A255" s="92" t="s">
        <v>9272</v>
      </c>
      <c r="B255" s="93" t="s">
        <v>12662</v>
      </c>
      <c r="C255" s="343"/>
      <c r="D255" s="344"/>
      <c r="E255" s="94"/>
      <c r="F255" s="315"/>
      <c r="G255" s="315"/>
      <c r="H255" s="315"/>
      <c r="I255" s="97" t="s">
        <v>79</v>
      </c>
      <c r="J255" s="316"/>
      <c r="K255" s="317">
        <f>TRUNC(SUM(K257:K259),2)</f>
        <v>3.32</v>
      </c>
      <c r="L255" s="317">
        <f>TRUNC(SUM(L257:L259),2)</f>
        <v>10.98</v>
      </c>
      <c r="M255" s="317">
        <f>TRUNC(SUM(M257:M259),2)</f>
        <v>0</v>
      </c>
    </row>
    <row r="256" spans="1:13" s="328" customFormat="1" ht="28.5" x14ac:dyDescent="0.25">
      <c r="A256" s="345" t="s">
        <v>0</v>
      </c>
      <c r="B256" s="100" t="s">
        <v>1</v>
      </c>
      <c r="C256" s="101" t="s">
        <v>2</v>
      </c>
      <c r="D256" s="319" t="s">
        <v>95</v>
      </c>
      <c r="E256" s="103" t="s">
        <v>96</v>
      </c>
      <c r="F256" s="104" t="s">
        <v>97</v>
      </c>
      <c r="G256" s="104" t="s">
        <v>12259</v>
      </c>
      <c r="H256" s="104" t="s">
        <v>12260</v>
      </c>
      <c r="I256" s="105" t="s">
        <v>98</v>
      </c>
      <c r="J256" s="106"/>
      <c r="K256" s="104" t="s">
        <v>99</v>
      </c>
      <c r="L256" s="104" t="s">
        <v>12261</v>
      </c>
      <c r="M256" s="104" t="s">
        <v>12262</v>
      </c>
    </row>
    <row r="257" spans="1:13" s="328" customFormat="1" x14ac:dyDescent="0.25">
      <c r="A257" s="346">
        <v>1</v>
      </c>
      <c r="B257" s="321" t="str">
        <f>VLOOKUP(J257,'sinapi-set_23 nao deso'!$A:$J,2,0)</f>
        <v>SERVENTE COM ENCARGOS COMPLEMENTARES</v>
      </c>
      <c r="C257" s="320" t="str">
        <f>VLOOKUP(J257,'sinapi-set_23 nao deso'!$A:$J,3,0)</f>
        <v>H</v>
      </c>
      <c r="D257" s="322">
        <v>0.2</v>
      </c>
      <c r="E257" s="351"/>
      <c r="F257" s="89">
        <f>VLOOKUP(J257,'sinapi-set_23 nao deso'!$A:$J,6,0)</f>
        <v>16.63</v>
      </c>
      <c r="G257" s="71">
        <f>VLOOKUP(J257,'sinapi-set_23 nao deso'!$A:$J,7,0)+VLOOKUP(J257,'sinapi-set_23 nao deso'!$A:$J,10,0)</f>
        <v>5.35</v>
      </c>
      <c r="H257" s="71">
        <f>VLOOKUP(J257,'sinapi-set_23 nao deso'!$A:$J,8,0)</f>
        <v>0</v>
      </c>
      <c r="I257" s="334" t="s">
        <v>58</v>
      </c>
      <c r="J257" s="335">
        <v>88316</v>
      </c>
      <c r="K257" s="327">
        <f t="shared" ref="K257:K259" si="90">TRUNC($D257*F257,4)</f>
        <v>3.3260000000000001</v>
      </c>
      <c r="L257" s="327">
        <f t="shared" ref="L257:L259" si="91">TRUNC($D257*G257,4)</f>
        <v>1.07</v>
      </c>
      <c r="M257" s="327">
        <f t="shared" ref="M257:M259" si="92">TRUNC($D257*H257,4)</f>
        <v>0</v>
      </c>
    </row>
    <row r="258" spans="1:13" s="328" customFormat="1" ht="28.5" x14ac:dyDescent="0.25">
      <c r="A258" s="346">
        <v>2</v>
      </c>
      <c r="B258" s="321" t="str">
        <f>VLOOKUP(J258,'sinapi-set_23 nao deso'!$A:$J,2,0)</f>
        <v>TELA PLASTICA LARANJA, TIPO TAPUME PARA SINALIZACAO, MALHA RETANGULAR, ROLO 1.20 X 50 M (L X C)</v>
      </c>
      <c r="C258" s="320" t="str">
        <f>VLOOKUP(J258,'sinapi-set_23 nao deso'!$A:$J,3,0)</f>
        <v xml:space="preserve">M     </v>
      </c>
      <c r="D258" s="322">
        <v>1</v>
      </c>
      <c r="E258" s="351"/>
      <c r="F258" s="89">
        <f>VLOOKUP(J258,'sinapi-set_23 nao deso'!$A:$J,6,0)</f>
        <v>0</v>
      </c>
      <c r="G258" s="71">
        <f>VLOOKUP(J258,'sinapi-set_23 nao deso'!$A:$J,7,0)+VLOOKUP(J258,'sinapi-set_23 nao deso'!$A:$J,10,0)</f>
        <v>2.77</v>
      </c>
      <c r="H258" s="71">
        <f>VLOOKUP(J258,'sinapi-set_23 nao deso'!$A:$J,8,0)</f>
        <v>0</v>
      </c>
      <c r="I258" s="334" t="s">
        <v>58</v>
      </c>
      <c r="J258" s="335">
        <v>37524</v>
      </c>
      <c r="K258" s="327">
        <f t="shared" si="90"/>
        <v>0</v>
      </c>
      <c r="L258" s="327">
        <f t="shared" si="91"/>
        <v>2.77</v>
      </c>
      <c r="M258" s="327">
        <f t="shared" si="92"/>
        <v>0</v>
      </c>
    </row>
    <row r="259" spans="1:13" s="328" customFormat="1" ht="28.5" x14ac:dyDescent="0.25">
      <c r="A259" s="346">
        <v>3</v>
      </c>
      <c r="B259" s="321" t="str">
        <f>VLOOKUP(J259,'sinapi-set_23 nao deso'!$A:$J,2,0)</f>
        <v>SARRAFO *2,5 X 10* CM EM PINUS, MISTA OU EQUIVALENTE DA REGIAO - BRUTA</v>
      </c>
      <c r="C259" s="320" t="str">
        <f>VLOOKUP(J259,'sinapi-set_23 nao deso'!$A:$J,3,0)</f>
        <v xml:space="preserve">M     </v>
      </c>
      <c r="D259" s="322">
        <v>2</v>
      </c>
      <c r="E259" s="351"/>
      <c r="F259" s="89">
        <f>VLOOKUP(J259,'sinapi-set_23 nao deso'!$A:$J,6,0)</f>
        <v>0</v>
      </c>
      <c r="G259" s="71">
        <f>VLOOKUP(J259,'sinapi-set_23 nao deso'!$A:$J,7,0)+VLOOKUP(J259,'sinapi-set_23 nao deso'!$A:$J,10,0)</f>
        <v>3.57</v>
      </c>
      <c r="H259" s="71">
        <f>VLOOKUP(J259,'sinapi-set_23 nao deso'!$A:$J,8,0)</f>
        <v>0</v>
      </c>
      <c r="I259" s="334" t="s">
        <v>58</v>
      </c>
      <c r="J259" s="335">
        <v>4509</v>
      </c>
      <c r="K259" s="327">
        <f t="shared" si="90"/>
        <v>0</v>
      </c>
      <c r="L259" s="327">
        <f t="shared" si="91"/>
        <v>7.14</v>
      </c>
      <c r="M259" s="327">
        <f t="shared" si="92"/>
        <v>0</v>
      </c>
    </row>
    <row r="260" spans="1:13" s="328" customFormat="1" x14ac:dyDescent="0.25">
      <c r="D260" s="348"/>
    </row>
    <row r="261" spans="1:13" s="328" customFormat="1" x14ac:dyDescent="0.25">
      <c r="A261" s="336"/>
      <c r="B261" s="336"/>
      <c r="C261" s="337"/>
      <c r="D261" s="338"/>
      <c r="E261" s="336"/>
      <c r="F261" s="336"/>
      <c r="G261" s="336"/>
      <c r="H261" s="336"/>
      <c r="I261" s="336"/>
      <c r="J261" s="336"/>
      <c r="K261" s="336"/>
      <c r="L261" s="336"/>
      <c r="M261" s="336"/>
    </row>
    <row r="262" spans="1:13" s="328" customFormat="1" x14ac:dyDescent="0.25">
      <c r="A262" s="308" t="s">
        <v>9</v>
      </c>
      <c r="B262" s="309" t="s">
        <v>70</v>
      </c>
      <c r="C262" s="339"/>
      <c r="D262" s="340"/>
      <c r="E262" s="309"/>
      <c r="F262" s="309" t="s">
        <v>69</v>
      </c>
      <c r="G262" s="309"/>
      <c r="H262" s="309"/>
      <c r="I262" s="312" t="s">
        <v>71</v>
      </c>
      <c r="J262" s="341"/>
      <c r="K262" s="313" t="s">
        <v>100</v>
      </c>
      <c r="L262" s="342" t="s">
        <v>12263</v>
      </c>
      <c r="M262" s="342" t="s">
        <v>12264</v>
      </c>
    </row>
    <row r="263" spans="1:13" s="328" customFormat="1" x14ac:dyDescent="0.25">
      <c r="A263" s="92" t="s">
        <v>9273</v>
      </c>
      <c r="B263" s="93" t="s">
        <v>12658</v>
      </c>
      <c r="C263" s="343"/>
      <c r="D263" s="344"/>
      <c r="E263" s="94"/>
      <c r="F263" s="315"/>
      <c r="G263" s="315"/>
      <c r="H263" s="315"/>
      <c r="I263" s="97" t="s">
        <v>40</v>
      </c>
      <c r="J263" s="316"/>
      <c r="K263" s="317">
        <f>TRUNC(SUM(K265:K267),2)</f>
        <v>8.31</v>
      </c>
      <c r="L263" s="317">
        <f>TRUNC(SUM(L265:L267),2)</f>
        <v>336.64</v>
      </c>
      <c r="M263" s="317">
        <f>TRUNC(SUM(M265:M267),2)</f>
        <v>0</v>
      </c>
    </row>
    <row r="264" spans="1:13" s="328" customFormat="1" ht="28.5" x14ac:dyDescent="0.25">
      <c r="A264" s="345" t="s">
        <v>0</v>
      </c>
      <c r="B264" s="100" t="s">
        <v>1</v>
      </c>
      <c r="C264" s="101" t="s">
        <v>2</v>
      </c>
      <c r="D264" s="319" t="s">
        <v>95</v>
      </c>
      <c r="E264" s="103" t="s">
        <v>96</v>
      </c>
      <c r="F264" s="104" t="s">
        <v>97</v>
      </c>
      <c r="G264" s="104" t="s">
        <v>12259</v>
      </c>
      <c r="H264" s="104" t="s">
        <v>12260</v>
      </c>
      <c r="I264" s="105" t="s">
        <v>98</v>
      </c>
      <c r="J264" s="106"/>
      <c r="K264" s="104" t="s">
        <v>99</v>
      </c>
      <c r="L264" s="104" t="s">
        <v>12261</v>
      </c>
      <c r="M264" s="104" t="s">
        <v>12262</v>
      </c>
    </row>
    <row r="265" spans="1:13" s="328" customFormat="1" x14ac:dyDescent="0.25">
      <c r="A265" s="346">
        <v>1</v>
      </c>
      <c r="B265" s="321" t="s">
        <v>12655</v>
      </c>
      <c r="C265" s="320" t="s">
        <v>40</v>
      </c>
      <c r="D265" s="322">
        <v>1</v>
      </c>
      <c r="E265" s="351"/>
      <c r="F265" s="89">
        <v>0</v>
      </c>
      <c r="G265" s="71">
        <f>VLOOKUP(J265,tabelas!$A:$L,12,0)</f>
        <v>201.38</v>
      </c>
      <c r="H265" s="71">
        <v>0</v>
      </c>
      <c r="I265" s="407" t="s">
        <v>9263</v>
      </c>
      <c r="J265" s="408" t="s">
        <v>12652</v>
      </c>
      <c r="K265" s="327">
        <f t="shared" ref="K265:K267" si="93">TRUNC($D265*F265,4)</f>
        <v>0</v>
      </c>
      <c r="L265" s="327">
        <f t="shared" ref="L265:L267" si="94">TRUNC($D265*G265,4)</f>
        <v>201.38</v>
      </c>
      <c r="M265" s="327">
        <f t="shared" ref="M265:M267" si="95">TRUNC($D265*H265,4)</f>
        <v>0</v>
      </c>
    </row>
    <row r="266" spans="1:13" s="328" customFormat="1" ht="28.5" x14ac:dyDescent="0.25">
      <c r="A266" s="346">
        <v>2</v>
      </c>
      <c r="B266" s="321" t="s">
        <v>12657</v>
      </c>
      <c r="C266" s="320" t="s">
        <v>40</v>
      </c>
      <c r="D266" s="322">
        <v>1</v>
      </c>
      <c r="E266" s="351"/>
      <c r="F266" s="89">
        <v>0</v>
      </c>
      <c r="G266" s="71">
        <f>VLOOKUP(J266,tabelas!$A:$L,12,0)</f>
        <v>132.59</v>
      </c>
      <c r="H266" s="71">
        <v>0</v>
      </c>
      <c r="I266" s="407" t="s">
        <v>9263</v>
      </c>
      <c r="J266" s="408" t="s">
        <v>12653</v>
      </c>
      <c r="K266" s="327">
        <f t="shared" si="93"/>
        <v>0</v>
      </c>
      <c r="L266" s="327">
        <f t="shared" si="94"/>
        <v>132.59</v>
      </c>
      <c r="M266" s="327">
        <f t="shared" si="95"/>
        <v>0</v>
      </c>
    </row>
    <row r="267" spans="1:13" s="328" customFormat="1" x14ac:dyDescent="0.25">
      <c r="A267" s="346">
        <v>3</v>
      </c>
      <c r="B267" s="321" t="str">
        <f>VLOOKUP(J267,'sinapi-set_23 nao deso'!$A:$J,2,0)</f>
        <v>SERVENTE COM ENCARGOS COMPLEMENTARES</v>
      </c>
      <c r="C267" s="320" t="str">
        <f>VLOOKUP(J267,'sinapi-set_23 nao deso'!$A:$J,3,0)</f>
        <v>H</v>
      </c>
      <c r="D267" s="322">
        <v>0.5</v>
      </c>
      <c r="E267" s="351"/>
      <c r="F267" s="89">
        <f>VLOOKUP(J267,'sinapi-set_23 nao deso'!$A:$J,6,0)</f>
        <v>16.63</v>
      </c>
      <c r="G267" s="71">
        <f>VLOOKUP(J267,'sinapi-set_23 nao deso'!$A:$J,7,0)+VLOOKUP(J267,'sinapi-set_23 nao deso'!$A:$J,10,0)</f>
        <v>5.35</v>
      </c>
      <c r="H267" s="71">
        <f>VLOOKUP(J267,'sinapi-set_23 nao deso'!$A:$J,8,0)</f>
        <v>0</v>
      </c>
      <c r="I267" s="334" t="s">
        <v>58</v>
      </c>
      <c r="J267" s="335">
        <v>88316</v>
      </c>
      <c r="K267" s="327">
        <f t="shared" si="93"/>
        <v>8.3149999999999995</v>
      </c>
      <c r="L267" s="327">
        <f t="shared" si="94"/>
        <v>2.6749999999999998</v>
      </c>
      <c r="M267" s="327">
        <f t="shared" si="95"/>
        <v>0</v>
      </c>
    </row>
    <row r="268" spans="1:13" s="328" customFormat="1" x14ac:dyDescent="0.25">
      <c r="D268" s="348"/>
    </row>
    <row r="269" spans="1:13" s="328" customFormat="1" x14ac:dyDescent="0.25">
      <c r="A269" s="336"/>
      <c r="B269" s="336"/>
      <c r="C269" s="337"/>
      <c r="D269" s="338"/>
      <c r="E269" s="336"/>
      <c r="F269" s="336"/>
      <c r="G269" s="336"/>
      <c r="H269" s="336"/>
      <c r="I269" s="336"/>
      <c r="J269" s="336"/>
      <c r="K269" s="336"/>
      <c r="L269" s="336"/>
      <c r="M269" s="336"/>
    </row>
    <row r="270" spans="1:13" s="328" customFormat="1" x14ac:dyDescent="0.25">
      <c r="A270" s="308" t="s">
        <v>9</v>
      </c>
      <c r="B270" s="309" t="s">
        <v>70</v>
      </c>
      <c r="C270" s="339"/>
      <c r="D270" s="340"/>
      <c r="E270" s="309"/>
      <c r="F270" s="309" t="s">
        <v>69</v>
      </c>
      <c r="G270" s="309"/>
      <c r="H270" s="309"/>
      <c r="I270" s="312" t="s">
        <v>71</v>
      </c>
      <c r="J270" s="341"/>
      <c r="K270" s="313" t="s">
        <v>100</v>
      </c>
      <c r="L270" s="342" t="s">
        <v>12263</v>
      </c>
      <c r="M270" s="342" t="s">
        <v>12264</v>
      </c>
    </row>
    <row r="271" spans="1:13" s="328" customFormat="1" x14ac:dyDescent="0.25">
      <c r="A271" s="92" t="s">
        <v>9274</v>
      </c>
      <c r="B271" s="93" t="s">
        <v>12661</v>
      </c>
      <c r="C271" s="343"/>
      <c r="D271" s="344"/>
      <c r="E271" s="94"/>
      <c r="F271" s="315"/>
      <c r="G271" s="315"/>
      <c r="H271" s="315"/>
      <c r="I271" s="97" t="s">
        <v>87</v>
      </c>
      <c r="J271" s="316"/>
      <c r="K271" s="317">
        <f>TRUNC(SUM(K273:K277),2)</f>
        <v>35.42</v>
      </c>
      <c r="L271" s="317">
        <f>TRUNC(SUM(L273:L277),2)</f>
        <v>36.92</v>
      </c>
      <c r="M271" s="317">
        <f>TRUNC(SUM(M273:M277),2)</f>
        <v>0</v>
      </c>
    </row>
    <row r="272" spans="1:13" s="328" customFormat="1" ht="28.5" x14ac:dyDescent="0.25">
      <c r="A272" s="345" t="s">
        <v>0</v>
      </c>
      <c r="B272" s="100" t="s">
        <v>1</v>
      </c>
      <c r="C272" s="101" t="s">
        <v>2</v>
      </c>
      <c r="D272" s="319" t="s">
        <v>95</v>
      </c>
      <c r="E272" s="103" t="s">
        <v>96</v>
      </c>
      <c r="F272" s="104" t="s">
        <v>97</v>
      </c>
      <c r="G272" s="104" t="s">
        <v>12259</v>
      </c>
      <c r="H272" s="104" t="s">
        <v>12260</v>
      </c>
      <c r="I272" s="105" t="s">
        <v>98</v>
      </c>
      <c r="J272" s="106"/>
      <c r="K272" s="104" t="s">
        <v>99</v>
      </c>
      <c r="L272" s="104" t="s">
        <v>12261</v>
      </c>
      <c r="M272" s="104" t="s">
        <v>12262</v>
      </c>
    </row>
    <row r="273" spans="1:14" s="328" customFormat="1" ht="28.5" x14ac:dyDescent="0.25">
      <c r="A273" s="346">
        <v>1</v>
      </c>
      <c r="B273" s="321" t="str">
        <f>VLOOKUP(J273,'sinapi-set_23 nao deso'!$A:$J,2,0)</f>
        <v>CARPINTEIRO DE FORMAS COM ENCARGOS COMPLEMENTARES</v>
      </c>
      <c r="C273" s="320" t="s">
        <v>41</v>
      </c>
      <c r="D273" s="322">
        <v>0.5</v>
      </c>
      <c r="E273" s="351" t="s">
        <v>12651</v>
      </c>
      <c r="F273" s="89">
        <f>VLOOKUP(J273,'sinapi-set_23 nao deso'!$A:$J,6,0)</f>
        <v>20.95</v>
      </c>
      <c r="G273" s="71">
        <f>VLOOKUP(J273,'sinapi-set_23 nao deso'!$A:$J,7,0)+VLOOKUP(J273,'sinapi-set_23 nao deso'!$A:$J,10,0)</f>
        <v>5.34</v>
      </c>
      <c r="H273" s="71">
        <f>VLOOKUP(J273,'sinapi-set_23 nao deso'!$A:$J,8,0)</f>
        <v>0</v>
      </c>
      <c r="I273" s="334" t="s">
        <v>58</v>
      </c>
      <c r="J273" s="335">
        <v>88262</v>
      </c>
      <c r="K273" s="327">
        <f t="shared" ref="K273:K277" si="96">TRUNC($D273*F273,4)</f>
        <v>10.475</v>
      </c>
      <c r="L273" s="327">
        <f t="shared" ref="L273:L277" si="97">TRUNC($D273*G273,4)</f>
        <v>2.67</v>
      </c>
      <c r="M273" s="327">
        <f t="shared" ref="M273:M277" si="98">TRUNC($D273*H273,4)</f>
        <v>0</v>
      </c>
    </row>
    <row r="274" spans="1:14" s="328" customFormat="1" x14ac:dyDescent="0.25">
      <c r="A274" s="346">
        <v>2</v>
      </c>
      <c r="B274" s="321" t="str">
        <f>VLOOKUP(J274,'sinapi-set_23 nao deso'!$A:$J,2,0)</f>
        <v>SERVENTE COM ENCARGOS COMPLEMENTARES</v>
      </c>
      <c r="C274" s="320" t="s">
        <v>41</v>
      </c>
      <c r="D274" s="322">
        <v>1.5</v>
      </c>
      <c r="E274" s="351" t="s">
        <v>12651</v>
      </c>
      <c r="F274" s="89">
        <f>VLOOKUP(J274,'sinapi-set_23 nao deso'!$A:$J,6,0)</f>
        <v>16.63</v>
      </c>
      <c r="G274" s="71">
        <f>VLOOKUP(J274,'sinapi-set_23 nao deso'!$A:$J,7,0)+VLOOKUP(J274,'sinapi-set_23 nao deso'!$A:$J,10,0)</f>
        <v>5.35</v>
      </c>
      <c r="H274" s="71">
        <f>VLOOKUP(J274,'sinapi-set_23 nao deso'!$A:$J,8,0)</f>
        <v>0</v>
      </c>
      <c r="I274" s="334" t="s">
        <v>58</v>
      </c>
      <c r="J274" s="335">
        <v>88316</v>
      </c>
      <c r="K274" s="327">
        <f t="shared" si="96"/>
        <v>24.945</v>
      </c>
      <c r="L274" s="327">
        <f t="shared" si="97"/>
        <v>8.0250000000000004</v>
      </c>
      <c r="M274" s="327">
        <f t="shared" si="98"/>
        <v>0</v>
      </c>
    </row>
    <row r="275" spans="1:14" s="328" customFormat="1" ht="42.75" x14ac:dyDescent="0.25">
      <c r="A275" s="346">
        <v>3</v>
      </c>
      <c r="B275" s="321" t="str">
        <f>VLOOKUP(J275,'sinapi-set_23 nao deso'!$A:$J,2,0)</f>
        <v>VIGA NAO APARELHADA *6 X 16* CM, EM MACARANDUBA/MASSARANDUBA, ANGELIM OU EQUIVALENTE DA REGIAO - BRUTA</v>
      </c>
      <c r="C275" s="320" t="s">
        <v>79</v>
      </c>
      <c r="D275" s="322">
        <v>0.76190000000000002</v>
      </c>
      <c r="E275" s="351" t="s">
        <v>12651</v>
      </c>
      <c r="F275" s="89">
        <f>VLOOKUP(J275,'sinapi-set_23 nao deso'!$A:$J,6,0)</f>
        <v>0</v>
      </c>
      <c r="G275" s="71">
        <f>VLOOKUP(J275,'sinapi-set_23 nao deso'!$A:$J,7,0)+VLOOKUP(J275,'sinapi-set_23 nao deso'!$A:$J,10,0)</f>
        <v>21</v>
      </c>
      <c r="H275" s="71">
        <f>VLOOKUP(J275,'sinapi-set_23 nao deso'!$A:$J,8,0)</f>
        <v>0</v>
      </c>
      <c r="I275" s="334" t="s">
        <v>58</v>
      </c>
      <c r="J275" s="335">
        <v>4472</v>
      </c>
      <c r="K275" s="327">
        <f t="shared" si="96"/>
        <v>0</v>
      </c>
      <c r="L275" s="327">
        <f t="shared" si="97"/>
        <v>15.9999</v>
      </c>
      <c r="M275" s="327">
        <f t="shared" si="98"/>
        <v>0</v>
      </c>
    </row>
    <row r="276" spans="1:14" s="328" customFormat="1" x14ac:dyDescent="0.25">
      <c r="A276" s="346">
        <v>4</v>
      </c>
      <c r="B276" s="321" t="str">
        <f>VLOOKUP(J276,'sinapi-set_23 nao deso'!$A:$J,2,0)</f>
        <v>PREGO DE ACO POLIDO COM CABECA 18 X 27 (2 1/2 X 10)</v>
      </c>
      <c r="C276" s="320" t="s">
        <v>77</v>
      </c>
      <c r="D276" s="322">
        <v>0.2</v>
      </c>
      <c r="E276" s="351" t="s">
        <v>12651</v>
      </c>
      <c r="F276" s="89">
        <f>VLOOKUP(J276,'sinapi-set_23 nao deso'!$A:$J,6,0)</f>
        <v>0</v>
      </c>
      <c r="G276" s="71">
        <f>VLOOKUP(J276,'sinapi-set_23 nao deso'!$A:$J,7,0)+VLOOKUP(J276,'sinapi-set_23 nao deso'!$A:$J,10,0)</f>
        <v>16.010000000000002</v>
      </c>
      <c r="H276" s="71">
        <f>VLOOKUP(J276,'sinapi-set_23 nao deso'!$A:$J,8,0)</f>
        <v>0</v>
      </c>
      <c r="I276" s="334" t="s">
        <v>58</v>
      </c>
      <c r="J276" s="335">
        <v>5061</v>
      </c>
      <c r="K276" s="327">
        <f t="shared" si="96"/>
        <v>0</v>
      </c>
      <c r="L276" s="327">
        <f t="shared" si="97"/>
        <v>3.202</v>
      </c>
      <c r="M276" s="327">
        <f t="shared" si="98"/>
        <v>0</v>
      </c>
    </row>
    <row r="277" spans="1:14" s="328" customFormat="1" ht="42.75" x14ac:dyDescent="0.25">
      <c r="A277" s="346">
        <v>5</v>
      </c>
      <c r="B277" s="321" t="str">
        <f>VLOOKUP(J277,'sinapi-set_23 nao deso'!$A:$J,2,0)</f>
        <v>TABUA NAO APARELHADA *2,5 X 30* CM, EM MACARANDUBA/MASSARANDUBA, ANGELIM OU EQUIVALENTE DA REGIAO - BRUTA</v>
      </c>
      <c r="C277" s="320" t="s">
        <v>79</v>
      </c>
      <c r="D277" s="322">
        <v>0.42849999999999999</v>
      </c>
      <c r="E277" s="351" t="s">
        <v>12651</v>
      </c>
      <c r="F277" s="89">
        <f>VLOOKUP(J277,'sinapi-set_23 nao deso'!$A:$J,6,0)</f>
        <v>0</v>
      </c>
      <c r="G277" s="71">
        <f>VLOOKUP(J277,'sinapi-set_23 nao deso'!$A:$J,7,0)+VLOOKUP(J277,'sinapi-set_23 nao deso'!$A:$J,10,0)</f>
        <v>16.39</v>
      </c>
      <c r="H277" s="71">
        <f>VLOOKUP(J277,'sinapi-set_23 nao deso'!$A:$J,8,0)</f>
        <v>0</v>
      </c>
      <c r="I277" s="334" t="s">
        <v>58</v>
      </c>
      <c r="J277" s="352">
        <v>6189</v>
      </c>
      <c r="K277" s="327">
        <f t="shared" si="96"/>
        <v>0</v>
      </c>
      <c r="L277" s="327">
        <f t="shared" si="97"/>
        <v>7.0231000000000003</v>
      </c>
      <c r="M277" s="327">
        <f t="shared" si="98"/>
        <v>0</v>
      </c>
    </row>
    <row r="278" spans="1:14" s="328" customFormat="1" x14ac:dyDescent="0.25">
      <c r="D278" s="348"/>
    </row>
    <row r="279" spans="1:14" s="328" customFormat="1" x14ac:dyDescent="0.25">
      <c r="A279" s="336"/>
      <c r="B279" s="336"/>
      <c r="C279" s="337"/>
      <c r="D279" s="338"/>
      <c r="E279" s="336"/>
      <c r="F279" s="336"/>
      <c r="G279" s="336"/>
      <c r="H279" s="336"/>
      <c r="I279" s="336"/>
      <c r="J279" s="336"/>
      <c r="K279" s="336"/>
      <c r="L279" s="336"/>
      <c r="M279" s="336"/>
    </row>
    <row r="280" spans="1:14" s="328" customFormat="1" x14ac:dyDescent="0.25">
      <c r="A280" s="308" t="s">
        <v>9</v>
      </c>
      <c r="B280" s="309" t="s">
        <v>70</v>
      </c>
      <c r="C280" s="339"/>
      <c r="D280" s="340"/>
      <c r="E280" s="309"/>
      <c r="F280" s="309" t="s">
        <v>69</v>
      </c>
      <c r="G280" s="309"/>
      <c r="H280" s="309"/>
      <c r="I280" s="312" t="s">
        <v>71</v>
      </c>
      <c r="J280" s="341"/>
      <c r="K280" s="313" t="s">
        <v>100</v>
      </c>
      <c r="L280" s="342" t="s">
        <v>12263</v>
      </c>
      <c r="M280" s="342" t="s">
        <v>12264</v>
      </c>
    </row>
    <row r="281" spans="1:14" s="328" customFormat="1" x14ac:dyDescent="0.25">
      <c r="A281" s="92" t="s">
        <v>9275</v>
      </c>
      <c r="B281" s="93" t="s">
        <v>12660</v>
      </c>
      <c r="C281" s="343"/>
      <c r="D281" s="344"/>
      <c r="E281" s="94"/>
      <c r="F281" s="315"/>
      <c r="G281" s="315"/>
      <c r="H281" s="315"/>
      <c r="I281" s="97" t="s">
        <v>87</v>
      </c>
      <c r="J281" s="316"/>
      <c r="K281" s="317">
        <f>TRUNC(SUM(K283:K285),2)</f>
        <v>9.6199999999999992</v>
      </c>
      <c r="L281" s="317">
        <f t="shared" ref="L281:M281" si="99">TRUNC(SUM(L283:L285),2)</f>
        <v>758.73</v>
      </c>
      <c r="M281" s="317">
        <f t="shared" si="99"/>
        <v>12.53</v>
      </c>
    </row>
    <row r="282" spans="1:14" s="328" customFormat="1" ht="28.5" x14ac:dyDescent="0.25">
      <c r="A282" s="345" t="s">
        <v>0</v>
      </c>
      <c r="B282" s="100" t="s">
        <v>1</v>
      </c>
      <c r="C282" s="101" t="s">
        <v>2</v>
      </c>
      <c r="D282" s="319" t="s">
        <v>95</v>
      </c>
      <c r="E282" s="103" t="s">
        <v>96</v>
      </c>
      <c r="F282" s="104" t="s">
        <v>97</v>
      </c>
      <c r="G282" s="104" t="s">
        <v>12259</v>
      </c>
      <c r="H282" s="104" t="s">
        <v>12260</v>
      </c>
      <c r="I282" s="105" t="s">
        <v>98</v>
      </c>
      <c r="J282" s="106"/>
      <c r="K282" s="104" t="s">
        <v>99</v>
      </c>
      <c r="L282" s="104" t="s">
        <v>12261</v>
      </c>
      <c r="M282" s="104" t="s">
        <v>12262</v>
      </c>
    </row>
    <row r="283" spans="1:14" s="328" customFormat="1" x14ac:dyDescent="0.25">
      <c r="A283" s="346">
        <v>1</v>
      </c>
      <c r="B283" s="321" t="str">
        <f>VLOOKUP(J283,'sinapi-set_23 nao deso'!$A:$J,2,0)</f>
        <v>SERVENTE COM ENCARGOS COMPLEMENTARES</v>
      </c>
      <c r="C283" s="320" t="s">
        <v>41</v>
      </c>
      <c r="D283" s="322">
        <v>0.2</v>
      </c>
      <c r="E283" s="351" t="s">
        <v>12659</v>
      </c>
      <c r="F283" s="89">
        <f>VLOOKUP(J283,'sinapi-set_23 nao deso'!$A:$J,6,0)</f>
        <v>16.63</v>
      </c>
      <c r="G283" s="71">
        <f>VLOOKUP(J283,'sinapi-set_23 nao deso'!$A:$J,7,0)+VLOOKUP(J283,'sinapi-set_23 nao deso'!$A:$J,10,0)</f>
        <v>5.35</v>
      </c>
      <c r="H283" s="71">
        <f>VLOOKUP(J283,'sinapi-set_23 nao deso'!$A:$J,8,0)</f>
        <v>0</v>
      </c>
      <c r="I283" s="334" t="s">
        <v>58</v>
      </c>
      <c r="J283" s="335">
        <v>88316</v>
      </c>
      <c r="K283" s="327">
        <f t="shared" ref="K283:K285" si="100">TRUNC($D283*F283,4)</f>
        <v>3.3260000000000001</v>
      </c>
      <c r="L283" s="327">
        <f t="shared" ref="L283:L285" si="101">TRUNC($D283*G283,4)</f>
        <v>1.07</v>
      </c>
      <c r="M283" s="327">
        <f t="shared" ref="M283:M285" si="102">TRUNC($D283*H283,4)</f>
        <v>0</v>
      </c>
    </row>
    <row r="284" spans="1:14" s="328" customFormat="1" ht="28.5" x14ac:dyDescent="0.25">
      <c r="A284" s="346">
        <v>2</v>
      </c>
      <c r="B284" s="321" t="str">
        <f>VLOOKUP(J284,'sinapi-set_23 nao deso'!$A:$J,2,0)</f>
        <v>CHAPA DE ACO GROSSA, ASTM A36, E = 1/4 " (6,35 MM) 49,79 KG/M2</v>
      </c>
      <c r="C284" s="320" t="s">
        <v>77</v>
      </c>
      <c r="D284" s="322">
        <v>74.69</v>
      </c>
      <c r="E284" s="351" t="s">
        <v>12659</v>
      </c>
      <c r="F284" s="89">
        <f>VLOOKUP(J284,'sinapi-set_23 nao deso'!$A:$J,6,0)</f>
        <v>0</v>
      </c>
      <c r="G284" s="71">
        <f>VLOOKUP(J284,'sinapi-set_23 nao deso'!$A:$J,7,0)+VLOOKUP(J284,'sinapi-set_23 nao deso'!$A:$J,10,0)</f>
        <v>10.02</v>
      </c>
      <c r="H284" s="71">
        <f>VLOOKUP(J284,'sinapi-set_23 nao deso'!$A:$J,8,0)</f>
        <v>0</v>
      </c>
      <c r="I284" s="334" t="s">
        <v>58</v>
      </c>
      <c r="J284" s="335">
        <v>1330</v>
      </c>
      <c r="K284" s="327">
        <f t="shared" si="100"/>
        <v>0</v>
      </c>
      <c r="L284" s="327">
        <f t="shared" si="101"/>
        <v>748.39380000000006</v>
      </c>
      <c r="M284" s="327">
        <f t="shared" si="102"/>
        <v>0</v>
      </c>
    </row>
    <row r="285" spans="1:14" s="15" customFormat="1" ht="71.25" x14ac:dyDescent="0.2">
      <c r="A285" s="137">
        <v>3</v>
      </c>
      <c r="B285" s="321" t="str">
        <f>VLOOKUP(J285,'sinapi-set_23 nao deso'!$A:$J,2,0)</f>
        <v>RETROESCAVADEIRA SOBRE RODAS COM CARREGADEIRA, TRAÇÃO 4X4, POTÊNCIA LÍQ. 72 HP, CAÇAMBA CARREG. CAP. MÍN. 0,79 M3, CAÇAMBA RETRO CAP. 0,18 M3, PESO OPERACIONAL MÍN. 7.140 KG, PROFUNDIDADE ESCAVAÇÃO MÁX. 4,50 M - CHP DIURNO. AF_06/2014</v>
      </c>
      <c r="C285" s="320" t="str">
        <f>VLOOKUP(J285,'sinapi-set_23 nao deso'!$A:$J,3,0)</f>
        <v>CHP</v>
      </c>
      <c r="D285" s="520">
        <v>0.2</v>
      </c>
      <c r="E285" s="70"/>
      <c r="F285" s="89">
        <f>VLOOKUP(J285,'sinapi-set_23 nao deso'!$A:$J,6,0)</f>
        <v>31.51</v>
      </c>
      <c r="G285" s="71">
        <f>VLOOKUP(J285,'sinapi-set_23 nao deso'!$A:$J,7,0)+VLOOKUP(J285,'sinapi-set_23 nao deso'!$A:$J,10,0)</f>
        <v>46.35</v>
      </c>
      <c r="H285" s="71">
        <f>VLOOKUP(J285,'sinapi-set_23 nao deso'!$A:$J,8,0)</f>
        <v>62.65</v>
      </c>
      <c r="I285" s="10" t="s">
        <v>58</v>
      </c>
      <c r="J285" s="129">
        <v>5875</v>
      </c>
      <c r="K285" s="327">
        <f t="shared" si="100"/>
        <v>6.3019999999999996</v>
      </c>
      <c r="L285" s="327">
        <f t="shared" si="101"/>
        <v>9.27</v>
      </c>
      <c r="M285" s="327">
        <f t="shared" si="102"/>
        <v>12.53</v>
      </c>
      <c r="N285" s="7"/>
    </row>
    <row r="286" spans="1:14" s="328" customFormat="1" x14ac:dyDescent="0.25">
      <c r="D286" s="348"/>
    </row>
    <row r="287" spans="1:14" s="328" customFormat="1" x14ac:dyDescent="0.25">
      <c r="A287" s="336"/>
      <c r="B287" s="336"/>
      <c r="C287" s="337"/>
      <c r="D287" s="338"/>
      <c r="E287" s="336"/>
      <c r="F287" s="336"/>
      <c r="G287" s="336"/>
      <c r="H287" s="336"/>
      <c r="I287" s="336"/>
      <c r="J287" s="336"/>
      <c r="K287" s="336"/>
      <c r="L287" s="336"/>
      <c r="M287" s="336"/>
    </row>
    <row r="288" spans="1:14" s="328" customFormat="1" x14ac:dyDescent="0.25">
      <c r="A288" s="308" t="s">
        <v>9</v>
      </c>
      <c r="B288" s="309" t="s">
        <v>70</v>
      </c>
      <c r="C288" s="339"/>
      <c r="D288" s="340"/>
      <c r="E288" s="309"/>
      <c r="F288" s="309" t="s">
        <v>69</v>
      </c>
      <c r="G288" s="309"/>
      <c r="H288" s="309"/>
      <c r="I288" s="312" t="s">
        <v>71</v>
      </c>
      <c r="J288" s="341"/>
      <c r="K288" s="313" t="s">
        <v>100</v>
      </c>
      <c r="L288" s="342" t="s">
        <v>12263</v>
      </c>
      <c r="M288" s="342" t="s">
        <v>12264</v>
      </c>
    </row>
    <row r="289" spans="1:13" s="328" customFormat="1" x14ac:dyDescent="0.25">
      <c r="A289" s="92" t="s">
        <v>12473</v>
      </c>
      <c r="B289" s="93" t="s">
        <v>12456</v>
      </c>
      <c r="C289" s="343"/>
      <c r="D289" s="344"/>
      <c r="E289" s="94"/>
      <c r="F289" s="315"/>
      <c r="G289" s="315"/>
      <c r="H289" s="315"/>
      <c r="I289" s="97" t="s">
        <v>40</v>
      </c>
      <c r="J289" s="316"/>
      <c r="K289" s="317">
        <f>TRUNC(SUM(K291:K292),2)</f>
        <v>66.569999999999993</v>
      </c>
      <c r="L289" s="317">
        <f>TRUNC(SUM(L291:L292),2)</f>
        <v>332.23</v>
      </c>
      <c r="M289" s="317">
        <f>TRUNC(SUM(M291:M292),2)</f>
        <v>184.6</v>
      </c>
    </row>
    <row r="290" spans="1:13" s="328" customFormat="1" ht="28.5" x14ac:dyDescent="0.25">
      <c r="A290" s="345" t="s">
        <v>0</v>
      </c>
      <c r="B290" s="100" t="s">
        <v>1</v>
      </c>
      <c r="C290" s="101" t="s">
        <v>2</v>
      </c>
      <c r="D290" s="319" t="s">
        <v>95</v>
      </c>
      <c r="E290" s="103" t="s">
        <v>96</v>
      </c>
      <c r="F290" s="104" t="s">
        <v>97</v>
      </c>
      <c r="G290" s="104" t="s">
        <v>12259</v>
      </c>
      <c r="H290" s="104" t="s">
        <v>12260</v>
      </c>
      <c r="I290" s="105" t="s">
        <v>98</v>
      </c>
      <c r="J290" s="106"/>
      <c r="K290" s="104" t="s">
        <v>99</v>
      </c>
      <c r="L290" s="104" t="s">
        <v>12261</v>
      </c>
      <c r="M290" s="104" t="s">
        <v>12262</v>
      </c>
    </row>
    <row r="291" spans="1:13" s="328" customFormat="1" x14ac:dyDescent="0.25">
      <c r="A291" s="346">
        <v>1</v>
      </c>
      <c r="B291" s="321" t="str">
        <f>VLOOKUP(J291,'sinapi-set_23 nao deso'!$A:$J,2,0)</f>
        <v>SERVENTE COM ENCARGOS COMPLEMENTARES</v>
      </c>
      <c r="C291" s="320" t="str">
        <f>VLOOKUP(J291,'sinapi-set_23 nao deso'!$A:$J,3,0)</f>
        <v>H</v>
      </c>
      <c r="D291" s="322">
        <v>1</v>
      </c>
      <c r="E291" s="351"/>
      <c r="F291" s="89">
        <f>VLOOKUP(J291,'sinapi-set_23 nao deso'!$A:$J,6,0)</f>
        <v>16.63</v>
      </c>
      <c r="G291" s="71">
        <f>VLOOKUP(J291,'sinapi-set_23 nao deso'!$A:$J,7,0)+VLOOKUP(J291,'sinapi-set_23 nao deso'!$A:$J,10,0)</f>
        <v>5.35</v>
      </c>
      <c r="H291" s="71">
        <f>VLOOKUP(J291,'sinapi-set_23 nao deso'!$A:$J,8,0)</f>
        <v>0</v>
      </c>
      <c r="I291" s="334" t="s">
        <v>58</v>
      </c>
      <c r="J291" s="335">
        <v>88316</v>
      </c>
      <c r="K291" s="327">
        <f t="shared" ref="K291:K292" si="103">TRUNC($D291*F291,4)</f>
        <v>16.63</v>
      </c>
      <c r="L291" s="327">
        <f t="shared" ref="L291:L292" si="104">TRUNC($D291*G291,4)</f>
        <v>5.35</v>
      </c>
      <c r="M291" s="327">
        <f t="shared" ref="M291:M292" si="105">TRUNC($D291*H291,4)</f>
        <v>0</v>
      </c>
    </row>
    <row r="292" spans="1:13" s="328" customFormat="1" ht="57" x14ac:dyDescent="0.25">
      <c r="A292" s="346">
        <v>2</v>
      </c>
      <c r="B292" s="321" t="str">
        <f>VLOOKUP(J292,'sinapi-set_23 nao deso'!$A:$J,2,0)</f>
        <v>GUINDAUTO HIDRÁULICO, CAPACIDADE MÁXIMA DE CARGA 6200 KG, MOMENTO MÁXIMO DE CARGA 11,7 TM, ALCANCE MÁXIMO HORIZONTAL 9,70 M, INCLUSIVE CAMINHÃO TOCO PBT 16.000 KG, POTÊNCIA DE 189 CV - CHP DIURNO. AF_06/2014</v>
      </c>
      <c r="C292" s="320" t="str">
        <f>VLOOKUP(J292,'sinapi-set_23 nao deso'!$A:$J,3,0)</f>
        <v>CHP</v>
      </c>
      <c r="D292" s="322">
        <v>2</v>
      </c>
      <c r="E292" s="351"/>
      <c r="F292" s="89">
        <f>VLOOKUP(J292,'sinapi-set_23 nao deso'!$A:$J,6,0)</f>
        <v>24.97</v>
      </c>
      <c r="G292" s="71">
        <f>VLOOKUP(J292,'sinapi-set_23 nao deso'!$A:$J,7,0)+VLOOKUP(J292,'sinapi-set_23 nao deso'!$A:$J,10,0)</f>
        <v>163.44</v>
      </c>
      <c r="H292" s="71">
        <f>VLOOKUP(J292,'sinapi-set_23 nao deso'!$A:$J,8,0)</f>
        <v>92.3</v>
      </c>
      <c r="I292" s="334" t="s">
        <v>58</v>
      </c>
      <c r="J292" s="335">
        <v>5928</v>
      </c>
      <c r="K292" s="327">
        <f t="shared" si="103"/>
        <v>49.94</v>
      </c>
      <c r="L292" s="327">
        <f t="shared" si="104"/>
        <v>326.88</v>
      </c>
      <c r="M292" s="327">
        <f t="shared" si="105"/>
        <v>184.6</v>
      </c>
    </row>
    <row r="293" spans="1:13" s="328" customFormat="1" x14ac:dyDescent="0.25">
      <c r="D293" s="348"/>
    </row>
    <row r="294" spans="1:13" s="328" customFormat="1" x14ac:dyDescent="0.25">
      <c r="A294" s="336"/>
      <c r="B294" s="336"/>
      <c r="C294" s="337"/>
      <c r="D294" s="338"/>
      <c r="E294" s="336"/>
      <c r="F294" s="336"/>
      <c r="G294" s="336"/>
      <c r="H294" s="336"/>
      <c r="I294" s="336"/>
      <c r="J294" s="336"/>
      <c r="K294" s="336"/>
      <c r="L294" s="336"/>
      <c r="M294" s="336"/>
    </row>
    <row r="295" spans="1:13" s="328" customFormat="1" x14ac:dyDescent="0.25">
      <c r="A295" s="308" t="s">
        <v>9</v>
      </c>
      <c r="B295" s="309" t="s">
        <v>70</v>
      </c>
      <c r="C295" s="339"/>
      <c r="D295" s="340"/>
      <c r="E295" s="309"/>
      <c r="F295" s="309" t="s">
        <v>69</v>
      </c>
      <c r="G295" s="309"/>
      <c r="H295" s="309"/>
      <c r="I295" s="312" t="s">
        <v>71</v>
      </c>
      <c r="J295" s="341"/>
      <c r="K295" s="313" t="s">
        <v>100</v>
      </c>
      <c r="L295" s="342" t="s">
        <v>12263</v>
      </c>
      <c r="M295" s="342" t="s">
        <v>12264</v>
      </c>
    </row>
    <row r="296" spans="1:13" s="328" customFormat="1" x14ac:dyDescent="0.25">
      <c r="A296" s="92" t="s">
        <v>12474</v>
      </c>
      <c r="B296" s="93" t="s">
        <v>12649</v>
      </c>
      <c r="C296" s="343"/>
      <c r="D296" s="344"/>
      <c r="E296" s="94"/>
      <c r="F296" s="315"/>
      <c r="G296" s="315"/>
      <c r="H296" s="315"/>
      <c r="I296" s="97" t="s">
        <v>87</v>
      </c>
      <c r="J296" s="316"/>
      <c r="K296" s="317">
        <f>TRUNC(SUM(K298:K305),2)</f>
        <v>41.05</v>
      </c>
      <c r="L296" s="317">
        <f>TRUNC(SUM(L298:L305),2)</f>
        <v>158.41</v>
      </c>
      <c r="M296" s="317">
        <f>TRUNC(SUM(M298:M305),2)</f>
        <v>0.18</v>
      </c>
    </row>
    <row r="297" spans="1:13" s="328" customFormat="1" ht="28.5" x14ac:dyDescent="0.25">
      <c r="A297" s="345" t="s">
        <v>0</v>
      </c>
      <c r="B297" s="100" t="s">
        <v>1</v>
      </c>
      <c r="C297" s="101" t="s">
        <v>2</v>
      </c>
      <c r="D297" s="319" t="s">
        <v>95</v>
      </c>
      <c r="E297" s="103" t="s">
        <v>96</v>
      </c>
      <c r="F297" s="104" t="s">
        <v>97</v>
      </c>
      <c r="G297" s="104" t="s">
        <v>12259</v>
      </c>
      <c r="H297" s="104" t="s">
        <v>12260</v>
      </c>
      <c r="I297" s="105" t="s">
        <v>98</v>
      </c>
      <c r="J297" s="106"/>
      <c r="K297" s="104" t="s">
        <v>99</v>
      </c>
      <c r="L297" s="104" t="s">
        <v>12261</v>
      </c>
      <c r="M297" s="104" t="s">
        <v>12262</v>
      </c>
    </row>
    <row r="298" spans="1:13" s="328" customFormat="1" ht="57" x14ac:dyDescent="0.25">
      <c r="A298" s="346">
        <v>1</v>
      </c>
      <c r="B298" s="321" t="str">
        <f>VLOOKUP(J298,'sinapi-set_23 nao deso'!$A:$J,2,0)</f>
        <v>TRAMA DE MADEIRA COMPOSTA POR TERÇAS PARA TELHADOS DE ATÉ 2 ÁGUAS PARA TELHA ONDULADA DE FIBROCIMENTO, METÁLICA, PLÁSTICA OU TERMOACÚSTICA, INCLUSO TRANSPORTE VERTICAL. AF_07/2019</v>
      </c>
      <c r="C298" s="320" t="s">
        <v>87</v>
      </c>
      <c r="D298" s="322">
        <v>1.2466999999999999</v>
      </c>
      <c r="E298" s="351" t="s">
        <v>12650</v>
      </c>
      <c r="F298" s="89">
        <f>VLOOKUP(J298,'sinapi-set_23 nao deso'!$A:$J,6,0)</f>
        <v>3.87</v>
      </c>
      <c r="G298" s="71">
        <f>VLOOKUP(J298,'sinapi-set_23 nao deso'!$A:$J,7,0)+VLOOKUP(J298,'sinapi-set_23 nao deso'!$A:$J,10,0)</f>
        <v>12.18</v>
      </c>
      <c r="H298" s="71">
        <f>VLOOKUP(J298,'sinapi-set_23 nao deso'!$A:$J,8,0)</f>
        <v>0</v>
      </c>
      <c r="I298" s="334" t="s">
        <v>58</v>
      </c>
      <c r="J298" s="335">
        <v>92543</v>
      </c>
      <c r="K298" s="327">
        <f t="shared" ref="K298:K305" si="106">TRUNC($D298*F298,4)</f>
        <v>4.8247</v>
      </c>
      <c r="L298" s="327">
        <f t="shared" ref="L298:L305" si="107">TRUNC($D298*G298,4)</f>
        <v>15.184799999999999</v>
      </c>
      <c r="M298" s="327">
        <f t="shared" ref="M298:M305" si="108">TRUNC($D298*H298,4)</f>
        <v>0</v>
      </c>
    </row>
    <row r="299" spans="1:13" s="328" customFormat="1" ht="28.5" x14ac:dyDescent="0.25">
      <c r="A299" s="346">
        <v>2</v>
      </c>
      <c r="B299" s="321" t="str">
        <f>VLOOKUP(J299,'sinapi-set_23 nao deso'!$A:$J,2,0)</f>
        <v>ESCAVAÇÃO MANUAL DE VALA COM PROFUNDIDADE MENOR OU IGUAL A 1,30 M. AF_02/2021</v>
      </c>
      <c r="C299" s="320" t="s">
        <v>62</v>
      </c>
      <c r="D299" s="322">
        <v>1.2999999999999999E-3</v>
      </c>
      <c r="E299" s="351" t="s">
        <v>12650</v>
      </c>
      <c r="F299" s="89">
        <f>VLOOKUP(J299,'sinapi-set_23 nao deso'!$A:$J,6,0)</f>
        <v>65.819999999999993</v>
      </c>
      <c r="G299" s="71">
        <f>VLOOKUP(J299,'sinapi-set_23 nao deso'!$A:$J,7,0)+VLOOKUP(J299,'sinapi-set_23 nao deso'!$A:$J,10,0)</f>
        <v>21.13</v>
      </c>
      <c r="H299" s="71">
        <f>VLOOKUP(J299,'sinapi-set_23 nao deso'!$A:$J,8,0)</f>
        <v>0</v>
      </c>
      <c r="I299" s="334" t="s">
        <v>58</v>
      </c>
      <c r="J299" s="335">
        <v>93358</v>
      </c>
      <c r="K299" s="327">
        <f t="shared" si="106"/>
        <v>8.5500000000000007E-2</v>
      </c>
      <c r="L299" s="327">
        <f t="shared" si="107"/>
        <v>2.7400000000000001E-2</v>
      </c>
      <c r="M299" s="327">
        <f t="shared" si="108"/>
        <v>0</v>
      </c>
    </row>
    <row r="300" spans="1:13" s="328" customFormat="1" ht="57" x14ac:dyDescent="0.25">
      <c r="A300" s="346">
        <v>3</v>
      </c>
      <c r="B300" s="321" t="str">
        <f>VLOOKUP(J300,'sinapi-set_23 nao deso'!$A:$J,2,0)</f>
        <v>TELHAMENTO COM TELHA ONDULADA DE FIBROCIMENTO E = 6 MM, COM RECOBRIMENTO LATERAL DE 1 1/4 DE ONDA PARA TELHADO COM INCLINAÇÃO MÁXIMA DE 10°, COM ATÉ 2 ÁGUAS, INCLUSO IÇAMENTO. AF_07/2019</v>
      </c>
      <c r="C300" s="320" t="s">
        <v>87</v>
      </c>
      <c r="D300" s="322">
        <v>1.2466999999999999</v>
      </c>
      <c r="E300" s="351" t="s">
        <v>12650</v>
      </c>
      <c r="F300" s="89">
        <f>VLOOKUP(J300,'sinapi-set_23 nao deso'!$A:$J,6,0)</f>
        <v>5.68</v>
      </c>
      <c r="G300" s="71">
        <f>VLOOKUP(J300,'sinapi-set_23 nao deso'!$A:$J,7,0)+VLOOKUP(J300,'sinapi-set_23 nao deso'!$A:$J,10,0)</f>
        <v>47.47</v>
      </c>
      <c r="H300" s="71">
        <f>VLOOKUP(J300,'sinapi-set_23 nao deso'!$A:$J,8,0)</f>
        <v>0</v>
      </c>
      <c r="I300" s="334" t="s">
        <v>58</v>
      </c>
      <c r="J300" s="335">
        <v>94210</v>
      </c>
      <c r="K300" s="327">
        <f t="shared" si="106"/>
        <v>7.0811999999999999</v>
      </c>
      <c r="L300" s="327">
        <f t="shared" si="107"/>
        <v>59.180799999999998</v>
      </c>
      <c r="M300" s="327">
        <f t="shared" si="108"/>
        <v>0</v>
      </c>
    </row>
    <row r="301" spans="1:13" s="328" customFormat="1" ht="28.5" x14ac:dyDescent="0.25">
      <c r="A301" s="346">
        <v>4</v>
      </c>
      <c r="B301" s="321" t="str">
        <f>VLOOKUP(J301,'sinapi-set_23 nao deso'!$A:$J,2,0)</f>
        <v>LASTRO DE CONCRETO MAGRO, APLICADO EM PISOS, LAJES SOBRE SOLO OU RADIERS, ESPESSURA DE 5 CM. AF_07/2016</v>
      </c>
      <c r="C301" s="320" t="s">
        <v>87</v>
      </c>
      <c r="D301" s="322">
        <v>1.2466999999999999</v>
      </c>
      <c r="E301" s="351" t="s">
        <v>12650</v>
      </c>
      <c r="F301" s="89">
        <f>VLOOKUP(J301,'sinapi-set_23 nao deso'!$A:$J,6,0)</f>
        <v>10.67</v>
      </c>
      <c r="G301" s="71">
        <f>VLOOKUP(J301,'sinapi-set_23 nao deso'!$A:$J,7,0)+VLOOKUP(J301,'sinapi-set_23 nao deso'!$A:$J,10,0)</f>
        <v>19.059999999999999</v>
      </c>
      <c r="H301" s="71">
        <f>VLOOKUP(J301,'sinapi-set_23 nao deso'!$A:$J,8,0)</f>
        <v>0.15</v>
      </c>
      <c r="I301" s="334" t="s">
        <v>58</v>
      </c>
      <c r="J301" s="335">
        <v>95241</v>
      </c>
      <c r="K301" s="327">
        <f t="shared" si="106"/>
        <v>13.302199999999999</v>
      </c>
      <c r="L301" s="327">
        <f t="shared" si="107"/>
        <v>23.7621</v>
      </c>
      <c r="M301" s="327">
        <f t="shared" si="108"/>
        <v>0.187</v>
      </c>
    </row>
    <row r="302" spans="1:13" s="328" customFormat="1" ht="42.75" x14ac:dyDescent="0.25">
      <c r="A302" s="346">
        <v>4</v>
      </c>
      <c r="B302" s="321" t="str">
        <f>VLOOKUP(J302,'sinapi-set_23 nao deso'!$A:$J,2,0)</f>
        <v>PAREDE DE MADEIRA COMPENSADA PARA CONSTRUÇÃO TEMPORÁRIA EM CHAPA SIMPLES, EXTERNA, COM ÁREA LÍQUIDA MAIOR OU IGUAL A 6 M², SEM VÃO. AF_05/2018</v>
      </c>
      <c r="C302" s="320" t="s">
        <v>87</v>
      </c>
      <c r="D302" s="322">
        <v>9.8100000000000007E-2</v>
      </c>
      <c r="E302" s="351" t="s">
        <v>12650</v>
      </c>
      <c r="F302" s="89">
        <f>VLOOKUP(J302,'sinapi-set_23 nao deso'!$A:$J,6,0)</f>
        <v>21.56</v>
      </c>
      <c r="G302" s="71">
        <f>VLOOKUP(J302,'sinapi-set_23 nao deso'!$A:$J,7,0)+VLOOKUP(J302,'sinapi-set_23 nao deso'!$A:$J,10,0)</f>
        <v>111.37</v>
      </c>
      <c r="H302" s="71">
        <f>VLOOKUP(J302,'sinapi-set_23 nao deso'!$A:$J,8,0)</f>
        <v>0</v>
      </c>
      <c r="I302" s="334" t="s">
        <v>58</v>
      </c>
      <c r="J302" s="335">
        <v>98441</v>
      </c>
      <c r="K302" s="327">
        <f t="shared" si="106"/>
        <v>2.1150000000000002</v>
      </c>
      <c r="L302" s="327">
        <f t="shared" si="107"/>
        <v>10.9253</v>
      </c>
      <c r="M302" s="327">
        <f t="shared" si="108"/>
        <v>0</v>
      </c>
    </row>
    <row r="303" spans="1:13" s="328" customFormat="1" ht="42.75" x14ac:dyDescent="0.25">
      <c r="A303" s="346">
        <v>4</v>
      </c>
      <c r="B303" s="321" t="str">
        <f>VLOOKUP(J303,'sinapi-set_23 nao deso'!$A:$J,2,0)</f>
        <v>PAREDE DE MADEIRA COMPENSADA PARA CONSTRUÇÃO TEMPORÁRIA EM CHAPA SIMPLES, EXTERNA, COM ÁREA LÍQUIDA MENOR QUE 6 M², SEM VÃO. AF_05/2018</v>
      </c>
      <c r="C303" s="320" t="s">
        <v>87</v>
      </c>
      <c r="D303" s="322">
        <v>0.1129</v>
      </c>
      <c r="E303" s="351" t="s">
        <v>12650</v>
      </c>
      <c r="F303" s="89">
        <f>VLOOKUP(J303,'sinapi-set_23 nao deso'!$A:$J,6,0)</f>
        <v>24.16</v>
      </c>
      <c r="G303" s="71">
        <f>VLOOKUP(J303,'sinapi-set_23 nao deso'!$A:$J,7,0)+VLOOKUP(J303,'sinapi-set_23 nao deso'!$A:$J,10,0)</f>
        <v>112.06</v>
      </c>
      <c r="H303" s="71">
        <f>VLOOKUP(J303,'sinapi-set_23 nao deso'!$A:$J,8,0)</f>
        <v>0</v>
      </c>
      <c r="I303" s="334" t="s">
        <v>58</v>
      </c>
      <c r="J303" s="335">
        <v>98442</v>
      </c>
      <c r="K303" s="327">
        <f t="shared" si="106"/>
        <v>2.7275999999999998</v>
      </c>
      <c r="L303" s="327">
        <f t="shared" si="107"/>
        <v>12.6515</v>
      </c>
      <c r="M303" s="327">
        <f t="shared" si="108"/>
        <v>0</v>
      </c>
    </row>
    <row r="304" spans="1:13" s="328" customFormat="1" ht="42.75" x14ac:dyDescent="0.25">
      <c r="A304" s="346">
        <v>4</v>
      </c>
      <c r="B304" s="321" t="str">
        <f>VLOOKUP(J304,'sinapi-set_23 nao deso'!$A:$J,2,0)</f>
        <v>PAREDE DE MADEIRA COMPENSADA PARA CONSTRUÇÃO TEMPORÁRIA EM CHAPA SIMPLES, EXTERNA, COM ÁREA LÍQUIDA MAIOR OU IGUAL A 6 M², COM VÃO. AF_05/2018</v>
      </c>
      <c r="C304" s="320" t="s">
        <v>87</v>
      </c>
      <c r="D304" s="322">
        <v>0.1532</v>
      </c>
      <c r="E304" s="351" t="s">
        <v>12650</v>
      </c>
      <c r="F304" s="89">
        <f>VLOOKUP(J304,'sinapi-set_23 nao deso'!$A:$J,6,0)</f>
        <v>31.31</v>
      </c>
      <c r="G304" s="71">
        <f>VLOOKUP(J304,'sinapi-set_23 nao deso'!$A:$J,7,0)+VLOOKUP(J304,'sinapi-set_23 nao deso'!$A:$J,10,0)</f>
        <v>125.2</v>
      </c>
      <c r="H304" s="71">
        <f>VLOOKUP(J304,'sinapi-set_23 nao deso'!$A:$J,8,0)</f>
        <v>0</v>
      </c>
      <c r="I304" s="334" t="s">
        <v>58</v>
      </c>
      <c r="J304" s="335">
        <v>98445</v>
      </c>
      <c r="K304" s="327">
        <f t="shared" si="106"/>
        <v>4.7965999999999998</v>
      </c>
      <c r="L304" s="327">
        <f t="shared" si="107"/>
        <v>19.180599999999998</v>
      </c>
      <c r="M304" s="327">
        <f t="shared" si="108"/>
        <v>0</v>
      </c>
    </row>
    <row r="305" spans="1:13" s="328" customFormat="1" ht="42.75" x14ac:dyDescent="0.25">
      <c r="A305" s="346">
        <v>4</v>
      </c>
      <c r="B305" s="321" t="str">
        <f>VLOOKUP(J305,'sinapi-set_23 nao deso'!$A:$J,2,0)</f>
        <v>PAREDE DE MADEIRA COMPENSADA PARA CONSTRUÇÃO TEMPORÁRIA EM CHAPA SIMPLES, EXTERNA, COM ÁREA LÍQUIDA MENOR QUE 6 M², COM VÃO. AF_05/2018</v>
      </c>
      <c r="C305" s="320" t="s">
        <v>87</v>
      </c>
      <c r="D305" s="322">
        <v>0.1195</v>
      </c>
      <c r="E305" s="351" t="s">
        <v>12650</v>
      </c>
      <c r="F305" s="89">
        <f>VLOOKUP(J305,'sinapi-set_23 nao deso'!$A:$J,6,0)</f>
        <v>51.27</v>
      </c>
      <c r="G305" s="71">
        <f>VLOOKUP(J305,'sinapi-set_23 nao deso'!$A:$J,7,0)+VLOOKUP(J305,'sinapi-set_23 nao deso'!$A:$J,10,0)</f>
        <v>146.45999999999998</v>
      </c>
      <c r="H305" s="71">
        <f>VLOOKUP(J305,'sinapi-set_23 nao deso'!$A:$J,8,0)</f>
        <v>0</v>
      </c>
      <c r="I305" s="334" t="s">
        <v>58</v>
      </c>
      <c r="J305" s="335">
        <v>98446</v>
      </c>
      <c r="K305" s="327">
        <f t="shared" si="106"/>
        <v>6.1266999999999996</v>
      </c>
      <c r="L305" s="327">
        <f t="shared" si="107"/>
        <v>17.501899999999999</v>
      </c>
      <c r="M305" s="327">
        <f t="shared" si="108"/>
        <v>0</v>
      </c>
    </row>
    <row r="306" spans="1:13" s="328" customFormat="1" x14ac:dyDescent="0.25">
      <c r="D306" s="348"/>
    </row>
    <row r="307" spans="1:13" s="328" customFormat="1" x14ac:dyDescent="0.25">
      <c r="A307" s="336"/>
      <c r="B307" s="336"/>
      <c r="C307" s="337"/>
      <c r="D307" s="338"/>
      <c r="E307" s="336"/>
      <c r="F307" s="336"/>
      <c r="G307" s="336"/>
      <c r="H307" s="336"/>
      <c r="I307" s="336"/>
      <c r="J307" s="336"/>
      <c r="K307" s="336"/>
      <c r="L307" s="336"/>
      <c r="M307" s="336"/>
    </row>
    <row r="308" spans="1:13" s="328" customFormat="1" x14ac:dyDescent="0.25">
      <c r="A308" s="308" t="s">
        <v>9</v>
      </c>
      <c r="B308" s="309" t="s">
        <v>70</v>
      </c>
      <c r="C308" s="339"/>
      <c r="D308" s="340"/>
      <c r="E308" s="309"/>
      <c r="F308" s="309" t="s">
        <v>69</v>
      </c>
      <c r="G308" s="309"/>
      <c r="H308" s="309"/>
      <c r="I308" s="312" t="s">
        <v>71</v>
      </c>
      <c r="J308" s="341"/>
      <c r="K308" s="313" t="s">
        <v>100</v>
      </c>
      <c r="L308" s="342" t="s">
        <v>12263</v>
      </c>
      <c r="M308" s="342" t="s">
        <v>12264</v>
      </c>
    </row>
    <row r="309" spans="1:13" s="328" customFormat="1" x14ac:dyDescent="0.25">
      <c r="A309" s="92" t="s">
        <v>12481</v>
      </c>
      <c r="B309" s="93" t="s">
        <v>12457</v>
      </c>
      <c r="C309" s="343"/>
      <c r="D309" s="344"/>
      <c r="E309" s="94"/>
      <c r="F309" s="315"/>
      <c r="G309" s="315"/>
      <c r="H309" s="315"/>
      <c r="I309" s="97" t="s">
        <v>40</v>
      </c>
      <c r="J309" s="316"/>
      <c r="K309" s="317">
        <f>TRUNC(SUM(K311:K315),2)</f>
        <v>99.82</v>
      </c>
      <c r="L309" s="317">
        <f>TRUNC(SUM(L311:L315),2)</f>
        <v>285.58</v>
      </c>
      <c r="M309" s="317">
        <f>TRUNC(SUM(M311:M315),2)</f>
        <v>10.24</v>
      </c>
    </row>
    <row r="310" spans="1:13" s="328" customFormat="1" ht="28.5" x14ac:dyDescent="0.25">
      <c r="A310" s="345" t="s">
        <v>0</v>
      </c>
      <c r="B310" s="100" t="s">
        <v>1</v>
      </c>
      <c r="C310" s="101" t="s">
        <v>2</v>
      </c>
      <c r="D310" s="319" t="s">
        <v>95</v>
      </c>
      <c r="E310" s="103" t="s">
        <v>96</v>
      </c>
      <c r="F310" s="104" t="s">
        <v>97</v>
      </c>
      <c r="G310" s="104" t="s">
        <v>12259</v>
      </c>
      <c r="H310" s="104" t="s">
        <v>12260</v>
      </c>
      <c r="I310" s="105" t="s">
        <v>98</v>
      </c>
      <c r="J310" s="106"/>
      <c r="K310" s="104" t="s">
        <v>99</v>
      </c>
      <c r="L310" s="104" t="s">
        <v>12261</v>
      </c>
      <c r="M310" s="104" t="s">
        <v>12262</v>
      </c>
    </row>
    <row r="311" spans="1:13" s="328" customFormat="1" ht="28.5" x14ac:dyDescent="0.25">
      <c r="A311" s="346">
        <v>1</v>
      </c>
      <c r="B311" s="321" t="str">
        <f>VLOOKUP(J311,'sinapi-set_23 nao deso'!$A:$J,2,0)</f>
        <v>POSTE ROLICO DE MADEIRA TRATADA, D = 20 A 25 CM, H = 12,00 M, EM EUCALIPTO OU EQUIVALENTE DA REGIAO</v>
      </c>
      <c r="C311" s="320" t="str">
        <f>VLOOKUP(J311,'sinapi-set_23 nao deso'!$A:$J,3,0)</f>
        <v xml:space="preserve">M     </v>
      </c>
      <c r="D311" s="322">
        <v>1</v>
      </c>
      <c r="E311" s="351"/>
      <c r="F311" s="89">
        <f>VLOOKUP(J311,'sinapi-set_23 nao deso'!$A:$J,6,0)</f>
        <v>0</v>
      </c>
      <c r="G311" s="71">
        <f>VLOOKUP(J311,'sinapi-set_23 nao deso'!$A:$J,7,0)+VLOOKUP(J311,'sinapi-set_23 nao deso'!$A:$J,10,0)</f>
        <v>159.52000000000001</v>
      </c>
      <c r="H311" s="71">
        <f>VLOOKUP(J311,'sinapi-set_23 nao deso'!$A:$J,8,0)</f>
        <v>0</v>
      </c>
      <c r="I311" s="334" t="s">
        <v>58</v>
      </c>
      <c r="J311" s="335">
        <v>2731</v>
      </c>
      <c r="K311" s="327">
        <f t="shared" ref="K311:K315" si="109">TRUNC($D311*F311,4)</f>
        <v>0</v>
      </c>
      <c r="L311" s="327">
        <f t="shared" ref="L311:L315" si="110">TRUNC($D311*G311,4)</f>
        <v>159.52000000000001</v>
      </c>
      <c r="M311" s="327">
        <f t="shared" ref="M311:M315" si="111">TRUNC($D311*H311,4)</f>
        <v>0</v>
      </c>
    </row>
    <row r="312" spans="1:13" s="328" customFormat="1" ht="42.75" x14ac:dyDescent="0.25">
      <c r="A312" s="346">
        <v>2</v>
      </c>
      <c r="B312" s="321" t="str">
        <f>VLOOKUP(J312,'sinapi-set_23 nao deso'!$A:$J,2,0)</f>
        <v>CINTA CIRCULAR EM ACO GALVANIZADO DE 150 MM DE DIAMETRO PARA FIXACAO DE CAIXA MEDICAO, INCLUI PARAFUSOS E PORCAS</v>
      </c>
      <c r="C312" s="320" t="str">
        <f>VLOOKUP(J312,'sinapi-set_23 nao deso'!$A:$J,3,0)</f>
        <v xml:space="preserve">UN    </v>
      </c>
      <c r="D312" s="322">
        <v>2</v>
      </c>
      <c r="E312" s="351"/>
      <c r="F312" s="89">
        <f>VLOOKUP(J312,'sinapi-set_23 nao deso'!$A:$J,6,0)</f>
        <v>0</v>
      </c>
      <c r="G312" s="71">
        <f>VLOOKUP(J312,'sinapi-set_23 nao deso'!$A:$J,7,0)+VLOOKUP(J312,'sinapi-set_23 nao deso'!$A:$J,10,0)</f>
        <v>40.799999999999997</v>
      </c>
      <c r="H312" s="71">
        <f>VLOOKUP(J312,'sinapi-set_23 nao deso'!$A:$J,8,0)</f>
        <v>0</v>
      </c>
      <c r="I312" s="334" t="s">
        <v>58</v>
      </c>
      <c r="J312" s="335">
        <v>420</v>
      </c>
      <c r="K312" s="327">
        <f t="shared" si="109"/>
        <v>0</v>
      </c>
      <c r="L312" s="327">
        <f t="shared" si="110"/>
        <v>81.599999999999994</v>
      </c>
      <c r="M312" s="327">
        <f t="shared" si="111"/>
        <v>0</v>
      </c>
    </row>
    <row r="313" spans="1:13" s="328" customFormat="1" ht="57" x14ac:dyDescent="0.25">
      <c r="A313" s="346">
        <v>3</v>
      </c>
      <c r="B313" s="321" t="str">
        <f>VLOOKUP(J313,'sinapi-set_23 nao deso'!$A:$J,2,0)</f>
        <v>GUINDAUTO HIDRÁULICO, CAPACIDADE MÁXIMA DE CARGA 6200 KG, MOMENTO MÁXIMO DE CARGA 11,7 TM, ALCANCE MÁXIMO HORIZONTAL 9,70 M, INCLUSIVE CAMINHÃO TOCO PBT 16.000 KG, POTÊNCIA DE 189 CV - CHP DIURNO. AF_06/2014</v>
      </c>
      <c r="C313" s="320" t="str">
        <f>VLOOKUP(J313,'sinapi-set_23 nao deso'!$A:$J,3,0)</f>
        <v>CHP</v>
      </c>
      <c r="D313" s="322">
        <v>0.111</v>
      </c>
      <c r="E313" s="351" t="s">
        <v>12458</v>
      </c>
      <c r="F313" s="89">
        <f>VLOOKUP(J313,'sinapi-set_23 nao deso'!$A:$J,6,0)</f>
        <v>24.97</v>
      </c>
      <c r="G313" s="71">
        <f>VLOOKUP(J313,'sinapi-set_23 nao deso'!$A:$J,7,0)+VLOOKUP(J313,'sinapi-set_23 nao deso'!$A:$J,10,0)</f>
        <v>163.44</v>
      </c>
      <c r="H313" s="71">
        <f>VLOOKUP(J313,'sinapi-set_23 nao deso'!$A:$J,8,0)</f>
        <v>92.3</v>
      </c>
      <c r="I313" s="334" t="s">
        <v>58</v>
      </c>
      <c r="J313" s="335">
        <v>5928</v>
      </c>
      <c r="K313" s="327">
        <f t="shared" si="109"/>
        <v>2.7715999999999998</v>
      </c>
      <c r="L313" s="327">
        <f t="shared" si="110"/>
        <v>18.1418</v>
      </c>
      <c r="M313" s="327">
        <f t="shared" si="111"/>
        <v>10.2453</v>
      </c>
    </row>
    <row r="314" spans="1:13" s="328" customFormat="1" x14ac:dyDescent="0.25">
      <c r="A314" s="346">
        <v>4</v>
      </c>
      <c r="B314" s="321" t="str">
        <f>VLOOKUP(J314,'sinapi-set_23 nao deso'!$A:$J,2,0)</f>
        <v>ELETRICISTA COM ENCARGOS COMPLEMENTARES</v>
      </c>
      <c r="C314" s="320" t="str">
        <f>VLOOKUP(J314,'sinapi-set_23 nao deso'!$A:$J,3,0)</f>
        <v>H</v>
      </c>
      <c r="D314" s="322">
        <v>1.1240000000000001</v>
      </c>
      <c r="E314" s="351" t="s">
        <v>12458</v>
      </c>
      <c r="F314" s="89">
        <f>VLOOKUP(J314,'sinapi-set_23 nao deso'!$A:$J,6,0)</f>
        <v>23</v>
      </c>
      <c r="G314" s="71">
        <f>VLOOKUP(J314,'sinapi-set_23 nao deso'!$A:$J,7,0)+VLOOKUP(J314,'sinapi-set_23 nao deso'!$A:$J,10,0)</f>
        <v>5.51</v>
      </c>
      <c r="H314" s="71">
        <f>VLOOKUP(J314,'sinapi-set_23 nao deso'!$A:$J,8,0)</f>
        <v>0</v>
      </c>
      <c r="I314" s="334" t="s">
        <v>58</v>
      </c>
      <c r="J314" s="335">
        <v>88264</v>
      </c>
      <c r="K314" s="327">
        <f t="shared" si="109"/>
        <v>25.852</v>
      </c>
      <c r="L314" s="327">
        <f t="shared" si="110"/>
        <v>6.1932</v>
      </c>
      <c r="M314" s="327">
        <f t="shared" si="111"/>
        <v>0</v>
      </c>
    </row>
    <row r="315" spans="1:13" s="328" customFormat="1" ht="28.5" x14ac:dyDescent="0.25">
      <c r="A315" s="346">
        <v>5</v>
      </c>
      <c r="B315" s="321" t="str">
        <f>VLOOKUP(J315,'sinapi-set_23 nao deso'!$A:$J,2,0)</f>
        <v>AUXILIAR DE ELETRICISTA COM ENCARGOS COMPLEMENTARES</v>
      </c>
      <c r="C315" s="320" t="str">
        <f>VLOOKUP(J315,'sinapi-set_23 nao deso'!$A:$J,3,0)</f>
        <v>H</v>
      </c>
      <c r="D315" s="322">
        <v>3.653</v>
      </c>
      <c r="E315" s="351" t="s">
        <v>12458</v>
      </c>
      <c r="F315" s="89">
        <f>VLOOKUP(J315,'sinapi-set_23 nao deso'!$A:$J,6,0)</f>
        <v>19.489999999999998</v>
      </c>
      <c r="G315" s="71">
        <f>VLOOKUP(J315,'sinapi-set_23 nao deso'!$A:$J,7,0)+VLOOKUP(J315,'sinapi-set_23 nao deso'!$A:$J,10,0)</f>
        <v>5.51</v>
      </c>
      <c r="H315" s="71">
        <f>VLOOKUP(J315,'sinapi-set_23 nao deso'!$A:$J,8,0)</f>
        <v>0</v>
      </c>
      <c r="I315" s="334" t="s">
        <v>58</v>
      </c>
      <c r="J315" s="352">
        <v>88247</v>
      </c>
      <c r="K315" s="327">
        <f t="shared" si="109"/>
        <v>71.196899999999999</v>
      </c>
      <c r="L315" s="327">
        <f t="shared" si="110"/>
        <v>20.128</v>
      </c>
      <c r="M315" s="327">
        <f t="shared" si="111"/>
        <v>0</v>
      </c>
    </row>
    <row r="316" spans="1:13" s="328" customFormat="1" x14ac:dyDescent="0.25">
      <c r="D316" s="348"/>
    </row>
    <row r="317" spans="1:13" s="328" customFormat="1" x14ac:dyDescent="0.25">
      <c r="A317" s="336"/>
      <c r="B317" s="336"/>
      <c r="C317" s="337"/>
      <c r="D317" s="338"/>
      <c r="E317" s="336"/>
      <c r="F317" s="336"/>
      <c r="G317" s="336"/>
      <c r="H317" s="336"/>
      <c r="I317" s="336"/>
      <c r="J317" s="336"/>
      <c r="K317" s="336"/>
      <c r="L317" s="336"/>
      <c r="M317" s="336"/>
    </row>
    <row r="318" spans="1:13" s="328" customFormat="1" x14ac:dyDescent="0.25">
      <c r="A318" s="308" t="s">
        <v>9</v>
      </c>
      <c r="B318" s="309" t="s">
        <v>70</v>
      </c>
      <c r="C318" s="339"/>
      <c r="D318" s="340"/>
      <c r="E318" s="309"/>
      <c r="F318" s="309" t="s">
        <v>69</v>
      </c>
      <c r="G318" s="309"/>
      <c r="H318" s="309"/>
      <c r="I318" s="312" t="s">
        <v>71</v>
      </c>
      <c r="J318" s="341"/>
      <c r="K318" s="313" t="s">
        <v>100</v>
      </c>
      <c r="L318" s="342" t="s">
        <v>12263</v>
      </c>
      <c r="M318" s="342" t="s">
        <v>12264</v>
      </c>
    </row>
    <row r="319" spans="1:13" s="328" customFormat="1" x14ac:dyDescent="0.25">
      <c r="A319" s="92" t="s">
        <v>12475</v>
      </c>
      <c r="B319" s="93" t="s">
        <v>12459</v>
      </c>
      <c r="C319" s="343"/>
      <c r="D319" s="344"/>
      <c r="E319" s="94"/>
      <c r="F319" s="315"/>
      <c r="G319" s="315"/>
      <c r="H319" s="315"/>
      <c r="I319" s="97" t="s">
        <v>40</v>
      </c>
      <c r="J319" s="316"/>
      <c r="K319" s="317">
        <f>TRUNC(SUM(K321:K335),2)</f>
        <v>679.84</v>
      </c>
      <c r="L319" s="317">
        <f>TRUNC(SUM(L321:L335),2)</f>
        <v>2525.46</v>
      </c>
      <c r="M319" s="317">
        <f>TRUNC(SUM(M321:M335),2)</f>
        <v>0</v>
      </c>
    </row>
    <row r="320" spans="1:13" s="328" customFormat="1" ht="28.5" x14ac:dyDescent="0.25">
      <c r="A320" s="345" t="s">
        <v>0</v>
      </c>
      <c r="B320" s="100" t="s">
        <v>1</v>
      </c>
      <c r="C320" s="101" t="s">
        <v>2</v>
      </c>
      <c r="D320" s="319" t="s">
        <v>95</v>
      </c>
      <c r="E320" s="103" t="s">
        <v>96</v>
      </c>
      <c r="F320" s="104" t="s">
        <v>97</v>
      </c>
      <c r="G320" s="104" t="s">
        <v>12259</v>
      </c>
      <c r="H320" s="104" t="s">
        <v>12260</v>
      </c>
      <c r="I320" s="105" t="s">
        <v>98</v>
      </c>
      <c r="J320" s="106"/>
      <c r="K320" s="104" t="s">
        <v>99</v>
      </c>
      <c r="L320" s="104" t="s">
        <v>12261</v>
      </c>
      <c r="M320" s="104" t="s">
        <v>12262</v>
      </c>
    </row>
    <row r="321" spans="1:13" s="328" customFormat="1" x14ac:dyDescent="0.25">
      <c r="A321" s="346">
        <v>1</v>
      </c>
      <c r="B321" s="321" t="str">
        <f>VLOOKUP(J321,'sinapi-set_23 nao deso'!$A:$J,2,0)</f>
        <v>ELETRICISTA COM ENCARGOS COMPLEMENTARES</v>
      </c>
      <c r="C321" s="320" t="str">
        <f>VLOOKUP(J321,'sinapi-set_23 nao deso'!$A:$J,3,0)</f>
        <v>H</v>
      </c>
      <c r="D321" s="322">
        <v>16</v>
      </c>
      <c r="E321" s="351"/>
      <c r="F321" s="89">
        <f>VLOOKUP(J321,'sinapi-set_23 nao deso'!$A:$J,6,0)</f>
        <v>23</v>
      </c>
      <c r="G321" s="71">
        <f>VLOOKUP(J321,'sinapi-set_23 nao deso'!$A:$J,7,0)+VLOOKUP(J321,'sinapi-set_23 nao deso'!$A:$J,10,0)</f>
        <v>5.51</v>
      </c>
      <c r="H321" s="71">
        <f>VLOOKUP(J321,'sinapi-set_23 nao deso'!$A:$J,8,0)</f>
        <v>0</v>
      </c>
      <c r="I321" s="334" t="s">
        <v>58</v>
      </c>
      <c r="J321" s="335">
        <v>88264</v>
      </c>
      <c r="K321" s="327">
        <f t="shared" ref="K321:K335" si="112">TRUNC($D321*F321,4)</f>
        <v>368</v>
      </c>
      <c r="L321" s="327">
        <f t="shared" ref="L321:L335" si="113">TRUNC($D321*G321,4)</f>
        <v>88.16</v>
      </c>
      <c r="M321" s="327">
        <f t="shared" ref="M321:M335" si="114">TRUNC($D321*H321,4)</f>
        <v>0</v>
      </c>
    </row>
    <row r="322" spans="1:13" s="328" customFormat="1" ht="28.5" x14ac:dyDescent="0.25">
      <c r="A322" s="346">
        <v>2</v>
      </c>
      <c r="B322" s="321" t="str">
        <f>VLOOKUP(J322,'sinapi-set_23 nao deso'!$A:$J,2,0)</f>
        <v>AUXILIAR DE ELETRICISTA COM ENCARGOS COMPLEMENTARES</v>
      </c>
      <c r="C322" s="320" t="str">
        <f>VLOOKUP(J322,'sinapi-set_23 nao deso'!$A:$J,3,0)</f>
        <v>H</v>
      </c>
      <c r="D322" s="322">
        <v>16</v>
      </c>
      <c r="E322" s="351"/>
      <c r="F322" s="89">
        <f>VLOOKUP(J322,'sinapi-set_23 nao deso'!$A:$J,6,0)</f>
        <v>19.489999999999998</v>
      </c>
      <c r="G322" s="71">
        <f>VLOOKUP(J322,'sinapi-set_23 nao deso'!$A:$J,7,0)+VLOOKUP(J322,'sinapi-set_23 nao deso'!$A:$J,10,0)</f>
        <v>5.51</v>
      </c>
      <c r="H322" s="71">
        <f>VLOOKUP(J322,'sinapi-set_23 nao deso'!$A:$J,8,0)</f>
        <v>0</v>
      </c>
      <c r="I322" s="334" t="s">
        <v>58</v>
      </c>
      <c r="J322" s="335">
        <v>88247</v>
      </c>
      <c r="K322" s="327">
        <f t="shared" si="112"/>
        <v>311.83999999999997</v>
      </c>
      <c r="L322" s="327">
        <f t="shared" si="113"/>
        <v>88.16</v>
      </c>
      <c r="M322" s="327">
        <f t="shared" si="114"/>
        <v>0</v>
      </c>
    </row>
    <row r="323" spans="1:13" s="328" customFormat="1" ht="42.75" x14ac:dyDescent="0.25">
      <c r="A323" s="346">
        <v>3</v>
      </c>
      <c r="B323" s="321" t="str">
        <f>VLOOKUP(J323,'sinapi-set_23 nao deso'!$A:$J,2,0)</f>
        <v>CABO MULTIPOLAR DE COBRE, FLEXIVEL, CLASSE 4 OU 5, ISOLACAO EM HEPR, COBERTURA EM PVC-ST2, ANTICHAMA BWF-B, 0,6/1 KV, 3 CONDUTORES DE 10 MM2</v>
      </c>
      <c r="C323" s="320" t="str">
        <f>VLOOKUP(J323,'sinapi-set_23 nao deso'!$A:$J,3,0)</f>
        <v xml:space="preserve">M     </v>
      </c>
      <c r="D323" s="322">
        <v>10</v>
      </c>
      <c r="E323" s="351"/>
      <c r="F323" s="89">
        <f>VLOOKUP(J323,'sinapi-set_23 nao deso'!$A:$J,6,0)</f>
        <v>0</v>
      </c>
      <c r="G323" s="71">
        <f>VLOOKUP(J323,'sinapi-set_23 nao deso'!$A:$J,7,0)+VLOOKUP(J323,'sinapi-set_23 nao deso'!$A:$J,10,0)</f>
        <v>29.83</v>
      </c>
      <c r="H323" s="71">
        <f>VLOOKUP(J323,'sinapi-set_23 nao deso'!$A:$J,8,0)</f>
        <v>0</v>
      </c>
      <c r="I323" s="334" t="s">
        <v>58</v>
      </c>
      <c r="J323" s="335">
        <v>39261</v>
      </c>
      <c r="K323" s="327">
        <f t="shared" si="112"/>
        <v>0</v>
      </c>
      <c r="L323" s="327">
        <f t="shared" si="113"/>
        <v>298.3</v>
      </c>
      <c r="M323" s="327">
        <f t="shared" si="114"/>
        <v>0</v>
      </c>
    </row>
    <row r="324" spans="1:13" s="328" customFormat="1" ht="42.75" x14ac:dyDescent="0.25">
      <c r="A324" s="346">
        <v>4</v>
      </c>
      <c r="B324" s="321" t="str">
        <f>VLOOKUP(J324,'sinapi-set_23 nao deso'!$A:$J,2,0)</f>
        <v>CABO MULTIPOLAR DE COBRE, FLEXIVEL, CLASSE 4 OU 5, ISOLACAO EM HEPR, COBERTURA EM PVC-ST2, ANTICHAMA BWF-B, 0,6/1 KV, 3 CONDUTORES DE 4 MM2</v>
      </c>
      <c r="C324" s="320" t="str">
        <f>VLOOKUP(J324,'sinapi-set_23 nao deso'!$A:$J,3,0)</f>
        <v xml:space="preserve">M     </v>
      </c>
      <c r="D324" s="322">
        <v>15</v>
      </c>
      <c r="E324" s="351"/>
      <c r="F324" s="89">
        <f>VLOOKUP(J324,'sinapi-set_23 nao deso'!$A:$J,6,0)</f>
        <v>0</v>
      </c>
      <c r="G324" s="71">
        <f>VLOOKUP(J324,'sinapi-set_23 nao deso'!$A:$J,7,0)+VLOOKUP(J324,'sinapi-set_23 nao deso'!$A:$J,10,0)</f>
        <v>12.09</v>
      </c>
      <c r="H324" s="71">
        <f>VLOOKUP(J324,'sinapi-set_23 nao deso'!$A:$J,8,0)</f>
        <v>0</v>
      </c>
      <c r="I324" s="334" t="s">
        <v>58</v>
      </c>
      <c r="J324" s="335">
        <v>39259</v>
      </c>
      <c r="K324" s="327">
        <f t="shared" si="112"/>
        <v>0</v>
      </c>
      <c r="L324" s="327">
        <f t="shared" si="113"/>
        <v>181.35</v>
      </c>
      <c r="M324" s="327">
        <f t="shared" si="114"/>
        <v>0</v>
      </c>
    </row>
    <row r="325" spans="1:13" s="328" customFormat="1" ht="42.75" x14ac:dyDescent="0.25">
      <c r="A325" s="346">
        <v>5</v>
      </c>
      <c r="B325" s="321" t="str">
        <f>VLOOKUP(J325,'sinapi-set_23 nao deso'!$A:$J,2,0)</f>
        <v>CABO MULTIPOLAR DE COBRE, FLEXIVEL, CLASSE 4 OU 5, ISOLACAO EM HEPR, COBERTURA EM PVC-ST2, ANTICHAMA BWF-B, 0,6/1 KV, 3 CONDUTORES DE 2,5 MM2</v>
      </c>
      <c r="C325" s="320" t="str">
        <f>VLOOKUP(J325,'sinapi-set_23 nao deso'!$A:$J,3,0)</f>
        <v xml:space="preserve">M     </v>
      </c>
      <c r="D325" s="322">
        <f>15*4</f>
        <v>60</v>
      </c>
      <c r="E325" s="351"/>
      <c r="F325" s="89">
        <f>VLOOKUP(J325,'sinapi-set_23 nao deso'!$A:$J,6,0)</f>
        <v>0</v>
      </c>
      <c r="G325" s="71">
        <f>VLOOKUP(J325,'sinapi-set_23 nao deso'!$A:$J,7,0)+VLOOKUP(J325,'sinapi-set_23 nao deso'!$A:$J,10,0)</f>
        <v>7.85</v>
      </c>
      <c r="H325" s="71">
        <f>VLOOKUP(J325,'sinapi-set_23 nao deso'!$A:$J,8,0)</f>
        <v>0</v>
      </c>
      <c r="I325" s="334" t="s">
        <v>58</v>
      </c>
      <c r="J325" s="335">
        <v>39258</v>
      </c>
      <c r="K325" s="327">
        <f t="shared" si="112"/>
        <v>0</v>
      </c>
      <c r="L325" s="327">
        <f t="shared" si="113"/>
        <v>471</v>
      </c>
      <c r="M325" s="327">
        <f t="shared" si="114"/>
        <v>0</v>
      </c>
    </row>
    <row r="326" spans="1:13" s="328" customFormat="1" x14ac:dyDescent="0.25">
      <c r="A326" s="346">
        <v>6</v>
      </c>
      <c r="B326" s="321" t="str">
        <f>VLOOKUP(J326,'sinapi-set_23 nao deso'!$A:$J,2,0)</f>
        <v>ELETRODUTO DE PVC RIGIDO ROSCAVEL DE 1 ", SEM LUVA</v>
      </c>
      <c r="C326" s="320" t="str">
        <f>VLOOKUP(J326,'sinapi-set_23 nao deso'!$A:$J,3,0)</f>
        <v xml:space="preserve">M     </v>
      </c>
      <c r="D326" s="322">
        <f>D323+D324</f>
        <v>25</v>
      </c>
      <c r="E326" s="351"/>
      <c r="F326" s="89">
        <f>VLOOKUP(J326,'sinapi-set_23 nao deso'!$A:$J,6,0)</f>
        <v>0</v>
      </c>
      <c r="G326" s="71">
        <f>VLOOKUP(J326,'sinapi-set_23 nao deso'!$A:$J,7,0)+VLOOKUP(J326,'sinapi-set_23 nao deso'!$A:$J,10,0)</f>
        <v>10.33</v>
      </c>
      <c r="H326" s="71">
        <f>VLOOKUP(J326,'sinapi-set_23 nao deso'!$A:$J,8,0)</f>
        <v>0</v>
      </c>
      <c r="I326" s="334" t="s">
        <v>58</v>
      </c>
      <c r="J326" s="335">
        <v>2685</v>
      </c>
      <c r="K326" s="327">
        <f t="shared" si="112"/>
        <v>0</v>
      </c>
      <c r="L326" s="327">
        <f t="shared" si="113"/>
        <v>258.25</v>
      </c>
      <c r="M326" s="327">
        <f t="shared" si="114"/>
        <v>0</v>
      </c>
    </row>
    <row r="327" spans="1:13" s="328" customFormat="1" ht="42.75" x14ac:dyDescent="0.25">
      <c r="A327" s="346">
        <v>7</v>
      </c>
      <c r="B327" s="321" t="str">
        <f>VLOOKUP(J327,'sinapi-set_23 nao deso'!$A:$J,2,0)</f>
        <v>QUADRO DE DISTRIBUICAO COM BARRAMENTO TRIFASICO, DE SOBREPOR, EM CHAPA DE ACO GALVANIZADO, PARA 12 DISJUNTORES DIN, 100 A</v>
      </c>
      <c r="C327" s="320" t="str">
        <f>VLOOKUP(J327,'sinapi-set_23 nao deso'!$A:$J,3,0)</f>
        <v xml:space="preserve">UN    </v>
      </c>
      <c r="D327" s="322">
        <v>1</v>
      </c>
      <c r="E327" s="351"/>
      <c r="F327" s="89">
        <f>VLOOKUP(J327,'sinapi-set_23 nao deso'!$A:$J,6,0)</f>
        <v>0</v>
      </c>
      <c r="G327" s="71">
        <f>VLOOKUP(J327,'sinapi-set_23 nao deso'!$A:$J,7,0)+VLOOKUP(J327,'sinapi-set_23 nao deso'!$A:$J,10,0)</f>
        <v>400.18</v>
      </c>
      <c r="H327" s="71">
        <f>VLOOKUP(J327,'sinapi-set_23 nao deso'!$A:$J,8,0)</f>
        <v>0</v>
      </c>
      <c r="I327" s="334" t="s">
        <v>58</v>
      </c>
      <c r="J327" s="335">
        <v>39756</v>
      </c>
      <c r="K327" s="327">
        <f t="shared" si="112"/>
        <v>0</v>
      </c>
      <c r="L327" s="327">
        <f t="shared" si="113"/>
        <v>400.18</v>
      </c>
      <c r="M327" s="327">
        <f t="shared" si="114"/>
        <v>0</v>
      </c>
    </row>
    <row r="328" spans="1:13" s="328" customFormat="1" x14ac:dyDescent="0.25">
      <c r="A328" s="346">
        <v>8</v>
      </c>
      <c r="B328" s="321" t="str">
        <f>VLOOKUP(J328,'sinapi-set_23 nao deso'!$A:$J,2,0)</f>
        <v>DISJUNTOR TIPO DIN/IEC, TRIPOLAR 63 A</v>
      </c>
      <c r="C328" s="320" t="str">
        <f>VLOOKUP(J328,'sinapi-set_23 nao deso'!$A:$J,3,0)</f>
        <v xml:space="preserve">UN    </v>
      </c>
      <c r="D328" s="322">
        <v>1</v>
      </c>
      <c r="E328" s="351"/>
      <c r="F328" s="89">
        <f>VLOOKUP(J328,'sinapi-set_23 nao deso'!$A:$J,6,0)</f>
        <v>0</v>
      </c>
      <c r="G328" s="71">
        <f>VLOOKUP(J328,'sinapi-set_23 nao deso'!$A:$J,7,0)+VLOOKUP(J328,'sinapi-set_23 nao deso'!$A:$J,10,0)</f>
        <v>67.48</v>
      </c>
      <c r="H328" s="71">
        <f>VLOOKUP(J328,'sinapi-set_23 nao deso'!$A:$J,8,0)</f>
        <v>0</v>
      </c>
      <c r="I328" s="334" t="s">
        <v>58</v>
      </c>
      <c r="J328" s="335">
        <v>34714</v>
      </c>
      <c r="K328" s="327">
        <f t="shared" si="112"/>
        <v>0</v>
      </c>
      <c r="L328" s="327">
        <f t="shared" si="113"/>
        <v>67.48</v>
      </c>
      <c r="M328" s="327">
        <f t="shared" si="114"/>
        <v>0</v>
      </c>
    </row>
    <row r="329" spans="1:13" s="328" customFormat="1" x14ac:dyDescent="0.25">
      <c r="A329" s="346">
        <v>9</v>
      </c>
      <c r="B329" s="321" t="str">
        <f>VLOOKUP(J329,'sinapi-set_23 nao deso'!$A:$J,2,0)</f>
        <v>DISJUNTOR TIPO DIN/IEC, TRIPOLAR DE 10 ATE 50A</v>
      </c>
      <c r="C329" s="320" t="str">
        <f>VLOOKUP(J329,'sinapi-set_23 nao deso'!$A:$J,3,0)</f>
        <v xml:space="preserve">UN    </v>
      </c>
      <c r="D329" s="322">
        <v>4</v>
      </c>
      <c r="E329" s="351"/>
      <c r="F329" s="89">
        <f>VLOOKUP(J329,'sinapi-set_23 nao deso'!$A:$J,6,0)</f>
        <v>0</v>
      </c>
      <c r="G329" s="71">
        <f>VLOOKUP(J329,'sinapi-set_23 nao deso'!$A:$J,7,0)+VLOOKUP(J329,'sinapi-set_23 nao deso'!$A:$J,10,0)</f>
        <v>56.5</v>
      </c>
      <c r="H329" s="71">
        <f>VLOOKUP(J329,'sinapi-set_23 nao deso'!$A:$J,8,0)</f>
        <v>0</v>
      </c>
      <c r="I329" s="334" t="s">
        <v>58</v>
      </c>
      <c r="J329" s="335">
        <v>34709</v>
      </c>
      <c r="K329" s="327">
        <f t="shared" si="112"/>
        <v>0</v>
      </c>
      <c r="L329" s="327">
        <f t="shared" si="113"/>
        <v>226</v>
      </c>
      <c r="M329" s="327">
        <f t="shared" si="114"/>
        <v>0</v>
      </c>
    </row>
    <row r="330" spans="1:13" s="328" customFormat="1" ht="28.5" x14ac:dyDescent="0.25">
      <c r="A330" s="346">
        <v>10</v>
      </c>
      <c r="B330" s="321" t="str">
        <f>VLOOKUP(J330,'sinapi-set_23 nao deso'!$A:$J,2,0)</f>
        <v>INTERRUPTOR BIPOLAR SIMPLES 10 A, 250 V (APENAS MODULO)</v>
      </c>
      <c r="C330" s="320" t="str">
        <f>VLOOKUP(J330,'sinapi-set_23 nao deso'!$A:$J,3,0)</f>
        <v xml:space="preserve">UN    </v>
      </c>
      <c r="D330" s="322">
        <v>3</v>
      </c>
      <c r="E330" s="351"/>
      <c r="F330" s="89">
        <f>VLOOKUP(J330,'sinapi-set_23 nao deso'!$A:$J,6,0)</f>
        <v>0</v>
      </c>
      <c r="G330" s="71">
        <f>VLOOKUP(J330,'sinapi-set_23 nao deso'!$A:$J,7,0)+VLOOKUP(J330,'sinapi-set_23 nao deso'!$A:$J,10,0)</f>
        <v>22.96</v>
      </c>
      <c r="H330" s="71">
        <f>VLOOKUP(J330,'sinapi-set_23 nao deso'!$A:$J,8,0)</f>
        <v>0</v>
      </c>
      <c r="I330" s="334" t="s">
        <v>58</v>
      </c>
      <c r="J330" s="335">
        <v>38114</v>
      </c>
      <c r="K330" s="327">
        <f t="shared" si="112"/>
        <v>0</v>
      </c>
      <c r="L330" s="327">
        <f t="shared" si="113"/>
        <v>68.88</v>
      </c>
      <c r="M330" s="327">
        <f t="shared" si="114"/>
        <v>0</v>
      </c>
    </row>
    <row r="331" spans="1:13" s="328" customFormat="1" ht="28.5" x14ac:dyDescent="0.25">
      <c r="A331" s="346">
        <v>11</v>
      </c>
      <c r="B331" s="321" t="str">
        <f>VLOOKUP(J331,'sinapi-set_23 nao deso'!$A:$J,2,0)</f>
        <v>TOMADA INDUSTRIAL DE EMBUTIR 3P+T 30 A, 440 V, COM TRAVA, COM PLACA</v>
      </c>
      <c r="C331" s="320" t="str">
        <f>VLOOKUP(J331,'sinapi-set_23 nao deso'!$A:$J,3,0)</f>
        <v xml:space="preserve">UN    </v>
      </c>
      <c r="D331" s="322">
        <v>1</v>
      </c>
      <c r="E331" s="351"/>
      <c r="F331" s="89">
        <f>VLOOKUP(J331,'sinapi-set_23 nao deso'!$A:$J,6,0)</f>
        <v>0</v>
      </c>
      <c r="G331" s="71">
        <f>VLOOKUP(J331,'sinapi-set_23 nao deso'!$A:$J,7,0)+VLOOKUP(J331,'sinapi-set_23 nao deso'!$A:$J,10,0)</f>
        <v>58.35</v>
      </c>
      <c r="H331" s="71">
        <f>VLOOKUP(J331,'sinapi-set_23 nao deso'!$A:$J,8,0)</f>
        <v>0</v>
      </c>
      <c r="I331" s="334" t="s">
        <v>58</v>
      </c>
      <c r="J331" s="335">
        <v>7525</v>
      </c>
      <c r="K331" s="327">
        <f t="shared" si="112"/>
        <v>0</v>
      </c>
      <c r="L331" s="327">
        <f t="shared" si="113"/>
        <v>58.35</v>
      </c>
      <c r="M331" s="327">
        <f t="shared" si="114"/>
        <v>0</v>
      </c>
    </row>
    <row r="332" spans="1:13" s="328" customFormat="1" ht="28.5" x14ac:dyDescent="0.25">
      <c r="A332" s="346">
        <v>12</v>
      </c>
      <c r="B332" s="321" t="str">
        <f>VLOOKUP(J332,'sinapi-set_23 nao deso'!$A:$J,2,0)</f>
        <v>TOMADA 2P+T 10A, 250V, CONJUNTO MONTADO PARA SOBREPOR 4" X 2" (CAIXA + MODULO)</v>
      </c>
      <c r="C332" s="320" t="str">
        <f>VLOOKUP(J332,'sinapi-set_23 nao deso'!$A:$J,3,0)</f>
        <v xml:space="preserve">UN    </v>
      </c>
      <c r="D332" s="322">
        <v>7</v>
      </c>
      <c r="E332" s="351"/>
      <c r="F332" s="89">
        <f>VLOOKUP(J332,'sinapi-set_23 nao deso'!$A:$J,6,0)</f>
        <v>0</v>
      </c>
      <c r="G332" s="71">
        <f>VLOOKUP(J332,'sinapi-set_23 nao deso'!$A:$J,7,0)+VLOOKUP(J332,'sinapi-set_23 nao deso'!$A:$J,10,0)</f>
        <v>18.07</v>
      </c>
      <c r="H332" s="71">
        <f>VLOOKUP(J332,'sinapi-set_23 nao deso'!$A:$J,8,0)</f>
        <v>0</v>
      </c>
      <c r="I332" s="334" t="s">
        <v>58</v>
      </c>
      <c r="J332" s="335">
        <v>12147</v>
      </c>
      <c r="K332" s="327">
        <f t="shared" si="112"/>
        <v>0</v>
      </c>
      <c r="L332" s="327">
        <f t="shared" si="113"/>
        <v>126.49</v>
      </c>
      <c r="M332" s="327">
        <f t="shared" si="114"/>
        <v>0</v>
      </c>
    </row>
    <row r="333" spans="1:13" s="328" customFormat="1" ht="28.5" x14ac:dyDescent="0.25">
      <c r="A333" s="346">
        <v>13</v>
      </c>
      <c r="B333" s="321" t="str">
        <f>VLOOKUP(J333,'sinapi-set_23 nao deso'!$A:$J,2,0)</f>
        <v>TOMADA INDUSTRIAL DE EMBUTIR 3P+T 30 A, 440 V, COM TRAVA, COM PLACA</v>
      </c>
      <c r="C333" s="320" t="str">
        <f>VLOOKUP(J333,'sinapi-set_23 nao deso'!$A:$J,3,0)</f>
        <v xml:space="preserve">UN    </v>
      </c>
      <c r="D333" s="322">
        <v>2</v>
      </c>
      <c r="E333" s="351"/>
      <c r="F333" s="89">
        <f>VLOOKUP(J333,'sinapi-set_23 nao deso'!$A:$J,6,0)</f>
        <v>0</v>
      </c>
      <c r="G333" s="71">
        <f>VLOOKUP(J333,'sinapi-set_23 nao deso'!$A:$J,7,0)+VLOOKUP(J333,'sinapi-set_23 nao deso'!$A:$J,10,0)</f>
        <v>58.35</v>
      </c>
      <c r="H333" s="71">
        <f>VLOOKUP(J333,'sinapi-set_23 nao deso'!$A:$J,8,0)</f>
        <v>0</v>
      </c>
      <c r="I333" s="334" t="s">
        <v>58</v>
      </c>
      <c r="J333" s="335">
        <v>7525</v>
      </c>
      <c r="K333" s="327">
        <f t="shared" si="112"/>
        <v>0</v>
      </c>
      <c r="L333" s="327">
        <f t="shared" si="113"/>
        <v>116.7</v>
      </c>
      <c r="M333" s="327">
        <f t="shared" si="114"/>
        <v>0</v>
      </c>
    </row>
    <row r="334" spans="1:13" s="328" customFormat="1" ht="28.5" x14ac:dyDescent="0.25">
      <c r="A334" s="346">
        <v>14</v>
      </c>
      <c r="B334" s="321" t="str">
        <f>VLOOKUP(J334,'sinapi-set_23 nao deso'!$A:$J,2,0)</f>
        <v>LAMPADA FLUORESCENTE COMPACTA 2U BRANCA 15 W, BASE E27 (127/220 V)</v>
      </c>
      <c r="C334" s="320" t="str">
        <f>VLOOKUP(J334,'sinapi-set_23 nao deso'!$A:$J,3,0)</f>
        <v xml:space="preserve">UN    </v>
      </c>
      <c r="D334" s="322">
        <v>4</v>
      </c>
      <c r="E334" s="351"/>
      <c r="F334" s="89">
        <f>VLOOKUP(J334,'sinapi-set_23 nao deso'!$A:$J,6,0)</f>
        <v>0</v>
      </c>
      <c r="G334" s="71">
        <f>VLOOKUP(J334,'sinapi-set_23 nao deso'!$A:$J,7,0)+VLOOKUP(J334,'sinapi-set_23 nao deso'!$A:$J,10,0)</f>
        <v>15.13</v>
      </c>
      <c r="H334" s="71">
        <f>VLOOKUP(J334,'sinapi-set_23 nao deso'!$A:$J,8,0)</f>
        <v>0</v>
      </c>
      <c r="I334" s="334" t="s">
        <v>58</v>
      </c>
      <c r="J334" s="335">
        <v>38191</v>
      </c>
      <c r="K334" s="327">
        <f t="shared" si="112"/>
        <v>0</v>
      </c>
      <c r="L334" s="327">
        <f t="shared" si="113"/>
        <v>60.52</v>
      </c>
      <c r="M334" s="327">
        <f t="shared" si="114"/>
        <v>0</v>
      </c>
    </row>
    <row r="335" spans="1:13" s="328" customFormat="1" x14ac:dyDescent="0.25">
      <c r="A335" s="346">
        <v>15</v>
      </c>
      <c r="B335" s="321" t="str">
        <f>VLOOKUP(J335,'sinapi-set_23 nao deso'!$A:$J,2,0)</f>
        <v>SOQUETE DE BAQUELITE BASE E27, PARA LAMPADAS</v>
      </c>
      <c r="C335" s="320" t="str">
        <f>VLOOKUP(J335,'sinapi-set_23 nao deso'!$A:$J,3,0)</f>
        <v xml:space="preserve">UN    </v>
      </c>
      <c r="D335" s="322">
        <v>4</v>
      </c>
      <c r="E335" s="351"/>
      <c r="F335" s="89">
        <f>VLOOKUP(J335,'sinapi-set_23 nao deso'!$A:$J,6,0)</f>
        <v>0</v>
      </c>
      <c r="G335" s="71">
        <f>VLOOKUP(J335,'sinapi-set_23 nao deso'!$A:$J,7,0)+VLOOKUP(J335,'sinapi-set_23 nao deso'!$A:$J,10,0)</f>
        <v>3.91</v>
      </c>
      <c r="H335" s="71">
        <f>VLOOKUP(J335,'sinapi-set_23 nao deso'!$A:$J,8,0)</f>
        <v>0</v>
      </c>
      <c r="I335" s="334" t="s">
        <v>58</v>
      </c>
      <c r="J335" s="335">
        <v>12295</v>
      </c>
      <c r="K335" s="327">
        <f t="shared" si="112"/>
        <v>0</v>
      </c>
      <c r="L335" s="327">
        <f t="shared" si="113"/>
        <v>15.64</v>
      </c>
      <c r="M335" s="327">
        <f t="shared" si="114"/>
        <v>0</v>
      </c>
    </row>
    <row r="336" spans="1:13" s="328" customFormat="1" x14ac:dyDescent="0.25">
      <c r="D336" s="348"/>
    </row>
    <row r="337" spans="1:13" s="328" customFormat="1" x14ac:dyDescent="0.25">
      <c r="A337" s="336"/>
      <c r="B337" s="336"/>
      <c r="C337" s="337"/>
      <c r="D337" s="338"/>
      <c r="E337" s="336"/>
      <c r="F337" s="336"/>
      <c r="G337" s="336"/>
      <c r="H337" s="336"/>
      <c r="I337" s="336"/>
      <c r="J337" s="336"/>
      <c r="K337" s="336"/>
      <c r="L337" s="336"/>
      <c r="M337" s="336"/>
    </row>
    <row r="338" spans="1:13" s="328" customFormat="1" x14ac:dyDescent="0.25">
      <c r="A338" s="308" t="s">
        <v>9</v>
      </c>
      <c r="B338" s="309" t="s">
        <v>70</v>
      </c>
      <c r="C338" s="339"/>
      <c r="D338" s="340"/>
      <c r="E338" s="309"/>
      <c r="F338" s="309" t="s">
        <v>69</v>
      </c>
      <c r="G338" s="309"/>
      <c r="H338" s="309"/>
      <c r="I338" s="312" t="s">
        <v>71</v>
      </c>
      <c r="J338" s="341"/>
      <c r="K338" s="313" t="s">
        <v>100</v>
      </c>
      <c r="L338" s="342" t="s">
        <v>12263</v>
      </c>
      <c r="M338" s="342" t="s">
        <v>12264</v>
      </c>
    </row>
    <row r="339" spans="1:13" s="328" customFormat="1" x14ac:dyDescent="0.25">
      <c r="A339" s="92" t="s">
        <v>9293</v>
      </c>
      <c r="B339" s="93" t="s">
        <v>12460</v>
      </c>
      <c r="C339" s="343"/>
      <c r="D339" s="344"/>
      <c r="E339" s="94"/>
      <c r="F339" s="315"/>
      <c r="G339" s="315"/>
      <c r="H339" s="315"/>
      <c r="I339" s="97" t="s">
        <v>40</v>
      </c>
      <c r="J339" s="316"/>
      <c r="K339" s="317">
        <f>TRUNC(SUM(K341:K358),2)</f>
        <v>1471.12</v>
      </c>
      <c r="L339" s="317">
        <f>TRUNC(SUM(L341:L358),2)</f>
        <v>3201.86</v>
      </c>
      <c r="M339" s="317">
        <f>TRUNC(SUM(M341:M358),2)</f>
        <v>0</v>
      </c>
    </row>
    <row r="340" spans="1:13" s="328" customFormat="1" ht="28.5" x14ac:dyDescent="0.25">
      <c r="A340" s="345" t="s">
        <v>0</v>
      </c>
      <c r="B340" s="353" t="s">
        <v>1</v>
      </c>
      <c r="C340" s="354" t="s">
        <v>2</v>
      </c>
      <c r="D340" s="319" t="s">
        <v>95</v>
      </c>
      <c r="E340" s="355" t="s">
        <v>96</v>
      </c>
      <c r="F340" s="356" t="s">
        <v>97</v>
      </c>
      <c r="G340" s="356" t="s">
        <v>12259</v>
      </c>
      <c r="H340" s="356" t="s">
        <v>12260</v>
      </c>
      <c r="I340" s="357" t="s">
        <v>98</v>
      </c>
      <c r="J340" s="358"/>
      <c r="K340" s="356" t="s">
        <v>99</v>
      </c>
      <c r="L340" s="356" t="s">
        <v>12261</v>
      </c>
      <c r="M340" s="356" t="s">
        <v>12262</v>
      </c>
    </row>
    <row r="341" spans="1:13" s="328" customFormat="1" x14ac:dyDescent="0.25">
      <c r="A341" s="346"/>
      <c r="B341" s="359" t="s">
        <v>12461</v>
      </c>
      <c r="C341" s="320"/>
      <c r="D341" s="322"/>
      <c r="E341" s="346"/>
      <c r="F341" s="324"/>
      <c r="G341" s="324"/>
      <c r="H341" s="324"/>
      <c r="I341" s="334"/>
      <c r="J341" s="335"/>
      <c r="K341" s="327"/>
      <c r="L341" s="327"/>
      <c r="M341" s="327"/>
    </row>
    <row r="342" spans="1:13" s="328" customFormat="1" ht="28.5" x14ac:dyDescent="0.25">
      <c r="A342" s="346" t="s">
        <v>9219</v>
      </c>
      <c r="B342" s="321" t="str">
        <f>VLOOKUP(J342,'sinapi-set_23 nao deso'!$A:$J,2,0)</f>
        <v>AUXILIAR DE ENCANADOR OU BOMBEIRO HIDRÁULICO COM ENCARGOS COMPLEMENTARES</v>
      </c>
      <c r="C342" s="320" t="str">
        <f>VLOOKUP(J342,'sinapi-set_23 nao deso'!$A:$J,3,0)</f>
        <v>H</v>
      </c>
      <c r="D342" s="322">
        <v>2</v>
      </c>
      <c r="E342" s="346"/>
      <c r="F342" s="89">
        <f>VLOOKUP(J342,'sinapi-set_23 nao deso'!$A:$J,6,0)</f>
        <v>19.91</v>
      </c>
      <c r="G342" s="71">
        <f>VLOOKUP(J342,'sinapi-set_23 nao deso'!$A:$J,7,0)+VLOOKUP(J342,'sinapi-set_23 nao deso'!$A:$J,10,0)</f>
        <v>4.84</v>
      </c>
      <c r="H342" s="71">
        <f>VLOOKUP(J342,'sinapi-set_23 nao deso'!$A:$J,8,0)</f>
        <v>0</v>
      </c>
      <c r="I342" s="334" t="s">
        <v>58</v>
      </c>
      <c r="J342" s="335">
        <v>88248</v>
      </c>
      <c r="K342" s="327">
        <f t="shared" ref="K342:K353" si="115">TRUNC($D342*F342,4)</f>
        <v>39.82</v>
      </c>
      <c r="L342" s="327">
        <f t="shared" ref="L342:L353" si="116">TRUNC($D342*G342,4)</f>
        <v>9.68</v>
      </c>
      <c r="M342" s="327">
        <f t="shared" ref="M342:M353" si="117">TRUNC($D342*H342,4)</f>
        <v>0</v>
      </c>
    </row>
    <row r="343" spans="1:13" s="328" customFormat="1" ht="28.5" x14ac:dyDescent="0.25">
      <c r="A343" s="346" t="s">
        <v>9220</v>
      </c>
      <c r="B343" s="321" t="str">
        <f>VLOOKUP(J343,'sinapi-set_23 nao deso'!$A:$J,2,0)</f>
        <v>ENCANADOR OU BOMBEIRO HIDRÁULICO COM ENCARGOS COMPLEMENTARES</v>
      </c>
      <c r="C343" s="320" t="str">
        <f>VLOOKUP(J343,'sinapi-set_23 nao deso'!$A:$J,3,0)</f>
        <v>H</v>
      </c>
      <c r="D343" s="322">
        <v>1</v>
      </c>
      <c r="E343" s="346"/>
      <c r="F343" s="89">
        <f>VLOOKUP(J343,'sinapi-set_23 nao deso'!$A:$J,6,0)</f>
        <v>23.51</v>
      </c>
      <c r="G343" s="71">
        <f>VLOOKUP(J343,'sinapi-set_23 nao deso'!$A:$J,7,0)+VLOOKUP(J343,'sinapi-set_23 nao deso'!$A:$J,10,0)</f>
        <v>4.84</v>
      </c>
      <c r="H343" s="71">
        <f>VLOOKUP(J343,'sinapi-set_23 nao deso'!$A:$J,8,0)</f>
        <v>0</v>
      </c>
      <c r="I343" s="334" t="s">
        <v>58</v>
      </c>
      <c r="J343" s="335">
        <v>88267</v>
      </c>
      <c r="K343" s="327">
        <f t="shared" si="115"/>
        <v>23.51</v>
      </c>
      <c r="L343" s="327">
        <f t="shared" si="116"/>
        <v>4.84</v>
      </c>
      <c r="M343" s="327">
        <f t="shared" si="117"/>
        <v>0</v>
      </c>
    </row>
    <row r="344" spans="1:13" s="328" customFormat="1" ht="28.5" x14ac:dyDescent="0.25">
      <c r="A344" s="346" t="s">
        <v>9221</v>
      </c>
      <c r="B344" s="321" t="str">
        <f>VLOOKUP(J344,'sinapi-set_23 nao deso'!$A:$J,2,0)</f>
        <v>CAIXA D'AGUA / RESERVATORIO EM POLIESTER REFORCADO COM FIBRA DE VIDRO, 1500 LITROS, COM TAMPA</v>
      </c>
      <c r="C344" s="320" t="str">
        <f>VLOOKUP(J344,'sinapi-set_23 nao deso'!$A:$J,3,0)</f>
        <v xml:space="preserve">UN    </v>
      </c>
      <c r="D344" s="322">
        <v>1</v>
      </c>
      <c r="E344" s="346"/>
      <c r="F344" s="89">
        <f>VLOOKUP(J344,'sinapi-set_23 nao deso'!$A:$J,6,0)</f>
        <v>0</v>
      </c>
      <c r="G344" s="71">
        <f>VLOOKUP(J344,'sinapi-set_23 nao deso'!$A:$J,7,0)+VLOOKUP(J344,'sinapi-set_23 nao deso'!$A:$J,10,0)</f>
        <v>1039.8599999999999</v>
      </c>
      <c r="H344" s="71">
        <f>VLOOKUP(J344,'sinapi-set_23 nao deso'!$A:$J,8,0)</f>
        <v>0</v>
      </c>
      <c r="I344" s="334" t="s">
        <v>58</v>
      </c>
      <c r="J344" s="335">
        <v>11869</v>
      </c>
      <c r="K344" s="327">
        <f t="shared" si="115"/>
        <v>0</v>
      </c>
      <c r="L344" s="327">
        <f t="shared" si="116"/>
        <v>1039.8599999999999</v>
      </c>
      <c r="M344" s="327">
        <f t="shared" si="117"/>
        <v>0</v>
      </c>
    </row>
    <row r="345" spans="1:13" s="328" customFormat="1" ht="42.75" x14ac:dyDescent="0.25">
      <c r="A345" s="346">
        <v>2</v>
      </c>
      <c r="B345" s="321" t="str">
        <f>VLOOKUP(J345,'sinapi-set_23 nao deso'!$A:$J,2,0)</f>
        <v>TUBO, PVC, SOLDÁVEL, DN 32MM, INSTALADO EM RAMAL OU SUB-RAMAL DE ÁGUA - FORNECIMENTO E INSTALAÇÃO. AF_06/2022</v>
      </c>
      <c r="C345" s="320" t="str">
        <f>VLOOKUP(J345,'sinapi-set_23 nao deso'!$A:$J,3,0)</f>
        <v>M</v>
      </c>
      <c r="D345" s="322">
        <v>20</v>
      </c>
      <c r="E345" s="346"/>
      <c r="F345" s="89">
        <f>VLOOKUP(J345,'sinapi-set_23 nao deso'!$A:$J,6,0)</f>
        <v>19.7</v>
      </c>
      <c r="G345" s="71">
        <f>VLOOKUP(J345,'sinapi-set_23 nao deso'!$A:$J,7,0)+VLOOKUP(J345,'sinapi-set_23 nao deso'!$A:$J,10,0)</f>
        <v>15.15</v>
      </c>
      <c r="H345" s="71">
        <f>VLOOKUP(J345,'sinapi-set_23 nao deso'!$A:$J,8,0)</f>
        <v>0</v>
      </c>
      <c r="I345" s="334" t="s">
        <v>58</v>
      </c>
      <c r="J345" s="335">
        <v>89357</v>
      </c>
      <c r="K345" s="327">
        <f t="shared" si="115"/>
        <v>394</v>
      </c>
      <c r="L345" s="327">
        <f t="shared" si="116"/>
        <v>303</v>
      </c>
      <c r="M345" s="327">
        <f t="shared" si="117"/>
        <v>0</v>
      </c>
    </row>
    <row r="346" spans="1:13" s="328" customFormat="1" ht="42.75" x14ac:dyDescent="0.25">
      <c r="A346" s="346">
        <v>3</v>
      </c>
      <c r="B346" s="321" t="str">
        <f>VLOOKUP(J346,'sinapi-set_23 nao deso'!$A:$J,2,0)</f>
        <v>TUBO, PVC, SOLDÁVEL, DN 25MM, INSTALADO EM RAMAL OU SUB-RAMAL DE ÁGUA - FORNECIMENTO E INSTALAÇÃO. AF_06/2022</v>
      </c>
      <c r="C346" s="320" t="str">
        <f>VLOOKUP(J346,'sinapi-set_23 nao deso'!$A:$J,3,0)</f>
        <v>M</v>
      </c>
      <c r="D346" s="322">
        <v>20</v>
      </c>
      <c r="E346" s="346"/>
      <c r="F346" s="89">
        <f>VLOOKUP(J346,'sinapi-set_23 nao deso'!$A:$J,6,0)</f>
        <v>16.52</v>
      </c>
      <c r="G346" s="71">
        <f>VLOOKUP(J346,'sinapi-set_23 nao deso'!$A:$J,7,0)+VLOOKUP(J346,'sinapi-set_23 nao deso'!$A:$J,10,0)</f>
        <v>8.76</v>
      </c>
      <c r="H346" s="71">
        <f>VLOOKUP(J346,'sinapi-set_23 nao deso'!$A:$J,8,0)</f>
        <v>0</v>
      </c>
      <c r="I346" s="334" t="s">
        <v>58</v>
      </c>
      <c r="J346" s="335">
        <v>89356</v>
      </c>
      <c r="K346" s="327">
        <f t="shared" si="115"/>
        <v>330.4</v>
      </c>
      <c r="L346" s="327">
        <f t="shared" si="116"/>
        <v>175.2</v>
      </c>
      <c r="M346" s="327">
        <f t="shared" si="117"/>
        <v>0</v>
      </c>
    </row>
    <row r="347" spans="1:13" s="328" customFormat="1" ht="42.75" x14ac:dyDescent="0.25">
      <c r="A347" s="346">
        <v>4</v>
      </c>
      <c r="B347" s="321" t="str">
        <f>VLOOKUP(J347,'sinapi-set_23 nao deso'!$A:$J,2,0)</f>
        <v>CURVA 90 GRAUS, PVC, SOLDÁVEL, DN 32MM, INSTALADO EM RAMAL OU SUB-RAMAL DE ÁGUA - FORNECIMENTO E INSTALAÇÃO. AF_06/2022</v>
      </c>
      <c r="C347" s="320" t="str">
        <f>VLOOKUP(J347,'sinapi-set_23 nao deso'!$A:$J,3,0)</f>
        <v>UN</v>
      </c>
      <c r="D347" s="322">
        <v>3</v>
      </c>
      <c r="E347" s="346"/>
      <c r="F347" s="89">
        <f>VLOOKUP(J347,'sinapi-set_23 nao deso'!$A:$J,6,0)</f>
        <v>7.87</v>
      </c>
      <c r="G347" s="71">
        <f>VLOOKUP(J347,'sinapi-set_23 nao deso'!$A:$J,7,0)+VLOOKUP(J347,'sinapi-set_23 nao deso'!$A:$J,10,0)</f>
        <v>10.65</v>
      </c>
      <c r="H347" s="71">
        <f>VLOOKUP(J347,'sinapi-set_23 nao deso'!$A:$J,8,0)</f>
        <v>0</v>
      </c>
      <c r="I347" s="334" t="s">
        <v>58</v>
      </c>
      <c r="J347" s="335">
        <v>89369</v>
      </c>
      <c r="K347" s="327">
        <f t="shared" si="115"/>
        <v>23.61</v>
      </c>
      <c r="L347" s="327">
        <f t="shared" si="116"/>
        <v>31.95</v>
      </c>
      <c r="M347" s="327">
        <f t="shared" si="117"/>
        <v>0</v>
      </c>
    </row>
    <row r="348" spans="1:13" s="328" customFormat="1" ht="28.5" x14ac:dyDescent="0.25">
      <c r="A348" s="346">
        <v>5</v>
      </c>
      <c r="B348" s="321" t="str">
        <f>VLOOKUP(J348,'sinapi-set_23 nao deso'!$A:$J,2,0)</f>
        <v>REGISTRO DE ESFERA, PVC, ROSCÁVEL, COM BORBOLETA, 3/4" - FORNECIMENTO E INSTALAÇÃO. AF_08/2021</v>
      </c>
      <c r="C348" s="320" t="str">
        <f>VLOOKUP(J348,'sinapi-set_23 nao deso'!$A:$J,3,0)</f>
        <v>UN</v>
      </c>
      <c r="D348" s="322">
        <v>1</v>
      </c>
      <c r="E348" s="346"/>
      <c r="F348" s="89">
        <f>VLOOKUP(J348,'sinapi-set_23 nao deso'!$A:$J,6,0)</f>
        <v>4.7699999999999996</v>
      </c>
      <c r="G348" s="71">
        <f>VLOOKUP(J348,'sinapi-set_23 nao deso'!$A:$J,7,0)+VLOOKUP(J348,'sinapi-set_23 nao deso'!$A:$J,10,0)</f>
        <v>28.74</v>
      </c>
      <c r="H348" s="71">
        <f>VLOOKUP(J348,'sinapi-set_23 nao deso'!$A:$J,8,0)</f>
        <v>0</v>
      </c>
      <c r="I348" s="334" t="s">
        <v>58</v>
      </c>
      <c r="J348" s="335">
        <v>103042</v>
      </c>
      <c r="K348" s="327">
        <f t="shared" si="115"/>
        <v>4.7699999999999996</v>
      </c>
      <c r="L348" s="327">
        <f t="shared" si="116"/>
        <v>28.74</v>
      </c>
      <c r="M348" s="327">
        <f t="shared" si="117"/>
        <v>0</v>
      </c>
    </row>
    <row r="349" spans="1:13" s="328" customFormat="1" ht="42.75" x14ac:dyDescent="0.25">
      <c r="A349" s="346">
        <v>6</v>
      </c>
      <c r="B349" s="321" t="str">
        <f>VLOOKUP(J349,'sinapi-set_23 nao deso'!$A:$J,2,0)</f>
        <v>CURVA 90 GRAUS, PVC, SOLDÁVEL, DN 25MM, INSTALADO EM RAMAL OU SUB-RAMAL DE ÁGUA - FORNECIMENTO E INSTALAÇÃO. AF_06/2022</v>
      </c>
      <c r="C349" s="320" t="str">
        <f>VLOOKUP(J349,'sinapi-set_23 nao deso'!$A:$J,3,0)</f>
        <v>UN</v>
      </c>
      <c r="D349" s="322">
        <v>8</v>
      </c>
      <c r="E349" s="346"/>
      <c r="F349" s="89">
        <f>VLOOKUP(J349,'sinapi-set_23 nao deso'!$A:$J,6,0)</f>
        <v>6.62</v>
      </c>
      <c r="G349" s="71">
        <f>VLOOKUP(J349,'sinapi-set_23 nao deso'!$A:$J,7,0)+VLOOKUP(J349,'sinapi-set_23 nao deso'!$A:$J,10,0)</f>
        <v>6.03</v>
      </c>
      <c r="H349" s="71">
        <f>VLOOKUP(J349,'sinapi-set_23 nao deso'!$A:$J,8,0)</f>
        <v>0</v>
      </c>
      <c r="I349" s="334" t="s">
        <v>58</v>
      </c>
      <c r="J349" s="335">
        <v>89364</v>
      </c>
      <c r="K349" s="327">
        <f t="shared" si="115"/>
        <v>52.96</v>
      </c>
      <c r="L349" s="327">
        <f t="shared" si="116"/>
        <v>48.24</v>
      </c>
      <c r="M349" s="327">
        <f t="shared" si="117"/>
        <v>0</v>
      </c>
    </row>
    <row r="350" spans="1:13" s="328" customFormat="1" ht="42.75" x14ac:dyDescent="0.25">
      <c r="A350" s="346">
        <v>7</v>
      </c>
      <c r="B350" s="321" t="str">
        <f>VLOOKUP(J350,'sinapi-set_23 nao deso'!$A:$J,2,0)</f>
        <v>LUVA, PVC, SOLDÁVEL, DN 32MM, INSTALADO EM RAMAL OU SUB-RAMAL DE ÁGUA - FORNECIMENTO E INSTALAÇÃO. AF_06/2022</v>
      </c>
      <c r="C350" s="320" t="str">
        <f>VLOOKUP(J350,'sinapi-set_23 nao deso'!$A:$J,3,0)</f>
        <v>UN</v>
      </c>
      <c r="D350" s="322">
        <v>4</v>
      </c>
      <c r="E350" s="346"/>
      <c r="F350" s="89">
        <f>VLOOKUP(J350,'sinapi-set_23 nao deso'!$A:$J,6,0)</f>
        <v>5.27</v>
      </c>
      <c r="G350" s="71">
        <f>VLOOKUP(J350,'sinapi-set_23 nao deso'!$A:$J,7,0)+VLOOKUP(J350,'sinapi-set_23 nao deso'!$A:$J,10,0)</f>
        <v>5.0599999999999996</v>
      </c>
      <c r="H350" s="71">
        <f>VLOOKUP(J350,'sinapi-set_23 nao deso'!$A:$J,8,0)</f>
        <v>0</v>
      </c>
      <c r="I350" s="334" t="s">
        <v>58</v>
      </c>
      <c r="J350" s="335">
        <v>89386</v>
      </c>
      <c r="K350" s="327">
        <f t="shared" si="115"/>
        <v>21.08</v>
      </c>
      <c r="L350" s="327">
        <f t="shared" si="116"/>
        <v>20.239999999999998</v>
      </c>
      <c r="M350" s="327">
        <f t="shared" si="117"/>
        <v>0</v>
      </c>
    </row>
    <row r="351" spans="1:13" s="328" customFormat="1" x14ac:dyDescent="0.25">
      <c r="A351" s="346">
        <v>8</v>
      </c>
      <c r="B351" s="321" t="str">
        <f>VLOOKUP(J351,'sinapi-set_23 nao deso'!$A:$J,2,0)</f>
        <v>MANGUEIRA CRISTAL, LISA, PVC TRANSPARENTE, 1/4" X1,5 MM</v>
      </c>
      <c r="C351" s="320" t="str">
        <f>VLOOKUP(J351,'sinapi-set_23 nao deso'!$A:$J,3,0)</f>
        <v xml:space="preserve">M     </v>
      </c>
      <c r="D351" s="322">
        <v>40</v>
      </c>
      <c r="E351" s="346"/>
      <c r="F351" s="89">
        <f>VLOOKUP(J351,'sinapi-set_23 nao deso'!$A:$J,6,0)</f>
        <v>0</v>
      </c>
      <c r="G351" s="71">
        <f>VLOOKUP(J351,'sinapi-set_23 nao deso'!$A:$J,7,0)+VLOOKUP(J351,'sinapi-set_23 nao deso'!$A:$J,10,0)</f>
        <v>2.2799999999999998</v>
      </c>
      <c r="H351" s="71">
        <f>VLOOKUP(J351,'sinapi-set_23 nao deso'!$A:$J,8,0)</f>
        <v>0</v>
      </c>
      <c r="I351" s="334" t="s">
        <v>58</v>
      </c>
      <c r="J351" s="335">
        <v>37455</v>
      </c>
      <c r="K351" s="327">
        <f t="shared" si="115"/>
        <v>0</v>
      </c>
      <c r="L351" s="327">
        <f t="shared" si="116"/>
        <v>91.2</v>
      </c>
      <c r="M351" s="327">
        <f t="shared" si="117"/>
        <v>0</v>
      </c>
    </row>
    <row r="352" spans="1:13" s="328" customFormat="1" ht="28.5" x14ac:dyDescent="0.25">
      <c r="A352" s="346">
        <v>9</v>
      </c>
      <c r="B352" s="321" t="str">
        <f>VLOOKUP(J352,'sinapi-set_23 nao deso'!$A:$J,2,0)</f>
        <v>TORNEIRA PLÁSTICA 3/4 PARA TANQUE - FORNECIMENTO E INSTALAÇÃO. AF_01/2020</v>
      </c>
      <c r="C352" s="320" t="str">
        <f>VLOOKUP(J352,'sinapi-set_23 nao deso'!$A:$J,3,0)</f>
        <v>UN</v>
      </c>
      <c r="D352" s="322">
        <v>2</v>
      </c>
      <c r="E352" s="346"/>
      <c r="F352" s="89">
        <f>VLOOKUP(J352,'sinapi-set_23 nao deso'!$A:$J,6,0)</f>
        <v>4.37</v>
      </c>
      <c r="G352" s="71">
        <f>VLOOKUP(J352,'sinapi-set_23 nao deso'!$A:$J,7,0)+VLOOKUP(J352,'sinapi-set_23 nao deso'!$A:$J,10,0)</f>
        <v>22.02</v>
      </c>
      <c r="H352" s="71">
        <f>VLOOKUP(J352,'sinapi-set_23 nao deso'!$A:$J,8,0)</f>
        <v>0</v>
      </c>
      <c r="I352" s="334" t="s">
        <v>58</v>
      </c>
      <c r="J352" s="335">
        <v>86916</v>
      </c>
      <c r="K352" s="327">
        <f t="shared" si="115"/>
        <v>8.74</v>
      </c>
      <c r="L352" s="327">
        <f t="shared" si="116"/>
        <v>44.04</v>
      </c>
      <c r="M352" s="327">
        <f t="shared" si="117"/>
        <v>0</v>
      </c>
    </row>
    <row r="353" spans="1:13" s="328" customFormat="1" ht="28.5" x14ac:dyDescent="0.25">
      <c r="A353" s="346">
        <v>10</v>
      </c>
      <c r="B353" s="321" t="str">
        <f>VLOOKUP(J353,'sinapi-set_23 nao deso'!$A:$J,2,0)</f>
        <v>TANQUE ACO INOXIDAVEL (ACO 304) COM ESFREGADOR E VALVULA, DE *50 X 40 X 22* CM</v>
      </c>
      <c r="C353" s="320" t="str">
        <f>VLOOKUP(J353,'sinapi-set_23 nao deso'!$A:$J,3,0)</f>
        <v xml:space="preserve">UN    </v>
      </c>
      <c r="D353" s="322">
        <v>1</v>
      </c>
      <c r="E353" s="346"/>
      <c r="F353" s="89">
        <f>VLOOKUP(J353,'sinapi-set_23 nao deso'!$A:$J,6,0)</f>
        <v>0</v>
      </c>
      <c r="G353" s="71">
        <f>VLOOKUP(J353,'sinapi-set_23 nao deso'!$A:$J,7,0)+VLOOKUP(J353,'sinapi-set_23 nao deso'!$A:$J,10,0)</f>
        <v>626.79999999999995</v>
      </c>
      <c r="H353" s="71">
        <f>VLOOKUP(J353,'sinapi-set_23 nao deso'!$A:$J,8,0)</f>
        <v>0</v>
      </c>
      <c r="I353" s="334" t="s">
        <v>58</v>
      </c>
      <c r="J353" s="335">
        <v>11688</v>
      </c>
      <c r="K353" s="327">
        <f t="shared" si="115"/>
        <v>0</v>
      </c>
      <c r="L353" s="327">
        <f t="shared" si="116"/>
        <v>626.79999999999995</v>
      </c>
      <c r="M353" s="327">
        <f t="shared" si="117"/>
        <v>0</v>
      </c>
    </row>
    <row r="354" spans="1:13" s="328" customFormat="1" x14ac:dyDescent="0.25">
      <c r="A354" s="346"/>
      <c r="B354" s="359" t="s">
        <v>12462</v>
      </c>
      <c r="C354" s="320"/>
      <c r="D354" s="322"/>
      <c r="E354" s="346"/>
      <c r="F354" s="324"/>
      <c r="G354" s="324"/>
      <c r="H354" s="324"/>
      <c r="I354" s="334"/>
      <c r="J354" s="335"/>
      <c r="K354" s="327"/>
      <c r="L354" s="327"/>
      <c r="M354" s="327"/>
    </row>
    <row r="355" spans="1:13" s="328" customFormat="1" ht="42.75" x14ac:dyDescent="0.25">
      <c r="A355" s="346">
        <v>11</v>
      </c>
      <c r="B355" s="321" t="str">
        <f>VLOOKUP(J355,'sinapi-set_23 nao deso'!$A:$J,2,0)</f>
        <v>TUBO PVC, SERIE NORMAL, ESGOTO PREDIAL, DN 100 MM, FORNECIDO E INSTALADO EM RAMAL DE DESCARGA OU RAMAL DE ESGOTO SANITÁRIO. AF_08/2022</v>
      </c>
      <c r="C355" s="320" t="str">
        <f>VLOOKUP(J355,'sinapi-set_23 nao deso'!$A:$J,3,0)</f>
        <v>M</v>
      </c>
      <c r="D355" s="322">
        <v>18</v>
      </c>
      <c r="E355" s="346"/>
      <c r="F355" s="89">
        <f>VLOOKUP(J355,'sinapi-set_23 nao deso'!$A:$J,6,0)</f>
        <v>19.3</v>
      </c>
      <c r="G355" s="71">
        <f>VLOOKUP(J355,'sinapi-set_23 nao deso'!$A:$J,7,0)+VLOOKUP(J355,'sinapi-set_23 nao deso'!$A:$J,10,0)</f>
        <v>22.35</v>
      </c>
      <c r="H355" s="71">
        <f>VLOOKUP(J355,'sinapi-set_23 nao deso'!$A:$J,8,0)</f>
        <v>0</v>
      </c>
      <c r="I355" s="334" t="s">
        <v>58</v>
      </c>
      <c r="J355" s="335">
        <v>89714</v>
      </c>
      <c r="K355" s="327">
        <f t="shared" ref="K355:K358" si="118">TRUNC($D355*F355,4)</f>
        <v>347.4</v>
      </c>
      <c r="L355" s="327">
        <f t="shared" ref="L355:L358" si="119">TRUNC($D355*G355,4)</f>
        <v>402.3</v>
      </c>
      <c r="M355" s="327">
        <f t="shared" ref="M355:M358" si="120">TRUNC($D355*H355,4)</f>
        <v>0</v>
      </c>
    </row>
    <row r="356" spans="1:13" s="328" customFormat="1" ht="42.75" x14ac:dyDescent="0.25">
      <c r="A356" s="346">
        <v>12</v>
      </c>
      <c r="B356" s="321" t="str">
        <f>VLOOKUP(J356,'sinapi-set_23 nao deso'!$A:$J,2,0)</f>
        <v>TUBO PVC, SERIE NORMAL, ESGOTO PREDIAL, DN 50 MM, FORNECIDO E INSTALADO EM RAMAL DE DESCARGA OU RAMAL DE ESGOTO SANITÁRIO. AF_08/2022</v>
      </c>
      <c r="C356" s="320" t="str">
        <f>VLOOKUP(J356,'sinapi-set_23 nao deso'!$A:$J,3,0)</f>
        <v>M</v>
      </c>
      <c r="D356" s="322">
        <v>12</v>
      </c>
      <c r="E356" s="346"/>
      <c r="F356" s="89">
        <f>VLOOKUP(J356,'sinapi-set_23 nao deso'!$A:$J,6,0)</f>
        <v>13.82</v>
      </c>
      <c r="G356" s="71">
        <f>VLOOKUP(J356,'sinapi-set_23 nao deso'!$A:$J,7,0)+VLOOKUP(J356,'sinapi-set_23 nao deso'!$A:$J,10,0)</f>
        <v>16.11</v>
      </c>
      <c r="H356" s="71">
        <f>VLOOKUP(J356,'sinapi-set_23 nao deso'!$A:$J,8,0)</f>
        <v>0</v>
      </c>
      <c r="I356" s="334" t="s">
        <v>58</v>
      </c>
      <c r="J356" s="335">
        <v>89712</v>
      </c>
      <c r="K356" s="327">
        <f t="shared" si="118"/>
        <v>165.84</v>
      </c>
      <c r="L356" s="327">
        <f t="shared" si="119"/>
        <v>193.32</v>
      </c>
      <c r="M356" s="327">
        <f t="shared" si="120"/>
        <v>0</v>
      </c>
    </row>
    <row r="357" spans="1:13" s="328" customFormat="1" ht="57" x14ac:dyDescent="0.25">
      <c r="A357" s="346">
        <v>13</v>
      </c>
      <c r="B357" s="321" t="str">
        <f>VLOOKUP(J357,'sinapi-set_23 nao deso'!$A:$J,2,0)</f>
        <v>JOELHO 90 GRAUS, PVC, SERIE NORMAL, ESGOTO PREDIAL, DN 100 MM, JUNTA ELÁSTICA, FORNECIDO E INSTALADO EM PRUMADA DE ESGOTO SANITÁRIO OU VENTILAÇÃO. AF_08/2022</v>
      </c>
      <c r="C357" s="320" t="str">
        <f>VLOOKUP(J357,'sinapi-set_23 nao deso'!$A:$J,3,0)</f>
        <v>UN</v>
      </c>
      <c r="D357" s="322">
        <v>5</v>
      </c>
      <c r="E357" s="346"/>
      <c r="F357" s="89">
        <f>VLOOKUP(J357,'sinapi-set_23 nao deso'!$A:$J,6,0)</f>
        <v>9.43</v>
      </c>
      <c r="G357" s="71">
        <f>VLOOKUP(J357,'sinapi-set_23 nao deso'!$A:$J,7,0)+VLOOKUP(J357,'sinapi-set_23 nao deso'!$A:$J,10,0)</f>
        <v>21.85</v>
      </c>
      <c r="H357" s="71">
        <f>VLOOKUP(J357,'sinapi-set_23 nao deso'!$A:$J,8,0)</f>
        <v>0</v>
      </c>
      <c r="I357" s="334" t="s">
        <v>58</v>
      </c>
      <c r="J357" s="335">
        <v>89809</v>
      </c>
      <c r="K357" s="327">
        <f t="shared" si="118"/>
        <v>47.15</v>
      </c>
      <c r="L357" s="327">
        <f t="shared" si="119"/>
        <v>109.25</v>
      </c>
      <c r="M357" s="327">
        <f t="shared" si="120"/>
        <v>0</v>
      </c>
    </row>
    <row r="358" spans="1:13" s="328" customFormat="1" ht="57" x14ac:dyDescent="0.25">
      <c r="A358" s="346">
        <v>14</v>
      </c>
      <c r="B358" s="321" t="str">
        <f>VLOOKUP(J358,'sinapi-set_23 nao deso'!$A:$J,2,0)</f>
        <v>JOELHO 90 GRAUS, PVC, SERIE NORMAL, ESGOTO PREDIAL, DN 50 MM, JUNTA ELÁSTICA, FORNECIDO E INSTALADO EM PRUMADA DE ESGOTO SANITÁRIO OU VENTILAÇÃO. AF_08/2022</v>
      </c>
      <c r="C358" s="320" t="str">
        <f>VLOOKUP(J358,'sinapi-set_23 nao deso'!$A:$J,3,0)</f>
        <v>UN</v>
      </c>
      <c r="D358" s="322">
        <v>8</v>
      </c>
      <c r="E358" s="346"/>
      <c r="F358" s="89">
        <f>VLOOKUP(J358,'sinapi-set_23 nao deso'!$A:$J,6,0)</f>
        <v>1.48</v>
      </c>
      <c r="G358" s="71">
        <f>VLOOKUP(J358,'sinapi-set_23 nao deso'!$A:$J,7,0)+VLOOKUP(J358,'sinapi-set_23 nao deso'!$A:$J,10,0)</f>
        <v>9.15</v>
      </c>
      <c r="H358" s="71">
        <f>VLOOKUP(J358,'sinapi-set_23 nao deso'!$A:$J,8,0)</f>
        <v>0</v>
      </c>
      <c r="I358" s="334" t="s">
        <v>58</v>
      </c>
      <c r="J358" s="335">
        <v>89801</v>
      </c>
      <c r="K358" s="327">
        <f t="shared" si="118"/>
        <v>11.84</v>
      </c>
      <c r="L358" s="327">
        <f t="shared" si="119"/>
        <v>73.2</v>
      </c>
      <c r="M358" s="327">
        <f t="shared" si="120"/>
        <v>0</v>
      </c>
    </row>
    <row r="359" spans="1:13" s="328" customFormat="1" x14ac:dyDescent="0.25">
      <c r="A359" s="336"/>
      <c r="B359" s="336"/>
      <c r="C359" s="337"/>
      <c r="D359" s="348"/>
      <c r="E359" s="336"/>
      <c r="F359" s="336"/>
      <c r="G359" s="336"/>
      <c r="H359" s="336"/>
      <c r="I359" s="336"/>
      <c r="J359" s="336"/>
      <c r="K359" s="336"/>
      <c r="L359" s="336"/>
      <c r="M359" s="336"/>
    </row>
    <row r="360" spans="1:13" s="328" customFormat="1" x14ac:dyDescent="0.25">
      <c r="A360" s="336"/>
      <c r="B360" s="336"/>
      <c r="C360" s="337"/>
      <c r="D360" s="338"/>
      <c r="E360" s="336"/>
      <c r="F360" s="336"/>
      <c r="G360" s="336"/>
      <c r="H360" s="336"/>
      <c r="I360" s="336"/>
      <c r="J360" s="336"/>
      <c r="K360" s="336"/>
      <c r="L360" s="336"/>
      <c r="M360" s="336"/>
    </row>
    <row r="361" spans="1:13" s="14" customFormat="1" ht="14.25" x14ac:dyDescent="0.2">
      <c r="A361" s="308" t="s">
        <v>9</v>
      </c>
      <c r="B361" s="309" t="s">
        <v>70</v>
      </c>
      <c r="C361" s="309"/>
      <c r="D361" s="513"/>
      <c r="E361" s="309"/>
      <c r="F361" s="309" t="s">
        <v>69</v>
      </c>
      <c r="G361" s="309" t="s">
        <v>69</v>
      </c>
      <c r="H361" s="309" t="s">
        <v>69</v>
      </c>
      <c r="I361" s="312" t="s">
        <v>71</v>
      </c>
      <c r="J361" s="313"/>
      <c r="K361" s="342" t="s">
        <v>100</v>
      </c>
      <c r="L361" s="342" t="s">
        <v>12263</v>
      </c>
      <c r="M361" s="342" t="s">
        <v>12264</v>
      </c>
    </row>
    <row r="362" spans="1:13" s="15" customFormat="1" x14ac:dyDescent="0.25">
      <c r="A362" s="92" t="s">
        <v>9276</v>
      </c>
      <c r="B362" s="93" t="s">
        <v>12528</v>
      </c>
      <c r="C362" s="94"/>
      <c r="D362" s="514"/>
      <c r="E362" s="94"/>
      <c r="F362" s="95"/>
      <c r="G362" s="95"/>
      <c r="H362" s="95"/>
      <c r="I362" s="97" t="s">
        <v>79</v>
      </c>
      <c r="J362" s="96"/>
      <c r="K362" s="98">
        <f>TRUNC(SUM(K364:K365),2)</f>
        <v>14.88</v>
      </c>
      <c r="L362" s="98">
        <f>TRUNC(SUM(L364:L365),2)</f>
        <v>4.28</v>
      </c>
      <c r="M362" s="98">
        <f>TRUNC(SUM(M364:M365),2)</f>
        <v>0</v>
      </c>
    </row>
    <row r="363" spans="1:13" s="15" customFormat="1" ht="28.5" x14ac:dyDescent="0.2">
      <c r="A363" s="99" t="s">
        <v>0</v>
      </c>
      <c r="B363" s="100" t="s">
        <v>1</v>
      </c>
      <c r="C363" s="101" t="s">
        <v>2</v>
      </c>
      <c r="D363" s="515" t="s">
        <v>95</v>
      </c>
      <c r="E363" s="103" t="s">
        <v>96</v>
      </c>
      <c r="F363" s="104" t="s">
        <v>97</v>
      </c>
      <c r="G363" s="104" t="s">
        <v>12259</v>
      </c>
      <c r="H363" s="104" t="s">
        <v>12260</v>
      </c>
      <c r="I363" s="105" t="s">
        <v>98</v>
      </c>
      <c r="J363" s="106"/>
      <c r="K363" s="104" t="s">
        <v>99</v>
      </c>
      <c r="L363" s="104" t="s">
        <v>12261</v>
      </c>
      <c r="M363" s="104" t="s">
        <v>12262</v>
      </c>
    </row>
    <row r="364" spans="1:13" s="7" customFormat="1" ht="14.25" x14ac:dyDescent="0.2">
      <c r="A364" s="66">
        <v>1</v>
      </c>
      <c r="B364" s="321" t="str">
        <f>VLOOKUP(J364,'sinapi-set_23 nao deso'!$A:$J,2,0)</f>
        <v>PEDREIRO COM ENCARGOS COMPLEMENTARES</v>
      </c>
      <c r="C364" s="320" t="str">
        <f>VLOOKUP(J364,'sinapi-set_23 nao deso'!$A:$J,3,0)</f>
        <v>H</v>
      </c>
      <c r="D364" s="322">
        <v>0.39400000000000002</v>
      </c>
      <c r="E364" s="128" t="s">
        <v>12497</v>
      </c>
      <c r="F364" s="89">
        <f>VLOOKUP(J364,'sinapi-set_23 nao deso'!$A:$J,6,0)</f>
        <v>21.16</v>
      </c>
      <c r="G364" s="71">
        <f>VLOOKUP(J364,'sinapi-set_23 nao deso'!$A:$J,7,0)+VLOOKUP(J364,'sinapi-set_23 nao deso'!$A:$J,10,0)</f>
        <v>5.52</v>
      </c>
      <c r="H364" s="71">
        <f>VLOOKUP(J364,'sinapi-set_23 nao deso'!$A:$J,8,0)</f>
        <v>0</v>
      </c>
      <c r="I364" s="10" t="s">
        <v>58</v>
      </c>
      <c r="J364" s="135">
        <v>88309</v>
      </c>
      <c r="K364" s="327">
        <f t="shared" ref="K364:K365" si="121">TRUNC($D364*F364,4)</f>
        <v>8.3369999999999997</v>
      </c>
      <c r="L364" s="327">
        <f t="shared" ref="L364:L365" si="122">TRUNC($D364*G364,4)</f>
        <v>2.1747999999999998</v>
      </c>
      <c r="M364" s="327">
        <f t="shared" ref="M364:M365" si="123">TRUNC($D364*H364,4)</f>
        <v>0</v>
      </c>
    </row>
    <row r="365" spans="1:13" s="7" customFormat="1" ht="14.25" x14ac:dyDescent="0.2">
      <c r="A365" s="66">
        <v>2</v>
      </c>
      <c r="B365" s="321" t="str">
        <f>VLOOKUP(J365,'sinapi-set_23 nao deso'!$A:$J,2,0)</f>
        <v>SERVENTE COM ENCARGOS COMPLEMENTARES</v>
      </c>
      <c r="C365" s="320" t="str">
        <f>VLOOKUP(J365,'sinapi-set_23 nao deso'!$A:$J,3,0)</f>
        <v>H</v>
      </c>
      <c r="D365" s="322">
        <v>0.39400000000000002</v>
      </c>
      <c r="E365" s="128" t="s">
        <v>12497</v>
      </c>
      <c r="F365" s="89">
        <f>VLOOKUP(J365,'sinapi-set_23 nao deso'!$A:$J,6,0)</f>
        <v>16.63</v>
      </c>
      <c r="G365" s="71">
        <f>VLOOKUP(J365,'sinapi-set_23 nao deso'!$A:$J,7,0)+VLOOKUP(J365,'sinapi-set_23 nao deso'!$A:$J,10,0)</f>
        <v>5.35</v>
      </c>
      <c r="H365" s="71">
        <f>VLOOKUP(J365,'sinapi-set_23 nao deso'!$A:$J,8,0)</f>
        <v>0</v>
      </c>
      <c r="I365" s="10" t="s">
        <v>58</v>
      </c>
      <c r="J365" s="135">
        <v>88316</v>
      </c>
      <c r="K365" s="327">
        <f t="shared" si="121"/>
        <v>6.5522</v>
      </c>
      <c r="L365" s="327">
        <f t="shared" si="122"/>
        <v>2.1078999999999999</v>
      </c>
      <c r="M365" s="327">
        <f t="shared" si="123"/>
        <v>0</v>
      </c>
    </row>
    <row r="366" spans="1:13" s="7" customFormat="1" x14ac:dyDescent="0.2">
      <c r="A366" s="5"/>
      <c r="B366" s="130" t="s">
        <v>69</v>
      </c>
      <c r="C366" s="131"/>
      <c r="D366" s="517"/>
      <c r="E366" s="132"/>
      <c r="F366" s="133"/>
      <c r="G366" s="7" t="s">
        <v>69</v>
      </c>
      <c r="H366" s="7" t="s">
        <v>69</v>
      </c>
      <c r="I366" s="131"/>
      <c r="J366" s="134"/>
      <c r="K366" s="134"/>
      <c r="L366" s="15"/>
      <c r="M366" s="15"/>
    </row>
    <row r="367" spans="1:13" s="7" customFormat="1" x14ac:dyDescent="0.2">
      <c r="A367" s="5"/>
      <c r="B367" s="130" t="s">
        <v>69</v>
      </c>
      <c r="C367" s="131"/>
      <c r="D367" s="517"/>
      <c r="E367" s="132"/>
      <c r="F367" s="133"/>
      <c r="G367" s="7" t="s">
        <v>69</v>
      </c>
      <c r="H367" s="7" t="s">
        <v>69</v>
      </c>
      <c r="I367" s="131"/>
      <c r="J367" s="134"/>
      <c r="K367" s="134"/>
      <c r="L367" s="15"/>
      <c r="M367" s="15"/>
    </row>
    <row r="368" spans="1:13" s="14" customFormat="1" ht="14.25" x14ac:dyDescent="0.2">
      <c r="A368" s="308" t="s">
        <v>9</v>
      </c>
      <c r="B368" s="309" t="s">
        <v>70</v>
      </c>
      <c r="C368" s="309"/>
      <c r="D368" s="513"/>
      <c r="E368" s="309"/>
      <c r="F368" s="309" t="s">
        <v>69</v>
      </c>
      <c r="G368" s="309" t="s">
        <v>69</v>
      </c>
      <c r="H368" s="309" t="s">
        <v>69</v>
      </c>
      <c r="I368" s="312" t="s">
        <v>71</v>
      </c>
      <c r="J368" s="313"/>
      <c r="K368" s="342" t="s">
        <v>100</v>
      </c>
      <c r="L368" s="342" t="s">
        <v>12263</v>
      </c>
      <c r="M368" s="342" t="s">
        <v>12264</v>
      </c>
    </row>
    <row r="369" spans="1:13" s="15" customFormat="1" x14ac:dyDescent="0.25">
      <c r="A369" s="92" t="s">
        <v>9277</v>
      </c>
      <c r="B369" s="93" t="s">
        <v>12523</v>
      </c>
      <c r="C369" s="94"/>
      <c r="D369" s="514"/>
      <c r="E369" s="94"/>
      <c r="F369" s="95"/>
      <c r="G369" s="95"/>
      <c r="H369" s="95"/>
      <c r="I369" s="97" t="s">
        <v>87</v>
      </c>
      <c r="J369" s="96"/>
      <c r="K369" s="98">
        <f>TRUNC(SUM(K371:K373),2)</f>
        <v>7.45</v>
      </c>
      <c r="L369" s="98">
        <f>TRUNC(SUM(L371:L373),2)</f>
        <v>3.23</v>
      </c>
      <c r="M369" s="98">
        <f>TRUNC(SUM(M371:M373),2)</f>
        <v>10</v>
      </c>
    </row>
    <row r="370" spans="1:13" s="15" customFormat="1" ht="28.5" x14ac:dyDescent="0.2">
      <c r="A370" s="99" t="s">
        <v>0</v>
      </c>
      <c r="B370" s="100" t="s">
        <v>1</v>
      </c>
      <c r="C370" s="101" t="s">
        <v>2</v>
      </c>
      <c r="D370" s="515" t="s">
        <v>95</v>
      </c>
      <c r="E370" s="103" t="s">
        <v>96</v>
      </c>
      <c r="F370" s="104" t="s">
        <v>97</v>
      </c>
      <c r="G370" s="104" t="s">
        <v>12259</v>
      </c>
      <c r="H370" s="104" t="s">
        <v>12260</v>
      </c>
      <c r="I370" s="105" t="s">
        <v>98</v>
      </c>
      <c r="J370" s="106"/>
      <c r="K370" s="104" t="s">
        <v>99</v>
      </c>
      <c r="L370" s="104" t="s">
        <v>12261</v>
      </c>
      <c r="M370" s="104" t="s">
        <v>12262</v>
      </c>
    </row>
    <row r="371" spans="1:13" s="7" customFormat="1" ht="42.75" x14ac:dyDescent="0.2">
      <c r="A371" s="66">
        <v>1</v>
      </c>
      <c r="B371" s="321" t="str">
        <f>VLOOKUP(J371,'sinapi-set_23 nao deso'!$A:$J,2,0)</f>
        <v>ESCAVADEIRA HIDRÁULICA SOBRE ESTEIRAS, CAÇAMBA 0,80 M3, PESO OPERACIONAL 17 T, POTENCIA BRUTA 111 HP - CHP DIURNO. AF_06/2014</v>
      </c>
      <c r="C371" s="320" t="str">
        <f>VLOOKUP(J371,'sinapi-set_23 nao deso'!$A:$J,3,0)</f>
        <v>CHP</v>
      </c>
      <c r="D371" s="322">
        <v>3.2599999999999997E-2</v>
      </c>
      <c r="E371" s="128" t="s">
        <v>12524</v>
      </c>
      <c r="F371" s="89">
        <f>VLOOKUP(J371,'sinapi-set_23 nao deso'!$A:$J,6,0)</f>
        <v>31.51</v>
      </c>
      <c r="G371" s="71">
        <f>VLOOKUP(J371,'sinapi-set_23 nao deso'!$A:$J,7,0)+VLOOKUP(J371,'sinapi-set_23 nao deso'!$A:$J,10,0)</f>
        <v>69.17</v>
      </c>
      <c r="H371" s="71">
        <f>VLOOKUP(J371,'sinapi-set_23 nao deso'!$A:$J,8,0)</f>
        <v>128.83000000000001</v>
      </c>
      <c r="I371" s="10" t="s">
        <v>58</v>
      </c>
      <c r="J371" s="135">
        <v>5631</v>
      </c>
      <c r="K371" s="327">
        <f t="shared" ref="K371:K373" si="124">TRUNC($D371*F371,4)</f>
        <v>1.0271999999999999</v>
      </c>
      <c r="L371" s="327">
        <f t="shared" ref="L371:L373" si="125">TRUNC($D371*G371,4)</f>
        <v>2.2549000000000001</v>
      </c>
      <c r="M371" s="327">
        <f t="shared" ref="M371:M373" si="126">TRUNC($D371*H371,4)</f>
        <v>4.1997999999999998</v>
      </c>
    </row>
    <row r="372" spans="1:13" s="7" customFormat="1" ht="42.75" x14ac:dyDescent="0.2">
      <c r="A372" s="66">
        <v>2</v>
      </c>
      <c r="B372" s="321" t="str">
        <f>VLOOKUP(J372,'sinapi-set_23 nao deso'!$A:$J,2,0)</f>
        <v>ESCAVADEIRA HIDRÁULICA SOBRE ESTEIRAS, CAÇAMBA 0,80 M3, PESO OPERACIONAL 17 T, POTENCIA BRUTA 111 HP - CHI DIURNO. AF_06/2014</v>
      </c>
      <c r="C372" s="320" t="str">
        <f>VLOOKUP(J372,'sinapi-set_23 nao deso'!$A:$J,3,0)</f>
        <v>CHI</v>
      </c>
      <c r="D372" s="322">
        <v>8.9599999999999999E-2</v>
      </c>
      <c r="E372" s="128" t="s">
        <v>12524</v>
      </c>
      <c r="F372" s="89">
        <f>VLOOKUP(J372,'sinapi-set_23 nao deso'!$A:$J,6,0)</f>
        <v>31.51</v>
      </c>
      <c r="G372" s="71">
        <f>VLOOKUP(J372,'sinapi-set_23 nao deso'!$A:$J,7,0)+VLOOKUP(J372,'sinapi-set_23 nao deso'!$A:$J,10,0)</f>
        <v>4.34</v>
      </c>
      <c r="H372" s="71">
        <f>VLOOKUP(J372,'sinapi-set_23 nao deso'!$A:$J,8,0)</f>
        <v>64.78</v>
      </c>
      <c r="I372" s="10" t="s">
        <v>58</v>
      </c>
      <c r="J372" s="135">
        <v>5632</v>
      </c>
      <c r="K372" s="327">
        <f t="shared" si="124"/>
        <v>2.8231999999999999</v>
      </c>
      <c r="L372" s="327">
        <f t="shared" si="125"/>
        <v>0.38879999999999998</v>
      </c>
      <c r="M372" s="327">
        <f t="shared" si="126"/>
        <v>5.8041999999999998</v>
      </c>
    </row>
    <row r="373" spans="1:13" s="7" customFormat="1" ht="28.5" x14ac:dyDescent="0.2">
      <c r="A373" s="66">
        <v>3</v>
      </c>
      <c r="B373" s="321" t="str">
        <f>VLOOKUP(J373,'sinapi-set_23 nao deso'!$A:$J,2,0)</f>
        <v>OPERADOR DE MÁQUINAS E EQUIPAMENTOS COM ENCARGOS COMPLEMENTARES</v>
      </c>
      <c r="C373" s="320" t="str">
        <f>VLOOKUP(J373,'sinapi-set_23 nao deso'!$A:$J,3,0)</f>
        <v>H</v>
      </c>
      <c r="D373" s="322">
        <v>0.13600000000000001</v>
      </c>
      <c r="E373" s="128" t="s">
        <v>12524</v>
      </c>
      <c r="F373" s="89">
        <f>VLOOKUP(J373,'sinapi-set_23 nao deso'!$A:$J,6,0)</f>
        <v>26.48</v>
      </c>
      <c r="G373" s="71">
        <f>VLOOKUP(J373,'sinapi-set_23 nao deso'!$A:$J,7,0)+VLOOKUP(J373,'sinapi-set_23 nao deso'!$A:$J,10,0)</f>
        <v>4.34</v>
      </c>
      <c r="H373" s="71">
        <f>VLOOKUP(J373,'sinapi-set_23 nao deso'!$A:$J,8,0)</f>
        <v>0</v>
      </c>
      <c r="I373" s="10" t="s">
        <v>58</v>
      </c>
      <c r="J373" s="135">
        <v>88297</v>
      </c>
      <c r="K373" s="327">
        <f t="shared" si="124"/>
        <v>3.6012</v>
      </c>
      <c r="L373" s="327">
        <f t="shared" si="125"/>
        <v>0.59019999999999995</v>
      </c>
      <c r="M373" s="327">
        <f t="shared" si="126"/>
        <v>0</v>
      </c>
    </row>
    <row r="374" spans="1:13" s="7" customFormat="1" x14ac:dyDescent="0.2">
      <c r="A374" s="5"/>
      <c r="B374" s="130" t="s">
        <v>69</v>
      </c>
      <c r="C374" s="131"/>
      <c r="D374" s="517"/>
      <c r="E374" s="132"/>
      <c r="F374" s="133"/>
      <c r="G374" s="7" t="s">
        <v>69</v>
      </c>
      <c r="H374" s="7" t="s">
        <v>69</v>
      </c>
      <c r="I374" s="131"/>
      <c r="J374" s="134"/>
      <c r="K374" s="134"/>
      <c r="L374" s="15"/>
      <c r="M374" s="15"/>
    </row>
    <row r="375" spans="1:13" s="7" customFormat="1" x14ac:dyDescent="0.2">
      <c r="A375" s="5"/>
      <c r="B375" s="130" t="s">
        <v>69</v>
      </c>
      <c r="C375" s="131"/>
      <c r="D375" s="517"/>
      <c r="E375" s="132"/>
      <c r="F375" s="133"/>
      <c r="G375" s="7" t="s">
        <v>69</v>
      </c>
      <c r="H375" s="7" t="s">
        <v>69</v>
      </c>
      <c r="I375" s="131"/>
      <c r="J375" s="134"/>
      <c r="K375" s="134"/>
      <c r="L375" s="15"/>
      <c r="M375" s="15"/>
    </row>
    <row r="376" spans="1:13" s="14" customFormat="1" ht="14.25" x14ac:dyDescent="0.2">
      <c r="A376" s="308" t="s">
        <v>9</v>
      </c>
      <c r="B376" s="309" t="s">
        <v>70</v>
      </c>
      <c r="C376" s="309"/>
      <c r="D376" s="513"/>
      <c r="E376" s="309"/>
      <c r="F376" s="309" t="s">
        <v>69</v>
      </c>
      <c r="G376" s="309" t="s">
        <v>69</v>
      </c>
      <c r="H376" s="309" t="s">
        <v>69</v>
      </c>
      <c r="I376" s="312" t="s">
        <v>71</v>
      </c>
      <c r="J376" s="313"/>
      <c r="K376" s="342" t="s">
        <v>100</v>
      </c>
      <c r="L376" s="342" t="s">
        <v>12263</v>
      </c>
      <c r="M376" s="342" t="s">
        <v>12264</v>
      </c>
    </row>
    <row r="377" spans="1:13" s="15" customFormat="1" x14ac:dyDescent="0.25">
      <c r="A377" s="92" t="s">
        <v>12542</v>
      </c>
      <c r="B377" s="93" t="s">
        <v>12664</v>
      </c>
      <c r="C377" s="94"/>
      <c r="D377" s="514"/>
      <c r="E377" s="94"/>
      <c r="F377" s="95"/>
      <c r="G377" s="95"/>
      <c r="H377" s="95"/>
      <c r="I377" s="97" t="s">
        <v>40</v>
      </c>
      <c r="J377" s="96"/>
      <c r="K377" s="98">
        <f>TRUNC(SUM(K379:K385),2)</f>
        <v>1019.1</v>
      </c>
      <c r="L377" s="98">
        <f>TRUNC(SUM(L379:L385),2)</f>
        <v>2350.09</v>
      </c>
      <c r="M377" s="98">
        <f>TRUNC(SUM(M379:M385),2)</f>
        <v>3681.2</v>
      </c>
    </row>
    <row r="378" spans="1:13" s="15" customFormat="1" ht="28.5" x14ac:dyDescent="0.2">
      <c r="A378" s="99" t="s">
        <v>0</v>
      </c>
      <c r="B378" s="100" t="s">
        <v>1</v>
      </c>
      <c r="C378" s="101" t="s">
        <v>2</v>
      </c>
      <c r="D378" s="515" t="s">
        <v>95</v>
      </c>
      <c r="E378" s="103" t="s">
        <v>96</v>
      </c>
      <c r="F378" s="104" t="s">
        <v>97</v>
      </c>
      <c r="G378" s="104" t="s">
        <v>12259</v>
      </c>
      <c r="H378" s="104" t="s">
        <v>12260</v>
      </c>
      <c r="I378" s="105" t="s">
        <v>98</v>
      </c>
      <c r="J378" s="106"/>
      <c r="K378" s="104" t="s">
        <v>99</v>
      </c>
      <c r="L378" s="104" t="s">
        <v>12261</v>
      </c>
      <c r="M378" s="104" t="s">
        <v>12262</v>
      </c>
    </row>
    <row r="379" spans="1:13" s="328" customFormat="1" ht="28.5" x14ac:dyDescent="0.25">
      <c r="A379" s="320">
        <v>1</v>
      </c>
      <c r="B379" s="321" t="str">
        <f>VLOOKUP(J379,'sinapi-set_23 nao deso'!$A:$J,2,0)</f>
        <v>AUXILIAR DE ELETRICISTA COM ENCARGOS COMPLEMENTARES</v>
      </c>
      <c r="C379" s="320" t="str">
        <f>VLOOKUP(J379,'sinapi-set_23 nao deso'!$A:$J,3,0)</f>
        <v>H</v>
      </c>
      <c r="D379" s="322">
        <v>8</v>
      </c>
      <c r="E379" s="127"/>
      <c r="F379" s="89">
        <f>VLOOKUP(J379,'sinapi-set_23 nao deso'!$A:$J,6,0)</f>
        <v>19.489999999999998</v>
      </c>
      <c r="G379" s="71">
        <f>VLOOKUP(J379,'sinapi-set_23 nao deso'!$A:$J,7,0)+VLOOKUP(J379,'sinapi-set_23 nao deso'!$A:$J,10,0)</f>
        <v>5.51</v>
      </c>
      <c r="H379" s="71">
        <f>VLOOKUP(J379,'sinapi-set_23 nao deso'!$A:$J,8,0)</f>
        <v>0</v>
      </c>
      <c r="I379" s="334" t="s">
        <v>58</v>
      </c>
      <c r="J379" s="335">
        <v>88247</v>
      </c>
      <c r="K379" s="327">
        <f t="shared" ref="K379:K385" si="127">TRUNC($D379*F379,4)</f>
        <v>155.91999999999999</v>
      </c>
      <c r="L379" s="327">
        <f t="shared" ref="L379:L385" si="128">TRUNC($D379*G379,4)</f>
        <v>44.08</v>
      </c>
      <c r="M379" s="327">
        <f t="shared" ref="M379:M385" si="129">TRUNC($D379*H379,4)</f>
        <v>0</v>
      </c>
    </row>
    <row r="380" spans="1:13" s="328" customFormat="1" ht="28.5" x14ac:dyDescent="0.25">
      <c r="A380" s="320">
        <v>2</v>
      </c>
      <c r="B380" s="321" t="str">
        <f>VLOOKUP(J380,'sinapi-set_23 nao deso'!$A:$J,2,0)</f>
        <v>ELETRICISTA INDUSTRIAL COM ENCARGOS COMPLEMENTARES</v>
      </c>
      <c r="C380" s="320" t="str">
        <f>VLOOKUP(J380,'sinapi-set_23 nao deso'!$A:$J,3,0)</f>
        <v>H</v>
      </c>
      <c r="D380" s="322">
        <v>8</v>
      </c>
      <c r="E380" s="127"/>
      <c r="F380" s="89">
        <f>VLOOKUP(J380,'sinapi-set_23 nao deso'!$A:$J,6,0)</f>
        <v>23</v>
      </c>
      <c r="G380" s="71">
        <f>VLOOKUP(J380,'sinapi-set_23 nao deso'!$A:$J,7,0)+VLOOKUP(J380,'sinapi-set_23 nao deso'!$A:$J,10,0)</f>
        <v>5.51</v>
      </c>
      <c r="H380" s="71">
        <f>VLOOKUP(J380,'sinapi-set_23 nao deso'!$A:$J,8,0)</f>
        <v>0</v>
      </c>
      <c r="I380" s="334" t="s">
        <v>58</v>
      </c>
      <c r="J380" s="335">
        <v>88265</v>
      </c>
      <c r="K380" s="327">
        <f t="shared" ref="K380:K381" si="130">TRUNC($D380*F380,4)</f>
        <v>184</v>
      </c>
      <c r="L380" s="327">
        <f t="shared" ref="L380:L381" si="131">TRUNC($D380*G380,4)</f>
        <v>44.08</v>
      </c>
      <c r="M380" s="327">
        <f t="shared" ref="M380:M381" si="132">TRUNC($D380*H380,4)</f>
        <v>0</v>
      </c>
    </row>
    <row r="381" spans="1:13" s="7" customFormat="1" ht="14.25" x14ac:dyDescent="0.2">
      <c r="A381" s="66">
        <v>3</v>
      </c>
      <c r="B381" s="321" t="str">
        <f>VLOOKUP(J381,'sinapi-set_23 nao deso'!$A:$J,2,0)</f>
        <v>SERVENTE COM ENCARGOS COMPLEMENTARES</v>
      </c>
      <c r="C381" s="320" t="str">
        <f>VLOOKUP(J381,'sinapi-set_23 nao deso'!$A:$J,3,0)</f>
        <v>H</v>
      </c>
      <c r="D381" s="322">
        <v>4</v>
      </c>
      <c r="E381" s="128"/>
      <c r="F381" s="89">
        <f>VLOOKUP(J381,'sinapi-set_23 nao deso'!$A:$J,6,0)</f>
        <v>16.63</v>
      </c>
      <c r="G381" s="71">
        <f>VLOOKUP(J381,'sinapi-set_23 nao deso'!$A:$J,7,0)+VLOOKUP(J381,'sinapi-set_23 nao deso'!$A:$J,10,0)</f>
        <v>5.35</v>
      </c>
      <c r="H381" s="71">
        <f>VLOOKUP(J381,'sinapi-set_23 nao deso'!$A:$J,8,0)</f>
        <v>0</v>
      </c>
      <c r="I381" s="10" t="s">
        <v>58</v>
      </c>
      <c r="J381" s="135">
        <v>88316</v>
      </c>
      <c r="K381" s="327">
        <f t="shared" si="130"/>
        <v>66.52</v>
      </c>
      <c r="L381" s="327">
        <f t="shared" si="131"/>
        <v>21.4</v>
      </c>
      <c r="M381" s="327">
        <f t="shared" si="132"/>
        <v>0</v>
      </c>
    </row>
    <row r="382" spans="1:13" s="7" customFormat="1" ht="42.75" x14ac:dyDescent="0.2">
      <c r="A382" s="66">
        <v>4</v>
      </c>
      <c r="B382" s="321" t="str">
        <f>VLOOKUP(J382,'sinapi-set_23 nao deso'!$A:$J,2,0)</f>
        <v>CONCRETAGEM DE BLOCOS DE COROAMENTO E VIGAS BALDRAME, FCK 30 MPA, COM USO DE JERICA  LANÇAMENTO, ADENSAMENTO E ACABAMENTO. AF_06/2017</v>
      </c>
      <c r="C382" s="320" t="str">
        <f>VLOOKUP(J382,'sinapi-set_23 nao deso'!$A:$J,3,0)</f>
        <v>M3</v>
      </c>
      <c r="D382" s="322">
        <v>1</v>
      </c>
      <c r="E382" s="128"/>
      <c r="F382" s="89">
        <f>VLOOKUP(J382,'sinapi-set_23 nao deso'!$A:$J,6,0)</f>
        <v>160.82</v>
      </c>
      <c r="G382" s="71">
        <f>VLOOKUP(J382,'sinapi-set_23 nao deso'!$A:$J,7,0)+VLOOKUP(J382,'sinapi-set_23 nao deso'!$A:$J,10,0)</f>
        <v>529.41000000000008</v>
      </c>
      <c r="H382" s="71">
        <f>VLOOKUP(J382,'sinapi-set_23 nao deso'!$A:$J,8,0)</f>
        <v>3.68</v>
      </c>
      <c r="I382" s="10" t="s">
        <v>58</v>
      </c>
      <c r="J382" s="135">
        <v>96555</v>
      </c>
      <c r="K382" s="327">
        <f t="shared" ref="K382" si="133">TRUNC($D382*F382,4)</f>
        <v>160.82</v>
      </c>
      <c r="L382" s="327">
        <f t="shared" ref="L382" si="134">TRUNC($D382*G382,4)</f>
        <v>529.41</v>
      </c>
      <c r="M382" s="327">
        <f t="shared" ref="M382" si="135">TRUNC($D382*H382,4)</f>
        <v>3.68</v>
      </c>
    </row>
    <row r="383" spans="1:13" s="7" customFormat="1" ht="71.25" x14ac:dyDescent="0.2">
      <c r="A383" s="66">
        <v>5</v>
      </c>
      <c r="B383" s="321" t="str">
        <f>VLOOKUP(J383,'sinapi-set_23 nao deso'!$A:$J,2,0)</f>
        <v>RETROESCAVADEIRA SOBRE RODAS COM CARREGADEIRA, TRAÇÃO 4X2, POTÊNCIA LÍQ. 79 HP, CAÇAMBA CARREG. CAP. MÍN. 1 M3, CAÇAMBA RETRO CAP. 0,20 M3, PESO OPERACIONAL MÍN. 6.570 KG, PROFUNDIDADE ESCAVAÇÃO MÁX. 4,37 M - CHP DIURNO. AF_06/2014</v>
      </c>
      <c r="C383" s="320" t="str">
        <f>VLOOKUP(J383,'sinapi-set_23 nao deso'!$A:$J,3,0)</f>
        <v>CHP</v>
      </c>
      <c r="D383" s="322">
        <v>8</v>
      </c>
      <c r="E383" s="128"/>
      <c r="F383" s="89">
        <f>VLOOKUP(J383,'sinapi-set_23 nao deso'!$A:$J,6,0)</f>
        <v>31.51</v>
      </c>
      <c r="G383" s="71">
        <f>VLOOKUP(J383,'sinapi-set_23 nao deso'!$A:$J,7,0)+VLOOKUP(J383,'sinapi-set_23 nao deso'!$A:$J,10,0)</f>
        <v>50.45</v>
      </c>
      <c r="H383" s="71">
        <f>VLOOKUP(J383,'sinapi-set_23 nao deso'!$A:$J,8,0)</f>
        <v>57.75</v>
      </c>
      <c r="I383" s="10" t="s">
        <v>58</v>
      </c>
      <c r="J383" s="135">
        <v>5680</v>
      </c>
      <c r="K383" s="327">
        <f t="shared" ref="K383:K384" si="136">TRUNC($D383*F383,4)</f>
        <v>252.08</v>
      </c>
      <c r="L383" s="327">
        <f t="shared" ref="L383:L384" si="137">TRUNC($D383*G383,4)</f>
        <v>403.6</v>
      </c>
      <c r="M383" s="327">
        <f t="shared" ref="M383:M384" si="138">TRUNC($D383*H383,4)</f>
        <v>462</v>
      </c>
    </row>
    <row r="384" spans="1:13" s="328" customFormat="1" ht="57" x14ac:dyDescent="0.25">
      <c r="A384" s="346">
        <v>6</v>
      </c>
      <c r="B384" s="321" t="str">
        <f>VLOOKUP(J384,'sinapi-set_23 nao deso'!$A:$J,2,0)</f>
        <v>GUINDAUTO HIDRÁULICO, CAPACIDADE MÁXIMA DE CARGA 6200 KG, MOMENTO MÁXIMO DE CARGA 11,7 TM, ALCANCE MÁXIMO HORIZONTAL 9,70 M, INCLUSIVE CAMINHÃO TOCO PBT 16.000 KG, POTÊNCIA DE 189 CV - CHP DIURNO. AF_06/2014</v>
      </c>
      <c r="C384" s="320" t="str">
        <f>VLOOKUP(J384,'sinapi-set_23 nao deso'!$A:$J,3,0)</f>
        <v>CHP</v>
      </c>
      <c r="D384" s="322">
        <v>8</v>
      </c>
      <c r="E384" s="351"/>
      <c r="F384" s="89">
        <f>VLOOKUP(J384,'sinapi-set_23 nao deso'!$A:$J,6,0)</f>
        <v>24.97</v>
      </c>
      <c r="G384" s="71">
        <f>VLOOKUP(J384,'sinapi-set_23 nao deso'!$A:$J,7,0)+VLOOKUP(J384,'sinapi-set_23 nao deso'!$A:$J,10,0)</f>
        <v>163.44</v>
      </c>
      <c r="H384" s="71">
        <f>VLOOKUP(J384,'sinapi-set_23 nao deso'!$A:$J,8,0)</f>
        <v>92.3</v>
      </c>
      <c r="I384" s="334" t="s">
        <v>58</v>
      </c>
      <c r="J384" s="335">
        <v>5928</v>
      </c>
      <c r="K384" s="327">
        <f t="shared" si="136"/>
        <v>199.76</v>
      </c>
      <c r="L384" s="327">
        <f t="shared" si="137"/>
        <v>1307.52</v>
      </c>
      <c r="M384" s="327">
        <f t="shared" si="138"/>
        <v>738.4</v>
      </c>
    </row>
    <row r="385" spans="1:13" s="328" customFormat="1" ht="28.5" x14ac:dyDescent="0.25">
      <c r="A385" s="320">
        <v>7</v>
      </c>
      <c r="B385" s="127" t="str">
        <f>VLOOKUP(J385,tabelas!$A$1:$L$65546,4,0)</f>
        <v>Caminhão carroceria com guindauto e cesto aéreo com capacidade de 10 t.m - 136 kW</v>
      </c>
      <c r="C385" s="320" t="str">
        <f>VLOOKUP($J385,tabelas!$A:$L,5,0)</f>
        <v>CHP</v>
      </c>
      <c r="D385" s="322">
        <v>8</v>
      </c>
      <c r="E385" s="127"/>
      <c r="F385" s="89">
        <v>0</v>
      </c>
      <c r="G385" s="330">
        <f>tabelas!K697</f>
        <v>0</v>
      </c>
      <c r="H385" s="330">
        <f>VLOOKUP($J385,tabelas!$A:$L,12,0)</f>
        <v>309.64</v>
      </c>
      <c r="I385" s="10" t="s">
        <v>9263</v>
      </c>
      <c r="J385" s="135" t="s">
        <v>13232</v>
      </c>
      <c r="K385" s="327">
        <f t="shared" si="127"/>
        <v>0</v>
      </c>
      <c r="L385" s="327">
        <f t="shared" si="128"/>
        <v>0</v>
      </c>
      <c r="M385" s="327">
        <f t="shared" si="129"/>
        <v>2477.12</v>
      </c>
    </row>
    <row r="386" spans="1:13" s="7" customFormat="1" x14ac:dyDescent="0.2">
      <c r="A386" s="5"/>
      <c r="B386" s="130" t="s">
        <v>69</v>
      </c>
      <c r="C386" s="131"/>
      <c r="D386" s="517"/>
      <c r="E386" s="132"/>
      <c r="F386" s="133"/>
      <c r="G386" s="7" t="s">
        <v>69</v>
      </c>
      <c r="H386" s="7" t="s">
        <v>69</v>
      </c>
      <c r="I386" s="131"/>
      <c r="J386" s="134"/>
      <c r="K386" s="134"/>
      <c r="L386" s="15"/>
      <c r="M386" s="15"/>
    </row>
    <row r="387" spans="1:13" s="7" customFormat="1" x14ac:dyDescent="0.2">
      <c r="A387" s="5"/>
      <c r="B387" s="130" t="s">
        <v>69</v>
      </c>
      <c r="C387" s="131"/>
      <c r="D387" s="517"/>
      <c r="E387" s="132"/>
      <c r="F387" s="133"/>
      <c r="G387" s="7" t="s">
        <v>69</v>
      </c>
      <c r="H387" s="7" t="s">
        <v>69</v>
      </c>
      <c r="I387" s="131"/>
      <c r="J387" s="134"/>
      <c r="K387" s="134"/>
      <c r="L387" s="15"/>
      <c r="M387" s="15"/>
    </row>
    <row r="388" spans="1:13" s="14" customFormat="1" ht="14.25" x14ac:dyDescent="0.2">
      <c r="A388" s="308" t="s">
        <v>9</v>
      </c>
      <c r="B388" s="309" t="s">
        <v>70</v>
      </c>
      <c r="C388" s="309"/>
      <c r="D388" s="513"/>
      <c r="E388" s="309"/>
      <c r="F388" s="309" t="s">
        <v>69</v>
      </c>
      <c r="G388" s="309" t="s">
        <v>69</v>
      </c>
      <c r="H388" s="309" t="s">
        <v>69</v>
      </c>
      <c r="I388" s="312" t="s">
        <v>71</v>
      </c>
      <c r="J388" s="313"/>
      <c r="K388" s="342" t="s">
        <v>100</v>
      </c>
      <c r="L388" s="342" t="s">
        <v>12263</v>
      </c>
      <c r="M388" s="342" t="s">
        <v>12264</v>
      </c>
    </row>
    <row r="389" spans="1:13" s="15" customFormat="1" x14ac:dyDescent="0.25">
      <c r="A389" s="92" t="s">
        <v>12543</v>
      </c>
      <c r="B389" s="93" t="s">
        <v>12665</v>
      </c>
      <c r="C389" s="94"/>
      <c r="D389" s="514"/>
      <c r="E389" s="94"/>
      <c r="F389" s="95"/>
      <c r="G389" s="95"/>
      <c r="H389" s="95"/>
      <c r="I389" s="97" t="s">
        <v>79</v>
      </c>
      <c r="J389" s="96"/>
      <c r="K389" s="98">
        <f>TRUNC(SUM(K391:K392),2)</f>
        <v>74.59</v>
      </c>
      <c r="L389" s="98">
        <f>TRUNC(SUM(L391:L392),2)</f>
        <v>23.97</v>
      </c>
      <c r="M389" s="98">
        <f>TRUNC(SUM(M391:M392),2)</f>
        <v>0</v>
      </c>
    </row>
    <row r="390" spans="1:13" s="15" customFormat="1" ht="28.5" x14ac:dyDescent="0.2">
      <c r="A390" s="99" t="s">
        <v>0</v>
      </c>
      <c r="B390" s="100" t="s">
        <v>1</v>
      </c>
      <c r="C390" s="101" t="s">
        <v>2</v>
      </c>
      <c r="D390" s="515" t="s">
        <v>95</v>
      </c>
      <c r="E390" s="103" t="s">
        <v>96</v>
      </c>
      <c r="F390" s="104" t="s">
        <v>97</v>
      </c>
      <c r="G390" s="104" t="s">
        <v>12259</v>
      </c>
      <c r="H390" s="104" t="s">
        <v>12260</v>
      </c>
      <c r="I390" s="105" t="s">
        <v>98</v>
      </c>
      <c r="J390" s="106"/>
      <c r="K390" s="104" t="s">
        <v>99</v>
      </c>
      <c r="L390" s="104" t="s">
        <v>12261</v>
      </c>
      <c r="M390" s="104" t="s">
        <v>12262</v>
      </c>
    </row>
    <row r="391" spans="1:13" s="7" customFormat="1" ht="28.5" x14ac:dyDescent="0.2">
      <c r="A391" s="66">
        <v>1</v>
      </c>
      <c r="B391" s="321" t="str">
        <f>VLOOKUP(J391,'sinapi-set_23 nao deso'!$A:$J,2,0)</f>
        <v>ESCAVAÇÃO MANUAL DE VIGA DE BORDA PARA RADIER. AF_09/2021</v>
      </c>
      <c r="C391" s="320" t="str">
        <f>VLOOKUP(J391,'sinapi-set_23 nao deso'!$A:$J,3,0)</f>
        <v>M3</v>
      </c>
      <c r="D391" s="322">
        <v>1.2</v>
      </c>
      <c r="E391" s="128"/>
      <c r="F391" s="89">
        <f>VLOOKUP(J391,'sinapi-set_23 nao deso'!$A:$J,6,0)</f>
        <v>48.3</v>
      </c>
      <c r="G391" s="71">
        <f>VLOOKUP(J391,'sinapi-set_23 nao deso'!$A:$J,7,0)+VLOOKUP(J391,'sinapi-set_23 nao deso'!$A:$J,10,0)</f>
        <v>15.52</v>
      </c>
      <c r="H391" s="71">
        <f>VLOOKUP(J391,'sinapi-set_23 nao deso'!$A:$J,8,0)</f>
        <v>0</v>
      </c>
      <c r="I391" s="10" t="s">
        <v>58</v>
      </c>
      <c r="J391" s="135">
        <v>97082</v>
      </c>
      <c r="K391" s="327">
        <f t="shared" ref="K391:K392" si="139">TRUNC($D391*F391,4)</f>
        <v>57.96</v>
      </c>
      <c r="L391" s="327">
        <f t="shared" ref="L391:L392" si="140">TRUNC($D391*G391,4)</f>
        <v>18.623999999999999</v>
      </c>
      <c r="M391" s="327">
        <f t="shared" ref="M391:M392" si="141">TRUNC($D391*H391,4)</f>
        <v>0</v>
      </c>
    </row>
    <row r="392" spans="1:13" s="7" customFormat="1" ht="14.25" x14ac:dyDescent="0.2">
      <c r="A392" s="66">
        <v>2</v>
      </c>
      <c r="B392" s="321" t="str">
        <f>VLOOKUP(J392,'sinapi-set_23 nao deso'!$A:$J,2,0)</f>
        <v>SERVENTE COM ENCARGOS COMPLEMENTARES</v>
      </c>
      <c r="C392" s="320" t="str">
        <f>VLOOKUP(J392,'sinapi-set_23 nao deso'!$A:$J,3,0)</f>
        <v>H</v>
      </c>
      <c r="D392" s="322">
        <v>1</v>
      </c>
      <c r="E392" s="128"/>
      <c r="F392" s="89">
        <f>VLOOKUP(J392,'sinapi-set_23 nao deso'!$A:$J,6,0)</f>
        <v>16.63</v>
      </c>
      <c r="G392" s="71">
        <f>VLOOKUP(J392,'sinapi-set_23 nao deso'!$A:$J,7,0)+VLOOKUP(J392,'sinapi-set_23 nao deso'!$A:$J,10,0)</f>
        <v>5.35</v>
      </c>
      <c r="H392" s="71">
        <f>VLOOKUP(J392,'sinapi-set_23 nao deso'!$A:$J,8,0)</f>
        <v>0</v>
      </c>
      <c r="I392" s="10" t="s">
        <v>58</v>
      </c>
      <c r="J392" s="135">
        <v>88316</v>
      </c>
      <c r="K392" s="327">
        <f t="shared" si="139"/>
        <v>16.63</v>
      </c>
      <c r="L392" s="327">
        <f t="shared" si="140"/>
        <v>5.35</v>
      </c>
      <c r="M392" s="327">
        <f t="shared" si="141"/>
        <v>0</v>
      </c>
    </row>
    <row r="393" spans="1:13" s="7" customFormat="1" x14ac:dyDescent="0.2">
      <c r="A393" s="5"/>
      <c r="B393" s="130" t="s">
        <v>69</v>
      </c>
      <c r="C393" s="131"/>
      <c r="D393" s="517"/>
      <c r="E393" s="132"/>
      <c r="F393" s="133"/>
      <c r="G393" s="7" t="s">
        <v>69</v>
      </c>
      <c r="H393" s="7" t="s">
        <v>69</v>
      </c>
      <c r="I393" s="131"/>
      <c r="J393" s="134"/>
      <c r="K393" s="134"/>
      <c r="L393" s="15"/>
      <c r="M393" s="15"/>
    </row>
    <row r="394" spans="1:13" s="7" customFormat="1" x14ac:dyDescent="0.2">
      <c r="A394" s="5"/>
      <c r="B394" s="130" t="s">
        <v>69</v>
      </c>
      <c r="C394" s="131"/>
      <c r="D394" s="517"/>
      <c r="E394" s="132"/>
      <c r="F394" s="133"/>
      <c r="G394" s="7" t="s">
        <v>69</v>
      </c>
      <c r="H394" s="7" t="s">
        <v>69</v>
      </c>
      <c r="I394" s="131"/>
      <c r="J394" s="134"/>
      <c r="K394" s="134"/>
      <c r="L394" s="15"/>
      <c r="M394" s="15"/>
    </row>
    <row r="395" spans="1:13" s="14" customFormat="1" ht="14.25" x14ac:dyDescent="0.2">
      <c r="A395" s="308" t="s">
        <v>9</v>
      </c>
      <c r="B395" s="309" t="s">
        <v>70</v>
      </c>
      <c r="C395" s="309"/>
      <c r="D395" s="513"/>
      <c r="E395" s="309"/>
      <c r="F395" s="309" t="s">
        <v>69</v>
      </c>
      <c r="G395" s="309" t="s">
        <v>69</v>
      </c>
      <c r="H395" s="309" t="s">
        <v>69</v>
      </c>
      <c r="I395" s="312" t="s">
        <v>71</v>
      </c>
      <c r="J395" s="313"/>
      <c r="K395" s="342" t="s">
        <v>100</v>
      </c>
      <c r="L395" s="342" t="s">
        <v>12263</v>
      </c>
      <c r="M395" s="342" t="s">
        <v>12264</v>
      </c>
    </row>
    <row r="396" spans="1:13" s="15" customFormat="1" x14ac:dyDescent="0.25">
      <c r="A396" s="92" t="s">
        <v>9278</v>
      </c>
      <c r="B396" s="93" t="s">
        <v>12704</v>
      </c>
      <c r="C396" s="94"/>
      <c r="D396" s="514"/>
      <c r="E396" s="94"/>
      <c r="F396" s="95"/>
      <c r="G396" s="95"/>
      <c r="H396" s="95"/>
      <c r="I396" s="97" t="s">
        <v>62</v>
      </c>
      <c r="J396" s="96"/>
      <c r="K396" s="98">
        <f>TRUNC(SUM(K398:K409),2)</f>
        <v>151.47999999999999</v>
      </c>
      <c r="L396" s="98">
        <f>TRUNC(SUM(L398:L409),2)</f>
        <v>242.53</v>
      </c>
      <c r="M396" s="98">
        <f>TRUNC(SUM(M398:M409),2)</f>
        <v>4.16</v>
      </c>
    </row>
    <row r="397" spans="1:13" s="15" customFormat="1" ht="28.5" x14ac:dyDescent="0.2">
      <c r="A397" s="99" t="s">
        <v>0</v>
      </c>
      <c r="B397" s="100" t="s">
        <v>1</v>
      </c>
      <c r="C397" s="101" t="s">
        <v>2</v>
      </c>
      <c r="D397" s="515" t="s">
        <v>95</v>
      </c>
      <c r="E397" s="103" t="s">
        <v>96</v>
      </c>
      <c r="F397" s="104" t="s">
        <v>97</v>
      </c>
      <c r="G397" s="104" t="s">
        <v>12259</v>
      </c>
      <c r="H397" s="104" t="s">
        <v>12260</v>
      </c>
      <c r="I397" s="105" t="s">
        <v>98</v>
      </c>
      <c r="J397" s="106"/>
      <c r="K397" s="104" t="s">
        <v>99</v>
      </c>
      <c r="L397" s="104" t="s">
        <v>12261</v>
      </c>
      <c r="M397" s="104" t="s">
        <v>12262</v>
      </c>
    </row>
    <row r="398" spans="1:13" s="7" customFormat="1" ht="14.25" x14ac:dyDescent="0.2">
      <c r="A398" s="66">
        <v>1</v>
      </c>
      <c r="B398" s="321" t="str">
        <f>VLOOKUP(J398,'sinapi-set_23 nao deso'!$A:$J,2,0)</f>
        <v>SERVENTE COM ENCARGOS COMPLEMENTARES</v>
      </c>
      <c r="C398" s="320" t="str">
        <f>VLOOKUP(J398,'sinapi-set_23 nao deso'!$A:$J,3,0)</f>
        <v>H</v>
      </c>
      <c r="D398" s="322">
        <v>9</v>
      </c>
      <c r="E398" s="128" t="s">
        <v>12701</v>
      </c>
      <c r="F398" s="89">
        <f>VLOOKUP(J398,'sinapi-set_23 nao deso'!$A:$J,6,0)</f>
        <v>16.63</v>
      </c>
      <c r="G398" s="71">
        <f>VLOOKUP(J398,'sinapi-set_23 nao deso'!$A:$J,7,0)+VLOOKUP(J398,'sinapi-set_23 nao deso'!$A:$J,10,0)</f>
        <v>5.35</v>
      </c>
      <c r="H398" s="71">
        <f>VLOOKUP(J398,'sinapi-set_23 nao deso'!$A:$J,8,0)</f>
        <v>0</v>
      </c>
      <c r="I398" s="10" t="s">
        <v>58</v>
      </c>
      <c r="J398" s="135">
        <v>88316</v>
      </c>
      <c r="K398" s="327">
        <f t="shared" ref="K398:K409" si="142">TRUNC($D398*F398,4)</f>
        <v>149.66999999999999</v>
      </c>
      <c r="L398" s="327">
        <f t="shared" ref="L398:L409" si="143">TRUNC($D398*G398,4)</f>
        <v>48.15</v>
      </c>
      <c r="M398" s="327">
        <f t="shared" ref="M398:M409" si="144">TRUNC($D398*H398,4)</f>
        <v>0</v>
      </c>
    </row>
    <row r="399" spans="1:13" s="7" customFormat="1" ht="14.25" x14ac:dyDescent="0.2">
      <c r="A399" s="66">
        <v>2</v>
      </c>
      <c r="B399" s="321" t="s">
        <v>12676</v>
      </c>
      <c r="C399" s="320" t="str">
        <f>VLOOKUP($J399,tabelas!$A:$L,5,0)</f>
        <v>H</v>
      </c>
      <c r="D399" s="322">
        <v>6.6000000000000003E-2</v>
      </c>
      <c r="E399" s="128" t="s">
        <v>12701</v>
      </c>
      <c r="F399" s="89">
        <f>VLOOKUP($J399,tabelas!$A:$L,12,0)</f>
        <v>27.53</v>
      </c>
      <c r="G399" s="330">
        <v>0</v>
      </c>
      <c r="H399" s="330">
        <v>0</v>
      </c>
      <c r="I399" s="10" t="s">
        <v>9263</v>
      </c>
      <c r="J399" s="135" t="s">
        <v>12678</v>
      </c>
      <c r="K399" s="327">
        <f t="shared" si="142"/>
        <v>1.8169</v>
      </c>
      <c r="L399" s="327">
        <f t="shared" si="143"/>
        <v>0</v>
      </c>
      <c r="M399" s="327">
        <f t="shared" si="144"/>
        <v>0</v>
      </c>
    </row>
    <row r="400" spans="1:13" s="7" customFormat="1" ht="14.25" x14ac:dyDescent="0.2">
      <c r="A400" s="66">
        <v>3</v>
      </c>
      <c r="B400" s="321" t="s">
        <v>12666</v>
      </c>
      <c r="C400" s="320" t="str">
        <f>VLOOKUP($J400,tabelas!$A:$L,5,0)</f>
        <v>UN</v>
      </c>
      <c r="D400" s="322">
        <v>2</v>
      </c>
      <c r="E400" s="128" t="s">
        <v>12701</v>
      </c>
      <c r="F400" s="330">
        <v>0</v>
      </c>
      <c r="G400" s="89">
        <f>VLOOKUP($J400,tabelas!$A:$L,12,0)</f>
        <v>28</v>
      </c>
      <c r="H400" s="330">
        <v>0</v>
      </c>
      <c r="I400" s="10" t="s">
        <v>9263</v>
      </c>
      <c r="J400" s="135" t="s">
        <v>12679</v>
      </c>
      <c r="K400" s="327">
        <f t="shared" si="142"/>
        <v>0</v>
      </c>
      <c r="L400" s="327">
        <f t="shared" si="143"/>
        <v>56</v>
      </c>
      <c r="M400" s="327">
        <f t="shared" si="144"/>
        <v>0</v>
      </c>
    </row>
    <row r="401" spans="1:13" s="7" customFormat="1" ht="14.25" x14ac:dyDescent="0.2">
      <c r="A401" s="66">
        <v>4</v>
      </c>
      <c r="B401" s="321" t="s">
        <v>12667</v>
      </c>
      <c r="C401" s="320" t="str">
        <f>VLOOKUP($J401,tabelas!$A:$L,5,0)</f>
        <v>UN</v>
      </c>
      <c r="D401" s="322">
        <v>4</v>
      </c>
      <c r="E401" s="128" t="s">
        <v>12701</v>
      </c>
      <c r="F401" s="330">
        <v>0</v>
      </c>
      <c r="G401" s="89">
        <f>VLOOKUP($J401,tabelas!$A:$L,12,0)</f>
        <v>22</v>
      </c>
      <c r="H401" s="330">
        <v>0</v>
      </c>
      <c r="I401" s="10" t="s">
        <v>9263</v>
      </c>
      <c r="J401" s="135" t="s">
        <v>12680</v>
      </c>
      <c r="K401" s="327">
        <f t="shared" si="142"/>
        <v>0</v>
      </c>
      <c r="L401" s="327">
        <f t="shared" si="143"/>
        <v>88</v>
      </c>
      <c r="M401" s="327">
        <f t="shared" si="144"/>
        <v>0</v>
      </c>
    </row>
    <row r="402" spans="1:13" s="7" customFormat="1" ht="14.25" x14ac:dyDescent="0.2">
      <c r="A402" s="66">
        <v>5</v>
      </c>
      <c r="B402" s="321" t="s">
        <v>12668</v>
      </c>
      <c r="C402" s="320" t="str">
        <f>VLOOKUP($J402,tabelas!$A:$L,5,0)</f>
        <v>UN</v>
      </c>
      <c r="D402" s="322">
        <v>2</v>
      </c>
      <c r="E402" s="128" t="s">
        <v>12701</v>
      </c>
      <c r="F402" s="330">
        <v>0</v>
      </c>
      <c r="G402" s="89">
        <f>VLOOKUP($J402,tabelas!$A:$L,12,0)</f>
        <v>18</v>
      </c>
      <c r="H402" s="330">
        <v>0</v>
      </c>
      <c r="I402" s="10" t="s">
        <v>9263</v>
      </c>
      <c r="J402" s="135" t="s">
        <v>12681</v>
      </c>
      <c r="K402" s="327">
        <f t="shared" si="142"/>
        <v>0</v>
      </c>
      <c r="L402" s="327">
        <f t="shared" si="143"/>
        <v>36</v>
      </c>
      <c r="M402" s="327">
        <f t="shared" si="144"/>
        <v>0</v>
      </c>
    </row>
    <row r="403" spans="1:13" s="7" customFormat="1" ht="14.25" x14ac:dyDescent="0.2">
      <c r="A403" s="66">
        <v>6</v>
      </c>
      <c r="B403" s="321" t="s">
        <v>12669</v>
      </c>
      <c r="C403" s="320" t="str">
        <f>VLOOKUP($J403,tabelas!$A:$L,5,0)</f>
        <v>JG</v>
      </c>
      <c r="D403" s="322">
        <v>5.0000000000000001E-4</v>
      </c>
      <c r="E403" s="128" t="s">
        <v>12701</v>
      </c>
      <c r="F403" s="330">
        <v>0</v>
      </c>
      <c r="G403" s="89">
        <f>VLOOKUP($J403,tabelas!$A:$L,12,0)</f>
        <v>260.82</v>
      </c>
      <c r="H403" s="330">
        <v>0</v>
      </c>
      <c r="I403" s="10" t="s">
        <v>9263</v>
      </c>
      <c r="J403" s="135" t="s">
        <v>12682</v>
      </c>
      <c r="K403" s="327">
        <f t="shared" si="142"/>
        <v>0</v>
      </c>
      <c r="L403" s="327">
        <f t="shared" si="143"/>
        <v>0.13039999999999999</v>
      </c>
      <c r="M403" s="327">
        <f t="shared" si="144"/>
        <v>0</v>
      </c>
    </row>
    <row r="404" spans="1:13" s="7" customFormat="1" ht="14.25" x14ac:dyDescent="0.2">
      <c r="A404" s="66">
        <v>7</v>
      </c>
      <c r="B404" s="321" t="s">
        <v>12670</v>
      </c>
      <c r="C404" s="320" t="str">
        <f>VLOOKUP($J404,tabelas!$A:$L,5,0)</f>
        <v>UN</v>
      </c>
      <c r="D404" s="322">
        <v>4</v>
      </c>
      <c r="E404" s="128" t="s">
        <v>12701</v>
      </c>
      <c r="F404" s="330">
        <v>0</v>
      </c>
      <c r="G404" s="89">
        <f>VLOOKUP($J404,tabelas!$A:$L,12,0)</f>
        <v>0.73</v>
      </c>
      <c r="H404" s="330">
        <v>0</v>
      </c>
      <c r="I404" s="10" t="s">
        <v>9263</v>
      </c>
      <c r="J404" s="135" t="s">
        <v>12683</v>
      </c>
      <c r="K404" s="327">
        <f t="shared" si="142"/>
        <v>0</v>
      </c>
      <c r="L404" s="327">
        <f t="shared" si="143"/>
        <v>2.92</v>
      </c>
      <c r="M404" s="327">
        <f t="shared" si="144"/>
        <v>0</v>
      </c>
    </row>
    <row r="405" spans="1:13" s="7" customFormat="1" ht="14.25" x14ac:dyDescent="0.2">
      <c r="A405" s="66">
        <v>8</v>
      </c>
      <c r="B405" s="321" t="s">
        <v>12671</v>
      </c>
      <c r="C405" s="320" t="str">
        <f>VLOOKUP($J405,tabelas!$A:$L,5,0)</f>
        <v>JG</v>
      </c>
      <c r="D405" s="322">
        <v>1E-3</v>
      </c>
      <c r="E405" s="128" t="s">
        <v>12701</v>
      </c>
      <c r="F405" s="330">
        <v>0</v>
      </c>
      <c r="G405" s="89">
        <f>VLOOKUP($J405,tabelas!$A:$L,12,0)</f>
        <v>4210</v>
      </c>
      <c r="H405" s="330">
        <v>0</v>
      </c>
      <c r="I405" s="10" t="s">
        <v>9263</v>
      </c>
      <c r="J405" s="135" t="s">
        <v>12684</v>
      </c>
      <c r="K405" s="327">
        <f t="shared" si="142"/>
        <v>0</v>
      </c>
      <c r="L405" s="327">
        <f t="shared" si="143"/>
        <v>4.21</v>
      </c>
      <c r="M405" s="327">
        <f t="shared" si="144"/>
        <v>0</v>
      </c>
    </row>
    <row r="406" spans="1:13" s="7" customFormat="1" ht="14.25" x14ac:dyDescent="0.2">
      <c r="A406" s="66">
        <v>9</v>
      </c>
      <c r="B406" s="321" t="s">
        <v>12672</v>
      </c>
      <c r="C406" s="320" t="str">
        <f>VLOOKUP($J406,tabelas!$A:$L,5,0)</f>
        <v>UN</v>
      </c>
      <c r="D406" s="322">
        <v>1E-3</v>
      </c>
      <c r="E406" s="128" t="s">
        <v>12701</v>
      </c>
      <c r="F406" s="330">
        <v>0</v>
      </c>
      <c r="G406" s="89">
        <f>VLOOKUP($J406,tabelas!$A:$L,12,0)</f>
        <v>53.5</v>
      </c>
      <c r="H406" s="330">
        <v>0</v>
      </c>
      <c r="I406" s="10" t="s">
        <v>9263</v>
      </c>
      <c r="J406" s="135" t="s">
        <v>12685</v>
      </c>
      <c r="K406" s="327">
        <f t="shared" si="142"/>
        <v>0</v>
      </c>
      <c r="L406" s="327">
        <f t="shared" si="143"/>
        <v>5.3499999999999999E-2</v>
      </c>
      <c r="M406" s="327">
        <f t="shared" si="144"/>
        <v>0</v>
      </c>
    </row>
    <row r="407" spans="1:13" s="7" customFormat="1" ht="42.75" x14ac:dyDescent="0.2">
      <c r="A407" s="66">
        <v>10</v>
      </c>
      <c r="B407" s="321" t="s">
        <v>12673</v>
      </c>
      <c r="C407" s="320" t="str">
        <f>VLOOKUP($J407,tabelas!$A:$L,5,0)</f>
        <v>M2</v>
      </c>
      <c r="D407" s="322">
        <v>0.1</v>
      </c>
      <c r="E407" s="128" t="s">
        <v>12701</v>
      </c>
      <c r="F407" s="330">
        <v>0</v>
      </c>
      <c r="G407" s="89">
        <f>VLOOKUP($J407,tabelas!$A:$L,12,0)</f>
        <v>70.7</v>
      </c>
      <c r="H407" s="330">
        <v>0</v>
      </c>
      <c r="I407" s="10" t="s">
        <v>9263</v>
      </c>
      <c r="J407" s="135" t="s">
        <v>12686</v>
      </c>
      <c r="K407" s="327">
        <f t="shared" si="142"/>
        <v>0</v>
      </c>
      <c r="L407" s="327">
        <f t="shared" si="143"/>
        <v>7.07</v>
      </c>
      <c r="M407" s="327">
        <f t="shared" si="144"/>
        <v>0</v>
      </c>
    </row>
    <row r="408" spans="1:13" s="7" customFormat="1" ht="14.25" x14ac:dyDescent="0.2">
      <c r="A408" s="66">
        <v>11</v>
      </c>
      <c r="B408" s="321" t="s">
        <v>12674</v>
      </c>
      <c r="C408" s="320" t="str">
        <f>VLOOKUP($J408,tabelas!$A:$L,5,0)</f>
        <v>H</v>
      </c>
      <c r="D408" s="322">
        <v>6.6000000000000003E-2</v>
      </c>
      <c r="E408" s="128" t="s">
        <v>12701</v>
      </c>
      <c r="F408" s="330">
        <v>0</v>
      </c>
      <c r="G408" s="330">
        <v>0</v>
      </c>
      <c r="H408" s="89">
        <f>VLOOKUP($J408,tabelas!$A:$L,12,0)</f>
        <v>12.51</v>
      </c>
      <c r="I408" s="10" t="s">
        <v>9263</v>
      </c>
      <c r="J408" s="135" t="s">
        <v>12687</v>
      </c>
      <c r="K408" s="327">
        <f t="shared" si="142"/>
        <v>0</v>
      </c>
      <c r="L408" s="327">
        <f t="shared" si="143"/>
        <v>0</v>
      </c>
      <c r="M408" s="327">
        <f t="shared" si="144"/>
        <v>0.8256</v>
      </c>
    </row>
    <row r="409" spans="1:13" s="7" customFormat="1" ht="14.25" x14ac:dyDescent="0.2">
      <c r="A409" s="66">
        <v>12</v>
      </c>
      <c r="B409" s="321" t="s">
        <v>12675</v>
      </c>
      <c r="C409" s="320" t="str">
        <f>VLOOKUP($J409,tabelas!$A:$L,5,0)</f>
        <v>H</v>
      </c>
      <c r="D409" s="322">
        <v>0.19800000000000001</v>
      </c>
      <c r="E409" s="128" t="s">
        <v>12701</v>
      </c>
      <c r="F409" s="330">
        <v>0</v>
      </c>
      <c r="G409" s="330">
        <v>0</v>
      </c>
      <c r="H409" s="89">
        <f>VLOOKUP($J409,tabelas!$A:$L,12,0)</f>
        <v>16.88</v>
      </c>
      <c r="I409" s="10" t="s">
        <v>9263</v>
      </c>
      <c r="J409" s="135" t="s">
        <v>12688</v>
      </c>
      <c r="K409" s="327">
        <f t="shared" si="142"/>
        <v>0</v>
      </c>
      <c r="L409" s="327">
        <f t="shared" si="143"/>
        <v>0</v>
      </c>
      <c r="M409" s="327">
        <f t="shared" si="144"/>
        <v>3.3422000000000001</v>
      </c>
    </row>
    <row r="410" spans="1:13" s="7" customFormat="1" x14ac:dyDescent="0.2">
      <c r="A410" s="5"/>
      <c r="B410" s="130" t="s">
        <v>69</v>
      </c>
      <c r="C410" s="131"/>
      <c r="D410" s="517"/>
      <c r="E410" s="132"/>
      <c r="F410" s="133"/>
      <c r="G410" s="7" t="s">
        <v>69</v>
      </c>
      <c r="H410" s="7" t="s">
        <v>69</v>
      </c>
      <c r="I410" s="131"/>
      <c r="J410" s="134"/>
      <c r="K410" s="134"/>
      <c r="L410" s="15"/>
      <c r="M410" s="15"/>
    </row>
    <row r="411" spans="1:13" s="7" customFormat="1" x14ac:dyDescent="0.2">
      <c r="A411" s="5"/>
      <c r="B411" s="130" t="s">
        <v>69</v>
      </c>
      <c r="C411" s="131"/>
      <c r="D411" s="517"/>
      <c r="E411" s="132"/>
      <c r="F411" s="133"/>
      <c r="G411" s="7" t="s">
        <v>69</v>
      </c>
      <c r="H411" s="7" t="s">
        <v>69</v>
      </c>
      <c r="I411" s="131"/>
      <c r="J411" s="134"/>
      <c r="K411" s="134"/>
      <c r="L411" s="15"/>
      <c r="M411" s="15"/>
    </row>
    <row r="412" spans="1:13" s="14" customFormat="1" ht="14.25" x14ac:dyDescent="0.2">
      <c r="A412" s="308" t="s">
        <v>9</v>
      </c>
      <c r="B412" s="309" t="s">
        <v>70</v>
      </c>
      <c r="C412" s="309"/>
      <c r="D412" s="513"/>
      <c r="E412" s="309"/>
      <c r="F412" s="309" t="s">
        <v>69</v>
      </c>
      <c r="G412" s="309" t="s">
        <v>69</v>
      </c>
      <c r="H412" s="309" t="s">
        <v>69</v>
      </c>
      <c r="I412" s="312" t="s">
        <v>71</v>
      </c>
      <c r="J412" s="313"/>
      <c r="K412" s="342" t="s">
        <v>100</v>
      </c>
      <c r="L412" s="342" t="s">
        <v>12263</v>
      </c>
      <c r="M412" s="342" t="s">
        <v>12264</v>
      </c>
    </row>
    <row r="413" spans="1:13" s="15" customFormat="1" x14ac:dyDescent="0.25">
      <c r="A413" s="92" t="s">
        <v>9279</v>
      </c>
      <c r="B413" s="93" t="s">
        <v>12703</v>
      </c>
      <c r="C413" s="94"/>
      <c r="D413" s="514"/>
      <c r="E413" s="94"/>
      <c r="F413" s="95"/>
      <c r="G413" s="95"/>
      <c r="H413" s="95"/>
      <c r="I413" s="97" t="s">
        <v>62</v>
      </c>
      <c r="J413" s="96"/>
      <c r="K413" s="98">
        <f>TRUNC(SUM(K415:K426),2)</f>
        <v>168.22</v>
      </c>
      <c r="L413" s="98">
        <f>TRUNC(SUM(L415:L426),2)</f>
        <v>247.88</v>
      </c>
      <c r="M413" s="98">
        <f>TRUNC(SUM(M415:M426),2)</f>
        <v>4.43</v>
      </c>
    </row>
    <row r="414" spans="1:13" s="15" customFormat="1" ht="28.5" x14ac:dyDescent="0.2">
      <c r="A414" s="99" t="s">
        <v>0</v>
      </c>
      <c r="B414" s="100" t="s">
        <v>1</v>
      </c>
      <c r="C414" s="101" t="s">
        <v>2</v>
      </c>
      <c r="D414" s="515" t="s">
        <v>95</v>
      </c>
      <c r="E414" s="103" t="s">
        <v>96</v>
      </c>
      <c r="F414" s="104" t="s">
        <v>97</v>
      </c>
      <c r="G414" s="104" t="s">
        <v>12259</v>
      </c>
      <c r="H414" s="104" t="s">
        <v>12260</v>
      </c>
      <c r="I414" s="105" t="s">
        <v>98</v>
      </c>
      <c r="J414" s="106"/>
      <c r="K414" s="104" t="s">
        <v>99</v>
      </c>
      <c r="L414" s="104" t="s">
        <v>12261</v>
      </c>
      <c r="M414" s="104" t="s">
        <v>12262</v>
      </c>
    </row>
    <row r="415" spans="1:13" s="7" customFormat="1" ht="14.25" x14ac:dyDescent="0.2">
      <c r="A415" s="66">
        <v>1</v>
      </c>
      <c r="B415" s="321" t="str">
        <f>VLOOKUP(J415,'sinapi-set_23 nao deso'!$A:$J,2,0)</f>
        <v>SERVENTE COM ENCARGOS COMPLEMENTARES</v>
      </c>
      <c r="C415" s="320" t="str">
        <f>VLOOKUP(J415,'sinapi-set_23 nao deso'!$A:$J,3,0)</f>
        <v>H</v>
      </c>
      <c r="D415" s="322">
        <v>10</v>
      </c>
      <c r="E415" s="128" t="s">
        <v>12702</v>
      </c>
      <c r="F415" s="89">
        <f>VLOOKUP(J415,'sinapi-set_23 nao deso'!$A:$J,6,0)</f>
        <v>16.63</v>
      </c>
      <c r="G415" s="71">
        <f>VLOOKUP(J415,'sinapi-set_23 nao deso'!$A:$J,7,0)+VLOOKUP(J415,'sinapi-set_23 nao deso'!$A:$J,10,0)</f>
        <v>5.35</v>
      </c>
      <c r="H415" s="71">
        <f>VLOOKUP(J415,'sinapi-set_23 nao deso'!$A:$J,8,0)</f>
        <v>0</v>
      </c>
      <c r="I415" s="10" t="s">
        <v>58</v>
      </c>
      <c r="J415" s="135">
        <v>88316</v>
      </c>
      <c r="K415" s="327">
        <f t="shared" ref="K415:K426" si="145">TRUNC($D415*F415,4)</f>
        <v>166.3</v>
      </c>
      <c r="L415" s="327">
        <f t="shared" ref="L415:L426" si="146">TRUNC($D415*G415,4)</f>
        <v>53.5</v>
      </c>
      <c r="M415" s="327">
        <f t="shared" ref="M415:M426" si="147">TRUNC($D415*H415,4)</f>
        <v>0</v>
      </c>
    </row>
    <row r="416" spans="1:13" s="7" customFormat="1" ht="14.25" x14ac:dyDescent="0.2">
      <c r="A416" s="66">
        <v>2</v>
      </c>
      <c r="B416" s="321" t="s">
        <v>12676</v>
      </c>
      <c r="C416" s="320" t="str">
        <f>VLOOKUP($J416,tabelas!$A:$L,5,0)</f>
        <v>H</v>
      </c>
      <c r="D416" s="322">
        <v>7.0000000000000007E-2</v>
      </c>
      <c r="E416" s="128" t="s">
        <v>12702</v>
      </c>
      <c r="F416" s="89">
        <f>VLOOKUP($J416,tabelas!$A:$L,12,0)</f>
        <v>27.53</v>
      </c>
      <c r="G416" s="330">
        <v>0</v>
      </c>
      <c r="H416" s="330">
        <v>0</v>
      </c>
      <c r="I416" s="10" t="s">
        <v>9263</v>
      </c>
      <c r="J416" s="135" t="s">
        <v>12678</v>
      </c>
      <c r="K416" s="327">
        <f t="shared" si="145"/>
        <v>1.9271</v>
      </c>
      <c r="L416" s="327">
        <f t="shared" si="146"/>
        <v>0</v>
      </c>
      <c r="M416" s="327">
        <f t="shared" si="147"/>
        <v>0</v>
      </c>
    </row>
    <row r="417" spans="1:13" s="7" customFormat="1" ht="14.25" x14ac:dyDescent="0.2">
      <c r="A417" s="66">
        <v>3</v>
      </c>
      <c r="B417" s="321" t="s">
        <v>12666</v>
      </c>
      <c r="C417" s="320" t="str">
        <f>VLOOKUP($J417,tabelas!$A:$L,5,0)</f>
        <v>UN</v>
      </c>
      <c r="D417" s="322">
        <v>2</v>
      </c>
      <c r="E417" s="128" t="s">
        <v>12702</v>
      </c>
      <c r="F417" s="330">
        <v>0</v>
      </c>
      <c r="G417" s="89">
        <f>VLOOKUP($J417,tabelas!$A:$L,12,0)</f>
        <v>28</v>
      </c>
      <c r="H417" s="330">
        <v>0</v>
      </c>
      <c r="I417" s="10" t="s">
        <v>9263</v>
      </c>
      <c r="J417" s="135" t="s">
        <v>12679</v>
      </c>
      <c r="K417" s="327">
        <f t="shared" si="145"/>
        <v>0</v>
      </c>
      <c r="L417" s="327">
        <f t="shared" si="146"/>
        <v>56</v>
      </c>
      <c r="M417" s="327">
        <f t="shared" si="147"/>
        <v>0</v>
      </c>
    </row>
    <row r="418" spans="1:13" s="7" customFormat="1" ht="14.25" x14ac:dyDescent="0.2">
      <c r="A418" s="66">
        <v>4</v>
      </c>
      <c r="B418" s="321" t="s">
        <v>12667</v>
      </c>
      <c r="C418" s="320" t="str">
        <f>VLOOKUP($J418,tabelas!$A:$L,5,0)</f>
        <v>UN</v>
      </c>
      <c r="D418" s="322">
        <v>4</v>
      </c>
      <c r="E418" s="128" t="s">
        <v>12702</v>
      </c>
      <c r="F418" s="330">
        <v>0</v>
      </c>
      <c r="G418" s="89">
        <f>VLOOKUP($J418,tabelas!$A:$L,12,0)</f>
        <v>22</v>
      </c>
      <c r="H418" s="330">
        <v>0</v>
      </c>
      <c r="I418" s="10" t="s">
        <v>9263</v>
      </c>
      <c r="J418" s="135" t="s">
        <v>12680</v>
      </c>
      <c r="K418" s="327">
        <f t="shared" si="145"/>
        <v>0</v>
      </c>
      <c r="L418" s="327">
        <f t="shared" si="146"/>
        <v>88</v>
      </c>
      <c r="M418" s="327">
        <f t="shared" si="147"/>
        <v>0</v>
      </c>
    </row>
    <row r="419" spans="1:13" s="7" customFormat="1" ht="14.25" x14ac:dyDescent="0.2">
      <c r="A419" s="66">
        <v>5</v>
      </c>
      <c r="B419" s="321" t="s">
        <v>12668</v>
      </c>
      <c r="C419" s="320" t="str">
        <f>VLOOKUP($J419,tabelas!$A:$L,5,0)</f>
        <v>UN</v>
      </c>
      <c r="D419" s="322">
        <v>2</v>
      </c>
      <c r="E419" s="128" t="s">
        <v>12702</v>
      </c>
      <c r="F419" s="330">
        <v>0</v>
      </c>
      <c r="G419" s="89">
        <f>VLOOKUP($J419,tabelas!$A:$L,12,0)</f>
        <v>18</v>
      </c>
      <c r="H419" s="330">
        <v>0</v>
      </c>
      <c r="I419" s="10" t="s">
        <v>9263</v>
      </c>
      <c r="J419" s="135" t="s">
        <v>12681</v>
      </c>
      <c r="K419" s="327">
        <f t="shared" si="145"/>
        <v>0</v>
      </c>
      <c r="L419" s="327">
        <f t="shared" si="146"/>
        <v>36</v>
      </c>
      <c r="M419" s="327">
        <f t="shared" si="147"/>
        <v>0</v>
      </c>
    </row>
    <row r="420" spans="1:13" s="7" customFormat="1" ht="14.25" x14ac:dyDescent="0.2">
      <c r="A420" s="66">
        <v>6</v>
      </c>
      <c r="B420" s="321" t="s">
        <v>12669</v>
      </c>
      <c r="C420" s="320" t="str">
        <f>VLOOKUP($J420,tabelas!$A:$L,5,0)</f>
        <v>JG</v>
      </c>
      <c r="D420" s="322">
        <v>5.0000000000000001E-4</v>
      </c>
      <c r="E420" s="128" t="s">
        <v>12702</v>
      </c>
      <c r="F420" s="330">
        <v>0</v>
      </c>
      <c r="G420" s="89">
        <f>VLOOKUP($J420,tabelas!$A:$L,12,0)</f>
        <v>260.82</v>
      </c>
      <c r="H420" s="330">
        <v>0</v>
      </c>
      <c r="I420" s="10" t="s">
        <v>9263</v>
      </c>
      <c r="J420" s="135" t="s">
        <v>12682</v>
      </c>
      <c r="K420" s="327">
        <f t="shared" si="145"/>
        <v>0</v>
      </c>
      <c r="L420" s="327">
        <f t="shared" si="146"/>
        <v>0.13039999999999999</v>
      </c>
      <c r="M420" s="327">
        <f t="shared" si="147"/>
        <v>0</v>
      </c>
    </row>
    <row r="421" spans="1:13" s="7" customFormat="1" ht="14.25" x14ac:dyDescent="0.2">
      <c r="A421" s="66">
        <v>7</v>
      </c>
      <c r="B421" s="321" t="s">
        <v>12670</v>
      </c>
      <c r="C421" s="320" t="str">
        <f>VLOOKUP($J421,tabelas!$A:$L,5,0)</f>
        <v>UN</v>
      </c>
      <c r="D421" s="322">
        <v>4</v>
      </c>
      <c r="E421" s="128" t="s">
        <v>12702</v>
      </c>
      <c r="F421" s="330">
        <v>0</v>
      </c>
      <c r="G421" s="89">
        <f>VLOOKUP($J421,tabelas!$A:$L,12,0)</f>
        <v>0.73</v>
      </c>
      <c r="H421" s="330">
        <v>0</v>
      </c>
      <c r="I421" s="10" t="s">
        <v>9263</v>
      </c>
      <c r="J421" s="135" t="s">
        <v>12683</v>
      </c>
      <c r="K421" s="327">
        <f t="shared" si="145"/>
        <v>0</v>
      </c>
      <c r="L421" s="327">
        <f t="shared" si="146"/>
        <v>2.92</v>
      </c>
      <c r="M421" s="327">
        <f t="shared" si="147"/>
        <v>0</v>
      </c>
    </row>
    <row r="422" spans="1:13" s="7" customFormat="1" ht="14.25" x14ac:dyDescent="0.2">
      <c r="A422" s="66">
        <v>8</v>
      </c>
      <c r="B422" s="321" t="s">
        <v>12671</v>
      </c>
      <c r="C422" s="320" t="str">
        <f>VLOOKUP($J422,tabelas!$A:$L,5,0)</f>
        <v>JG</v>
      </c>
      <c r="D422" s="322">
        <v>1E-3</v>
      </c>
      <c r="E422" s="128" t="s">
        <v>12702</v>
      </c>
      <c r="F422" s="330">
        <v>0</v>
      </c>
      <c r="G422" s="89">
        <f>VLOOKUP($J422,tabelas!$A:$L,12,0)</f>
        <v>4210</v>
      </c>
      <c r="H422" s="330">
        <v>0</v>
      </c>
      <c r="I422" s="10" t="s">
        <v>9263</v>
      </c>
      <c r="J422" s="135" t="s">
        <v>12684</v>
      </c>
      <c r="K422" s="327">
        <f t="shared" si="145"/>
        <v>0</v>
      </c>
      <c r="L422" s="327">
        <f t="shared" si="146"/>
        <v>4.21</v>
      </c>
      <c r="M422" s="327">
        <f t="shared" si="147"/>
        <v>0</v>
      </c>
    </row>
    <row r="423" spans="1:13" s="7" customFormat="1" ht="14.25" x14ac:dyDescent="0.2">
      <c r="A423" s="66">
        <v>9</v>
      </c>
      <c r="B423" s="321" t="s">
        <v>12672</v>
      </c>
      <c r="C423" s="320" t="str">
        <f>VLOOKUP($J423,tabelas!$A:$L,5,0)</f>
        <v>UN</v>
      </c>
      <c r="D423" s="322">
        <v>1E-3</v>
      </c>
      <c r="E423" s="128" t="s">
        <v>12702</v>
      </c>
      <c r="F423" s="330">
        <v>0</v>
      </c>
      <c r="G423" s="89">
        <f>VLOOKUP($J423,tabelas!$A:$L,12,0)</f>
        <v>53.5</v>
      </c>
      <c r="H423" s="330">
        <v>0</v>
      </c>
      <c r="I423" s="10" t="s">
        <v>9263</v>
      </c>
      <c r="J423" s="135" t="s">
        <v>12685</v>
      </c>
      <c r="K423" s="327">
        <f t="shared" si="145"/>
        <v>0</v>
      </c>
      <c r="L423" s="327">
        <f t="shared" si="146"/>
        <v>5.3499999999999999E-2</v>
      </c>
      <c r="M423" s="327">
        <f t="shared" si="147"/>
        <v>0</v>
      </c>
    </row>
    <row r="424" spans="1:13" s="7" customFormat="1" ht="42.75" x14ac:dyDescent="0.2">
      <c r="A424" s="66">
        <v>10</v>
      </c>
      <c r="B424" s="321" t="s">
        <v>12673</v>
      </c>
      <c r="C424" s="320" t="str">
        <f>VLOOKUP($J424,tabelas!$A:$L,5,0)</f>
        <v>M2</v>
      </c>
      <c r="D424" s="322">
        <v>0.1</v>
      </c>
      <c r="E424" s="128" t="s">
        <v>12702</v>
      </c>
      <c r="F424" s="330">
        <v>0</v>
      </c>
      <c r="G424" s="89">
        <f>VLOOKUP($J424,tabelas!$A:$L,12,0)</f>
        <v>70.7</v>
      </c>
      <c r="H424" s="330">
        <v>0</v>
      </c>
      <c r="I424" s="10" t="s">
        <v>9263</v>
      </c>
      <c r="J424" s="135" t="s">
        <v>12686</v>
      </c>
      <c r="K424" s="327">
        <f t="shared" si="145"/>
        <v>0</v>
      </c>
      <c r="L424" s="327">
        <f t="shared" si="146"/>
        <v>7.07</v>
      </c>
      <c r="M424" s="327">
        <f t="shared" si="147"/>
        <v>0</v>
      </c>
    </row>
    <row r="425" spans="1:13" s="7" customFormat="1" ht="14.25" x14ac:dyDescent="0.2">
      <c r="A425" s="66">
        <v>11</v>
      </c>
      <c r="B425" s="321" t="s">
        <v>12674</v>
      </c>
      <c r="C425" s="320" t="str">
        <f>VLOOKUP($J425,tabelas!$A:$L,5,0)</f>
        <v>H</v>
      </c>
      <c r="D425" s="322">
        <v>7.0000000000000007E-2</v>
      </c>
      <c r="E425" s="128" t="s">
        <v>12702</v>
      </c>
      <c r="F425" s="330">
        <v>0</v>
      </c>
      <c r="G425" s="330">
        <v>0</v>
      </c>
      <c r="H425" s="89">
        <f>VLOOKUP($J425,tabelas!$A:$L,12,0)</f>
        <v>12.51</v>
      </c>
      <c r="I425" s="10" t="s">
        <v>9263</v>
      </c>
      <c r="J425" s="135" t="s">
        <v>12687</v>
      </c>
      <c r="K425" s="327">
        <f t="shared" si="145"/>
        <v>0</v>
      </c>
      <c r="L425" s="327">
        <f t="shared" si="146"/>
        <v>0</v>
      </c>
      <c r="M425" s="327">
        <f t="shared" si="147"/>
        <v>0.87570000000000003</v>
      </c>
    </row>
    <row r="426" spans="1:13" s="7" customFormat="1" ht="14.25" x14ac:dyDescent="0.2">
      <c r="A426" s="66">
        <v>12</v>
      </c>
      <c r="B426" s="321" t="s">
        <v>12675</v>
      </c>
      <c r="C426" s="320" t="str">
        <f>VLOOKUP($J426,tabelas!$A:$L,5,0)</f>
        <v>H</v>
      </c>
      <c r="D426" s="322">
        <v>0.21099999999999999</v>
      </c>
      <c r="E426" s="128" t="s">
        <v>12702</v>
      </c>
      <c r="F426" s="330">
        <v>0</v>
      </c>
      <c r="G426" s="330">
        <v>0</v>
      </c>
      <c r="H426" s="89">
        <f>VLOOKUP($J426,tabelas!$A:$L,12,0)</f>
        <v>16.88</v>
      </c>
      <c r="I426" s="10" t="s">
        <v>9263</v>
      </c>
      <c r="J426" s="135" t="s">
        <v>12688</v>
      </c>
      <c r="K426" s="327">
        <f t="shared" si="145"/>
        <v>0</v>
      </c>
      <c r="L426" s="327">
        <f t="shared" si="146"/>
        <v>0</v>
      </c>
      <c r="M426" s="327">
        <f t="shared" si="147"/>
        <v>3.5615999999999999</v>
      </c>
    </row>
    <row r="427" spans="1:13" s="7" customFormat="1" x14ac:dyDescent="0.2">
      <c r="A427" s="5"/>
      <c r="B427" s="130" t="s">
        <v>69</v>
      </c>
      <c r="C427" s="131"/>
      <c r="D427" s="517"/>
      <c r="E427" s="132"/>
      <c r="F427" s="133"/>
      <c r="G427" s="7" t="s">
        <v>69</v>
      </c>
      <c r="H427" s="7" t="s">
        <v>69</v>
      </c>
      <c r="I427" s="131"/>
      <c r="J427" s="134"/>
      <c r="K427" s="134"/>
      <c r="L427" s="15"/>
      <c r="M427" s="15"/>
    </row>
    <row r="428" spans="1:13" s="7" customFormat="1" x14ac:dyDescent="0.2">
      <c r="A428" s="5"/>
      <c r="B428" s="130" t="s">
        <v>69</v>
      </c>
      <c r="C428" s="131"/>
      <c r="D428" s="517"/>
      <c r="E428" s="132"/>
      <c r="F428" s="133"/>
      <c r="G428" s="7" t="s">
        <v>69</v>
      </c>
      <c r="H428" s="7" t="s">
        <v>69</v>
      </c>
      <c r="I428" s="131"/>
      <c r="J428" s="134"/>
      <c r="K428" s="134"/>
      <c r="L428" s="15"/>
      <c r="M428" s="15"/>
    </row>
    <row r="429" spans="1:13" s="14" customFormat="1" ht="14.25" x14ac:dyDescent="0.2">
      <c r="A429" s="308" t="s">
        <v>9</v>
      </c>
      <c r="B429" s="309" t="s">
        <v>70</v>
      </c>
      <c r="C429" s="309"/>
      <c r="D429" s="513"/>
      <c r="E429" s="309"/>
      <c r="F429" s="309" t="s">
        <v>69</v>
      </c>
      <c r="G429" s="312" t="s">
        <v>12506</v>
      </c>
      <c r="H429" s="309" t="s">
        <v>69</v>
      </c>
      <c r="I429" s="312" t="s">
        <v>71</v>
      </c>
      <c r="J429" s="313"/>
      <c r="K429" s="342" t="s">
        <v>100</v>
      </c>
      <c r="L429" s="342" t="s">
        <v>12263</v>
      </c>
      <c r="M429" s="342" t="s">
        <v>12264</v>
      </c>
    </row>
    <row r="430" spans="1:13" s="15" customFormat="1" x14ac:dyDescent="0.25">
      <c r="A430" s="92" t="s">
        <v>9280</v>
      </c>
      <c r="B430" s="93" t="s">
        <v>12507</v>
      </c>
      <c r="C430" s="94"/>
      <c r="D430" s="514"/>
      <c r="E430" s="94"/>
      <c r="F430" s="95"/>
      <c r="G430" s="409">
        <f>1.8*1.5+(0.5*1.8/2)*2</f>
        <v>3.6</v>
      </c>
      <c r="H430" s="95"/>
      <c r="I430" s="97" t="s">
        <v>40</v>
      </c>
      <c r="J430" s="96"/>
      <c r="K430" s="98">
        <f>TRUNC(SUM(K432:K439),2)</f>
        <v>43.29</v>
      </c>
      <c r="L430" s="98">
        <f>TRUNC(SUM(L432:L439),2)</f>
        <v>304.66000000000003</v>
      </c>
      <c r="M430" s="98">
        <f>TRUNC(SUM(M432:M439),2)</f>
        <v>0</v>
      </c>
    </row>
    <row r="431" spans="1:13" s="15" customFormat="1" ht="28.5" x14ac:dyDescent="0.2">
      <c r="A431" s="99" t="s">
        <v>0</v>
      </c>
      <c r="B431" s="100" t="s">
        <v>1</v>
      </c>
      <c r="C431" s="101" t="s">
        <v>2</v>
      </c>
      <c r="D431" s="515" t="s">
        <v>95</v>
      </c>
      <c r="E431" s="103" t="s">
        <v>96</v>
      </c>
      <c r="F431" s="104" t="s">
        <v>97</v>
      </c>
      <c r="G431" s="104" t="s">
        <v>12259</v>
      </c>
      <c r="H431" s="104" t="s">
        <v>12260</v>
      </c>
      <c r="I431" s="105" t="s">
        <v>98</v>
      </c>
      <c r="J431" s="106"/>
      <c r="K431" s="104" t="s">
        <v>99</v>
      </c>
      <c r="L431" s="104" t="s">
        <v>12261</v>
      </c>
      <c r="M431" s="104" t="s">
        <v>12262</v>
      </c>
    </row>
    <row r="432" spans="1:13" s="15" customFormat="1" ht="14.25" x14ac:dyDescent="0.2">
      <c r="A432" s="66">
        <v>1</v>
      </c>
      <c r="B432" s="321" t="str">
        <f>VLOOKUP(J432,'sinapi-set_23 nao deso'!$A:$J,2,0)</f>
        <v>LONA PLASTICA PESADA PRETA, E = 150 MICRA</v>
      </c>
      <c r="C432" s="320" t="str">
        <f>VLOOKUP(J432,'sinapi-set_23 nao deso'!$A:$J,3,0)</f>
        <v xml:space="preserve">M2    </v>
      </c>
      <c r="D432" s="521">
        <f>TRUNC(1.128*G430,4)</f>
        <v>4.0608000000000004</v>
      </c>
      <c r="E432" s="406" t="s">
        <v>12505</v>
      </c>
      <c r="F432" s="89">
        <f>VLOOKUP(J432,'sinapi-set_23 nao deso'!$A:$J,6,0)</f>
        <v>0</v>
      </c>
      <c r="G432" s="71">
        <f>VLOOKUP(J432,'sinapi-set_23 nao deso'!$A:$J,7,0)+VLOOKUP(J432,'sinapi-set_23 nao deso'!$A:$J,10,0)</f>
        <v>1.99</v>
      </c>
      <c r="H432" s="71">
        <f>VLOOKUP(J432,'sinapi-set_23 nao deso'!$A:$J,8,0)</f>
        <v>0</v>
      </c>
      <c r="I432" s="407" t="s">
        <v>58</v>
      </c>
      <c r="J432" s="408">
        <v>3777</v>
      </c>
      <c r="K432" s="327">
        <f t="shared" ref="K432:K439" si="148">TRUNC($D432*F432,4)</f>
        <v>0</v>
      </c>
      <c r="L432" s="327">
        <f t="shared" ref="L432:L439" si="149">TRUNC($D432*G432,4)</f>
        <v>8.0808999999999997</v>
      </c>
      <c r="M432" s="327">
        <f t="shared" ref="M432:M439" si="150">TRUNC($D432*H432,4)</f>
        <v>0</v>
      </c>
    </row>
    <row r="433" spans="1:13" s="15" customFormat="1" ht="42.75" x14ac:dyDescent="0.2">
      <c r="A433" s="66">
        <v>2</v>
      </c>
      <c r="B433" s="321" t="str">
        <f>VLOOKUP(J433,'sinapi-set_23 nao deso'!$A:$J,2,0)</f>
        <v>SARRAFO NAO APARELHADO *2,5 X 10* CM, EM MACARANDUBA/MASSARANDUBA, ANGELIM OU EQUIVALENTE DA REGIAO - BRUTA</v>
      </c>
      <c r="C433" s="320" t="str">
        <f>VLOOKUP(J433,'sinapi-set_23 nao deso'!$A:$J,3,0)</f>
        <v xml:space="preserve">M     </v>
      </c>
      <c r="D433" s="521">
        <f>TRUNC(0.25*G430,4)</f>
        <v>0.9</v>
      </c>
      <c r="E433" s="406" t="s">
        <v>12505</v>
      </c>
      <c r="F433" s="89">
        <f>VLOOKUP(J433,'sinapi-set_23 nao deso'!$A:$J,6,0)</f>
        <v>0</v>
      </c>
      <c r="G433" s="71">
        <f>VLOOKUP(J433,'sinapi-set_23 nao deso'!$A:$J,7,0)+VLOOKUP(J433,'sinapi-set_23 nao deso'!$A:$J,10,0)</f>
        <v>5.61</v>
      </c>
      <c r="H433" s="71">
        <f>VLOOKUP(J433,'sinapi-set_23 nao deso'!$A:$J,8,0)</f>
        <v>0</v>
      </c>
      <c r="I433" s="407" t="s">
        <v>58</v>
      </c>
      <c r="J433" s="408">
        <v>4460</v>
      </c>
      <c r="K433" s="327">
        <f t="shared" si="148"/>
        <v>0</v>
      </c>
      <c r="L433" s="327">
        <f t="shared" si="149"/>
        <v>5.0490000000000004</v>
      </c>
      <c r="M433" s="327">
        <f t="shared" si="150"/>
        <v>0</v>
      </c>
    </row>
    <row r="434" spans="1:13" s="15" customFormat="1" ht="28.5" x14ac:dyDescent="0.2">
      <c r="A434" s="66">
        <v>3</v>
      </c>
      <c r="B434" s="321" t="str">
        <f>VLOOKUP(J434,'sinapi-set_23 nao deso'!$A:$J,2,0)</f>
        <v>SARRAFO *2,5 X 7,5* CM EM PINUS, MISTA OU EQUIVALENTE DA REGIAO - BRUTA</v>
      </c>
      <c r="C434" s="320" t="str">
        <f>VLOOKUP(J434,'sinapi-set_23 nao deso'!$A:$J,3,0)</f>
        <v xml:space="preserve">M     </v>
      </c>
      <c r="D434" s="521">
        <f>TRUNC(0.2*G430,4)</f>
        <v>0.72</v>
      </c>
      <c r="E434" s="406" t="s">
        <v>12505</v>
      </c>
      <c r="F434" s="89">
        <f>VLOOKUP(J434,'sinapi-set_23 nao deso'!$A:$J,6,0)</f>
        <v>0</v>
      </c>
      <c r="G434" s="71">
        <f>VLOOKUP(J434,'sinapi-set_23 nao deso'!$A:$J,7,0)+VLOOKUP(J434,'sinapi-set_23 nao deso'!$A:$J,10,0)</f>
        <v>2.46</v>
      </c>
      <c r="H434" s="71">
        <f>VLOOKUP(J434,'sinapi-set_23 nao deso'!$A:$J,8,0)</f>
        <v>0</v>
      </c>
      <c r="I434" s="407" t="s">
        <v>58</v>
      </c>
      <c r="J434" s="408">
        <v>4517</v>
      </c>
      <c r="K434" s="327">
        <f t="shared" si="148"/>
        <v>0</v>
      </c>
      <c r="L434" s="327">
        <f t="shared" si="149"/>
        <v>1.7712000000000001</v>
      </c>
      <c r="M434" s="327">
        <f t="shared" si="150"/>
        <v>0</v>
      </c>
    </row>
    <row r="435" spans="1:13" s="15" customFormat="1" ht="42.75" x14ac:dyDescent="0.2">
      <c r="A435" s="66">
        <v>4</v>
      </c>
      <c r="B435" s="321" t="str">
        <f>VLOOKUP(J435,'sinapi-set_23 nao deso'!$A:$J,2,0)</f>
        <v>TELA DE ACO SOLDADA NERVURADA, CA-60, Q-196, (3,11 KG/M2), DIAMETRO DO FIO = 5,0 MM, LARGURA = 2,45 M, ESPACAMENTO DA MALHA = 10 X 10 CM</v>
      </c>
      <c r="C435" s="320" t="str">
        <f>VLOOKUP(J435,'sinapi-set_23 nao deso'!$A:$J,3,0)</f>
        <v xml:space="preserve">M2    </v>
      </c>
      <c r="D435" s="521">
        <f>TRUNC(1.1224*G430,4)</f>
        <v>4.0406000000000004</v>
      </c>
      <c r="E435" s="406" t="s">
        <v>12505</v>
      </c>
      <c r="F435" s="89">
        <f>VLOOKUP(J435,'sinapi-set_23 nao deso'!$A:$J,6,0)</f>
        <v>0</v>
      </c>
      <c r="G435" s="71">
        <f>VLOOKUP(J435,'sinapi-set_23 nao deso'!$A:$J,7,0)+VLOOKUP(J435,'sinapi-set_23 nao deso'!$A:$J,10,0)</f>
        <v>27.34</v>
      </c>
      <c r="H435" s="71">
        <f>VLOOKUP(J435,'sinapi-set_23 nao deso'!$A:$J,8,0)</f>
        <v>0</v>
      </c>
      <c r="I435" s="407" t="s">
        <v>58</v>
      </c>
      <c r="J435" s="408">
        <v>7156</v>
      </c>
      <c r="K435" s="327">
        <f t="shared" si="148"/>
        <v>0</v>
      </c>
      <c r="L435" s="327">
        <f t="shared" si="149"/>
        <v>110.47</v>
      </c>
      <c r="M435" s="327">
        <f t="shared" si="150"/>
        <v>0</v>
      </c>
    </row>
    <row r="436" spans="1:13" s="15" customFormat="1" ht="42.75" x14ac:dyDescent="0.2">
      <c r="A436" s="66">
        <v>5</v>
      </c>
      <c r="B436" s="321" t="str">
        <f>VLOOKUP(J436,'sinapi-set_23 nao deso'!$A:$J,2,0)</f>
        <v>CONCRETO USINADO BOMBEAVEL, CLASSE DE RESISTENCIA C20, COM BRITA 0 E 1, SLUMP = 100 +/- 20 MM, EXCLUI SERVICO DE BOMBEAMENTO (NBR 8953)</v>
      </c>
      <c r="C436" s="320" t="str">
        <f>VLOOKUP(J436,'sinapi-set_23 nao deso'!$A:$J,3,0)</f>
        <v xml:space="preserve">M3    </v>
      </c>
      <c r="D436" s="521">
        <f>TRUNC(0.097*G430,4)</f>
        <v>0.34920000000000001</v>
      </c>
      <c r="E436" s="406" t="s">
        <v>12505</v>
      </c>
      <c r="F436" s="89">
        <f>VLOOKUP(J436,'sinapi-set_23 nao deso'!$A:$J,6,0)</f>
        <v>0</v>
      </c>
      <c r="G436" s="71">
        <f>VLOOKUP(J436,'sinapi-set_23 nao deso'!$A:$J,7,0)+VLOOKUP(J436,'sinapi-set_23 nao deso'!$A:$J,10,0)</f>
        <v>478</v>
      </c>
      <c r="H436" s="71">
        <f>VLOOKUP(J436,'sinapi-set_23 nao deso'!$A:$J,8,0)</f>
        <v>0</v>
      </c>
      <c r="I436" s="407" t="s">
        <v>58</v>
      </c>
      <c r="J436" s="408">
        <v>34492</v>
      </c>
      <c r="K436" s="327">
        <f t="shared" si="148"/>
        <v>0</v>
      </c>
      <c r="L436" s="327">
        <f t="shared" si="149"/>
        <v>166.91759999999999</v>
      </c>
      <c r="M436" s="327">
        <f t="shared" si="150"/>
        <v>0</v>
      </c>
    </row>
    <row r="437" spans="1:13" s="15" customFormat="1" ht="28.5" x14ac:dyDescent="0.2">
      <c r="A437" s="66">
        <v>6</v>
      </c>
      <c r="B437" s="321" t="str">
        <f>VLOOKUP(J437,'sinapi-set_23 nao deso'!$A:$J,2,0)</f>
        <v>CARPINTEIRO DE FORMAS COM ENCARGOS COMPLEMENTARES</v>
      </c>
      <c r="C437" s="320" t="str">
        <f>VLOOKUP(J437,'sinapi-set_23 nao deso'!$A:$J,3,0)</f>
        <v>H</v>
      </c>
      <c r="D437" s="521">
        <f>TRUNC(0.1805*G430,4)</f>
        <v>0.64980000000000004</v>
      </c>
      <c r="E437" s="406" t="s">
        <v>12505</v>
      </c>
      <c r="F437" s="89">
        <f>VLOOKUP(J437,'sinapi-set_23 nao deso'!$A:$J,6,0)</f>
        <v>20.95</v>
      </c>
      <c r="G437" s="71">
        <f>VLOOKUP(J437,'sinapi-set_23 nao deso'!$A:$J,7,0)+VLOOKUP(J437,'sinapi-set_23 nao deso'!$A:$J,10,0)</f>
        <v>5.34</v>
      </c>
      <c r="H437" s="71">
        <f>VLOOKUP(J437,'sinapi-set_23 nao deso'!$A:$J,8,0)</f>
        <v>0</v>
      </c>
      <c r="I437" s="407" t="s">
        <v>58</v>
      </c>
      <c r="J437" s="408">
        <v>88262</v>
      </c>
      <c r="K437" s="327">
        <f t="shared" si="148"/>
        <v>13.613300000000001</v>
      </c>
      <c r="L437" s="327">
        <f t="shared" si="149"/>
        <v>3.4699</v>
      </c>
      <c r="M437" s="327">
        <f t="shared" si="150"/>
        <v>0</v>
      </c>
    </row>
    <row r="438" spans="1:13" s="15" customFormat="1" ht="14.25" x14ac:dyDescent="0.2">
      <c r="A438" s="66">
        <v>7</v>
      </c>
      <c r="B438" s="321" t="str">
        <f>VLOOKUP(J438,'sinapi-set_23 nao deso'!$A:$J,2,0)</f>
        <v>PEDREIRO COM ENCARGOS COMPLEMENTARES</v>
      </c>
      <c r="C438" s="320" t="str">
        <f>VLOOKUP(J438,'sinapi-set_23 nao deso'!$A:$J,3,0)</f>
        <v>H</v>
      </c>
      <c r="D438" s="521">
        <f>TRUNC(0.1388*G430,4)</f>
        <v>0.49959999999999999</v>
      </c>
      <c r="E438" s="406" t="s">
        <v>12505</v>
      </c>
      <c r="F438" s="89">
        <f>VLOOKUP(J438,'sinapi-set_23 nao deso'!$A:$J,6,0)</f>
        <v>21.16</v>
      </c>
      <c r="G438" s="71">
        <f>VLOOKUP(J438,'sinapi-set_23 nao deso'!$A:$J,7,0)+VLOOKUP(J438,'sinapi-set_23 nao deso'!$A:$J,10,0)</f>
        <v>5.52</v>
      </c>
      <c r="H438" s="71">
        <f>VLOOKUP(J438,'sinapi-set_23 nao deso'!$A:$J,8,0)</f>
        <v>0</v>
      </c>
      <c r="I438" s="407" t="s">
        <v>58</v>
      </c>
      <c r="J438" s="408">
        <v>88309</v>
      </c>
      <c r="K438" s="327">
        <f t="shared" si="148"/>
        <v>10.5715</v>
      </c>
      <c r="L438" s="327">
        <f t="shared" si="149"/>
        <v>2.7576999999999998</v>
      </c>
      <c r="M438" s="327">
        <f t="shared" si="150"/>
        <v>0</v>
      </c>
    </row>
    <row r="439" spans="1:13" s="15" customFormat="1" ht="14.25" x14ac:dyDescent="0.2">
      <c r="A439" s="66">
        <v>8</v>
      </c>
      <c r="B439" s="321" t="str">
        <f>VLOOKUP(J439,'sinapi-set_23 nao deso'!$A:$J,2,0)</f>
        <v>SERVENTE COM ENCARGOS COMPLEMENTARES</v>
      </c>
      <c r="C439" s="320" t="str">
        <f>VLOOKUP(J439,'sinapi-set_23 nao deso'!$A:$J,3,0)</f>
        <v>H</v>
      </c>
      <c r="D439" s="521">
        <f>TRUNC(0.3193*G430,4)</f>
        <v>1.1494</v>
      </c>
      <c r="E439" s="406" t="s">
        <v>12505</v>
      </c>
      <c r="F439" s="89">
        <f>VLOOKUP(J439,'sinapi-set_23 nao deso'!$A:$J,6,0)</f>
        <v>16.63</v>
      </c>
      <c r="G439" s="71">
        <f>VLOOKUP(J439,'sinapi-set_23 nao deso'!$A:$J,7,0)+VLOOKUP(J439,'sinapi-set_23 nao deso'!$A:$J,10,0)</f>
        <v>5.35</v>
      </c>
      <c r="H439" s="71">
        <f>VLOOKUP(J439,'sinapi-set_23 nao deso'!$A:$J,8,0)</f>
        <v>0</v>
      </c>
      <c r="I439" s="407" t="s">
        <v>58</v>
      </c>
      <c r="J439" s="408">
        <v>88316</v>
      </c>
      <c r="K439" s="327">
        <f t="shared" si="148"/>
        <v>19.1145</v>
      </c>
      <c r="L439" s="327">
        <f t="shared" si="149"/>
        <v>6.1492000000000004</v>
      </c>
      <c r="M439" s="327">
        <f t="shared" si="150"/>
        <v>0</v>
      </c>
    </row>
    <row r="440" spans="1:13" s="7" customFormat="1" x14ac:dyDescent="0.2">
      <c r="A440" s="5"/>
      <c r="B440" s="130" t="s">
        <v>69</v>
      </c>
      <c r="C440" s="131"/>
      <c r="D440" s="517"/>
      <c r="E440" s="132"/>
      <c r="F440" s="133"/>
      <c r="G440" s="7" t="s">
        <v>69</v>
      </c>
      <c r="H440" s="7" t="s">
        <v>69</v>
      </c>
      <c r="I440" s="131"/>
      <c r="J440" s="134"/>
      <c r="K440" s="134"/>
      <c r="L440" s="15"/>
      <c r="M440" s="15"/>
    </row>
    <row r="441" spans="1:13" s="7" customFormat="1" x14ac:dyDescent="0.2">
      <c r="A441" s="5"/>
      <c r="B441" s="130" t="s">
        <v>69</v>
      </c>
      <c r="C441" s="131"/>
      <c r="D441" s="517"/>
      <c r="E441" s="132"/>
      <c r="F441" s="133"/>
      <c r="G441" s="7" t="s">
        <v>69</v>
      </c>
      <c r="H441" s="7" t="s">
        <v>69</v>
      </c>
      <c r="I441" s="131"/>
      <c r="J441" s="134"/>
      <c r="K441" s="134"/>
      <c r="L441" s="15"/>
      <c r="M441" s="15"/>
    </row>
    <row r="442" spans="1:13" s="14" customFormat="1" ht="14.25" x14ac:dyDescent="0.2">
      <c r="A442" s="308" t="s">
        <v>9</v>
      </c>
      <c r="B442" s="309" t="s">
        <v>70</v>
      </c>
      <c r="C442" s="309"/>
      <c r="D442" s="513"/>
      <c r="E442" s="309"/>
      <c r="F442" s="309" t="s">
        <v>69</v>
      </c>
      <c r="G442" s="309"/>
      <c r="H442" s="313"/>
      <c r="I442" s="312" t="s">
        <v>71</v>
      </c>
      <c r="J442" s="313"/>
      <c r="K442" s="342" t="s">
        <v>100</v>
      </c>
      <c r="L442" s="342" t="s">
        <v>12263</v>
      </c>
      <c r="M442" s="342" t="s">
        <v>12264</v>
      </c>
    </row>
    <row r="443" spans="1:13" s="15" customFormat="1" x14ac:dyDescent="0.25">
      <c r="A443" s="92" t="s">
        <v>9281</v>
      </c>
      <c r="B443" s="93" t="s">
        <v>12812</v>
      </c>
      <c r="C443" s="94"/>
      <c r="D443" s="514"/>
      <c r="E443" s="94"/>
      <c r="F443" s="95"/>
      <c r="G443" s="95"/>
      <c r="H443" s="96"/>
      <c r="I443" s="97" t="s">
        <v>87</v>
      </c>
      <c r="J443" s="402"/>
      <c r="K443" s="98">
        <f>TRUNC(SUM(K445:K448),2)</f>
        <v>39.299999999999997</v>
      </c>
      <c r="L443" s="98">
        <f>TRUNC(SUM(L445:L448),2)</f>
        <v>107.76</v>
      </c>
      <c r="M443" s="98">
        <f>TRUNC(SUM(M445:M448),2)</f>
        <v>0.05</v>
      </c>
    </row>
    <row r="444" spans="1:13" s="15" customFormat="1" ht="28.5" x14ac:dyDescent="0.2">
      <c r="A444" s="99" t="s">
        <v>0</v>
      </c>
      <c r="B444" s="100" t="s">
        <v>1</v>
      </c>
      <c r="C444" s="102" t="s">
        <v>2</v>
      </c>
      <c r="D444" s="515" t="s">
        <v>95</v>
      </c>
      <c r="E444" s="103" t="s">
        <v>96</v>
      </c>
      <c r="F444" s="104" t="s">
        <v>97</v>
      </c>
      <c r="G444" s="104" t="s">
        <v>12259</v>
      </c>
      <c r="H444" s="104" t="s">
        <v>12260</v>
      </c>
      <c r="I444" s="105" t="s">
        <v>98</v>
      </c>
      <c r="J444" s="403"/>
      <c r="K444" s="104" t="s">
        <v>99</v>
      </c>
      <c r="L444" s="104" t="s">
        <v>12261</v>
      </c>
      <c r="M444" s="104" t="s">
        <v>12262</v>
      </c>
    </row>
    <row r="445" spans="1:13" ht="28.5" x14ac:dyDescent="0.25">
      <c r="A445" s="68">
        <v>1</v>
      </c>
      <c r="B445" s="321" t="str">
        <f>VLOOKUP(J445,'sinapi-set_23 nao deso'!$A:$J,2,0)</f>
        <v>PISO PODOTATIL DE CONCRETO - DIRECIONAL E ALERTA, *40 X 40 X 2,5* CM</v>
      </c>
      <c r="C445" s="320" t="str">
        <f>VLOOKUP(J445,'sinapi-set_23 nao deso'!$A:$J,3,0)</f>
        <v xml:space="preserve">UN    </v>
      </c>
      <c r="D445" s="522">
        <f>1/(0.4*0.4)</f>
        <v>6.2499999999999991</v>
      </c>
      <c r="E445" s="128"/>
      <c r="F445" s="89">
        <f>VLOOKUP(J445,'sinapi-set_23 nao deso'!$A:$J,6,0)</f>
        <v>0</v>
      </c>
      <c r="G445" s="71">
        <f>VLOOKUP(J445,'sinapi-set_23 nao deso'!$A:$J,7,0)+VLOOKUP(J445,'sinapi-set_23 nao deso'!$A:$J,10,0)</f>
        <v>12.71</v>
      </c>
      <c r="H445" s="71">
        <f>VLOOKUP(J445,'sinapi-set_23 nao deso'!$A:$J,8,0)</f>
        <v>0</v>
      </c>
      <c r="I445" s="331" t="s">
        <v>58</v>
      </c>
      <c r="J445" s="135">
        <v>36178</v>
      </c>
      <c r="K445" s="327">
        <f t="shared" ref="K445:K448" si="151">TRUNC($D445*F445,4)</f>
        <v>0</v>
      </c>
      <c r="L445" s="327">
        <f t="shared" ref="L445:L448" si="152">TRUNC($D445*G445,4)</f>
        <v>79.4375</v>
      </c>
      <c r="M445" s="327">
        <f t="shared" ref="M445:M448" si="153">TRUNC($D445*H445,4)</f>
        <v>0</v>
      </c>
    </row>
    <row r="446" spans="1:13" ht="42.75" x14ac:dyDescent="0.25">
      <c r="A446" s="68">
        <v>2</v>
      </c>
      <c r="B446" s="321" t="str">
        <f>VLOOKUP(J446,'sinapi-set_23 nao deso'!$A:$J,2,0)</f>
        <v>ARGAMASSA TRAÇO 1:3 (EM VOLUME DE CIMENTO E AREIA MÉDIA ÚMIDA) PARA CONTRAPISO, PREPARO MECÂNICO COM BETONEIRA 400 L. AF_08/2019</v>
      </c>
      <c r="C446" s="320" t="str">
        <f>VLOOKUP(J446,'sinapi-set_23 nao deso'!$A:$J,3,0)</f>
        <v>M3</v>
      </c>
      <c r="D446" s="522">
        <v>3.0700000000000002E-2</v>
      </c>
      <c r="E446" s="128" t="s">
        <v>12504</v>
      </c>
      <c r="F446" s="89">
        <f>VLOOKUP(J446,'sinapi-set_23 nao deso'!$A:$J,6,0)</f>
        <v>99.27</v>
      </c>
      <c r="G446" s="71">
        <f>VLOOKUP(J446,'sinapi-set_23 nao deso'!$A:$J,7,0)+VLOOKUP(J446,'sinapi-set_23 nao deso'!$A:$J,10,0)</f>
        <v>592.88</v>
      </c>
      <c r="H446" s="71">
        <f>VLOOKUP(J446,'sinapi-set_23 nao deso'!$A:$J,8,0)</f>
        <v>1.85</v>
      </c>
      <c r="I446" s="331" t="s">
        <v>58</v>
      </c>
      <c r="J446" s="135">
        <v>87298</v>
      </c>
      <c r="K446" s="327">
        <f t="shared" si="151"/>
        <v>3.0474999999999999</v>
      </c>
      <c r="L446" s="327">
        <f t="shared" si="152"/>
        <v>18.2014</v>
      </c>
      <c r="M446" s="327">
        <f t="shared" si="153"/>
        <v>5.67E-2</v>
      </c>
    </row>
    <row r="447" spans="1:13" s="6" customFormat="1" ht="28.5" x14ac:dyDescent="0.25">
      <c r="A447" s="68">
        <v>3</v>
      </c>
      <c r="B447" s="321" t="str">
        <f>VLOOKUP(J447,'sinapi-set_23 nao deso'!$A:$J,2,0)</f>
        <v>AZULEJISTA OU LADRILHISTA COM ENCARGOS COMPLEMENTARES</v>
      </c>
      <c r="C447" s="320" t="str">
        <f>VLOOKUP(J447,'sinapi-set_23 nao deso'!$A:$J,3,0)</f>
        <v>H</v>
      </c>
      <c r="D447" s="522">
        <v>1.236</v>
      </c>
      <c r="E447" s="128" t="s">
        <v>12503</v>
      </c>
      <c r="F447" s="89">
        <f>VLOOKUP(J447,'sinapi-set_23 nao deso'!$A:$J,6,0)</f>
        <v>21.02</v>
      </c>
      <c r="G447" s="71">
        <f>VLOOKUP(J447,'sinapi-set_23 nao deso'!$A:$J,7,0)+VLOOKUP(J447,'sinapi-set_23 nao deso'!$A:$J,10,0)</f>
        <v>5.52</v>
      </c>
      <c r="H447" s="71">
        <f>VLOOKUP(J447,'sinapi-set_23 nao deso'!$A:$J,8,0)</f>
        <v>0</v>
      </c>
      <c r="I447" s="331" t="s">
        <v>58</v>
      </c>
      <c r="J447" s="135">
        <v>88256</v>
      </c>
      <c r="K447" s="327">
        <f t="shared" si="151"/>
        <v>25.980699999999999</v>
      </c>
      <c r="L447" s="327">
        <f t="shared" si="152"/>
        <v>6.8227000000000002</v>
      </c>
      <c r="M447" s="327">
        <f t="shared" si="153"/>
        <v>0</v>
      </c>
    </row>
    <row r="448" spans="1:13" s="6" customFormat="1" x14ac:dyDescent="0.25">
      <c r="A448" s="68">
        <v>4</v>
      </c>
      <c r="B448" s="321" t="str">
        <f>VLOOKUP(J448,'sinapi-set_23 nao deso'!$A:$J,2,0)</f>
        <v>SERVENTE COM ENCARGOS COMPLEMENTARES</v>
      </c>
      <c r="C448" s="320" t="str">
        <f>VLOOKUP(J448,'sinapi-set_23 nao deso'!$A:$J,3,0)</f>
        <v>H</v>
      </c>
      <c r="D448" s="522">
        <v>0.61799999999999999</v>
      </c>
      <c r="E448" s="128" t="s">
        <v>12503</v>
      </c>
      <c r="F448" s="89">
        <f>VLOOKUP(J448,'sinapi-set_23 nao deso'!$A:$J,6,0)</f>
        <v>16.63</v>
      </c>
      <c r="G448" s="71">
        <f>VLOOKUP(J448,'sinapi-set_23 nao deso'!$A:$J,7,0)+VLOOKUP(J448,'sinapi-set_23 nao deso'!$A:$J,10,0)</f>
        <v>5.35</v>
      </c>
      <c r="H448" s="71">
        <f>VLOOKUP(J448,'sinapi-set_23 nao deso'!$A:$J,8,0)</f>
        <v>0</v>
      </c>
      <c r="I448" s="331" t="s">
        <v>58</v>
      </c>
      <c r="J448" s="135">
        <v>88316</v>
      </c>
      <c r="K448" s="327">
        <f t="shared" si="151"/>
        <v>10.2773</v>
      </c>
      <c r="L448" s="327">
        <f t="shared" si="152"/>
        <v>3.3062999999999998</v>
      </c>
      <c r="M448" s="327">
        <f t="shared" si="153"/>
        <v>0</v>
      </c>
    </row>
    <row r="449" spans="1:13" s="7" customFormat="1" x14ac:dyDescent="0.2">
      <c r="A449" s="5"/>
      <c r="B449" s="130" t="s">
        <v>69</v>
      </c>
      <c r="C449" s="131"/>
      <c r="D449" s="517"/>
      <c r="E449" s="132"/>
      <c r="F449" s="133"/>
      <c r="G449" s="7" t="s">
        <v>69</v>
      </c>
      <c r="H449" s="7" t="s">
        <v>69</v>
      </c>
      <c r="I449" s="131"/>
      <c r="J449" s="134"/>
      <c r="K449" s="134"/>
      <c r="L449" s="15"/>
      <c r="M449" s="15"/>
    </row>
    <row r="450" spans="1:13" s="7" customFormat="1" x14ac:dyDescent="0.2">
      <c r="A450" s="5"/>
      <c r="B450" s="130" t="s">
        <v>69</v>
      </c>
      <c r="C450" s="131"/>
      <c r="D450" s="517"/>
      <c r="E450" s="132"/>
      <c r="F450" s="133"/>
      <c r="G450" s="7" t="s">
        <v>69</v>
      </c>
      <c r="H450" s="7" t="s">
        <v>69</v>
      </c>
      <c r="I450" s="131"/>
      <c r="J450" s="134"/>
      <c r="K450" s="134"/>
      <c r="L450" s="15"/>
      <c r="M450" s="15"/>
    </row>
    <row r="451" spans="1:13" s="14" customFormat="1" ht="14.25" x14ac:dyDescent="0.2">
      <c r="A451" s="308" t="s">
        <v>9</v>
      </c>
      <c r="B451" s="309" t="s">
        <v>70</v>
      </c>
      <c r="C451" s="309"/>
      <c r="D451" s="513"/>
      <c r="E451" s="309"/>
      <c r="F451" s="309" t="s">
        <v>69</v>
      </c>
      <c r="G451" s="309"/>
      <c r="H451" s="313"/>
      <c r="I451" s="312" t="s">
        <v>71</v>
      </c>
      <c r="J451" s="313"/>
      <c r="K451" s="342" t="s">
        <v>100</v>
      </c>
      <c r="L451" s="342" t="s">
        <v>12263</v>
      </c>
      <c r="M451" s="342" t="s">
        <v>12264</v>
      </c>
    </row>
    <row r="452" spans="1:13" s="15" customFormat="1" x14ac:dyDescent="0.25">
      <c r="A452" s="92" t="s">
        <v>9282</v>
      </c>
      <c r="B452" s="93" t="s">
        <v>12545</v>
      </c>
      <c r="C452" s="94"/>
      <c r="D452" s="514"/>
      <c r="E452" s="94"/>
      <c r="F452" s="95"/>
      <c r="G452" s="95"/>
      <c r="H452" s="96"/>
      <c r="I452" s="97" t="s">
        <v>87</v>
      </c>
      <c r="J452" s="402"/>
      <c r="K452" s="98">
        <f>TRUNC(SUM(K454:K461),2)</f>
        <v>4.4800000000000004</v>
      </c>
      <c r="L452" s="98">
        <f>TRUNC(SUM(L454:L461),2)</f>
        <v>20.99</v>
      </c>
      <c r="M452" s="98">
        <f>TRUNC(SUM(M454:M461),2)</f>
        <v>0.79</v>
      </c>
    </row>
    <row r="453" spans="1:13" s="15" customFormat="1" ht="28.5" x14ac:dyDescent="0.2">
      <c r="A453" s="99" t="s">
        <v>0</v>
      </c>
      <c r="B453" s="100" t="s">
        <v>1</v>
      </c>
      <c r="C453" s="102" t="s">
        <v>2</v>
      </c>
      <c r="D453" s="515" t="s">
        <v>95</v>
      </c>
      <c r="E453" s="103" t="s">
        <v>96</v>
      </c>
      <c r="F453" s="104" t="s">
        <v>97</v>
      </c>
      <c r="G453" s="104" t="s">
        <v>12259</v>
      </c>
      <c r="H453" s="104" t="s">
        <v>12260</v>
      </c>
      <c r="I453" s="105" t="s">
        <v>98</v>
      </c>
      <c r="J453" s="403"/>
      <c r="K453" s="104" t="s">
        <v>99</v>
      </c>
      <c r="L453" s="104" t="s">
        <v>12261</v>
      </c>
      <c r="M453" s="104" t="s">
        <v>12262</v>
      </c>
    </row>
    <row r="454" spans="1:13" x14ac:dyDescent="0.25">
      <c r="A454" s="66">
        <v>1</v>
      </c>
      <c r="B454" s="67" t="s">
        <v>9258</v>
      </c>
      <c r="C454" s="320"/>
      <c r="D454" s="521"/>
      <c r="E454" s="406"/>
      <c r="F454" s="89"/>
      <c r="G454" s="71"/>
      <c r="H454" s="71"/>
      <c r="I454" s="331"/>
      <c r="J454" s="135"/>
      <c r="K454" s="65"/>
      <c r="L454" s="65"/>
      <c r="M454" s="65"/>
    </row>
    <row r="455" spans="1:13" x14ac:dyDescent="0.25">
      <c r="A455" s="66" t="s">
        <v>9219</v>
      </c>
      <c r="B455" s="321" t="str">
        <f>VLOOKUP(J455,'sinapi-set_23 nao deso'!$A:$J,2,0)</f>
        <v>GRAMA BATATAIS EM PLACAS, SEM PLANTIO</v>
      </c>
      <c r="C455" s="320" t="str">
        <f>VLOOKUP(J455,'sinapi-set_23 nao deso'!$A:$J,3,0)</f>
        <v xml:space="preserve">M2    </v>
      </c>
      <c r="D455" s="521">
        <v>1</v>
      </c>
      <c r="E455" s="406" t="s">
        <v>12508</v>
      </c>
      <c r="F455" s="89">
        <f>VLOOKUP(J455,'sinapi-set_23 nao deso'!$A:$J,6,0)</f>
        <v>0</v>
      </c>
      <c r="G455" s="71">
        <f>VLOOKUP(J455,'sinapi-set_23 nao deso'!$A:$J,7,0)+VLOOKUP(J455,'sinapi-set_23 nao deso'!$A:$J,10,0)</f>
        <v>18.920000000000002</v>
      </c>
      <c r="H455" s="71">
        <f>VLOOKUP(J455,'sinapi-set_23 nao deso'!$A:$J,8,0)</f>
        <v>0</v>
      </c>
      <c r="I455" s="331" t="s">
        <v>58</v>
      </c>
      <c r="J455" s="135">
        <v>3324</v>
      </c>
      <c r="K455" s="327">
        <f t="shared" ref="K455:K457" si="154">TRUNC($D455*F455,4)</f>
        <v>0</v>
      </c>
      <c r="L455" s="327">
        <f t="shared" ref="L455:L457" si="155">TRUNC($D455*G455,4)</f>
        <v>18.920000000000002</v>
      </c>
      <c r="M455" s="327">
        <f t="shared" ref="M455:M457" si="156">TRUNC($D455*H455,4)</f>
        <v>0</v>
      </c>
    </row>
    <row r="456" spans="1:13" x14ac:dyDescent="0.25">
      <c r="A456" s="66" t="s">
        <v>9220</v>
      </c>
      <c r="B456" s="321" t="str">
        <f>VLOOKUP(J456,'sinapi-set_23 nao deso'!$A:$J,2,0)</f>
        <v>SERVENTE COM ENCARGOS COMPLEMENTARES</v>
      </c>
      <c r="C456" s="320" t="str">
        <f>VLOOKUP(J456,'sinapi-set_23 nao deso'!$A:$J,3,0)</f>
        <v>H</v>
      </c>
      <c r="D456" s="521">
        <f>0.1564*1.2</f>
        <v>0.18768000000000001</v>
      </c>
      <c r="E456" s="406" t="s">
        <v>12546</v>
      </c>
      <c r="F456" s="89">
        <f>VLOOKUP(J456,'sinapi-set_23 nao deso'!$A:$J,6,0)</f>
        <v>16.63</v>
      </c>
      <c r="G456" s="71">
        <f>VLOOKUP(J456,'sinapi-set_23 nao deso'!$A:$J,7,0)+VLOOKUP(J456,'sinapi-set_23 nao deso'!$A:$J,10,0)</f>
        <v>5.35</v>
      </c>
      <c r="H456" s="71">
        <f>VLOOKUP(J456,'sinapi-set_23 nao deso'!$A:$J,8,0)</f>
        <v>0</v>
      </c>
      <c r="I456" s="331" t="s">
        <v>58</v>
      </c>
      <c r="J456" s="135">
        <v>88316</v>
      </c>
      <c r="K456" s="327">
        <f t="shared" si="154"/>
        <v>3.1211000000000002</v>
      </c>
      <c r="L456" s="327">
        <f t="shared" si="155"/>
        <v>1.004</v>
      </c>
      <c r="M456" s="327">
        <f t="shared" si="156"/>
        <v>0</v>
      </c>
    </row>
    <row r="457" spans="1:13" x14ac:dyDescent="0.25">
      <c r="A457" s="66" t="s">
        <v>9221</v>
      </c>
      <c r="B457" s="321" t="str">
        <f>VLOOKUP(J457,'sinapi-set_23 nao deso'!$A:$J,2,0)</f>
        <v>JARDINEIRO COM ENCARGOS COMPLEMENTARES</v>
      </c>
      <c r="C457" s="320" t="str">
        <f>VLOOKUP(J457,'sinapi-set_23 nao deso'!$A:$J,3,0)</f>
        <v>H</v>
      </c>
      <c r="D457" s="521">
        <f>0.0391*1.2</f>
        <v>4.6920000000000003E-2</v>
      </c>
      <c r="E457" s="406" t="s">
        <v>12546</v>
      </c>
      <c r="F457" s="89">
        <f>VLOOKUP(J457,'sinapi-set_23 nao deso'!$A:$J,6,0)</f>
        <v>16.48</v>
      </c>
      <c r="G457" s="71">
        <f>VLOOKUP(J457,'sinapi-set_23 nao deso'!$A:$J,7,0)+VLOOKUP(J457,'sinapi-set_23 nao deso'!$A:$J,10,0)</f>
        <v>5.52</v>
      </c>
      <c r="H457" s="71">
        <f>VLOOKUP(J457,'sinapi-set_23 nao deso'!$A:$J,8,0)</f>
        <v>0</v>
      </c>
      <c r="I457" s="331" t="s">
        <v>58</v>
      </c>
      <c r="J457" s="135">
        <v>88441</v>
      </c>
      <c r="K457" s="327">
        <f t="shared" si="154"/>
        <v>0.7732</v>
      </c>
      <c r="L457" s="327">
        <f t="shared" si="155"/>
        <v>0.25890000000000002</v>
      </c>
      <c r="M457" s="327">
        <f t="shared" si="156"/>
        <v>0</v>
      </c>
    </row>
    <row r="458" spans="1:13" x14ac:dyDescent="0.25">
      <c r="A458" s="66">
        <v>2</v>
      </c>
      <c r="B458" s="67" t="s">
        <v>12509</v>
      </c>
      <c r="C458" s="68"/>
      <c r="D458" s="521"/>
      <c r="E458" s="406"/>
      <c r="F458" s="89"/>
      <c r="G458" s="71"/>
      <c r="H458" s="71"/>
      <c r="I458" s="331"/>
      <c r="J458" s="135"/>
      <c r="K458" s="65"/>
      <c r="L458" s="65"/>
      <c r="M458" s="65"/>
    </row>
    <row r="459" spans="1:13" s="6" customFormat="1" ht="71.25" x14ac:dyDescent="0.25">
      <c r="A459" s="66" t="s">
        <v>9223</v>
      </c>
      <c r="B459" s="321" t="str">
        <f>VLOOKUP(J459,'sinapi-set_23 nao deso'!$A:$J,2,0)</f>
        <v>CAMINHÃO TOCO, PBT 16.000 KG, CARGA ÚTIL MÁX. 10.685 KG, DIST. ENTRE EIXOS 4,8 M, POTÊNCIA 189 CV, INCLUSIVE CARROCERIA FIXA ABERTA DE MADEIRA P/ TRANSPORTE GERAL DE CARGA SECA, DIMEN. APROX. 2,5 X 7,00 X 0,50 M - CHI DIURNO. AF_06/2014</v>
      </c>
      <c r="C459" s="320" t="str">
        <f>VLOOKUP(J459,'sinapi-set_23 nao deso'!$A:$J,3,0)</f>
        <v>CHI</v>
      </c>
      <c r="D459" s="521">
        <v>8.0000000000000002E-3</v>
      </c>
      <c r="E459" s="406"/>
      <c r="F459" s="89">
        <f>VLOOKUP(J459,'sinapi-set_23 nao deso'!$A:$J,6,0)</f>
        <v>20.46</v>
      </c>
      <c r="G459" s="71">
        <f>VLOOKUP(J459,'sinapi-set_23 nao deso'!$A:$J,7,0)+VLOOKUP(J459,'sinapi-set_23 nao deso'!$A:$J,10,0)</f>
        <v>4.34</v>
      </c>
      <c r="H459" s="71">
        <f>VLOOKUP(J459,'sinapi-set_23 nao deso'!$A:$J,8,0)</f>
        <v>36.11</v>
      </c>
      <c r="I459" s="331" t="s">
        <v>58</v>
      </c>
      <c r="J459" s="135">
        <v>5826</v>
      </c>
      <c r="K459" s="327">
        <f t="shared" ref="K459:K461" si="157">TRUNC($D459*F459,4)</f>
        <v>0.1636</v>
      </c>
      <c r="L459" s="327">
        <f t="shared" ref="L459:L461" si="158">TRUNC($D459*G459,4)</f>
        <v>3.4700000000000002E-2</v>
      </c>
      <c r="M459" s="327">
        <f t="shared" ref="M459:M461" si="159">TRUNC($D459*H459,4)</f>
        <v>0.2888</v>
      </c>
    </row>
    <row r="460" spans="1:13" s="6" customFormat="1" x14ac:dyDescent="0.25">
      <c r="A460" s="66" t="s">
        <v>9224</v>
      </c>
      <c r="B460" s="321" t="str">
        <f>VLOOKUP(J460,'sinapi-set_23 nao deso'!$A:$J,2,0)</f>
        <v>SERVENTE COM ENCARGOS COMPLEMENTARES</v>
      </c>
      <c r="C460" s="320" t="str">
        <f>VLOOKUP(J460,'sinapi-set_23 nao deso'!$A:$J,3,0)</f>
        <v>H</v>
      </c>
      <c r="D460" s="521">
        <f>TRUNC(D459*2,4)</f>
        <v>1.6E-2</v>
      </c>
      <c r="E460" s="406"/>
      <c r="F460" s="89">
        <f>VLOOKUP(J460,'sinapi-set_23 nao deso'!$A:$J,6,0)</f>
        <v>16.63</v>
      </c>
      <c r="G460" s="71">
        <f>VLOOKUP(J460,'sinapi-set_23 nao deso'!$A:$J,7,0)+VLOOKUP(J460,'sinapi-set_23 nao deso'!$A:$J,10,0)</f>
        <v>5.35</v>
      </c>
      <c r="H460" s="71">
        <f>VLOOKUP(J460,'sinapi-set_23 nao deso'!$A:$J,8,0)</f>
        <v>0</v>
      </c>
      <c r="I460" s="331" t="s">
        <v>58</v>
      </c>
      <c r="J460" s="135">
        <v>88316</v>
      </c>
      <c r="K460" s="327">
        <f t="shared" si="157"/>
        <v>0.26600000000000001</v>
      </c>
      <c r="L460" s="327">
        <f t="shared" si="158"/>
        <v>8.5599999999999996E-2</v>
      </c>
      <c r="M460" s="327">
        <f t="shared" si="159"/>
        <v>0</v>
      </c>
    </row>
    <row r="461" spans="1:13" s="6" customFormat="1" ht="42.75" x14ac:dyDescent="0.25">
      <c r="A461" s="66">
        <v>3</v>
      </c>
      <c r="B461" s="321" t="str">
        <f>VLOOKUP(J461,'sinapi-set_23 nao deso'!$A:$J,2,0)</f>
        <v>TRANSPORTE COM CAMINHÃO CARROCERIA 9T, EM VIA URBANA PAVIMENTADA, DMT ATÉ 30KM (UNIDADE: TXKM). AF_07/2020</v>
      </c>
      <c r="C461" s="320" t="str">
        <f>VLOOKUP(J461,'sinapi-set_23 nao deso'!$A:$J,3,0)</f>
        <v>TXKM</v>
      </c>
      <c r="D461" s="521">
        <f>TRUNC(D455*0.02*30,4)</f>
        <v>0.6</v>
      </c>
      <c r="E461" s="406" t="s">
        <v>13238</v>
      </c>
      <c r="F461" s="89">
        <f>VLOOKUP(J461,'sinapi-set_23 nao deso'!$A:$J,6,0)</f>
        <v>0.27</v>
      </c>
      <c r="G461" s="71">
        <f>VLOOKUP(J461,'sinapi-set_23 nao deso'!$A:$J,7,0)+VLOOKUP(J461,'sinapi-set_23 nao deso'!$A:$J,10,0)</f>
        <v>1.1599999999999999</v>
      </c>
      <c r="H461" s="71">
        <f>VLOOKUP(J461,'sinapi-set_23 nao deso'!$A:$J,8,0)</f>
        <v>0.85</v>
      </c>
      <c r="I461" s="331" t="s">
        <v>58</v>
      </c>
      <c r="J461" s="135">
        <v>100947</v>
      </c>
      <c r="K461" s="327">
        <f t="shared" si="157"/>
        <v>0.16200000000000001</v>
      </c>
      <c r="L461" s="327">
        <f t="shared" si="158"/>
        <v>0.69599999999999995</v>
      </c>
      <c r="M461" s="327">
        <f t="shared" si="159"/>
        <v>0.51</v>
      </c>
    </row>
    <row r="462" spans="1:13" s="7" customFormat="1" x14ac:dyDescent="0.2">
      <c r="A462" s="5"/>
      <c r="B462" s="130" t="s">
        <v>69</v>
      </c>
      <c r="C462" s="131"/>
      <c r="D462" s="517"/>
      <c r="E462" s="132"/>
      <c r="F462" s="133"/>
      <c r="G462" s="7" t="s">
        <v>69</v>
      </c>
      <c r="H462" s="7" t="s">
        <v>69</v>
      </c>
      <c r="I462" s="131"/>
      <c r="J462" s="134"/>
      <c r="K462" s="134"/>
      <c r="L462" s="15"/>
      <c r="M462" s="15"/>
    </row>
    <row r="463" spans="1:13" s="7" customFormat="1" x14ac:dyDescent="0.2">
      <c r="A463" s="5"/>
      <c r="B463" s="130" t="s">
        <v>69</v>
      </c>
      <c r="C463" s="131"/>
      <c r="D463" s="517"/>
      <c r="E463" s="132"/>
      <c r="F463" s="133"/>
      <c r="G463" s="7" t="s">
        <v>69</v>
      </c>
      <c r="H463" s="7" t="s">
        <v>69</v>
      </c>
      <c r="I463" s="131"/>
      <c r="J463" s="134"/>
      <c r="K463" s="134"/>
      <c r="L463" s="15"/>
      <c r="M463" s="15"/>
    </row>
    <row r="464" spans="1:13" s="14" customFormat="1" ht="14.25" x14ac:dyDescent="0.2">
      <c r="A464" s="308" t="s">
        <v>9</v>
      </c>
      <c r="B464" s="309" t="s">
        <v>70</v>
      </c>
      <c r="C464" s="309"/>
      <c r="D464" s="513"/>
      <c r="E464" s="309"/>
      <c r="F464" s="309" t="s">
        <v>69</v>
      </c>
      <c r="G464" s="309" t="s">
        <v>69</v>
      </c>
      <c r="H464" s="309" t="s">
        <v>69</v>
      </c>
      <c r="I464" s="312" t="s">
        <v>71</v>
      </c>
      <c r="J464" s="313"/>
      <c r="K464" s="342" t="s">
        <v>100</v>
      </c>
      <c r="L464" s="342" t="s">
        <v>12263</v>
      </c>
      <c r="M464" s="342" t="s">
        <v>12264</v>
      </c>
    </row>
    <row r="465" spans="1:13" s="15" customFormat="1" x14ac:dyDescent="0.25">
      <c r="A465" s="92" t="s">
        <v>9283</v>
      </c>
      <c r="B465" s="93" t="s">
        <v>12512</v>
      </c>
      <c r="C465" s="94"/>
      <c r="D465" s="514"/>
      <c r="E465" s="94"/>
      <c r="F465" s="95"/>
      <c r="G465" s="95"/>
      <c r="H465" s="95"/>
      <c r="I465" s="97" t="s">
        <v>79</v>
      </c>
      <c r="J465" s="96"/>
      <c r="K465" s="98">
        <f>TRUNC(SUM(K467:K469),2)</f>
        <v>14.88</v>
      </c>
      <c r="L465" s="98">
        <f>TRUNC(SUM(L467:L469),2)</f>
        <v>4.87</v>
      </c>
      <c r="M465" s="98">
        <f>TRUNC(SUM(M467:M469),2)</f>
        <v>0</v>
      </c>
    </row>
    <row r="466" spans="1:13" s="15" customFormat="1" ht="28.5" x14ac:dyDescent="0.2">
      <c r="A466" s="99" t="s">
        <v>0</v>
      </c>
      <c r="B466" s="100" t="s">
        <v>1</v>
      </c>
      <c r="C466" s="101" t="s">
        <v>2</v>
      </c>
      <c r="D466" s="515" t="s">
        <v>95</v>
      </c>
      <c r="E466" s="103" t="s">
        <v>96</v>
      </c>
      <c r="F466" s="104" t="s">
        <v>97</v>
      </c>
      <c r="G466" s="104" t="s">
        <v>12259</v>
      </c>
      <c r="H466" s="104" t="s">
        <v>12260</v>
      </c>
      <c r="I466" s="105" t="s">
        <v>98</v>
      </c>
      <c r="J466" s="106"/>
      <c r="K466" s="104" t="s">
        <v>99</v>
      </c>
      <c r="L466" s="104" t="s">
        <v>12261</v>
      </c>
      <c r="M466" s="104" t="s">
        <v>12262</v>
      </c>
    </row>
    <row r="467" spans="1:13" s="7" customFormat="1" ht="28.5" x14ac:dyDescent="0.2">
      <c r="A467" s="66">
        <v>1</v>
      </c>
      <c r="B467" s="321" t="str">
        <f>VLOOKUP(J467,'sinapi-set_23 nao deso'!$A:$J,2,0)</f>
        <v>AREIA MEDIA - POSTO JAZIDA/FORNECEDOR (RETIRADO NA JAZIDA, SEM TRANSPORTE)</v>
      </c>
      <c r="C467" s="320" t="str">
        <f>VLOOKUP(J467,'sinapi-set_23 nao deso'!$A:$J,3,0)</f>
        <v xml:space="preserve">M3    </v>
      </c>
      <c r="D467" s="322">
        <v>7.0000000000000001E-3</v>
      </c>
      <c r="E467" s="128" t="s">
        <v>12497</v>
      </c>
      <c r="F467" s="89">
        <f>VLOOKUP(J467,'sinapi-set_23 nao deso'!$A:$J,6,0)</f>
        <v>0</v>
      </c>
      <c r="G467" s="71">
        <f>VLOOKUP(J467,'sinapi-set_23 nao deso'!$A:$J,7,0)+VLOOKUP(J467,'sinapi-set_23 nao deso'!$A:$J,10,0)</f>
        <v>85</v>
      </c>
      <c r="H467" s="71">
        <f>VLOOKUP(J467,'sinapi-set_23 nao deso'!$A:$J,8,0)</f>
        <v>0</v>
      </c>
      <c r="I467" s="10" t="s">
        <v>58</v>
      </c>
      <c r="J467" s="135">
        <v>370</v>
      </c>
      <c r="K467" s="327">
        <f t="shared" ref="K467:K469" si="160">TRUNC($D467*F467,4)</f>
        <v>0</v>
      </c>
      <c r="L467" s="327">
        <f t="shared" ref="L467:L469" si="161">TRUNC($D467*G467,4)</f>
        <v>0.59499999999999997</v>
      </c>
      <c r="M467" s="327">
        <f t="shared" ref="M467:M469" si="162">TRUNC($D467*H467,4)</f>
        <v>0</v>
      </c>
    </row>
    <row r="468" spans="1:13" s="7" customFormat="1" ht="14.25" x14ac:dyDescent="0.2">
      <c r="A468" s="66">
        <v>2</v>
      </c>
      <c r="B468" s="321" t="str">
        <f>VLOOKUP(J468,'sinapi-set_23 nao deso'!$A:$J,2,0)</f>
        <v>PEDREIRO COM ENCARGOS COMPLEMENTARES</v>
      </c>
      <c r="C468" s="320" t="str">
        <f>VLOOKUP(J468,'sinapi-set_23 nao deso'!$A:$J,3,0)</f>
        <v>H</v>
      </c>
      <c r="D468" s="322">
        <v>0.39400000000000002</v>
      </c>
      <c r="E468" s="128" t="s">
        <v>12497</v>
      </c>
      <c r="F468" s="89">
        <f>VLOOKUP(J468,'sinapi-set_23 nao deso'!$A:$J,6,0)</f>
        <v>21.16</v>
      </c>
      <c r="G468" s="71">
        <f>VLOOKUP(J468,'sinapi-set_23 nao deso'!$A:$J,7,0)+VLOOKUP(J468,'sinapi-set_23 nao deso'!$A:$J,10,0)</f>
        <v>5.52</v>
      </c>
      <c r="H468" s="71">
        <f>VLOOKUP(J468,'sinapi-set_23 nao deso'!$A:$J,8,0)</f>
        <v>0</v>
      </c>
      <c r="I468" s="10" t="s">
        <v>58</v>
      </c>
      <c r="J468" s="135">
        <v>88309</v>
      </c>
      <c r="K468" s="327">
        <f t="shared" si="160"/>
        <v>8.3369999999999997</v>
      </c>
      <c r="L468" s="327">
        <f t="shared" si="161"/>
        <v>2.1747999999999998</v>
      </c>
      <c r="M468" s="327">
        <f t="shared" si="162"/>
        <v>0</v>
      </c>
    </row>
    <row r="469" spans="1:13" s="7" customFormat="1" ht="14.25" x14ac:dyDescent="0.2">
      <c r="A469" s="66">
        <v>3</v>
      </c>
      <c r="B469" s="321" t="str">
        <f>VLOOKUP(J469,'sinapi-set_23 nao deso'!$A:$J,2,0)</f>
        <v>SERVENTE COM ENCARGOS COMPLEMENTARES</v>
      </c>
      <c r="C469" s="320" t="str">
        <f>VLOOKUP(J469,'sinapi-set_23 nao deso'!$A:$J,3,0)</f>
        <v>H</v>
      </c>
      <c r="D469" s="322">
        <v>0.39400000000000002</v>
      </c>
      <c r="E469" s="128" t="s">
        <v>12497</v>
      </c>
      <c r="F469" s="89">
        <f>VLOOKUP(J469,'sinapi-set_23 nao deso'!$A:$J,6,0)</f>
        <v>16.63</v>
      </c>
      <c r="G469" s="71">
        <f>VLOOKUP(J469,'sinapi-set_23 nao deso'!$A:$J,7,0)+VLOOKUP(J469,'sinapi-set_23 nao deso'!$A:$J,10,0)</f>
        <v>5.35</v>
      </c>
      <c r="H469" s="71">
        <f>VLOOKUP(J469,'sinapi-set_23 nao deso'!$A:$J,8,0)</f>
        <v>0</v>
      </c>
      <c r="I469" s="10" t="s">
        <v>58</v>
      </c>
      <c r="J469" s="135">
        <v>88316</v>
      </c>
      <c r="K469" s="327">
        <f t="shared" si="160"/>
        <v>6.5522</v>
      </c>
      <c r="L469" s="327">
        <f t="shared" si="161"/>
        <v>2.1078999999999999</v>
      </c>
      <c r="M469" s="327">
        <f t="shared" si="162"/>
        <v>0</v>
      </c>
    </row>
    <row r="470" spans="1:13" s="7" customFormat="1" x14ac:dyDescent="0.2">
      <c r="A470" s="5"/>
      <c r="B470" s="130" t="s">
        <v>69</v>
      </c>
      <c r="C470" s="131"/>
      <c r="D470" s="517"/>
      <c r="E470" s="132"/>
      <c r="F470" s="133"/>
      <c r="G470" s="7" t="s">
        <v>69</v>
      </c>
      <c r="H470" s="7" t="s">
        <v>69</v>
      </c>
      <c r="I470" s="131"/>
      <c r="J470" s="134"/>
      <c r="K470" s="134"/>
      <c r="L470" s="15"/>
      <c r="M470" s="15"/>
    </row>
    <row r="471" spans="1:13" s="7" customFormat="1" x14ac:dyDescent="0.2">
      <c r="A471" s="5"/>
      <c r="B471" s="130" t="s">
        <v>69</v>
      </c>
      <c r="C471" s="131"/>
      <c r="D471" s="517"/>
      <c r="E471" s="132"/>
      <c r="F471" s="133"/>
      <c r="G471" s="7" t="s">
        <v>69</v>
      </c>
      <c r="H471" s="7" t="s">
        <v>69</v>
      </c>
      <c r="I471" s="131"/>
      <c r="J471" s="134"/>
      <c r="K471" s="134"/>
      <c r="L471" s="15"/>
      <c r="M471" s="15"/>
    </row>
    <row r="472" spans="1:13" s="14" customFormat="1" ht="14.25" x14ac:dyDescent="0.2">
      <c r="A472" s="308" t="s">
        <v>9</v>
      </c>
      <c r="B472" s="309" t="s">
        <v>70</v>
      </c>
      <c r="C472" s="309"/>
      <c r="D472" s="513"/>
      <c r="E472" s="309"/>
      <c r="F472" s="309" t="s">
        <v>69</v>
      </c>
      <c r="G472" s="309" t="s">
        <v>69</v>
      </c>
      <c r="H472" s="309" t="s">
        <v>69</v>
      </c>
      <c r="I472" s="312" t="s">
        <v>71</v>
      </c>
      <c r="J472" s="313"/>
      <c r="K472" s="342" t="s">
        <v>100</v>
      </c>
      <c r="L472" s="342" t="s">
        <v>12263</v>
      </c>
      <c r="M472" s="342" t="s">
        <v>12264</v>
      </c>
    </row>
    <row r="473" spans="1:13" s="15" customFormat="1" x14ac:dyDescent="0.25">
      <c r="A473" s="92" t="s">
        <v>9284</v>
      </c>
      <c r="B473" s="93" t="s">
        <v>12544</v>
      </c>
      <c r="C473" s="94"/>
      <c r="D473" s="514"/>
      <c r="E473" s="94"/>
      <c r="F473" s="95"/>
      <c r="G473" s="95"/>
      <c r="H473" s="95"/>
      <c r="I473" s="97" t="s">
        <v>79</v>
      </c>
      <c r="J473" s="96"/>
      <c r="K473" s="98">
        <f>TRUNC(SUM(K475:K477),2)</f>
        <v>16.190000000000001</v>
      </c>
      <c r="L473" s="98">
        <f>TRUNC(SUM(L475:L477),2)</f>
        <v>5.29</v>
      </c>
      <c r="M473" s="98">
        <f>TRUNC(SUM(M475:M477),2)</f>
        <v>0</v>
      </c>
    </row>
    <row r="474" spans="1:13" s="15" customFormat="1" ht="28.5" x14ac:dyDescent="0.2">
      <c r="A474" s="99" t="s">
        <v>0</v>
      </c>
      <c r="B474" s="100" t="s">
        <v>1</v>
      </c>
      <c r="C474" s="101" t="s">
        <v>2</v>
      </c>
      <c r="D474" s="515" t="s">
        <v>95</v>
      </c>
      <c r="E474" s="103" t="s">
        <v>96</v>
      </c>
      <c r="F474" s="104" t="s">
        <v>97</v>
      </c>
      <c r="G474" s="104" t="s">
        <v>12259</v>
      </c>
      <c r="H474" s="104" t="s">
        <v>12260</v>
      </c>
      <c r="I474" s="105" t="s">
        <v>98</v>
      </c>
      <c r="J474" s="106"/>
      <c r="K474" s="104" t="s">
        <v>99</v>
      </c>
      <c r="L474" s="104" t="s">
        <v>12261</v>
      </c>
      <c r="M474" s="104" t="s">
        <v>12262</v>
      </c>
    </row>
    <row r="475" spans="1:13" s="7" customFormat="1" ht="28.5" x14ac:dyDescent="0.2">
      <c r="A475" s="66">
        <v>1</v>
      </c>
      <c r="B475" s="321" t="str">
        <f>VLOOKUP(J475,'sinapi-set_23 nao deso'!$A:$J,2,0)</f>
        <v>AREIA MEDIA - POSTO JAZIDA/FORNECEDOR (RETIRADO NA JAZIDA, SEM TRANSPORTE)</v>
      </c>
      <c r="C475" s="320" t="str">
        <f>VLOOKUP(J475,'sinapi-set_23 nao deso'!$A:$J,3,0)</f>
        <v xml:space="preserve">M3    </v>
      </c>
      <c r="D475" s="322">
        <v>7.0000000000000001E-3</v>
      </c>
      <c r="E475" s="128" t="s">
        <v>12497</v>
      </c>
      <c r="F475" s="89">
        <f>VLOOKUP(J475,'sinapi-set_23 nao deso'!$A:$J,6,0)</f>
        <v>0</v>
      </c>
      <c r="G475" s="71">
        <f>VLOOKUP(J475,'sinapi-set_23 nao deso'!$A:$J,7,0)+VLOOKUP(J475,'sinapi-set_23 nao deso'!$A:$J,10,0)</f>
        <v>85</v>
      </c>
      <c r="H475" s="71">
        <f>VLOOKUP(J475,'sinapi-set_23 nao deso'!$A:$J,8,0)</f>
        <v>0</v>
      </c>
      <c r="I475" s="10" t="s">
        <v>58</v>
      </c>
      <c r="J475" s="135">
        <v>370</v>
      </c>
      <c r="K475" s="327">
        <f t="shared" ref="K475:K477" si="163">TRUNC($D475*F475,4)</f>
        <v>0</v>
      </c>
      <c r="L475" s="327">
        <f t="shared" ref="L475:L477" si="164">TRUNC($D475*G475,4)</f>
        <v>0.59499999999999997</v>
      </c>
      <c r="M475" s="327">
        <f t="shared" ref="M475:M477" si="165">TRUNC($D475*H475,4)</f>
        <v>0</v>
      </c>
    </row>
    <row r="476" spans="1:13" s="7" customFormat="1" ht="14.25" x14ac:dyDescent="0.2">
      <c r="A476" s="66">
        <v>3</v>
      </c>
      <c r="B476" s="321" t="str">
        <f>VLOOKUP(J476,'sinapi-set_23 nao deso'!$A:$J,2,0)</f>
        <v>PEDREIRO COM ENCARGOS COMPLEMENTARES</v>
      </c>
      <c r="C476" s="320" t="str">
        <f>VLOOKUP(J476,'sinapi-set_23 nao deso'!$A:$J,3,0)</f>
        <v>H</v>
      </c>
      <c r="D476" s="322">
        <v>0.39400000000000002</v>
      </c>
      <c r="E476" s="128" t="s">
        <v>12497</v>
      </c>
      <c r="F476" s="89">
        <f>VLOOKUP(J476,'sinapi-set_23 nao deso'!$A:$J,6,0)</f>
        <v>21.16</v>
      </c>
      <c r="G476" s="71">
        <f>VLOOKUP(J476,'sinapi-set_23 nao deso'!$A:$J,7,0)+VLOOKUP(J476,'sinapi-set_23 nao deso'!$A:$J,10,0)</f>
        <v>5.52</v>
      </c>
      <c r="H476" s="71">
        <f>VLOOKUP(J476,'sinapi-set_23 nao deso'!$A:$J,8,0)</f>
        <v>0</v>
      </c>
      <c r="I476" s="10" t="s">
        <v>58</v>
      </c>
      <c r="J476" s="135">
        <v>88309</v>
      </c>
      <c r="K476" s="327">
        <f t="shared" si="163"/>
        <v>8.3369999999999997</v>
      </c>
      <c r="L476" s="327">
        <f t="shared" si="164"/>
        <v>2.1747999999999998</v>
      </c>
      <c r="M476" s="327">
        <f t="shared" si="165"/>
        <v>0</v>
      </c>
    </row>
    <row r="477" spans="1:13" s="7" customFormat="1" ht="28.5" x14ac:dyDescent="0.2">
      <c r="A477" s="66">
        <v>4</v>
      </c>
      <c r="B477" s="321" t="str">
        <f>VLOOKUP(J477,'sinapi-set_23 nao deso'!$A:$J,2,0)</f>
        <v>SERVENTE COM ENCARGOS COMPLEMENTARES</v>
      </c>
      <c r="C477" s="320" t="str">
        <f>VLOOKUP(J477,'sinapi-set_23 nao deso'!$A:$J,3,0)</f>
        <v>H</v>
      </c>
      <c r="D477" s="322">
        <f>0.394*1.2</f>
        <v>0.4728</v>
      </c>
      <c r="E477" s="128" t="s">
        <v>12498</v>
      </c>
      <c r="F477" s="89">
        <f>VLOOKUP(J477,'sinapi-set_23 nao deso'!$A:$J,6,0)</f>
        <v>16.63</v>
      </c>
      <c r="G477" s="71">
        <f>VLOOKUP(J477,'sinapi-set_23 nao deso'!$A:$J,7,0)+VLOOKUP(J477,'sinapi-set_23 nao deso'!$A:$J,10,0)</f>
        <v>5.35</v>
      </c>
      <c r="H477" s="71">
        <f>VLOOKUP(J477,'sinapi-set_23 nao deso'!$A:$J,8,0)</f>
        <v>0</v>
      </c>
      <c r="I477" s="10" t="s">
        <v>58</v>
      </c>
      <c r="J477" s="135">
        <v>88316</v>
      </c>
      <c r="K477" s="327">
        <f t="shared" si="163"/>
        <v>7.8625999999999996</v>
      </c>
      <c r="L477" s="327">
        <f t="shared" si="164"/>
        <v>2.5293999999999999</v>
      </c>
      <c r="M477" s="327">
        <f t="shared" si="165"/>
        <v>0</v>
      </c>
    </row>
    <row r="478" spans="1:13" s="7" customFormat="1" x14ac:dyDescent="0.2">
      <c r="A478" s="5"/>
      <c r="B478" s="130" t="s">
        <v>69</v>
      </c>
      <c r="C478" s="131"/>
      <c r="D478" s="517"/>
      <c r="E478" s="132"/>
      <c r="F478" s="133"/>
      <c r="G478" s="7" t="s">
        <v>69</v>
      </c>
      <c r="H478" s="7" t="s">
        <v>69</v>
      </c>
      <c r="I478" s="131"/>
      <c r="J478" s="134"/>
      <c r="K478" s="134"/>
      <c r="L478" s="15"/>
      <c r="M478" s="15"/>
    </row>
    <row r="479" spans="1:13" s="7" customFormat="1" x14ac:dyDescent="0.2">
      <c r="A479" s="5"/>
      <c r="B479" s="130" t="s">
        <v>69</v>
      </c>
      <c r="C479" s="131"/>
      <c r="D479" s="517"/>
      <c r="E479" s="132"/>
      <c r="F479" s="133"/>
      <c r="G479" s="7" t="s">
        <v>69</v>
      </c>
      <c r="H479" s="7" t="s">
        <v>69</v>
      </c>
      <c r="I479" s="131"/>
      <c r="J479" s="134"/>
      <c r="K479" s="134"/>
      <c r="L479" s="15"/>
      <c r="M479" s="15"/>
    </row>
    <row r="480" spans="1:13" s="14" customFormat="1" ht="14.25" x14ac:dyDescent="0.2">
      <c r="A480" s="308" t="s">
        <v>9</v>
      </c>
      <c r="B480" s="309" t="s">
        <v>70</v>
      </c>
      <c r="C480" s="309"/>
      <c r="D480" s="513"/>
      <c r="E480" s="309"/>
      <c r="F480" s="309" t="s">
        <v>69</v>
      </c>
      <c r="G480" s="309" t="s">
        <v>69</v>
      </c>
      <c r="H480" s="309" t="s">
        <v>69</v>
      </c>
      <c r="I480" s="312" t="s">
        <v>71</v>
      </c>
      <c r="J480" s="313"/>
      <c r="K480" s="342" t="s">
        <v>100</v>
      </c>
      <c r="L480" s="342" t="s">
        <v>12263</v>
      </c>
      <c r="M480" s="342" t="s">
        <v>12264</v>
      </c>
    </row>
    <row r="481" spans="1:13" s="15" customFormat="1" x14ac:dyDescent="0.25">
      <c r="A481" s="92" t="s">
        <v>12645</v>
      </c>
      <c r="B481" s="93" t="s">
        <v>12511</v>
      </c>
      <c r="C481" s="94"/>
      <c r="D481" s="514"/>
      <c r="E481" s="94"/>
      <c r="F481" s="95"/>
      <c r="G481" s="95"/>
      <c r="H481" s="95"/>
      <c r="I481" s="97" t="s">
        <v>79</v>
      </c>
      <c r="J481" s="96"/>
      <c r="K481" s="98">
        <f>TRUNC(SUM(K483:K483),2)</f>
        <v>0</v>
      </c>
      <c r="L481" s="98">
        <f>TRUNC(SUM(L483:L483),2)</f>
        <v>34.65</v>
      </c>
      <c r="M481" s="98">
        <f>TRUNC(SUM(M483:M483),2)</f>
        <v>0</v>
      </c>
    </row>
    <row r="482" spans="1:13" s="15" customFormat="1" ht="28.5" x14ac:dyDescent="0.2">
      <c r="A482" s="99" t="s">
        <v>0</v>
      </c>
      <c r="B482" s="100" t="s">
        <v>1</v>
      </c>
      <c r="C482" s="101" t="s">
        <v>2</v>
      </c>
      <c r="D482" s="515" t="s">
        <v>95</v>
      </c>
      <c r="E482" s="103" t="s">
        <v>96</v>
      </c>
      <c r="F482" s="104" t="s">
        <v>97</v>
      </c>
      <c r="G482" s="104" t="s">
        <v>12259</v>
      </c>
      <c r="H482" s="104" t="s">
        <v>12260</v>
      </c>
      <c r="I482" s="105" t="s">
        <v>98</v>
      </c>
      <c r="J482" s="106"/>
      <c r="K482" s="104" t="s">
        <v>99</v>
      </c>
      <c r="L482" s="104" t="s">
        <v>12261</v>
      </c>
      <c r="M482" s="104" t="s">
        <v>12262</v>
      </c>
    </row>
    <row r="483" spans="1:13" s="7" customFormat="1" ht="28.5" x14ac:dyDescent="0.2">
      <c r="A483" s="66">
        <v>1</v>
      </c>
      <c r="B483" s="321" t="str">
        <f>VLOOKUP(J483,'sinapi-set_23 nao deso'!$A:$J,2,0)</f>
        <v>MEIO-FIO OU GUIA DE CONCRETO, PRE-MOLDADO, COMP 1 M, *30 X 12/15* CM (H X L1/L2)</v>
      </c>
      <c r="C483" s="320" t="str">
        <f>VLOOKUP(J483,'sinapi-set_23 nao deso'!$A:$J,3,0)</f>
        <v xml:space="preserve">M     </v>
      </c>
      <c r="D483" s="322">
        <v>1.0049999999999999</v>
      </c>
      <c r="E483" s="128" t="s">
        <v>12497</v>
      </c>
      <c r="F483" s="89">
        <f>VLOOKUP(J483,'sinapi-set_23 nao deso'!$A:$J,6,0)</f>
        <v>0</v>
      </c>
      <c r="G483" s="71">
        <f>VLOOKUP(J483,'sinapi-set_23 nao deso'!$A:$J,7,0)+VLOOKUP(J483,'sinapi-set_23 nao deso'!$A:$J,10,0)</f>
        <v>34.479999999999997</v>
      </c>
      <c r="H483" s="71">
        <f>VLOOKUP(J483,'sinapi-set_23 nao deso'!$A:$J,8,0)</f>
        <v>0</v>
      </c>
      <c r="I483" s="10" t="s">
        <v>58</v>
      </c>
      <c r="J483" s="135">
        <v>4059</v>
      </c>
      <c r="K483" s="327">
        <f t="shared" ref="K483" si="166">TRUNC($D483*F483,4)</f>
        <v>0</v>
      </c>
      <c r="L483" s="327">
        <f t="shared" ref="L483" si="167">TRUNC($D483*G483,4)</f>
        <v>34.6524</v>
      </c>
      <c r="M483" s="327">
        <f t="shared" ref="M483" si="168">TRUNC($D483*H483,4)</f>
        <v>0</v>
      </c>
    </row>
    <row r="484" spans="1:13" s="7" customFormat="1" x14ac:dyDescent="0.2">
      <c r="A484" s="5"/>
      <c r="B484" s="130" t="s">
        <v>69</v>
      </c>
      <c r="C484" s="131"/>
      <c r="D484" s="517"/>
      <c r="E484" s="132"/>
      <c r="F484" s="133"/>
      <c r="G484" s="7" t="s">
        <v>69</v>
      </c>
      <c r="H484" s="7" t="s">
        <v>69</v>
      </c>
      <c r="I484" s="131"/>
      <c r="J484" s="134"/>
      <c r="K484" s="134"/>
      <c r="L484" s="15"/>
      <c r="M484" s="15"/>
    </row>
    <row r="485" spans="1:13" s="7" customFormat="1" x14ac:dyDescent="0.2">
      <c r="A485" s="5"/>
      <c r="B485" s="130" t="s">
        <v>69</v>
      </c>
      <c r="C485" s="131"/>
      <c r="D485" s="517"/>
      <c r="E485" s="132"/>
      <c r="F485" s="133"/>
      <c r="G485" s="7" t="s">
        <v>69</v>
      </c>
      <c r="H485" s="7" t="s">
        <v>69</v>
      </c>
      <c r="I485" s="131"/>
      <c r="J485" s="134"/>
      <c r="K485" s="134"/>
      <c r="L485" s="15"/>
      <c r="M485" s="15"/>
    </row>
    <row r="486" spans="1:13" s="14" customFormat="1" ht="14.25" x14ac:dyDescent="0.2">
      <c r="A486" s="308" t="s">
        <v>9</v>
      </c>
      <c r="B486" s="309" t="s">
        <v>70</v>
      </c>
      <c r="C486" s="309"/>
      <c r="D486" s="513"/>
      <c r="E486" s="309"/>
      <c r="F486" s="309" t="s">
        <v>69</v>
      </c>
      <c r="G486" s="309" t="s">
        <v>69</v>
      </c>
      <c r="H486" s="309" t="s">
        <v>69</v>
      </c>
      <c r="I486" s="312" t="s">
        <v>71</v>
      </c>
      <c r="J486" s="313"/>
      <c r="K486" s="342" t="s">
        <v>100</v>
      </c>
      <c r="L486" s="342" t="s">
        <v>12263</v>
      </c>
      <c r="M486" s="342" t="s">
        <v>12264</v>
      </c>
    </row>
    <row r="487" spans="1:13" s="15" customFormat="1" x14ac:dyDescent="0.25">
      <c r="A487" s="92" t="s">
        <v>9285</v>
      </c>
      <c r="B487" s="93" t="s">
        <v>12813</v>
      </c>
      <c r="C487" s="94"/>
      <c r="D487" s="514"/>
      <c r="E487" s="94"/>
      <c r="F487" s="95"/>
      <c r="G487" s="95"/>
      <c r="H487" s="95"/>
      <c r="I487" s="97" t="s">
        <v>62</v>
      </c>
      <c r="J487" s="96"/>
      <c r="K487" s="98">
        <f>TRUNC(SUM(K489:K498),2)</f>
        <v>3.09</v>
      </c>
      <c r="L487" s="98">
        <f>TRUNC(SUM(L489:L498),2)</f>
        <v>108.72</v>
      </c>
      <c r="M487" s="98">
        <f>TRUNC(SUM(M489:M498),2)</f>
        <v>6.65</v>
      </c>
    </row>
    <row r="488" spans="1:13" s="15" customFormat="1" ht="28.5" x14ac:dyDescent="0.2">
      <c r="A488" s="99" t="s">
        <v>0</v>
      </c>
      <c r="B488" s="100" t="s">
        <v>1</v>
      </c>
      <c r="C488" s="101" t="s">
        <v>2</v>
      </c>
      <c r="D488" s="515" t="s">
        <v>95</v>
      </c>
      <c r="E488" s="103" t="s">
        <v>96</v>
      </c>
      <c r="F488" s="104" t="s">
        <v>97</v>
      </c>
      <c r="G488" s="104" t="s">
        <v>12259</v>
      </c>
      <c r="H488" s="104" t="s">
        <v>12260</v>
      </c>
      <c r="I488" s="105" t="s">
        <v>98</v>
      </c>
      <c r="J488" s="106"/>
      <c r="K488" s="104" t="s">
        <v>99</v>
      </c>
      <c r="L488" s="104" t="s">
        <v>12261</v>
      </c>
      <c r="M488" s="104" t="s">
        <v>12262</v>
      </c>
    </row>
    <row r="489" spans="1:13" s="7" customFormat="1" ht="28.5" x14ac:dyDescent="0.2">
      <c r="A489" s="66">
        <v>1</v>
      </c>
      <c r="B489" s="321" t="str">
        <f>VLOOKUP(J489,'sinapi-set_23 nao deso'!$A:$J,2,0)</f>
        <v>AREIA MEDIA - POSTO JAZIDA/FORNECEDOR (RETIRADO NA JAZIDA, SEM TRANSPORTE)</v>
      </c>
      <c r="C489" s="320" t="str">
        <f>VLOOKUP(J489,'sinapi-set_23 nao deso'!$A:$J,3,0)</f>
        <v xml:space="preserve">M3    </v>
      </c>
      <c r="D489" s="523">
        <v>1.25</v>
      </c>
      <c r="E489" s="406" t="s">
        <v>12518</v>
      </c>
      <c r="F489" s="89">
        <f>VLOOKUP(J489,'sinapi-set_23 nao deso'!$A:$J,6,0)</f>
        <v>0</v>
      </c>
      <c r="G489" s="71">
        <f>VLOOKUP(J489,'sinapi-set_23 nao deso'!$A:$J,7,0)+VLOOKUP(J489,'sinapi-set_23 nao deso'!$A:$J,10,0)</f>
        <v>85</v>
      </c>
      <c r="H489" s="71">
        <f>VLOOKUP(J489,'sinapi-set_23 nao deso'!$A:$J,8,0)</f>
        <v>0</v>
      </c>
      <c r="I489" s="10" t="s">
        <v>58</v>
      </c>
      <c r="J489" s="129">
        <v>370</v>
      </c>
      <c r="K489" s="327">
        <f t="shared" ref="K489:K498" si="169">TRUNC($D489*F489,4)</f>
        <v>0</v>
      </c>
      <c r="L489" s="327">
        <f t="shared" ref="L489:L498" si="170">TRUNC($D489*G489,4)</f>
        <v>106.25</v>
      </c>
      <c r="M489" s="327">
        <f t="shared" ref="M489:M498" si="171">TRUNC($D489*H489,4)</f>
        <v>0</v>
      </c>
    </row>
    <row r="490" spans="1:13" s="7" customFormat="1" ht="57" x14ac:dyDescent="0.2">
      <c r="A490" s="66">
        <v>2</v>
      </c>
      <c r="B490" s="321" t="str">
        <f>VLOOKUP(J490,'sinapi-set_23 nao deso'!$A:$J,2,0)</f>
        <v>ROLO COMPACTADOR VIBRATÓRIO DE UM CILINDRO AÇO LISO, POTÊNCIA 80 HP, PESO OPERACIONAL MÁXIMO 8,1 T, IMPACTO DINÂMICO 16,15 / 9,5 T, LARGURA DE TRABALHO 1,68 M - CHP DIURNO. AF_06/2014</v>
      </c>
      <c r="C490" s="320" t="str">
        <f>VLOOKUP(J490,'sinapi-set_23 nao deso'!$A:$J,3,0)</f>
        <v>CHP</v>
      </c>
      <c r="D490" s="322">
        <v>3.0000000000000001E-3</v>
      </c>
      <c r="E490" s="128" t="s">
        <v>12499</v>
      </c>
      <c r="F490" s="89">
        <f>VLOOKUP(J490,'sinapi-set_23 nao deso'!$A:$J,6,0)</f>
        <v>22.4</v>
      </c>
      <c r="G490" s="71">
        <f>VLOOKUP(J490,'sinapi-set_23 nao deso'!$A:$J,7,0)+VLOOKUP(J490,'sinapi-set_23 nao deso'!$A:$J,10,0)</f>
        <v>61.83</v>
      </c>
      <c r="H490" s="71">
        <f>VLOOKUP(J490,'sinapi-set_23 nao deso'!$A:$J,8,0)</f>
        <v>74.23</v>
      </c>
      <c r="I490" s="10" t="s">
        <v>58</v>
      </c>
      <c r="J490" s="135">
        <v>5684</v>
      </c>
      <c r="K490" s="327">
        <f t="shared" si="169"/>
        <v>6.7199999999999996E-2</v>
      </c>
      <c r="L490" s="327">
        <f t="shared" si="170"/>
        <v>0.18540000000000001</v>
      </c>
      <c r="M490" s="327">
        <f t="shared" si="171"/>
        <v>0.22259999999999999</v>
      </c>
    </row>
    <row r="491" spans="1:13" s="7" customFormat="1" ht="57" x14ac:dyDescent="0.2">
      <c r="A491" s="66">
        <v>3</v>
      </c>
      <c r="B491" s="321" t="str">
        <f>VLOOKUP(J491,'sinapi-set_23 nao deso'!$A:$J,2,0)</f>
        <v>ROLO COMPACTADOR VIBRATÓRIO DE UM CILINDRO AÇO LISO, POTÊNCIA 80 HP, PESO OPERACIONAL MÁXIMO 8,1 T, IMPACTO DINÂMICO 16,15 / 9,5 T, LARGURA DE TRABALHO 1,68 M - CHI DIURNO. AF_06/2014</v>
      </c>
      <c r="C491" s="320" t="str">
        <f>VLOOKUP(J491,'sinapi-set_23 nao deso'!$A:$J,3,0)</f>
        <v>CHI</v>
      </c>
      <c r="D491" s="322">
        <v>2.3E-2</v>
      </c>
      <c r="E491" s="128" t="s">
        <v>12499</v>
      </c>
      <c r="F491" s="89">
        <f>VLOOKUP(J491,'sinapi-set_23 nao deso'!$A:$J,6,0)</f>
        <v>22.4</v>
      </c>
      <c r="G491" s="71">
        <f>VLOOKUP(J491,'sinapi-set_23 nao deso'!$A:$J,7,0)+VLOOKUP(J491,'sinapi-set_23 nao deso'!$A:$J,10,0)</f>
        <v>4.34</v>
      </c>
      <c r="H491" s="71">
        <f>VLOOKUP(J491,'sinapi-set_23 nao deso'!$A:$J,8,0)</f>
        <v>37.36</v>
      </c>
      <c r="I491" s="10" t="s">
        <v>58</v>
      </c>
      <c r="J491" s="135">
        <v>5685</v>
      </c>
      <c r="K491" s="327">
        <f t="shared" si="169"/>
        <v>0.51519999999999999</v>
      </c>
      <c r="L491" s="327">
        <f t="shared" si="170"/>
        <v>9.98E-2</v>
      </c>
      <c r="M491" s="327">
        <f t="shared" si="171"/>
        <v>0.85919999999999996</v>
      </c>
    </row>
    <row r="492" spans="1:13" s="7" customFormat="1" ht="57" x14ac:dyDescent="0.2">
      <c r="A492" s="66">
        <v>4</v>
      </c>
      <c r="B492" s="321" t="str">
        <f>VLOOKUP(J492,'sinapi-set_23 nao deso'!$A:$J,2,0)</f>
        <v>CAMINHÃO PIPA 10.000 L TRUCADO, PESO BRUTO TOTAL 23.000 KG, CARGA ÚTIL MÁXIMA 15.935 KG, DISTÂNCIA ENTRE EIXOS 4,8 M, POTÊNCIA 230 CV, INCLUSIVE TANQUE DE AÇO PARA TRANSPORTE DE ÁGUA - CHP DIURNO. AF_06/2014</v>
      </c>
      <c r="C492" s="320" t="str">
        <f>VLOOKUP(J492,'sinapi-set_23 nao deso'!$A:$J,3,0)</f>
        <v>CHP</v>
      </c>
      <c r="D492" s="322">
        <v>4.0000000000000001E-3</v>
      </c>
      <c r="E492" s="128" t="s">
        <v>12499</v>
      </c>
      <c r="F492" s="89">
        <f>VLOOKUP(J492,'sinapi-set_23 nao deso'!$A:$J,6,0)</f>
        <v>20.46</v>
      </c>
      <c r="G492" s="71">
        <f>VLOOKUP(J492,'sinapi-set_23 nao deso'!$A:$J,7,0)+VLOOKUP(J492,'sinapi-set_23 nao deso'!$A:$J,10,0)</f>
        <v>197.94</v>
      </c>
      <c r="H492" s="71">
        <f>VLOOKUP(J492,'sinapi-set_23 nao deso'!$A:$J,8,0)</f>
        <v>103.97</v>
      </c>
      <c r="I492" s="10" t="s">
        <v>58</v>
      </c>
      <c r="J492" s="135">
        <v>5901</v>
      </c>
      <c r="K492" s="327">
        <f t="shared" si="169"/>
        <v>8.1799999999999998E-2</v>
      </c>
      <c r="L492" s="327">
        <f t="shared" si="170"/>
        <v>0.79169999999999996</v>
      </c>
      <c r="M492" s="327">
        <f t="shared" si="171"/>
        <v>0.4158</v>
      </c>
    </row>
    <row r="493" spans="1:13" s="7" customFormat="1" ht="57" x14ac:dyDescent="0.2">
      <c r="A493" s="66">
        <v>5</v>
      </c>
      <c r="B493" s="321" t="str">
        <f>VLOOKUP(J493,'sinapi-set_23 nao deso'!$A:$J,2,0)</f>
        <v>CAMINHÃO PIPA 10.000 L TRUCADO, PESO BRUTO TOTAL 23.000 KG, CARGA ÚTIL MÁXIMA 15.935 KG, DISTÂNCIA ENTRE EIXOS 4,8 M, POTÊNCIA 230 CV, INCLUSIVE TANQUE DE AÇO PARA TRANSPORTE DE ÁGUA - CHI DIURNO. AF_06/2014</v>
      </c>
      <c r="C493" s="320" t="str">
        <f>VLOOKUP(J493,'sinapi-set_23 nao deso'!$A:$J,3,0)</f>
        <v>CHI</v>
      </c>
      <c r="D493" s="322">
        <v>2.1999999999999999E-2</v>
      </c>
      <c r="E493" s="128" t="s">
        <v>12499</v>
      </c>
      <c r="F493" s="89">
        <f>VLOOKUP(J493,'sinapi-set_23 nao deso'!$A:$J,6,0)</f>
        <v>20.46</v>
      </c>
      <c r="G493" s="71">
        <f>VLOOKUP(J493,'sinapi-set_23 nao deso'!$A:$J,7,0)+VLOOKUP(J493,'sinapi-set_23 nao deso'!$A:$J,10,0)</f>
        <v>4.34</v>
      </c>
      <c r="H493" s="71">
        <f>VLOOKUP(J493,'sinapi-set_23 nao deso'!$A:$J,8,0)</f>
        <v>48.28</v>
      </c>
      <c r="I493" s="10" t="s">
        <v>58</v>
      </c>
      <c r="J493" s="135">
        <v>5903</v>
      </c>
      <c r="K493" s="327">
        <f t="shared" si="169"/>
        <v>0.4501</v>
      </c>
      <c r="L493" s="327">
        <f t="shared" si="170"/>
        <v>9.5399999999999999E-2</v>
      </c>
      <c r="M493" s="327">
        <f t="shared" si="171"/>
        <v>1.0621</v>
      </c>
    </row>
    <row r="494" spans="1:13" s="7" customFormat="1" ht="42.75" x14ac:dyDescent="0.2">
      <c r="A494" s="66">
        <v>6</v>
      </c>
      <c r="B494" s="321" t="str">
        <f>VLOOKUP(J494,'sinapi-set_23 nao deso'!$A:$J,2,0)</f>
        <v>MOTONIVELADORA POTÊNCIA BÁSICA LÍQUIDA (PRIMEIRA MARCHA) 125 HP, PESO BRUTO 13032 KG, LARGURA DA LÂMINA DE 3,7 M - CHP DIURNO. AF_06/2014</v>
      </c>
      <c r="C494" s="320" t="str">
        <f>VLOOKUP(J494,'sinapi-set_23 nao deso'!$A:$J,3,0)</f>
        <v>CHP</v>
      </c>
      <c r="D494" s="322">
        <v>8.0000000000000002E-3</v>
      </c>
      <c r="E494" s="128" t="s">
        <v>12499</v>
      </c>
      <c r="F494" s="89">
        <f>VLOOKUP(J494,'sinapi-set_23 nao deso'!$A:$J,6,0)</f>
        <v>35.76</v>
      </c>
      <c r="G494" s="71">
        <f>VLOOKUP(J494,'sinapi-set_23 nao deso'!$A:$J,7,0)+VLOOKUP(J494,'sinapi-set_23 nao deso'!$A:$J,10,0)</f>
        <v>88.55</v>
      </c>
      <c r="H494" s="71">
        <f>VLOOKUP(J494,'sinapi-set_23 nao deso'!$A:$J,8,0)</f>
        <v>134.02000000000001</v>
      </c>
      <c r="I494" s="10" t="s">
        <v>58</v>
      </c>
      <c r="J494" s="135">
        <v>5932</v>
      </c>
      <c r="K494" s="327">
        <f t="shared" si="169"/>
        <v>0.28599999999999998</v>
      </c>
      <c r="L494" s="327">
        <f t="shared" si="170"/>
        <v>0.70840000000000003</v>
      </c>
      <c r="M494" s="327">
        <f t="shared" si="171"/>
        <v>1.0721000000000001</v>
      </c>
    </row>
    <row r="495" spans="1:13" s="7" customFormat="1" ht="42.75" x14ac:dyDescent="0.2">
      <c r="A495" s="66">
        <v>7</v>
      </c>
      <c r="B495" s="321" t="str">
        <f>VLOOKUP(J495,'sinapi-set_23 nao deso'!$A:$J,2,0)</f>
        <v>MOTONIVELADORA POTÊNCIA BÁSICA LÍQUIDA (PRIMEIRA MARCHA) 125 HP, PESO BRUTO 13032 KG, LARGURA DA LÂMINA DE 3,7 M - CHI DIURNO. AF_06/2014</v>
      </c>
      <c r="C495" s="320" t="str">
        <f>VLOOKUP(J495,'sinapi-set_23 nao deso'!$A:$J,3,0)</f>
        <v>CHI</v>
      </c>
      <c r="D495" s="322">
        <v>1.9E-2</v>
      </c>
      <c r="E495" s="128" t="s">
        <v>12499</v>
      </c>
      <c r="F495" s="89">
        <f>VLOOKUP(J495,'sinapi-set_23 nao deso'!$A:$J,6,0)</f>
        <v>35.76</v>
      </c>
      <c r="G495" s="71">
        <f>VLOOKUP(J495,'sinapi-set_23 nao deso'!$A:$J,7,0)+VLOOKUP(J495,'sinapi-set_23 nao deso'!$A:$J,10,0)</f>
        <v>4.34</v>
      </c>
      <c r="H495" s="71">
        <f>VLOOKUP(J495,'sinapi-set_23 nao deso'!$A:$J,8,0)</f>
        <v>61.24</v>
      </c>
      <c r="I495" s="10" t="s">
        <v>58</v>
      </c>
      <c r="J495" s="135">
        <v>5934</v>
      </c>
      <c r="K495" s="327">
        <f t="shared" si="169"/>
        <v>0.6794</v>
      </c>
      <c r="L495" s="327">
        <f t="shared" si="170"/>
        <v>8.2400000000000001E-2</v>
      </c>
      <c r="M495" s="327">
        <f t="shared" si="171"/>
        <v>1.1635</v>
      </c>
    </row>
    <row r="496" spans="1:13" s="7" customFormat="1" ht="14.25" x14ac:dyDescent="0.2">
      <c r="A496" s="66">
        <v>8</v>
      </c>
      <c r="B496" s="321" t="str">
        <f>VLOOKUP(J496,'sinapi-set_23 nao deso'!$A:$J,2,0)</f>
        <v>SERVENTE COM ENCARGOS COMPLEMENTARES</v>
      </c>
      <c r="C496" s="320" t="str">
        <f>VLOOKUP(J496,'sinapi-set_23 nao deso'!$A:$J,3,0)</f>
        <v>H</v>
      </c>
      <c r="D496" s="322">
        <v>2.5999999999999999E-2</v>
      </c>
      <c r="E496" s="128" t="s">
        <v>12499</v>
      </c>
      <c r="F496" s="89">
        <f>VLOOKUP(J496,'sinapi-set_23 nao deso'!$A:$J,6,0)</f>
        <v>16.63</v>
      </c>
      <c r="G496" s="71">
        <f>VLOOKUP(J496,'sinapi-set_23 nao deso'!$A:$J,7,0)+VLOOKUP(J496,'sinapi-set_23 nao deso'!$A:$J,10,0)</f>
        <v>5.35</v>
      </c>
      <c r="H496" s="71">
        <f>VLOOKUP(J496,'sinapi-set_23 nao deso'!$A:$J,8,0)</f>
        <v>0</v>
      </c>
      <c r="I496" s="10" t="s">
        <v>58</v>
      </c>
      <c r="J496" s="135">
        <v>88316</v>
      </c>
      <c r="K496" s="327">
        <f t="shared" si="169"/>
        <v>0.43230000000000002</v>
      </c>
      <c r="L496" s="327">
        <f t="shared" si="170"/>
        <v>0.1391</v>
      </c>
      <c r="M496" s="327">
        <f t="shared" si="171"/>
        <v>0</v>
      </c>
    </row>
    <row r="497" spans="1:13" s="7" customFormat="1" ht="42.75" x14ac:dyDescent="0.2">
      <c r="A497" s="66">
        <v>9</v>
      </c>
      <c r="B497" s="321" t="str">
        <f>VLOOKUP(J497,'sinapi-set_23 nao deso'!$A:$J,2,0)</f>
        <v>ROLO COMPACTADOR DE PNEUS, ESTATICO, PRESSAO VARIAVEL, POTENCIA 110 HP, PESO SEM/COM LASTRO 10,8/27 T, LARGURA DE ROLAGEM 2,30 M - CHP DIURNO. AF_06/2017</v>
      </c>
      <c r="C497" s="320" t="str">
        <f>VLOOKUP(J497,'sinapi-set_23 nao deso'!$A:$J,3,0)</f>
        <v>CHP</v>
      </c>
      <c r="D497" s="322">
        <v>4.0000000000000001E-3</v>
      </c>
      <c r="E497" s="128" t="s">
        <v>12499</v>
      </c>
      <c r="F497" s="89">
        <f>VLOOKUP(J497,'sinapi-set_23 nao deso'!$A:$J,6,0)</f>
        <v>22.4</v>
      </c>
      <c r="G497" s="71">
        <f>VLOOKUP(J497,'sinapi-set_23 nao deso'!$A:$J,7,0)+VLOOKUP(J497,'sinapi-set_23 nao deso'!$A:$J,10,0)</f>
        <v>68.569999999999993</v>
      </c>
      <c r="H497" s="71">
        <f>VLOOKUP(J497,'sinapi-set_23 nao deso'!$A:$J,8,0)</f>
        <v>123.16</v>
      </c>
      <c r="I497" s="10" t="s">
        <v>58</v>
      </c>
      <c r="J497" s="135">
        <v>96463</v>
      </c>
      <c r="K497" s="327">
        <f t="shared" si="169"/>
        <v>8.9599999999999999E-2</v>
      </c>
      <c r="L497" s="327">
        <f t="shared" si="170"/>
        <v>0.2742</v>
      </c>
      <c r="M497" s="327">
        <f t="shared" si="171"/>
        <v>0.49259999999999998</v>
      </c>
    </row>
    <row r="498" spans="1:13" s="7" customFormat="1" ht="42.75" x14ac:dyDescent="0.2">
      <c r="A498" s="66">
        <v>10</v>
      </c>
      <c r="B498" s="321" t="str">
        <f>VLOOKUP(J498,'sinapi-set_23 nao deso'!$A:$J,2,0)</f>
        <v>ROLO COMPACTADOR DE PNEUS, ESTATICO, PRESSAO VARIAVEL, POTENCIA 110 HP, PESO SEM/COM LASTRO 10,8/27 T, LARGURA DE ROLAGEM 2,30 M - CHI DIURNO. AF_06/2017</v>
      </c>
      <c r="C498" s="320" t="str">
        <f>VLOOKUP(J498,'sinapi-set_23 nao deso'!$A:$J,3,0)</f>
        <v>CHI</v>
      </c>
      <c r="D498" s="322">
        <v>2.1999999999999999E-2</v>
      </c>
      <c r="E498" s="128" t="s">
        <v>12499</v>
      </c>
      <c r="F498" s="89">
        <f>VLOOKUP(J498,'sinapi-set_23 nao deso'!$A:$J,6,0)</f>
        <v>22.4</v>
      </c>
      <c r="G498" s="71">
        <f>VLOOKUP(J498,'sinapi-set_23 nao deso'!$A:$J,7,0)+VLOOKUP(J498,'sinapi-set_23 nao deso'!$A:$J,10,0)</f>
        <v>4.34</v>
      </c>
      <c r="H498" s="71">
        <f>VLOOKUP(J498,'sinapi-set_23 nao deso'!$A:$J,8,0)</f>
        <v>61.99</v>
      </c>
      <c r="I498" s="10" t="s">
        <v>58</v>
      </c>
      <c r="J498" s="135">
        <v>96464</v>
      </c>
      <c r="K498" s="327">
        <f t="shared" si="169"/>
        <v>0.49280000000000002</v>
      </c>
      <c r="L498" s="327">
        <f t="shared" si="170"/>
        <v>9.5399999999999999E-2</v>
      </c>
      <c r="M498" s="327">
        <f t="shared" si="171"/>
        <v>1.3636999999999999</v>
      </c>
    </row>
    <row r="499" spans="1:13" s="7" customFormat="1" x14ac:dyDescent="0.2">
      <c r="A499" s="5"/>
      <c r="B499" s="130" t="s">
        <v>69</v>
      </c>
      <c r="C499" s="131"/>
      <c r="D499" s="517"/>
      <c r="E499" s="132"/>
      <c r="F499" s="133"/>
      <c r="G499" s="7" t="s">
        <v>69</v>
      </c>
      <c r="H499" s="7" t="s">
        <v>69</v>
      </c>
      <c r="I499" s="131"/>
      <c r="J499" s="134"/>
      <c r="K499" s="134"/>
      <c r="L499" s="15"/>
      <c r="M499" s="15"/>
    </row>
    <row r="500" spans="1:13" s="7" customFormat="1" x14ac:dyDescent="0.2">
      <c r="A500" s="5"/>
      <c r="B500" s="130" t="s">
        <v>69</v>
      </c>
      <c r="C500" s="131"/>
      <c r="D500" s="517"/>
      <c r="E500" s="132"/>
      <c r="F500" s="133"/>
      <c r="G500" s="7" t="s">
        <v>69</v>
      </c>
      <c r="H500" s="7" t="s">
        <v>69</v>
      </c>
      <c r="I500" s="131"/>
      <c r="J500" s="134"/>
      <c r="K500" s="134"/>
      <c r="L500" s="15"/>
      <c r="M500" s="15"/>
    </row>
    <row r="501" spans="1:13" s="14" customFormat="1" ht="14.25" x14ac:dyDescent="0.2">
      <c r="A501" s="308" t="s">
        <v>9</v>
      </c>
      <c r="B501" s="309" t="s">
        <v>70</v>
      </c>
      <c r="C501" s="309"/>
      <c r="D501" s="513"/>
      <c r="E501" s="309"/>
      <c r="F501" s="309" t="s">
        <v>69</v>
      </c>
      <c r="G501" s="309" t="s">
        <v>69</v>
      </c>
      <c r="H501" s="309" t="s">
        <v>69</v>
      </c>
      <c r="I501" s="312" t="s">
        <v>71</v>
      </c>
      <c r="J501" s="313"/>
      <c r="K501" s="342" t="s">
        <v>100</v>
      </c>
      <c r="L501" s="342" t="s">
        <v>12263</v>
      </c>
      <c r="M501" s="342" t="s">
        <v>12264</v>
      </c>
    </row>
    <row r="502" spans="1:13" s="15" customFormat="1" x14ac:dyDescent="0.25">
      <c r="A502" s="92" t="s">
        <v>9286</v>
      </c>
      <c r="B502" s="93" t="s">
        <v>13187</v>
      </c>
      <c r="C502" s="94"/>
      <c r="D502" s="514"/>
      <c r="E502" s="94"/>
      <c r="F502" s="95"/>
      <c r="G502" s="95"/>
      <c r="H502" s="95"/>
      <c r="I502" s="97" t="s">
        <v>87</v>
      </c>
      <c r="J502" s="96"/>
      <c r="K502" s="98">
        <f>TRUNC(SUM(K504:K509),2)</f>
        <v>0.17</v>
      </c>
      <c r="L502" s="98">
        <f>TRUNC(SUM(L504:L509),2)</f>
        <v>0.31</v>
      </c>
      <c r="M502" s="98">
        <f>TRUNC(SUM(M504:M509),2)</f>
        <v>0.24</v>
      </c>
    </row>
    <row r="503" spans="1:13" s="15" customFormat="1" ht="28.5" x14ac:dyDescent="0.2">
      <c r="A503" s="99" t="s">
        <v>0</v>
      </c>
      <c r="B503" s="100" t="s">
        <v>1</v>
      </c>
      <c r="C503" s="101" t="s">
        <v>2</v>
      </c>
      <c r="D503" s="515" t="s">
        <v>95</v>
      </c>
      <c r="E503" s="103" t="s">
        <v>96</v>
      </c>
      <c r="F503" s="104" t="s">
        <v>97</v>
      </c>
      <c r="G503" s="104" t="s">
        <v>12259</v>
      </c>
      <c r="H503" s="104" t="s">
        <v>12260</v>
      </c>
      <c r="I503" s="105" t="s">
        <v>98</v>
      </c>
      <c r="J503" s="106"/>
      <c r="K503" s="104" t="s">
        <v>99</v>
      </c>
      <c r="L503" s="104" t="s">
        <v>12261</v>
      </c>
      <c r="M503" s="104" t="s">
        <v>12262</v>
      </c>
    </row>
    <row r="504" spans="1:13" s="7" customFormat="1" ht="42.75" x14ac:dyDescent="0.2">
      <c r="A504" s="66">
        <v>1</v>
      </c>
      <c r="B504" s="321" t="s">
        <v>477</v>
      </c>
      <c r="C504" s="320" t="str">
        <f>VLOOKUP(J504,'sinapi-set_23 nao deso'!$A:$J,3,0)</f>
        <v>CHP</v>
      </c>
      <c r="D504" s="322">
        <v>1.6999999999999999E-3</v>
      </c>
      <c r="E504" s="128" t="s">
        <v>12724</v>
      </c>
      <c r="F504" s="324">
        <f>VLOOKUP(J504,'sinapi-set_23 nao deso'!$A:$J,6,0)</f>
        <v>0</v>
      </c>
      <c r="G504" s="329">
        <f>VLOOKUP(J504,'sinapi-set_23 nao deso'!$A:$J,7,0)+VLOOKUP(J504,'sinapi-set_23 nao deso'!$A:$J,10,0)</f>
        <v>0</v>
      </c>
      <c r="H504" s="330">
        <f>VLOOKUP(J504,'sinapi-set_23 nao deso'!$A:$J,8,0)</f>
        <v>11.41</v>
      </c>
      <c r="I504" s="10" t="s">
        <v>58</v>
      </c>
      <c r="J504" s="135">
        <v>5839</v>
      </c>
      <c r="K504" s="327">
        <f t="shared" ref="K504:K509" si="172">TRUNC($D504*F504,4)</f>
        <v>0</v>
      </c>
      <c r="L504" s="327">
        <f t="shared" ref="L504:L509" si="173">TRUNC($D504*G504,4)</f>
        <v>0</v>
      </c>
      <c r="M504" s="327">
        <f t="shared" ref="M504:M509" si="174">TRUNC($D504*H504,4)</f>
        <v>1.9300000000000001E-2</v>
      </c>
    </row>
    <row r="505" spans="1:13" s="7" customFormat="1" ht="71.25" x14ac:dyDescent="0.2">
      <c r="A505" s="66">
        <v>2</v>
      </c>
      <c r="B505" s="321" t="s">
        <v>12722</v>
      </c>
      <c r="C505" s="320" t="str">
        <f>VLOOKUP(J505,'sinapi-set_23 nao deso'!$A:$J,3,0)</f>
        <v>CHP</v>
      </c>
      <c r="D505" s="322">
        <v>1E-3</v>
      </c>
      <c r="E505" s="128" t="s">
        <v>12724</v>
      </c>
      <c r="F505" s="324">
        <f>VLOOKUP(J505,'sinapi-set_23 nao deso'!$A:$J,6,0)</f>
        <v>20.46</v>
      </c>
      <c r="G505" s="329">
        <f>VLOOKUP(J505,'sinapi-set_23 nao deso'!$A:$J,7,0)+VLOOKUP(J505,'sinapi-set_23 nao deso'!$A:$J,10,0)</f>
        <v>168.5</v>
      </c>
      <c r="H505" s="330">
        <f>VLOOKUP(J505,'sinapi-set_23 nao deso'!$A:$J,8,0)</f>
        <v>88.81</v>
      </c>
      <c r="I505" s="10" t="s">
        <v>58</v>
      </c>
      <c r="J505" s="135">
        <v>83362</v>
      </c>
      <c r="K505" s="327">
        <f t="shared" si="172"/>
        <v>2.0400000000000001E-2</v>
      </c>
      <c r="L505" s="327">
        <f t="shared" si="173"/>
        <v>0.16850000000000001</v>
      </c>
      <c r="M505" s="327">
        <f t="shared" si="174"/>
        <v>8.8800000000000004E-2</v>
      </c>
    </row>
    <row r="506" spans="1:13" s="7" customFormat="1" ht="14.25" x14ac:dyDescent="0.2">
      <c r="A506" s="66">
        <v>3</v>
      </c>
      <c r="B506" s="321" t="s">
        <v>28</v>
      </c>
      <c r="C506" s="320" t="str">
        <f>VLOOKUP(J506,'sinapi-set_23 nao deso'!$A:$J,3,0)</f>
        <v>H</v>
      </c>
      <c r="D506" s="322">
        <v>2E-3</v>
      </c>
      <c r="E506" s="128" t="s">
        <v>12724</v>
      </c>
      <c r="F506" s="324">
        <f>VLOOKUP(J506,'sinapi-set_23 nao deso'!$A:$J,6,0)</f>
        <v>16.63</v>
      </c>
      <c r="G506" s="329">
        <f>VLOOKUP(J506,'sinapi-set_23 nao deso'!$A:$J,7,0)+VLOOKUP(J506,'sinapi-set_23 nao deso'!$A:$J,10,0)</f>
        <v>5.35</v>
      </c>
      <c r="H506" s="330">
        <f>VLOOKUP(J506,'sinapi-set_23 nao deso'!$A:$J,8,0)</f>
        <v>0</v>
      </c>
      <c r="I506" s="10" t="s">
        <v>58</v>
      </c>
      <c r="J506" s="135">
        <v>88316</v>
      </c>
      <c r="K506" s="327">
        <f t="shared" si="172"/>
        <v>3.32E-2</v>
      </c>
      <c r="L506" s="327">
        <f t="shared" si="173"/>
        <v>1.0699999999999999E-2</v>
      </c>
      <c r="M506" s="327">
        <f t="shared" si="174"/>
        <v>0</v>
      </c>
    </row>
    <row r="507" spans="1:13" s="7" customFormat="1" ht="28.5" x14ac:dyDescent="0.2">
      <c r="A507" s="66">
        <v>4</v>
      </c>
      <c r="B507" s="321" t="s">
        <v>511</v>
      </c>
      <c r="C507" s="320" t="str">
        <f>VLOOKUP(J507,'sinapi-set_23 nao deso'!$A:$J,3,0)</f>
        <v>CHP</v>
      </c>
      <c r="D507" s="322">
        <v>1.6999999999999999E-3</v>
      </c>
      <c r="E507" s="128" t="s">
        <v>12724</v>
      </c>
      <c r="F507" s="324">
        <f>VLOOKUP(J507,'sinapi-set_23 nao deso'!$A:$J,6,0)</f>
        <v>32.85</v>
      </c>
      <c r="G507" s="329">
        <f>VLOOKUP(J507,'sinapi-set_23 nao deso'!$A:$J,7,0)+VLOOKUP(J507,'sinapi-set_23 nao deso'!$A:$J,10,0)</f>
        <v>72.12</v>
      </c>
      <c r="H507" s="330">
        <f>VLOOKUP(J507,'sinapi-set_23 nao deso'!$A:$J,8,0)</f>
        <v>38.39</v>
      </c>
      <c r="I507" s="10" t="s">
        <v>58</v>
      </c>
      <c r="J507" s="135">
        <v>89035</v>
      </c>
      <c r="K507" s="327">
        <f t="shared" si="172"/>
        <v>5.5800000000000002E-2</v>
      </c>
      <c r="L507" s="327">
        <f t="shared" si="173"/>
        <v>0.1226</v>
      </c>
      <c r="M507" s="327">
        <f t="shared" si="174"/>
        <v>6.5199999999999994E-2</v>
      </c>
    </row>
    <row r="508" spans="1:13" s="7" customFormat="1" ht="28.5" x14ac:dyDescent="0.2">
      <c r="A508" s="66">
        <v>5</v>
      </c>
      <c r="B508" s="321" t="s">
        <v>623</v>
      </c>
      <c r="C508" s="320" t="str">
        <f>VLOOKUP(J508,'sinapi-set_23 nao deso'!$A:$J,3,0)</f>
        <v>CHI</v>
      </c>
      <c r="D508" s="322">
        <v>1.4E-3</v>
      </c>
      <c r="E508" s="128" t="s">
        <v>12724</v>
      </c>
      <c r="F508" s="324">
        <f>VLOOKUP(J508,'sinapi-set_23 nao deso'!$A:$J,6,0)</f>
        <v>32.85</v>
      </c>
      <c r="G508" s="329">
        <f>VLOOKUP(J508,'sinapi-set_23 nao deso'!$A:$J,7,0)+VLOOKUP(J508,'sinapi-set_23 nao deso'!$A:$J,10,0)</f>
        <v>4.34</v>
      </c>
      <c r="H508" s="330">
        <f>VLOOKUP(J508,'sinapi-set_23 nao deso'!$A:$J,8,0)</f>
        <v>20.61</v>
      </c>
      <c r="I508" s="10" t="s">
        <v>58</v>
      </c>
      <c r="J508" s="135">
        <v>89036</v>
      </c>
      <c r="K508" s="327">
        <f t="shared" si="172"/>
        <v>4.5900000000000003E-2</v>
      </c>
      <c r="L508" s="327">
        <f t="shared" si="173"/>
        <v>6.0000000000000001E-3</v>
      </c>
      <c r="M508" s="327">
        <f t="shared" si="174"/>
        <v>2.8799999999999999E-2</v>
      </c>
    </row>
    <row r="509" spans="1:13" s="7" customFormat="1" ht="71.25" x14ac:dyDescent="0.2">
      <c r="A509" s="66">
        <v>6</v>
      </c>
      <c r="B509" s="321" t="s">
        <v>12723</v>
      </c>
      <c r="C509" s="320" t="str">
        <f>VLOOKUP(J509,'sinapi-set_23 nao deso'!$A:$J,3,0)</f>
        <v>CHI</v>
      </c>
      <c r="D509" s="322">
        <v>1E-3</v>
      </c>
      <c r="E509" s="128" t="s">
        <v>12724</v>
      </c>
      <c r="F509" s="324">
        <f>VLOOKUP(J509,'sinapi-set_23 nao deso'!$A:$J,6,0)</f>
        <v>20.46</v>
      </c>
      <c r="G509" s="329">
        <f>VLOOKUP(J509,'sinapi-set_23 nao deso'!$A:$J,7,0)+VLOOKUP(J509,'sinapi-set_23 nao deso'!$A:$J,10,0)</f>
        <v>4.34</v>
      </c>
      <c r="H509" s="330">
        <f>VLOOKUP(J509,'sinapi-set_23 nao deso'!$A:$J,8,0)</f>
        <v>42.93</v>
      </c>
      <c r="I509" s="10" t="s">
        <v>58</v>
      </c>
      <c r="J509" s="135">
        <v>91486</v>
      </c>
      <c r="K509" s="327">
        <f t="shared" si="172"/>
        <v>2.0400000000000001E-2</v>
      </c>
      <c r="L509" s="327">
        <f t="shared" si="173"/>
        <v>4.3E-3</v>
      </c>
      <c r="M509" s="327">
        <f t="shared" si="174"/>
        <v>4.2900000000000001E-2</v>
      </c>
    </row>
    <row r="510" spans="1:13" s="7" customFormat="1" x14ac:dyDescent="0.2">
      <c r="A510" s="5"/>
      <c r="B510" s="130" t="s">
        <v>69</v>
      </c>
      <c r="C510" s="131"/>
      <c r="D510" s="517"/>
      <c r="E510" s="132"/>
      <c r="F510" s="133"/>
      <c r="G510" s="7" t="s">
        <v>69</v>
      </c>
      <c r="H510" s="7" t="s">
        <v>69</v>
      </c>
      <c r="I510" s="131"/>
      <c r="J510" s="134"/>
      <c r="K510" s="134"/>
      <c r="L510" s="15"/>
      <c r="M510" s="15"/>
    </row>
    <row r="511" spans="1:13" s="7" customFormat="1" x14ac:dyDescent="0.2">
      <c r="A511" s="5"/>
      <c r="B511" s="130" t="s">
        <v>69</v>
      </c>
      <c r="C511" s="131"/>
      <c r="D511" s="517"/>
      <c r="E511" s="132"/>
      <c r="F511" s="133"/>
      <c r="G511" s="7" t="s">
        <v>69</v>
      </c>
      <c r="H511" s="7" t="s">
        <v>69</v>
      </c>
      <c r="I511" s="131"/>
      <c r="J511" s="134"/>
      <c r="K511" s="134"/>
      <c r="L511" s="15"/>
      <c r="M511" s="15"/>
    </row>
    <row r="512" spans="1:13" s="14" customFormat="1" ht="14.25" x14ac:dyDescent="0.2">
      <c r="A512" s="308" t="s">
        <v>9</v>
      </c>
      <c r="B512" s="309" t="s">
        <v>70</v>
      </c>
      <c r="C512" s="309"/>
      <c r="D512" s="513"/>
      <c r="E512" s="309"/>
      <c r="F512" s="309" t="s">
        <v>69</v>
      </c>
      <c r="G512" s="309" t="s">
        <v>69</v>
      </c>
      <c r="H512" s="309" t="s">
        <v>69</v>
      </c>
      <c r="I512" s="312" t="s">
        <v>71</v>
      </c>
      <c r="J512" s="313"/>
      <c r="K512" s="342" t="s">
        <v>100</v>
      </c>
      <c r="L512" s="342" t="s">
        <v>12263</v>
      </c>
      <c r="M512" s="342" t="s">
        <v>12264</v>
      </c>
    </row>
    <row r="513" spans="1:13" s="15" customFormat="1" x14ac:dyDescent="0.25">
      <c r="A513" s="92" t="s">
        <v>9287</v>
      </c>
      <c r="B513" s="93" t="s">
        <v>13188</v>
      </c>
      <c r="C513" s="94"/>
      <c r="D513" s="514"/>
      <c r="E513" s="94"/>
      <c r="F513" s="95"/>
      <c r="G513" s="95"/>
      <c r="H513" s="95"/>
      <c r="I513" s="97" t="s">
        <v>53</v>
      </c>
      <c r="J513" s="96"/>
      <c r="K513" s="98">
        <f>TRUNC(SUM(K515:K515),2)</f>
        <v>0</v>
      </c>
      <c r="L513" s="98">
        <f>TRUNC(SUM(L515:L515),2)</f>
        <v>5397.49</v>
      </c>
      <c r="M513" s="98">
        <f>TRUNC(SUM(M515:M515),2)</f>
        <v>0</v>
      </c>
    </row>
    <row r="514" spans="1:13" s="15" customFormat="1" ht="28.5" x14ac:dyDescent="0.2">
      <c r="A514" s="99" t="s">
        <v>0</v>
      </c>
      <c r="B514" s="100" t="s">
        <v>1</v>
      </c>
      <c r="C514" s="101" t="s">
        <v>2</v>
      </c>
      <c r="D514" s="515" t="s">
        <v>95</v>
      </c>
      <c r="E514" s="103" t="s">
        <v>96</v>
      </c>
      <c r="F514" s="104" t="s">
        <v>97</v>
      </c>
      <c r="G514" s="104" t="s">
        <v>12259</v>
      </c>
      <c r="H514" s="104" t="s">
        <v>12260</v>
      </c>
      <c r="I514" s="105" t="s">
        <v>98</v>
      </c>
      <c r="J514" s="106"/>
      <c r="K514" s="104" t="s">
        <v>99</v>
      </c>
      <c r="L514" s="104" t="s">
        <v>12261</v>
      </c>
      <c r="M514" s="104" t="s">
        <v>12262</v>
      </c>
    </row>
    <row r="515" spans="1:13" s="7" customFormat="1" ht="14.25" x14ac:dyDescent="0.2">
      <c r="A515" s="66">
        <v>1</v>
      </c>
      <c r="B515" s="321" t="str">
        <f>VLOOKUP($J515,tabelas!$A:$L,4,0)</f>
        <v>ASFALTO DILUÍDO CM-30</v>
      </c>
      <c r="C515" s="320" t="str">
        <f>VLOOKUP($J515,tabelas!$A:$L,5,0)</f>
        <v>T</v>
      </c>
      <c r="D515" s="322">
        <v>1.03</v>
      </c>
      <c r="E515" s="128"/>
      <c r="F515" s="330">
        <v>0</v>
      </c>
      <c r="G515" s="330">
        <f>VLOOKUP($J515,tabelas!$A:$L,12,0)</f>
        <v>5240.29</v>
      </c>
      <c r="H515" s="330">
        <v>0</v>
      </c>
      <c r="I515" s="10" t="s">
        <v>9263</v>
      </c>
      <c r="J515" s="135" t="s">
        <v>12296</v>
      </c>
      <c r="K515" s="327">
        <f t="shared" ref="K515" si="175">TRUNC($D515*F515,4)</f>
        <v>0</v>
      </c>
      <c r="L515" s="327">
        <f t="shared" ref="L515" si="176">TRUNC($D515*G515,4)</f>
        <v>5397.4987000000001</v>
      </c>
      <c r="M515" s="327">
        <f t="shared" ref="M515" si="177">TRUNC($D515*H515,4)</f>
        <v>0</v>
      </c>
    </row>
    <row r="516" spans="1:13" s="7" customFormat="1" x14ac:dyDescent="0.2">
      <c r="A516" s="5"/>
      <c r="B516" s="130" t="s">
        <v>69</v>
      </c>
      <c r="C516" s="131"/>
      <c r="D516" s="517"/>
      <c r="E516" s="132"/>
      <c r="F516" s="133"/>
      <c r="G516" s="7" t="s">
        <v>69</v>
      </c>
      <c r="H516" s="7" t="s">
        <v>69</v>
      </c>
      <c r="I516" s="131"/>
      <c r="J516" s="134"/>
      <c r="K516" s="134"/>
      <c r="L516" s="15"/>
      <c r="M516" s="15"/>
    </row>
    <row r="517" spans="1:13" s="7" customFormat="1" x14ac:dyDescent="0.2">
      <c r="A517" s="5"/>
      <c r="B517" s="130" t="s">
        <v>69</v>
      </c>
      <c r="C517" s="131"/>
      <c r="D517" s="517"/>
      <c r="E517" s="132"/>
      <c r="F517" s="133"/>
      <c r="G517" s="7" t="s">
        <v>69</v>
      </c>
      <c r="H517" s="7" t="s">
        <v>69</v>
      </c>
      <c r="I517" s="131"/>
      <c r="J517" s="134"/>
      <c r="K517" s="134"/>
      <c r="L517" s="15"/>
      <c r="M517" s="15"/>
    </row>
    <row r="518" spans="1:13" s="14" customFormat="1" ht="14.25" x14ac:dyDescent="0.2">
      <c r="A518" s="308" t="s">
        <v>9</v>
      </c>
      <c r="B518" s="309" t="s">
        <v>70</v>
      </c>
      <c r="C518" s="309"/>
      <c r="D518" s="513"/>
      <c r="E518" s="309"/>
      <c r="F518" s="309" t="s">
        <v>69</v>
      </c>
      <c r="G518" s="309" t="s">
        <v>69</v>
      </c>
      <c r="H518" s="309" t="s">
        <v>69</v>
      </c>
      <c r="I518" s="312" t="s">
        <v>71</v>
      </c>
      <c r="J518" s="313"/>
      <c r="K518" s="342" t="s">
        <v>100</v>
      </c>
      <c r="L518" s="342" t="s">
        <v>12263</v>
      </c>
      <c r="M518" s="342" t="s">
        <v>12264</v>
      </c>
    </row>
    <row r="519" spans="1:13" s="15" customFormat="1" x14ac:dyDescent="0.25">
      <c r="A519" s="92" t="s">
        <v>9288</v>
      </c>
      <c r="B519" s="93" t="s">
        <v>12646</v>
      </c>
      <c r="C519" s="94"/>
      <c r="D519" s="514"/>
      <c r="E519" s="94"/>
      <c r="F519" s="95"/>
      <c r="G519" s="95"/>
      <c r="H519" s="95"/>
      <c r="I519" s="97" t="s">
        <v>87</v>
      </c>
      <c r="J519" s="96"/>
      <c r="K519" s="98">
        <f>TRUNC(SUM(K521:K524),2)</f>
        <v>0.28000000000000003</v>
      </c>
      <c r="L519" s="98">
        <f>TRUNC(SUM(L521:L524),2)</f>
        <v>0.4</v>
      </c>
      <c r="M519" s="98">
        <f>TRUNC(SUM(M521:M524),2)</f>
        <v>0.23</v>
      </c>
    </row>
    <row r="520" spans="1:13" s="15" customFormat="1" ht="28.5" x14ac:dyDescent="0.2">
      <c r="A520" s="99" t="s">
        <v>0</v>
      </c>
      <c r="B520" s="100" t="s">
        <v>1</v>
      </c>
      <c r="C520" s="101" t="s">
        <v>2</v>
      </c>
      <c r="D520" s="515" t="s">
        <v>95</v>
      </c>
      <c r="E520" s="103" t="s">
        <v>96</v>
      </c>
      <c r="F520" s="104" t="s">
        <v>97</v>
      </c>
      <c r="G520" s="104" t="s">
        <v>12259</v>
      </c>
      <c r="H520" s="104" t="s">
        <v>12260</v>
      </c>
      <c r="I520" s="105" t="s">
        <v>98</v>
      </c>
      <c r="J520" s="106"/>
      <c r="K520" s="104" t="s">
        <v>99</v>
      </c>
      <c r="L520" s="104" t="s">
        <v>12261</v>
      </c>
      <c r="M520" s="104" t="s">
        <v>12262</v>
      </c>
    </row>
    <row r="521" spans="1:13" s="7" customFormat="1" ht="71.25" x14ac:dyDescent="0.2">
      <c r="A521" s="66">
        <v>1</v>
      </c>
      <c r="B521" s="321" t="s">
        <v>12722</v>
      </c>
      <c r="C521" s="320" t="str">
        <f>VLOOKUP(J521,'sinapi-set_23 nao deso'!$A:$J,3,0)</f>
        <v>CHP</v>
      </c>
      <c r="D521" s="322">
        <v>1.8E-3</v>
      </c>
      <c r="E521" s="128" t="s">
        <v>12725</v>
      </c>
      <c r="F521" s="324">
        <f>VLOOKUP(J521,'sinapi-set_23 nao deso'!$A:$J,6,0)</f>
        <v>20.46</v>
      </c>
      <c r="G521" s="329">
        <f>VLOOKUP(J521,'sinapi-set_23 nao deso'!$A:$J,7,0)+VLOOKUP(J521,'sinapi-set_23 nao deso'!$A:$J,10,0)</f>
        <v>168.5</v>
      </c>
      <c r="H521" s="330">
        <f>VLOOKUP(J521,'sinapi-set_23 nao deso'!$A:$J,8,0)</f>
        <v>88.81</v>
      </c>
      <c r="I521" s="10" t="s">
        <v>58</v>
      </c>
      <c r="J521" s="135">
        <v>83362</v>
      </c>
      <c r="K521" s="327">
        <f t="shared" ref="K521:K524" si="178">TRUNC($D521*F521,4)</f>
        <v>3.6799999999999999E-2</v>
      </c>
      <c r="L521" s="327">
        <f t="shared" ref="L521:L524" si="179">TRUNC($D521*G521,4)</f>
        <v>0.30330000000000001</v>
      </c>
      <c r="M521" s="327">
        <f t="shared" ref="M521:M524" si="180">TRUNC($D521*H521,4)</f>
        <v>0.1598</v>
      </c>
    </row>
    <row r="522" spans="1:13" s="7" customFormat="1" ht="14.25" x14ac:dyDescent="0.2">
      <c r="A522" s="66">
        <v>2</v>
      </c>
      <c r="B522" s="321" t="s">
        <v>28</v>
      </c>
      <c r="C522" s="320" t="str">
        <f>VLOOKUP(J522,'sinapi-set_23 nao deso'!$A:$J,3,0)</f>
        <v>H</v>
      </c>
      <c r="D522" s="322">
        <v>1.09E-2</v>
      </c>
      <c r="E522" s="128" t="s">
        <v>12725</v>
      </c>
      <c r="F522" s="324">
        <f>VLOOKUP(J522,'sinapi-set_23 nao deso'!$A:$J,6,0)</f>
        <v>16.63</v>
      </c>
      <c r="G522" s="329">
        <f>VLOOKUP(J522,'sinapi-set_23 nao deso'!$A:$J,7,0)+VLOOKUP(J522,'sinapi-set_23 nao deso'!$A:$J,10,0)</f>
        <v>5.35</v>
      </c>
      <c r="H522" s="330">
        <f>VLOOKUP(J522,'sinapi-set_23 nao deso'!$A:$J,8,0)</f>
        <v>0</v>
      </c>
      <c r="I522" s="10" t="s">
        <v>58</v>
      </c>
      <c r="J522" s="135">
        <v>88316</v>
      </c>
      <c r="K522" s="327">
        <f t="shared" si="178"/>
        <v>0.1812</v>
      </c>
      <c r="L522" s="327">
        <f t="shared" si="179"/>
        <v>5.8299999999999998E-2</v>
      </c>
      <c r="M522" s="327">
        <f t="shared" si="180"/>
        <v>0</v>
      </c>
    </row>
    <row r="523" spans="1:13" s="7" customFormat="1" ht="42.75" x14ac:dyDescent="0.2">
      <c r="A523" s="66">
        <v>3</v>
      </c>
      <c r="B523" s="321" t="s">
        <v>570</v>
      </c>
      <c r="C523" s="320" t="str">
        <f>VLOOKUP(J523,'sinapi-set_23 nao deso'!$A:$J,3,0)</f>
        <v>CHP</v>
      </c>
      <c r="D523" s="322">
        <v>4.0000000000000002E-4</v>
      </c>
      <c r="E523" s="128" t="s">
        <v>12725</v>
      </c>
      <c r="F523" s="324">
        <f>VLOOKUP(J523,'sinapi-set_23 nao deso'!$A:$J,6,0)</f>
        <v>32.85</v>
      </c>
      <c r="G523" s="329">
        <f>VLOOKUP(J523,'sinapi-set_23 nao deso'!$A:$J,7,0)+VLOOKUP(J523,'sinapi-set_23 nao deso'!$A:$J,10,0)</f>
        <v>101.62</v>
      </c>
      <c r="H523" s="330">
        <f>VLOOKUP(J523,'sinapi-set_23 nao deso'!$A:$J,8,0)</f>
        <v>62.59</v>
      </c>
      <c r="I523" s="10" t="s">
        <v>58</v>
      </c>
      <c r="J523" s="135">
        <v>96013</v>
      </c>
      <c r="K523" s="327">
        <f t="shared" si="178"/>
        <v>1.3100000000000001E-2</v>
      </c>
      <c r="L523" s="327">
        <f t="shared" si="179"/>
        <v>4.0599999999999997E-2</v>
      </c>
      <c r="M523" s="327">
        <f t="shared" si="180"/>
        <v>2.5000000000000001E-2</v>
      </c>
    </row>
    <row r="524" spans="1:13" s="7" customFormat="1" ht="42.75" x14ac:dyDescent="0.2">
      <c r="A524" s="66">
        <v>4</v>
      </c>
      <c r="B524" s="321" t="s">
        <v>683</v>
      </c>
      <c r="C524" s="320" t="str">
        <f>VLOOKUP(J524,'sinapi-set_23 nao deso'!$A:$J,3,0)</f>
        <v>CHI</v>
      </c>
      <c r="D524" s="322">
        <v>1.5E-3</v>
      </c>
      <c r="E524" s="128" t="s">
        <v>12725</v>
      </c>
      <c r="F524" s="324">
        <f>VLOOKUP(J524,'sinapi-set_23 nao deso'!$A:$J,6,0)</f>
        <v>32.85</v>
      </c>
      <c r="G524" s="329">
        <f>VLOOKUP(J524,'sinapi-set_23 nao deso'!$A:$J,7,0)+VLOOKUP(J524,'sinapi-set_23 nao deso'!$A:$J,10,0)</f>
        <v>4.34</v>
      </c>
      <c r="H524" s="330">
        <f>VLOOKUP(J524,'sinapi-set_23 nao deso'!$A:$J,8,0)</f>
        <v>33.61</v>
      </c>
      <c r="I524" s="10" t="s">
        <v>58</v>
      </c>
      <c r="J524" s="135">
        <v>96014</v>
      </c>
      <c r="K524" s="327">
        <f t="shared" si="178"/>
        <v>4.9200000000000001E-2</v>
      </c>
      <c r="L524" s="327">
        <f t="shared" si="179"/>
        <v>6.4999999999999997E-3</v>
      </c>
      <c r="M524" s="327">
        <f t="shared" si="180"/>
        <v>5.04E-2</v>
      </c>
    </row>
    <row r="525" spans="1:13" s="7" customFormat="1" x14ac:dyDescent="0.2">
      <c r="A525" s="5"/>
      <c r="B525" s="130" t="s">
        <v>69</v>
      </c>
      <c r="C525" s="131"/>
      <c r="D525" s="517"/>
      <c r="E525" s="132"/>
      <c r="F525" s="133"/>
      <c r="G525" s="7" t="s">
        <v>69</v>
      </c>
      <c r="H525" s="7" t="s">
        <v>69</v>
      </c>
      <c r="I525" s="131"/>
      <c r="J525" s="134"/>
      <c r="K525" s="134"/>
      <c r="L525" s="15"/>
      <c r="M525" s="15"/>
    </row>
    <row r="526" spans="1:13" s="7" customFormat="1" x14ac:dyDescent="0.2">
      <c r="A526" s="5"/>
      <c r="B526" s="130" t="s">
        <v>69</v>
      </c>
      <c r="C526" s="131"/>
      <c r="D526" s="517"/>
      <c r="E526" s="132"/>
      <c r="F526" s="133"/>
      <c r="G526" s="7" t="s">
        <v>69</v>
      </c>
      <c r="H526" s="7" t="s">
        <v>69</v>
      </c>
      <c r="I526" s="131"/>
      <c r="J526" s="134"/>
      <c r="K526" s="134"/>
      <c r="L526" s="15"/>
      <c r="M526" s="15"/>
    </row>
    <row r="527" spans="1:13" s="14" customFormat="1" ht="14.25" x14ac:dyDescent="0.2">
      <c r="A527" s="308" t="s">
        <v>9</v>
      </c>
      <c r="B527" s="309" t="s">
        <v>70</v>
      </c>
      <c r="C527" s="309"/>
      <c r="D527" s="513"/>
      <c r="E527" s="309"/>
      <c r="F527" s="309" t="s">
        <v>69</v>
      </c>
      <c r="G527" s="309" t="s">
        <v>69</v>
      </c>
      <c r="H527" s="309" t="s">
        <v>69</v>
      </c>
      <c r="I527" s="312" t="s">
        <v>71</v>
      </c>
      <c r="J527" s="313"/>
      <c r="K527" s="342" t="s">
        <v>100</v>
      </c>
      <c r="L527" s="342" t="s">
        <v>12263</v>
      </c>
      <c r="M527" s="342" t="s">
        <v>12264</v>
      </c>
    </row>
    <row r="528" spans="1:13" s="15" customFormat="1" x14ac:dyDescent="0.25">
      <c r="A528" s="92" t="s">
        <v>9300</v>
      </c>
      <c r="B528" s="93" t="s">
        <v>12798</v>
      </c>
      <c r="C528" s="94"/>
      <c r="D528" s="514"/>
      <c r="E528" s="94"/>
      <c r="F528" s="95"/>
      <c r="G528" s="95"/>
      <c r="H528" s="95"/>
      <c r="I528" s="97" t="s">
        <v>53</v>
      </c>
      <c r="J528" s="96"/>
      <c r="K528" s="98">
        <f>TRUNC(SUM(K530:K530),2)</f>
        <v>0</v>
      </c>
      <c r="L528" s="98">
        <f>TRUNC(SUM(L530:L530),2)</f>
        <v>2959.5</v>
      </c>
      <c r="M528" s="98">
        <f>TRUNC(SUM(M530:M530),2)</f>
        <v>0</v>
      </c>
    </row>
    <row r="529" spans="1:13" s="15" customFormat="1" ht="28.5" x14ac:dyDescent="0.2">
      <c r="A529" s="99" t="s">
        <v>0</v>
      </c>
      <c r="B529" s="100" t="s">
        <v>1</v>
      </c>
      <c r="C529" s="101" t="s">
        <v>2</v>
      </c>
      <c r="D529" s="515" t="s">
        <v>95</v>
      </c>
      <c r="E529" s="103" t="s">
        <v>96</v>
      </c>
      <c r="F529" s="104" t="s">
        <v>97</v>
      </c>
      <c r="G529" s="104" t="s">
        <v>12259</v>
      </c>
      <c r="H529" s="104" t="s">
        <v>12260</v>
      </c>
      <c r="I529" s="105" t="s">
        <v>98</v>
      </c>
      <c r="J529" s="106"/>
      <c r="K529" s="104" t="s">
        <v>99</v>
      </c>
      <c r="L529" s="104" t="s">
        <v>12261</v>
      </c>
      <c r="M529" s="104" t="s">
        <v>12262</v>
      </c>
    </row>
    <row r="530" spans="1:13" s="7" customFormat="1" ht="14.25" x14ac:dyDescent="0.2">
      <c r="A530" s="66">
        <v>1</v>
      </c>
      <c r="B530" s="321" t="str">
        <f>VLOOKUP($J530,tabelas!$A:$L,4,0)</f>
        <v>EMULSÃO ASFALTICA RR-1C</v>
      </c>
      <c r="C530" s="320" t="str">
        <f>VLOOKUP($J530,tabelas!$A:$L,5,0)</f>
        <v>T</v>
      </c>
      <c r="D530" s="322">
        <v>1.03</v>
      </c>
      <c r="E530" s="128"/>
      <c r="F530" s="330">
        <v>0</v>
      </c>
      <c r="G530" s="330">
        <f>VLOOKUP($J530,tabelas!$A:$L,12,0)</f>
        <v>2873.31</v>
      </c>
      <c r="H530" s="330">
        <v>0</v>
      </c>
      <c r="I530" s="10" t="s">
        <v>9263</v>
      </c>
      <c r="J530" s="135" t="s">
        <v>12644</v>
      </c>
      <c r="K530" s="327">
        <f t="shared" ref="K530" si="181">TRUNC($D530*F530,4)</f>
        <v>0</v>
      </c>
      <c r="L530" s="327">
        <f t="shared" ref="L530" si="182">TRUNC($D530*G530,4)</f>
        <v>2959.5093000000002</v>
      </c>
      <c r="M530" s="327">
        <f t="shared" ref="M530" si="183">TRUNC($D530*H530,4)</f>
        <v>0</v>
      </c>
    </row>
    <row r="531" spans="1:13" s="7" customFormat="1" x14ac:dyDescent="0.2">
      <c r="A531" s="5"/>
      <c r="B531" s="130" t="s">
        <v>69</v>
      </c>
      <c r="C531" s="131"/>
      <c r="D531" s="517"/>
      <c r="E531" s="132"/>
      <c r="F531" s="133"/>
      <c r="G531" s="7" t="s">
        <v>69</v>
      </c>
      <c r="H531" s="7" t="s">
        <v>69</v>
      </c>
      <c r="I531" s="131"/>
      <c r="J531" s="134"/>
      <c r="K531" s="134"/>
      <c r="L531" s="15"/>
      <c r="M531" s="15"/>
    </row>
    <row r="532" spans="1:13" s="7" customFormat="1" x14ac:dyDescent="0.2">
      <c r="A532" s="5"/>
      <c r="B532" s="130" t="s">
        <v>69</v>
      </c>
      <c r="C532" s="131"/>
      <c r="D532" s="517"/>
      <c r="E532" s="132"/>
      <c r="F532" s="133"/>
      <c r="G532" s="7" t="s">
        <v>69</v>
      </c>
      <c r="H532" s="7" t="s">
        <v>69</v>
      </c>
      <c r="I532" s="131"/>
      <c r="J532" s="134"/>
      <c r="K532" s="134"/>
      <c r="L532" s="15"/>
      <c r="M532" s="15"/>
    </row>
    <row r="533" spans="1:13" s="14" customFormat="1" ht="14.25" x14ac:dyDescent="0.2">
      <c r="A533" s="308" t="s">
        <v>9</v>
      </c>
      <c r="B533" s="309" t="s">
        <v>70</v>
      </c>
      <c r="C533" s="309"/>
      <c r="D533" s="513"/>
      <c r="E533" s="309"/>
      <c r="F533" s="309" t="s">
        <v>69</v>
      </c>
      <c r="G533" s="309" t="s">
        <v>69</v>
      </c>
      <c r="H533" s="309" t="s">
        <v>69</v>
      </c>
      <c r="I533" s="312" t="s">
        <v>71</v>
      </c>
      <c r="J533" s="313"/>
      <c r="K533" s="342" t="s">
        <v>100</v>
      </c>
      <c r="L533" s="342" t="s">
        <v>12263</v>
      </c>
      <c r="M533" s="342" t="s">
        <v>12264</v>
      </c>
    </row>
    <row r="534" spans="1:13" s="15" customFormat="1" x14ac:dyDescent="0.25">
      <c r="A534" s="92" t="s">
        <v>9301</v>
      </c>
      <c r="B534" s="93" t="s">
        <v>13297</v>
      </c>
      <c r="C534" s="94"/>
      <c r="D534" s="514"/>
      <c r="E534" s="94"/>
      <c r="F534" s="95"/>
      <c r="G534" s="95"/>
      <c r="H534" s="95"/>
      <c r="I534" s="97" t="s">
        <v>62</v>
      </c>
      <c r="J534" s="96"/>
      <c r="K534" s="98">
        <f>TRUNC(SUM(K536:K545),2)</f>
        <v>39.119999999999997</v>
      </c>
      <c r="L534" s="98">
        <f>TRUNC(SUM(L536:L545),2)</f>
        <v>30.56</v>
      </c>
      <c r="M534" s="98">
        <f>TRUNC(SUM(M536:M545),2)</f>
        <v>57.96</v>
      </c>
    </row>
    <row r="535" spans="1:13" s="15" customFormat="1" ht="28.5" x14ac:dyDescent="0.2">
      <c r="A535" s="99" t="s">
        <v>0</v>
      </c>
      <c r="B535" s="100" t="s">
        <v>1</v>
      </c>
      <c r="C535" s="101" t="s">
        <v>2</v>
      </c>
      <c r="D535" s="515" t="s">
        <v>95</v>
      </c>
      <c r="E535" s="103" t="s">
        <v>96</v>
      </c>
      <c r="F535" s="104" t="s">
        <v>97</v>
      </c>
      <c r="G535" s="104" t="s">
        <v>12259</v>
      </c>
      <c r="H535" s="104" t="s">
        <v>12260</v>
      </c>
      <c r="I535" s="105" t="s">
        <v>98</v>
      </c>
      <c r="J535" s="106"/>
      <c r="K535" s="104" t="s">
        <v>99</v>
      </c>
      <c r="L535" s="104" t="s">
        <v>12261</v>
      </c>
      <c r="M535" s="104" t="s">
        <v>12262</v>
      </c>
    </row>
    <row r="536" spans="1:13" s="7" customFormat="1" ht="42.75" x14ac:dyDescent="0.2">
      <c r="A536" s="66">
        <v>1</v>
      </c>
      <c r="B536" s="321" t="str">
        <f>VLOOKUP(J536,'sinapi-set_23 nao deso'!$A:$J,2,0)</f>
        <v>VIBROACABADORA DE ASFALTO SOBRE ESTEIRAS, LARGURA DE PAVIMENTAÇÃO 1,90 M A 5,30 M, POTÊNCIA 105 HP CAPACIDADE 450 T/H - CHP DIURNO. AF_11/2014</v>
      </c>
      <c r="C536" s="320" t="str">
        <f>VLOOKUP(J536,'sinapi-set_23 nao deso'!$A:$J,3,0)</f>
        <v>CHP</v>
      </c>
      <c r="D536" s="322">
        <v>4.6399999999999997E-2</v>
      </c>
      <c r="E536" s="128" t="s">
        <v>12616</v>
      </c>
      <c r="F536" s="89">
        <f>VLOOKUP(J536,'sinapi-set_23 nao deso'!$A:$J,6,0)</f>
        <v>30.11</v>
      </c>
      <c r="G536" s="89">
        <f>VLOOKUP(J536,'sinapi-set_23 nao deso'!$A:$J,7,0)+VLOOKUP(J536,'sinapi-set_23 nao deso'!$A:$J,10,0)</f>
        <v>93.91</v>
      </c>
      <c r="H536" s="89">
        <f>VLOOKUP(J536,'sinapi-set_23 nao deso'!$A:$J,8,0)</f>
        <v>277.44</v>
      </c>
      <c r="I536" s="10" t="s">
        <v>58</v>
      </c>
      <c r="J536" s="135">
        <v>5835</v>
      </c>
      <c r="K536" s="327">
        <f t="shared" ref="K536:K545" si="184">TRUNC($D536*F536,4)</f>
        <v>1.3971</v>
      </c>
      <c r="L536" s="327">
        <f t="shared" ref="L536:L545" si="185">TRUNC($D536*G536,4)</f>
        <v>4.3574000000000002</v>
      </c>
      <c r="M536" s="327">
        <f t="shared" ref="M536:M545" si="186">TRUNC($D536*H536,4)</f>
        <v>12.873200000000001</v>
      </c>
    </row>
    <row r="537" spans="1:13" s="7" customFormat="1" ht="42.75" x14ac:dyDescent="0.2">
      <c r="A537" s="66">
        <v>2</v>
      </c>
      <c r="B537" s="321" t="str">
        <f>VLOOKUP(J537,'sinapi-set_23 nao deso'!$A:$J,2,0)</f>
        <v>VIBROACABADORA DE ASFALTO SOBRE ESTEIRAS, LARGURA DE PAVIMENTAÇÃO 1,90 M A 5,30 M, POTÊNCIA 105 HP CAPACIDADE 450 T/H - CHI DIURNO. AF_11/2014</v>
      </c>
      <c r="C537" s="320" t="str">
        <f>VLOOKUP(J537,'sinapi-set_23 nao deso'!$A:$J,3,0)</f>
        <v>CHI</v>
      </c>
      <c r="D537" s="322">
        <v>9.4899999999999998E-2</v>
      </c>
      <c r="E537" s="128" t="s">
        <v>12616</v>
      </c>
      <c r="F537" s="89">
        <f>VLOOKUP(J537,'sinapi-set_23 nao deso'!$A:$J,6,0)</f>
        <v>30.11</v>
      </c>
      <c r="G537" s="89">
        <f>VLOOKUP(J537,'sinapi-set_23 nao deso'!$A:$J,7,0)+VLOOKUP(J537,'sinapi-set_23 nao deso'!$A:$J,10,0)</f>
        <v>4.34</v>
      </c>
      <c r="H537" s="89">
        <f>VLOOKUP(J537,'sinapi-set_23 nao deso'!$A:$J,8,0)</f>
        <v>126.77</v>
      </c>
      <c r="I537" s="10" t="s">
        <v>58</v>
      </c>
      <c r="J537" s="135">
        <v>5837</v>
      </c>
      <c r="K537" s="327">
        <f t="shared" si="184"/>
        <v>2.8574000000000002</v>
      </c>
      <c r="L537" s="327">
        <f t="shared" si="185"/>
        <v>0.4118</v>
      </c>
      <c r="M537" s="327">
        <f t="shared" si="186"/>
        <v>12.0304</v>
      </c>
    </row>
    <row r="538" spans="1:13" s="7" customFormat="1" ht="14.25" x14ac:dyDescent="0.2">
      <c r="A538" s="66">
        <v>3</v>
      </c>
      <c r="B538" s="321" t="str">
        <f>VLOOKUP(J538,'sinapi-set_23 nao deso'!$A:$J,2,0)</f>
        <v>RASTELEIRO COM ENCARGOS COMPLEMENTARES</v>
      </c>
      <c r="C538" s="320" t="str">
        <f>VLOOKUP(J538,'sinapi-set_23 nao deso'!$A:$J,3,0)</f>
        <v>H</v>
      </c>
      <c r="D538" s="322">
        <v>1.1301000000000001</v>
      </c>
      <c r="E538" s="128" t="s">
        <v>12616</v>
      </c>
      <c r="F538" s="89">
        <f>VLOOKUP(J538,'sinapi-set_23 nao deso'!$A:$J,6,0)</f>
        <v>20.29</v>
      </c>
      <c r="G538" s="89">
        <f>VLOOKUP(J538,'sinapi-set_23 nao deso'!$A:$J,7,0)+VLOOKUP(J538,'sinapi-set_23 nao deso'!$A:$J,10,0)</f>
        <v>4.34</v>
      </c>
      <c r="H538" s="89">
        <f>VLOOKUP(J538,'sinapi-set_23 nao deso'!$A:$J,8,0)</f>
        <v>0</v>
      </c>
      <c r="I538" s="10" t="s">
        <v>58</v>
      </c>
      <c r="J538" s="135">
        <v>88314</v>
      </c>
      <c r="K538" s="327">
        <f t="shared" si="184"/>
        <v>22.9297</v>
      </c>
      <c r="L538" s="327">
        <f t="shared" si="185"/>
        <v>4.9046000000000003</v>
      </c>
      <c r="M538" s="327">
        <f t="shared" si="186"/>
        <v>0</v>
      </c>
    </row>
    <row r="539" spans="1:13" s="7" customFormat="1" ht="57" x14ac:dyDescent="0.2">
      <c r="A539" s="66">
        <v>4</v>
      </c>
      <c r="B539" s="321" t="str">
        <f>VLOOKUP(J539,'sinapi-set_23 nao deso'!$A:$J,2,0)</f>
        <v>CAMINHÃO BASCULANTE 10 M3, TRUCADO CABINE SIMPLES, PESO BRUTO TOTAL 23.000 KG, CARGA ÚTIL MÁXIMA 15.935 KG, DISTÂNCIA ENTRE EIXOS 4,80 M, POTÊNCIA 230 CV INCLUSIVE CAÇAMBA METÁLICA - CHP DIURNO. AF_06/2014</v>
      </c>
      <c r="C539" s="320" t="str">
        <f>VLOOKUP(J539,'sinapi-set_23 nao deso'!$A:$J,3,0)</f>
        <v>CHP</v>
      </c>
      <c r="D539" s="322">
        <v>4.6399999999999997E-2</v>
      </c>
      <c r="E539" s="128" t="s">
        <v>12616</v>
      </c>
      <c r="F539" s="89">
        <f>VLOOKUP(J539,'sinapi-set_23 nao deso'!$A:$J,6,0)</f>
        <v>21.25</v>
      </c>
      <c r="G539" s="89">
        <f>VLOOKUP(J539,'sinapi-set_23 nao deso'!$A:$J,7,0)+VLOOKUP(J539,'sinapi-set_23 nao deso'!$A:$J,10,0)</f>
        <v>147.01</v>
      </c>
      <c r="H539" s="89">
        <f>VLOOKUP(J539,'sinapi-set_23 nao deso'!$A:$J,8,0)</f>
        <v>107.28</v>
      </c>
      <c r="I539" s="10" t="s">
        <v>58</v>
      </c>
      <c r="J539" s="135">
        <v>91386</v>
      </c>
      <c r="K539" s="327">
        <f t="shared" si="184"/>
        <v>0.98599999999999999</v>
      </c>
      <c r="L539" s="327">
        <f t="shared" si="185"/>
        <v>6.8212000000000002</v>
      </c>
      <c r="M539" s="327">
        <f t="shared" si="186"/>
        <v>4.9776999999999996</v>
      </c>
    </row>
    <row r="540" spans="1:13" s="7" customFormat="1" ht="42.75" x14ac:dyDescent="0.2">
      <c r="A540" s="66">
        <v>5</v>
      </c>
      <c r="B540" s="321" t="str">
        <f>VLOOKUP(J540,'sinapi-set_23 nao deso'!$A:$J,2,0)</f>
        <v>ROLO COMPACTADOR VIBRATORIO TANDEM, ACO LISO, POTENCIA 125 HP, PESO SEM/COM LASTRO 10,20/11,65 T, LARGURA DE TRABALHO 1,73 M - CHP DIURNO. AF_11/2016</v>
      </c>
      <c r="C540" s="320" t="str">
        <f>VLOOKUP(J540,'sinapi-set_23 nao deso'!$A:$J,3,0)</f>
        <v>CHP</v>
      </c>
      <c r="D540" s="322">
        <v>8.0500000000000002E-2</v>
      </c>
      <c r="E540" s="128" t="s">
        <v>12616</v>
      </c>
      <c r="F540" s="89">
        <f>VLOOKUP(J540,'sinapi-set_23 nao deso'!$A:$J,6,0)</f>
        <v>22.4</v>
      </c>
      <c r="G540" s="89">
        <f>VLOOKUP(J540,'sinapi-set_23 nao deso'!$A:$J,7,0)+VLOOKUP(J540,'sinapi-set_23 nao deso'!$A:$J,10,0)</f>
        <v>94.15</v>
      </c>
      <c r="H540" s="89">
        <f>VLOOKUP(J540,'sinapi-set_23 nao deso'!$A:$J,8,0)</f>
        <v>111.04</v>
      </c>
      <c r="I540" s="10" t="s">
        <v>58</v>
      </c>
      <c r="J540" s="135">
        <v>95631</v>
      </c>
      <c r="K540" s="327">
        <f t="shared" si="184"/>
        <v>1.8031999999999999</v>
      </c>
      <c r="L540" s="327">
        <f t="shared" si="185"/>
        <v>7.5789999999999997</v>
      </c>
      <c r="M540" s="327">
        <f t="shared" si="186"/>
        <v>8.9387000000000008</v>
      </c>
    </row>
    <row r="541" spans="1:13" s="7" customFormat="1" ht="42.75" x14ac:dyDescent="0.2">
      <c r="A541" s="66">
        <v>6</v>
      </c>
      <c r="B541" s="321" t="str">
        <f>VLOOKUP(J541,'sinapi-set_23 nao deso'!$A:$J,2,0)</f>
        <v>ROLO COMPACTADOR VIBRATORIO TANDEM, ACO LISO, POTENCIA 125 HP, PESO SEM/COM LASTRO 10,20/11,65 T, LARGURA DE TRABALHO 1,73 M - CHI DIURNO. AF_11/2016</v>
      </c>
      <c r="C541" s="320" t="str">
        <f>VLOOKUP(J541,'sinapi-set_23 nao deso'!$A:$J,3,0)</f>
        <v>CHI</v>
      </c>
      <c r="D541" s="322">
        <v>6.0699999999999997E-2</v>
      </c>
      <c r="E541" s="128" t="s">
        <v>12616</v>
      </c>
      <c r="F541" s="89">
        <f>VLOOKUP(J541,'sinapi-set_23 nao deso'!$A:$J,6,0)</f>
        <v>22.4</v>
      </c>
      <c r="G541" s="89">
        <f>VLOOKUP(J541,'sinapi-set_23 nao deso'!$A:$J,7,0)+VLOOKUP(J541,'sinapi-set_23 nao deso'!$A:$J,10,0)</f>
        <v>4.34</v>
      </c>
      <c r="H541" s="89">
        <f>VLOOKUP(J541,'sinapi-set_23 nao deso'!$A:$J,8,0)</f>
        <v>55.89</v>
      </c>
      <c r="I541" s="10" t="s">
        <v>58</v>
      </c>
      <c r="J541" s="135">
        <v>95632</v>
      </c>
      <c r="K541" s="327">
        <f t="shared" si="184"/>
        <v>1.3595999999999999</v>
      </c>
      <c r="L541" s="327">
        <f t="shared" si="185"/>
        <v>0.26340000000000002</v>
      </c>
      <c r="M541" s="327">
        <f t="shared" si="186"/>
        <v>3.3925000000000001</v>
      </c>
    </row>
    <row r="542" spans="1:13" s="7" customFormat="1" ht="42.75" x14ac:dyDescent="0.2">
      <c r="A542" s="66">
        <v>7</v>
      </c>
      <c r="B542" s="321" t="str">
        <f>VLOOKUP(J542,'sinapi-set_23 nao deso'!$A:$J,2,0)</f>
        <v>TRATOR DE PNEUS COM POTÊNCIA DE 85 CV, TRAÇÃO 4X4, COM VASSOURA MECÂNICA ACOPLADA - CHI DIURNO. AF_02/2017</v>
      </c>
      <c r="C542" s="320" t="str">
        <f>VLOOKUP(J542,'sinapi-set_23 nao deso'!$A:$J,3,0)</f>
        <v>CHI</v>
      </c>
      <c r="D542" s="322">
        <v>0.1071</v>
      </c>
      <c r="E542" s="128" t="s">
        <v>12616</v>
      </c>
      <c r="F542" s="89">
        <f>VLOOKUP(J542,'sinapi-set_23 nao deso'!$A:$J,6,0)</f>
        <v>32.85</v>
      </c>
      <c r="G542" s="89">
        <f>VLOOKUP(J542,'sinapi-set_23 nao deso'!$A:$J,7,0)+VLOOKUP(J542,'sinapi-set_23 nao deso'!$A:$J,10,0)</f>
        <v>4.34</v>
      </c>
      <c r="H542" s="89">
        <f>VLOOKUP(J542,'sinapi-set_23 nao deso'!$A:$J,8,0)</f>
        <v>26.09</v>
      </c>
      <c r="I542" s="10" t="s">
        <v>58</v>
      </c>
      <c r="J542" s="135">
        <v>96155</v>
      </c>
      <c r="K542" s="327">
        <f t="shared" si="184"/>
        <v>3.5182000000000002</v>
      </c>
      <c r="L542" s="327">
        <f t="shared" si="185"/>
        <v>0.46479999999999999</v>
      </c>
      <c r="M542" s="327">
        <f t="shared" si="186"/>
        <v>2.7942</v>
      </c>
    </row>
    <row r="543" spans="1:13" s="7" customFormat="1" ht="42.75" x14ac:dyDescent="0.2">
      <c r="A543" s="66">
        <v>8</v>
      </c>
      <c r="B543" s="321" t="str">
        <f>VLOOKUP(J543,'sinapi-set_23 nao deso'!$A:$J,2,0)</f>
        <v>TRATOR DE PNEUS COM POTÊNCIA DE 85 CV, TRAÇÃO 4X4, COM VASSOURA MECÂNICA ACOPLADA - CHP DIURNO. AF_03/2017</v>
      </c>
      <c r="C543" s="320" t="str">
        <f>VLOOKUP(J543,'sinapi-set_23 nao deso'!$A:$J,3,0)</f>
        <v>CHP</v>
      </c>
      <c r="D543" s="322">
        <v>3.4099999999999998E-2</v>
      </c>
      <c r="E543" s="128" t="s">
        <v>12616</v>
      </c>
      <c r="F543" s="89">
        <f>VLOOKUP(J543,'sinapi-set_23 nao deso'!$A:$J,6,0)</f>
        <v>32.85</v>
      </c>
      <c r="G543" s="89">
        <f>VLOOKUP(J543,'sinapi-set_23 nao deso'!$A:$J,7,0)+VLOOKUP(J543,'sinapi-set_23 nao deso'!$A:$J,10,0)</f>
        <v>72.12</v>
      </c>
      <c r="H543" s="89">
        <f>VLOOKUP(J543,'sinapi-set_23 nao deso'!$A:$J,8,0)</f>
        <v>48.59</v>
      </c>
      <c r="I543" s="10" t="s">
        <v>58</v>
      </c>
      <c r="J543" s="135">
        <v>96157</v>
      </c>
      <c r="K543" s="327">
        <f t="shared" si="184"/>
        <v>1.1201000000000001</v>
      </c>
      <c r="L543" s="327">
        <f t="shared" si="185"/>
        <v>2.4592000000000001</v>
      </c>
      <c r="M543" s="327">
        <f t="shared" si="186"/>
        <v>1.6569</v>
      </c>
    </row>
    <row r="544" spans="1:13" s="7" customFormat="1" ht="42.75" x14ac:dyDescent="0.2">
      <c r="A544" s="66">
        <v>9</v>
      </c>
      <c r="B544" s="321" t="str">
        <f>VLOOKUP(J544,'sinapi-set_23 nao deso'!$A:$J,2,0)</f>
        <v>ROLO COMPACTADOR DE PNEUS, ESTATICO, PRESSAO VARIAVEL, POTENCIA 110 HP, PESO SEM/COM LASTRO 10,8/27 T, LARGURA DE ROLAGEM 2,30 M - CHP DIURNO. AF_06/2017</v>
      </c>
      <c r="C544" s="320" t="str">
        <f>VLOOKUP(J544,'sinapi-set_23 nao deso'!$A:$J,3,0)</f>
        <v>CHP</v>
      </c>
      <c r="D544" s="322">
        <v>4.19E-2</v>
      </c>
      <c r="E544" s="128" t="s">
        <v>12616</v>
      </c>
      <c r="F544" s="89">
        <f>VLOOKUP(J544,'sinapi-set_23 nao deso'!$A:$J,6,0)</f>
        <v>22.4</v>
      </c>
      <c r="G544" s="89">
        <f>VLOOKUP(J544,'sinapi-set_23 nao deso'!$A:$J,7,0)+VLOOKUP(J544,'sinapi-set_23 nao deso'!$A:$J,10,0)</f>
        <v>68.569999999999993</v>
      </c>
      <c r="H544" s="89">
        <f>VLOOKUP(J544,'sinapi-set_23 nao deso'!$A:$J,8,0)</f>
        <v>123.16</v>
      </c>
      <c r="I544" s="10" t="s">
        <v>58</v>
      </c>
      <c r="J544" s="135">
        <v>96463</v>
      </c>
      <c r="K544" s="327">
        <f t="shared" si="184"/>
        <v>0.9385</v>
      </c>
      <c r="L544" s="327">
        <f t="shared" si="185"/>
        <v>2.8730000000000002</v>
      </c>
      <c r="M544" s="327">
        <f t="shared" si="186"/>
        <v>5.1604000000000001</v>
      </c>
    </row>
    <row r="545" spans="1:13" ht="42.75" x14ac:dyDescent="0.25">
      <c r="A545" s="66">
        <v>10</v>
      </c>
      <c r="B545" s="321" t="str">
        <f>VLOOKUP(J545,'sinapi-set_23 nao deso'!$A:$J,2,0)</f>
        <v>ROLO COMPACTADOR DE PNEUS, ESTATICO, PRESSAO VARIAVEL, POTENCIA 110 HP, PESO SEM/COM LASTRO 10,8/27 T, LARGURA DE ROLAGEM 2,30 M - CHI DIURNO. AF_06/2017</v>
      </c>
      <c r="C545" s="320" t="str">
        <f>VLOOKUP(J545,'sinapi-set_23 nao deso'!$A:$J,3,0)</f>
        <v>CHI</v>
      </c>
      <c r="D545" s="322">
        <v>9.9000000000000005E-2</v>
      </c>
      <c r="E545" s="128" t="s">
        <v>12616</v>
      </c>
      <c r="F545" s="89">
        <f>VLOOKUP(J545,'sinapi-set_23 nao deso'!$A:$J,6,0)</f>
        <v>22.4</v>
      </c>
      <c r="G545" s="89">
        <f>VLOOKUP(J545,'sinapi-set_23 nao deso'!$A:$J,7,0)+VLOOKUP(J545,'sinapi-set_23 nao deso'!$A:$J,10,0)</f>
        <v>4.34</v>
      </c>
      <c r="H545" s="89">
        <f>VLOOKUP(J545,'sinapi-set_23 nao deso'!$A:$J,8,0)</f>
        <v>61.99</v>
      </c>
      <c r="I545" s="10" t="s">
        <v>58</v>
      </c>
      <c r="J545" s="76">
        <v>96464</v>
      </c>
      <c r="K545" s="327">
        <f t="shared" si="184"/>
        <v>2.2176</v>
      </c>
      <c r="L545" s="327">
        <f t="shared" si="185"/>
        <v>0.42959999999999998</v>
      </c>
      <c r="M545" s="327">
        <f t="shared" si="186"/>
        <v>6.1369999999999996</v>
      </c>
    </row>
    <row r="546" spans="1:13" s="7" customFormat="1" x14ac:dyDescent="0.2">
      <c r="A546" s="5"/>
      <c r="B546" s="130" t="s">
        <v>69</v>
      </c>
      <c r="C546" s="131"/>
      <c r="D546" s="517"/>
      <c r="E546" s="132"/>
      <c r="F546" s="133"/>
      <c r="G546" s="7" t="s">
        <v>69</v>
      </c>
      <c r="H546" s="7" t="s">
        <v>69</v>
      </c>
      <c r="I546" s="131"/>
      <c r="J546" s="134"/>
      <c r="K546" s="134"/>
      <c r="L546" s="15"/>
      <c r="M546" s="15"/>
    </row>
    <row r="547" spans="1:13" s="7" customFormat="1" x14ac:dyDescent="0.2">
      <c r="A547" s="5"/>
      <c r="B547" s="130" t="s">
        <v>69</v>
      </c>
      <c r="C547" s="131"/>
      <c r="D547" s="517"/>
      <c r="E547" s="132"/>
      <c r="F547" s="133"/>
      <c r="G547" s="7" t="s">
        <v>69</v>
      </c>
      <c r="H547" s="7" t="s">
        <v>69</v>
      </c>
      <c r="I547" s="131"/>
      <c r="J547" s="134"/>
      <c r="K547" s="134"/>
      <c r="L547" s="15"/>
      <c r="M547" s="15"/>
    </row>
    <row r="548" spans="1:13" s="14" customFormat="1" ht="14.25" x14ac:dyDescent="0.2">
      <c r="A548" s="308" t="s">
        <v>9</v>
      </c>
      <c r="B548" s="309" t="s">
        <v>70</v>
      </c>
      <c r="C548" s="309"/>
      <c r="D548" s="513"/>
      <c r="E548" s="309"/>
      <c r="F548" s="309" t="s">
        <v>69</v>
      </c>
      <c r="G548" s="309" t="s">
        <v>69</v>
      </c>
      <c r="H548" s="309" t="s">
        <v>69</v>
      </c>
      <c r="I548" s="312" t="s">
        <v>71</v>
      </c>
      <c r="J548" s="313"/>
      <c r="K548" s="342" t="s">
        <v>100</v>
      </c>
      <c r="L548" s="342" t="s">
        <v>12263</v>
      </c>
      <c r="M548" s="342" t="s">
        <v>12264</v>
      </c>
    </row>
    <row r="549" spans="1:13" s="15" customFormat="1" x14ac:dyDescent="0.25">
      <c r="A549" s="92" t="s">
        <v>9302</v>
      </c>
      <c r="B549" s="93" t="s">
        <v>13298</v>
      </c>
      <c r="C549" s="94"/>
      <c r="D549" s="514"/>
      <c r="E549" s="94"/>
      <c r="F549" s="95"/>
      <c r="G549" s="95"/>
      <c r="H549" s="95"/>
      <c r="I549" s="97" t="s">
        <v>53</v>
      </c>
      <c r="J549" s="96"/>
      <c r="K549" s="98">
        <f>TRUNC(SUM(K551:K552),2)</f>
        <v>0</v>
      </c>
      <c r="L549" s="98">
        <f>TRUNC(SUM(L551:L552),2)</f>
        <v>4032.94</v>
      </c>
      <c r="M549" s="98">
        <f>TRUNC(SUM(M551:M552),2)</f>
        <v>0</v>
      </c>
    </row>
    <row r="550" spans="1:13" s="15" customFormat="1" ht="28.5" x14ac:dyDescent="0.2">
      <c r="A550" s="99" t="s">
        <v>0</v>
      </c>
      <c r="B550" s="100" t="s">
        <v>1</v>
      </c>
      <c r="C550" s="101" t="s">
        <v>2</v>
      </c>
      <c r="D550" s="515" t="s">
        <v>95</v>
      </c>
      <c r="E550" s="103" t="s">
        <v>96</v>
      </c>
      <c r="F550" s="104" t="s">
        <v>97</v>
      </c>
      <c r="G550" s="104" t="s">
        <v>12259</v>
      </c>
      <c r="H550" s="104" t="s">
        <v>12260</v>
      </c>
      <c r="I550" s="105" t="s">
        <v>98</v>
      </c>
      <c r="J550" s="106"/>
      <c r="K550" s="104" t="s">
        <v>99</v>
      </c>
      <c r="L550" s="104" t="s">
        <v>12261</v>
      </c>
      <c r="M550" s="104" t="s">
        <v>12262</v>
      </c>
    </row>
    <row r="551" spans="1:13" s="7" customFormat="1" ht="14.25" x14ac:dyDescent="0.2">
      <c r="A551" s="66">
        <v>1</v>
      </c>
      <c r="B551" s="321" t="str">
        <f>VLOOKUP($J551,tabelas!$A:$L,4,0)</f>
        <v>CIMENTOS ASFÁLTICOS CAP-50-70</v>
      </c>
      <c r="C551" s="320" t="s">
        <v>53</v>
      </c>
      <c r="D551" s="322">
        <f>ROUND(1*(0.0566/0.055),2)</f>
        <v>1.03</v>
      </c>
      <c r="E551" s="128"/>
      <c r="F551" s="89">
        <v>0</v>
      </c>
      <c r="G551" s="330">
        <f>VLOOKUP($J551,tabelas!$A:$L,12,0)</f>
        <v>3826.19</v>
      </c>
      <c r="H551" s="89">
        <v>0</v>
      </c>
      <c r="I551" s="10" t="s">
        <v>9263</v>
      </c>
      <c r="J551" s="135" t="s">
        <v>12758</v>
      </c>
      <c r="K551" s="327">
        <f t="shared" ref="K551:K552" si="187">TRUNC($D551*F551,4)</f>
        <v>0</v>
      </c>
      <c r="L551" s="327">
        <f t="shared" ref="L551:L552" si="188">TRUNC($D551*G551,4)</f>
        <v>3940.9757</v>
      </c>
      <c r="M551" s="327">
        <f t="shared" ref="M551:M552" si="189">TRUNC($D551*H551,4)</f>
        <v>0</v>
      </c>
    </row>
    <row r="552" spans="1:13" s="7" customFormat="1" ht="28.5" x14ac:dyDescent="0.2">
      <c r="A552" s="66">
        <v>2</v>
      </c>
      <c r="B552" s="321" t="str">
        <f>VLOOKUP($J552,tabelas!$A:$L,4,0)</f>
        <v>TRANSPORTE DE CAP (Distribuidora de derivado de petróleo ate Pavimentadora)</v>
      </c>
      <c r="C552" s="320" t="str">
        <f>VLOOKUP($J552,tabelas!$A:$L,5,0)</f>
        <v>T</v>
      </c>
      <c r="D552" s="322">
        <f>D551</f>
        <v>1.03</v>
      </c>
      <c r="E552" s="128"/>
      <c r="F552" s="89">
        <v>0</v>
      </c>
      <c r="G552" s="330">
        <f>VLOOKUP($J552,tabelas!$A:$L,12,0)</f>
        <v>89.29</v>
      </c>
      <c r="H552" s="89">
        <v>0</v>
      </c>
      <c r="I552" s="10" t="s">
        <v>9263</v>
      </c>
      <c r="J552" s="135" t="s">
        <v>12783</v>
      </c>
      <c r="K552" s="327">
        <f t="shared" si="187"/>
        <v>0</v>
      </c>
      <c r="L552" s="327">
        <f t="shared" si="188"/>
        <v>91.968699999999998</v>
      </c>
      <c r="M552" s="327">
        <f t="shared" si="189"/>
        <v>0</v>
      </c>
    </row>
    <row r="553" spans="1:13" s="7" customFormat="1" x14ac:dyDescent="0.2">
      <c r="A553" s="5"/>
      <c r="B553" s="130" t="s">
        <v>69</v>
      </c>
      <c r="C553" s="131"/>
      <c r="D553" s="517"/>
      <c r="E553" s="132"/>
      <c r="F553" s="133"/>
      <c r="G553" s="7" t="s">
        <v>69</v>
      </c>
      <c r="H553" s="7" t="s">
        <v>69</v>
      </c>
      <c r="I553" s="131"/>
      <c r="J553" s="134"/>
      <c r="K553" s="134"/>
      <c r="L553" s="15"/>
      <c r="M553" s="15"/>
    </row>
    <row r="554" spans="1:13" s="7" customFormat="1" x14ac:dyDescent="0.2">
      <c r="A554" s="5"/>
      <c r="B554" s="130" t="s">
        <v>69</v>
      </c>
      <c r="C554" s="131"/>
      <c r="D554" s="517"/>
      <c r="E554" s="132"/>
      <c r="F554" s="133"/>
      <c r="G554" s="7" t="s">
        <v>69</v>
      </c>
      <c r="H554" s="7" t="s">
        <v>69</v>
      </c>
      <c r="I554" s="131"/>
      <c r="J554" s="134"/>
      <c r="K554" s="134"/>
      <c r="L554" s="15"/>
      <c r="M554" s="15"/>
    </row>
    <row r="555" spans="1:13" s="14" customFormat="1" ht="14.25" x14ac:dyDescent="0.2">
      <c r="A555" s="308" t="s">
        <v>9</v>
      </c>
      <c r="B555" s="309" t="s">
        <v>70</v>
      </c>
      <c r="C555" s="309"/>
      <c r="D555" s="513"/>
      <c r="E555" s="309"/>
      <c r="F555" s="309" t="s">
        <v>69</v>
      </c>
      <c r="G555" s="309" t="s">
        <v>69</v>
      </c>
      <c r="H555" s="309" t="s">
        <v>69</v>
      </c>
      <c r="I555" s="312" t="s">
        <v>71</v>
      </c>
      <c r="J555" s="313"/>
      <c r="K555" s="342" t="s">
        <v>100</v>
      </c>
      <c r="L555" s="342" t="s">
        <v>12263</v>
      </c>
      <c r="M555" s="342" t="s">
        <v>12264</v>
      </c>
    </row>
    <row r="556" spans="1:13" s="15" customFormat="1" x14ac:dyDescent="0.25">
      <c r="A556" s="92" t="s">
        <v>9303</v>
      </c>
      <c r="B556" s="93" t="s">
        <v>13299</v>
      </c>
      <c r="C556" s="94"/>
      <c r="D556" s="514"/>
      <c r="E556" s="94"/>
      <c r="F556" s="95"/>
      <c r="G556" s="95"/>
      <c r="H556" s="95"/>
      <c r="I556" s="97" t="s">
        <v>53</v>
      </c>
      <c r="J556" s="96"/>
      <c r="K556" s="98">
        <f>TRUNC(SUM(K558:K571),2)</f>
        <v>2.76</v>
      </c>
      <c r="L556" s="98">
        <f t="shared" ref="L556:M556" si="190">TRUNC(SUM(L558:L571),2)</f>
        <v>158.91999999999999</v>
      </c>
      <c r="M556" s="98">
        <f t="shared" si="190"/>
        <v>22.67</v>
      </c>
    </row>
    <row r="557" spans="1:13" s="15" customFormat="1" ht="28.5" x14ac:dyDescent="0.2">
      <c r="A557" s="99" t="s">
        <v>0</v>
      </c>
      <c r="B557" s="100" t="s">
        <v>1</v>
      </c>
      <c r="C557" s="101" t="s">
        <v>2</v>
      </c>
      <c r="D557" s="515" t="s">
        <v>95</v>
      </c>
      <c r="E557" s="103" t="s">
        <v>96</v>
      </c>
      <c r="F557" s="104" t="s">
        <v>97</v>
      </c>
      <c r="G557" s="104" t="s">
        <v>12259</v>
      </c>
      <c r="H557" s="104" t="s">
        <v>12260</v>
      </c>
      <c r="I557" s="105" t="s">
        <v>98</v>
      </c>
      <c r="J557" s="106"/>
      <c r="K557" s="104" t="s">
        <v>99</v>
      </c>
      <c r="L557" s="104" t="s">
        <v>12261</v>
      </c>
      <c r="M557" s="104" t="s">
        <v>12262</v>
      </c>
    </row>
    <row r="558" spans="1:13" s="7" customFormat="1" ht="14.25" x14ac:dyDescent="0.2">
      <c r="A558" s="66">
        <v>1</v>
      </c>
      <c r="B558" s="321" t="str">
        <f>VLOOKUP($J558,tabelas!$A:$L,4,0)</f>
        <v>AQUECEDOR DE FLUIDO TÉRMICO - 12 KW</v>
      </c>
      <c r="C558" s="320" t="str">
        <f>VLOOKUP($J558,tabelas!$A:$L,5,0)</f>
        <v>CHP</v>
      </c>
      <c r="D558" s="322">
        <f>TRUNC(1/99.6,4)</f>
        <v>0.01</v>
      </c>
      <c r="E558" s="128" t="s">
        <v>12796</v>
      </c>
      <c r="F558" s="89">
        <v>0</v>
      </c>
      <c r="G558" s="89">
        <v>0</v>
      </c>
      <c r="H558" s="89">
        <f>VLOOKUP($J558,tabelas!$A:$L,12,0)</f>
        <v>69.040000000000006</v>
      </c>
      <c r="I558" s="10" t="s">
        <v>9263</v>
      </c>
      <c r="J558" s="135" t="s">
        <v>12615</v>
      </c>
      <c r="K558" s="327">
        <f t="shared" ref="K558:K570" si="191">TRUNC($D558*F558,4)</f>
        <v>0</v>
      </c>
      <c r="L558" s="327">
        <f t="shared" ref="L558:L570" si="192">TRUNC($D558*G558,4)</f>
        <v>0</v>
      </c>
      <c r="M558" s="327">
        <f t="shared" ref="M558:M570" si="193">TRUNC($D558*H558,4)</f>
        <v>0.69040000000000001</v>
      </c>
    </row>
    <row r="559" spans="1:13" s="7" customFormat="1" ht="42.75" x14ac:dyDescent="0.2">
      <c r="A559" s="66">
        <v>2</v>
      </c>
      <c r="B559" s="321" t="s">
        <v>493</v>
      </c>
      <c r="C559" s="320" t="str">
        <f>VLOOKUP(J559,'sinapi-set_23 nao deso'!$A:$J,3,0)</f>
        <v>CHP</v>
      </c>
      <c r="D559" s="322">
        <f>TRUNC(0.81/99.6,4)</f>
        <v>8.0999999999999996E-3</v>
      </c>
      <c r="E559" s="128" t="s">
        <v>12796</v>
      </c>
      <c r="F559" s="89">
        <f>VLOOKUP(J559,'sinapi-set_23 nao deso'!$A:$J,6,0)</f>
        <v>28.43</v>
      </c>
      <c r="G559" s="89">
        <f>VLOOKUP(J559,'sinapi-set_23 nao deso'!$A:$J,7,0)+VLOOKUP(J559,'sinapi-set_23 nao deso'!$A:$J,10,0)</f>
        <v>50.33</v>
      </c>
      <c r="H559" s="89">
        <f>VLOOKUP(J559,'sinapi-set_23 nao deso'!$A:$J,8,0)</f>
        <v>111.02</v>
      </c>
      <c r="I559" s="10" t="s">
        <v>58</v>
      </c>
      <c r="J559" s="135">
        <v>5940</v>
      </c>
      <c r="K559" s="327">
        <f t="shared" si="191"/>
        <v>0.23019999999999999</v>
      </c>
      <c r="L559" s="327">
        <f t="shared" si="192"/>
        <v>0.40760000000000002</v>
      </c>
      <c r="M559" s="327">
        <f t="shared" si="193"/>
        <v>0.8992</v>
      </c>
    </row>
    <row r="560" spans="1:13" s="7" customFormat="1" ht="42.75" x14ac:dyDescent="0.2">
      <c r="A560" s="66">
        <v>3</v>
      </c>
      <c r="B560" s="321" t="s">
        <v>606</v>
      </c>
      <c r="C560" s="320" t="str">
        <f>VLOOKUP(J560,'sinapi-set_23 nao deso'!$A:$J,3,0)</f>
        <v>CHI</v>
      </c>
      <c r="D560" s="322">
        <f>TRUNC(0.19/99.6,4)</f>
        <v>1.9E-3</v>
      </c>
      <c r="E560" s="128" t="s">
        <v>12796</v>
      </c>
      <c r="F560" s="89">
        <f>VLOOKUP(J560,'sinapi-set_23 nao deso'!$A:$J,6,0)</f>
        <v>28.43</v>
      </c>
      <c r="G560" s="89">
        <f>VLOOKUP(J560,'sinapi-set_23 nao deso'!$A:$J,7,0)+VLOOKUP(J560,'sinapi-set_23 nao deso'!$A:$J,10,0)</f>
        <v>4.34</v>
      </c>
      <c r="H560" s="89">
        <f>VLOOKUP(J560,'sinapi-set_23 nao deso'!$A:$J,8,0)</f>
        <v>46.02</v>
      </c>
      <c r="I560" s="10" t="s">
        <v>58</v>
      </c>
      <c r="J560" s="135">
        <v>5942</v>
      </c>
      <c r="K560" s="327">
        <f t="shared" si="191"/>
        <v>5.3999999999999999E-2</v>
      </c>
      <c r="L560" s="327">
        <f t="shared" si="192"/>
        <v>8.2000000000000007E-3</v>
      </c>
      <c r="M560" s="327">
        <f t="shared" si="193"/>
        <v>8.7400000000000005E-2</v>
      </c>
    </row>
    <row r="561" spans="1:13" s="7" customFormat="1" ht="28.5" x14ac:dyDescent="0.2">
      <c r="A561" s="66">
        <v>4</v>
      </c>
      <c r="B561" s="321" t="s">
        <v>12791</v>
      </c>
      <c r="C561" s="320" t="str">
        <f>VLOOKUP(J561,'sinapi-set_23 nao deso'!$A:$J,3,0)</f>
        <v>CHP</v>
      </c>
      <c r="D561" s="322">
        <f>TRUNC(2/99.6,4)</f>
        <v>0.02</v>
      </c>
      <c r="E561" s="128" t="s">
        <v>12796</v>
      </c>
      <c r="F561" s="89">
        <f>VLOOKUP(J561,'sinapi-set_23 nao deso'!$A:$J,6,0)</f>
        <v>0</v>
      </c>
      <c r="G561" s="89">
        <f>VLOOKUP(J561,'sinapi-set_23 nao deso'!$A:$J,7,0)+VLOOKUP(J561,'sinapi-set_23 nao deso'!$A:$J,10,0)</f>
        <v>258.02999999999997</v>
      </c>
      <c r="H561" s="89">
        <f>VLOOKUP(J561,'sinapi-set_23 nao deso'!$A:$J,8,0)</f>
        <v>11.57</v>
      </c>
      <c r="I561" s="10" t="s">
        <v>58</v>
      </c>
      <c r="J561" s="135">
        <v>7030</v>
      </c>
      <c r="K561" s="327">
        <f t="shared" si="191"/>
        <v>0</v>
      </c>
      <c r="L561" s="327">
        <f t="shared" si="192"/>
        <v>5.1605999999999996</v>
      </c>
      <c r="M561" s="327">
        <f t="shared" si="193"/>
        <v>0.23139999999999999</v>
      </c>
    </row>
    <row r="562" spans="1:13" s="7" customFormat="1" ht="28.5" x14ac:dyDescent="0.2">
      <c r="A562" s="66">
        <v>5</v>
      </c>
      <c r="B562" s="321" t="str">
        <f>VLOOKUP($J562,tabelas!$A:$L,4,0)</f>
        <v>USINA DE ASFALTO A QUENTE GRAVIMÉTRICA COM CAPACIDADE DE 100/140 T/H - 260 KW</v>
      </c>
      <c r="C562" s="320" t="str">
        <f>VLOOKUP($J562,tabelas!$A:$L,5,0)</f>
        <v>CHP</v>
      </c>
      <c r="D562" s="322">
        <f>TRUNC(1/99.6,4)</f>
        <v>0.01</v>
      </c>
      <c r="E562" s="128" t="s">
        <v>12796</v>
      </c>
      <c r="F562" s="89">
        <v>0</v>
      </c>
      <c r="G562" s="89">
        <v>0</v>
      </c>
      <c r="H562" s="89">
        <f>VLOOKUP($J562,tabelas!$A:$L,12,0)</f>
        <v>1174.79</v>
      </c>
      <c r="I562" s="10" t="s">
        <v>9263</v>
      </c>
      <c r="J562" s="135" t="s">
        <v>12522</v>
      </c>
      <c r="K562" s="327">
        <f t="shared" si="191"/>
        <v>0</v>
      </c>
      <c r="L562" s="327">
        <f t="shared" si="192"/>
        <v>0</v>
      </c>
      <c r="M562" s="327">
        <f t="shared" si="193"/>
        <v>11.7479</v>
      </c>
    </row>
    <row r="563" spans="1:13" s="7" customFormat="1" ht="14.25" x14ac:dyDescent="0.2">
      <c r="A563" s="66">
        <v>6</v>
      </c>
      <c r="B563" s="321" t="s">
        <v>28</v>
      </c>
      <c r="C563" s="320" t="str">
        <f>VLOOKUP(J563,'sinapi-set_23 nao deso'!$A:$J,3,0)</f>
        <v>H</v>
      </c>
      <c r="D563" s="322">
        <f>TRUNC(4/99.6,4)</f>
        <v>4.0099999999999997E-2</v>
      </c>
      <c r="E563" s="128" t="s">
        <v>12796</v>
      </c>
      <c r="F563" s="89">
        <f>VLOOKUP(J563,'sinapi-set_23 nao deso'!$A:$J,6,0)</f>
        <v>16.63</v>
      </c>
      <c r="G563" s="89">
        <f>VLOOKUP(J563,'sinapi-set_23 nao deso'!$A:$J,7,0)+VLOOKUP(J563,'sinapi-set_23 nao deso'!$A:$J,10,0)</f>
        <v>5.35</v>
      </c>
      <c r="H563" s="89">
        <f>VLOOKUP(J563,'sinapi-set_23 nao deso'!$A:$J,8,0)</f>
        <v>0</v>
      </c>
      <c r="I563" s="10" t="s">
        <v>58</v>
      </c>
      <c r="J563" s="135">
        <v>88316</v>
      </c>
      <c r="K563" s="327">
        <f t="shared" si="191"/>
        <v>0.66679999999999995</v>
      </c>
      <c r="L563" s="327">
        <f t="shared" si="192"/>
        <v>0.2145</v>
      </c>
      <c r="M563" s="327">
        <f t="shared" si="193"/>
        <v>0</v>
      </c>
    </row>
    <row r="564" spans="1:13" s="7" customFormat="1" ht="28.5" x14ac:dyDescent="0.2">
      <c r="A564" s="66">
        <v>7</v>
      </c>
      <c r="B564" s="321" t="s">
        <v>5194</v>
      </c>
      <c r="C564" s="320" t="str">
        <f>VLOOKUP(J564,'sinapi-set_23 nao deso'!$A:$J,3,0)</f>
        <v xml:space="preserve">M3    </v>
      </c>
      <c r="D564" s="322">
        <f>0.2421*(1/(1-0.0566))</f>
        <v>0.25662497350010599</v>
      </c>
      <c r="E564" s="128" t="s">
        <v>12857</v>
      </c>
      <c r="F564" s="89">
        <f>VLOOKUP(J564,'sinapi-set_23 nao deso'!$A:$J,6,0)</f>
        <v>0</v>
      </c>
      <c r="G564" s="89">
        <f>VLOOKUP(J564,'sinapi-set_23 nao deso'!$A:$J,7,0)+VLOOKUP(J564,'sinapi-set_23 nao deso'!$A:$J,10,0)</f>
        <v>85</v>
      </c>
      <c r="H564" s="89">
        <f>VLOOKUP(J564,'sinapi-set_23 nao deso'!$A:$J,8,0)</f>
        <v>0</v>
      </c>
      <c r="I564" s="10" t="s">
        <v>58</v>
      </c>
      <c r="J564" s="135">
        <v>370</v>
      </c>
      <c r="K564" s="327">
        <f t="shared" si="191"/>
        <v>0</v>
      </c>
      <c r="L564" s="327">
        <f t="shared" si="192"/>
        <v>21.813099999999999</v>
      </c>
      <c r="M564" s="327">
        <f t="shared" si="193"/>
        <v>0</v>
      </c>
    </row>
    <row r="565" spans="1:13" s="7" customFormat="1" ht="28.5" x14ac:dyDescent="0.2">
      <c r="A565" s="66">
        <v>8</v>
      </c>
      <c r="B565" s="321" t="s">
        <v>7736</v>
      </c>
      <c r="C565" s="320" t="str">
        <f>VLOOKUP(J565,'sinapi-set_23 nao deso'!$A:$J,3,0)</f>
        <v xml:space="preserve">M3    </v>
      </c>
      <c r="D565" s="322">
        <f>(0.11635+0.05765)*(1/(1-0.0566))</f>
        <v>0.18443926224295099</v>
      </c>
      <c r="E565" s="128" t="s">
        <v>12857</v>
      </c>
      <c r="F565" s="89">
        <f>VLOOKUP(J565,'sinapi-set_23 nao deso'!$A:$J,6,0)</f>
        <v>0</v>
      </c>
      <c r="G565" s="89">
        <f>VLOOKUP(J565,'sinapi-set_23 nao deso'!$A:$J,7,0)+VLOOKUP(J565,'sinapi-set_23 nao deso'!$A:$J,10,0)</f>
        <v>83.27</v>
      </c>
      <c r="H565" s="89">
        <f>VLOOKUP(J565,'sinapi-set_23 nao deso'!$A:$J,8,0)</f>
        <v>0</v>
      </c>
      <c r="I565" s="10" t="s">
        <v>58</v>
      </c>
      <c r="J565" s="135">
        <v>4720</v>
      </c>
      <c r="K565" s="327">
        <f t="shared" si="191"/>
        <v>0</v>
      </c>
      <c r="L565" s="327">
        <f t="shared" si="192"/>
        <v>15.3582</v>
      </c>
      <c r="M565" s="327">
        <f t="shared" si="193"/>
        <v>0</v>
      </c>
    </row>
    <row r="566" spans="1:13" s="7" customFormat="1" ht="28.5" x14ac:dyDescent="0.2">
      <c r="A566" s="66">
        <v>9</v>
      </c>
      <c r="B566" s="321" t="s">
        <v>7737</v>
      </c>
      <c r="C566" s="320" t="str">
        <f>VLOOKUP(J566,'sinapi-set_23 nao deso'!$A:$J,3,0)</f>
        <v xml:space="preserve">M3    </v>
      </c>
      <c r="D566" s="322">
        <f>0.1782*(1/(1-0.0566))</f>
        <v>0.18889124443502223</v>
      </c>
      <c r="E566" s="128" t="s">
        <v>12857</v>
      </c>
      <c r="F566" s="89">
        <f>VLOOKUP(J566,'sinapi-set_23 nao deso'!$A:$J,6,0)</f>
        <v>0</v>
      </c>
      <c r="G566" s="89">
        <f>VLOOKUP(J566,'sinapi-set_23 nao deso'!$A:$J,7,0)+VLOOKUP(J566,'sinapi-set_23 nao deso'!$A:$J,10,0)</f>
        <v>72.13</v>
      </c>
      <c r="H566" s="89">
        <f>VLOOKUP(J566,'sinapi-set_23 nao deso'!$A:$J,8,0)</f>
        <v>0</v>
      </c>
      <c r="I566" s="10" t="s">
        <v>58</v>
      </c>
      <c r="J566" s="135">
        <v>4721</v>
      </c>
      <c r="K566" s="327">
        <f t="shared" si="191"/>
        <v>0</v>
      </c>
      <c r="L566" s="327">
        <f t="shared" si="192"/>
        <v>13.624700000000001</v>
      </c>
      <c r="M566" s="327">
        <f t="shared" si="193"/>
        <v>0</v>
      </c>
    </row>
    <row r="567" spans="1:13" s="7" customFormat="1" ht="28.5" x14ac:dyDescent="0.2">
      <c r="A567" s="66">
        <v>10</v>
      </c>
      <c r="B567" s="321" t="s">
        <v>5731</v>
      </c>
      <c r="C567" s="320" t="str">
        <f>VLOOKUP(J567,'sinapi-set_23 nao deso'!$A:$J,3,0)</f>
        <v xml:space="preserve">KG    </v>
      </c>
      <c r="D567" s="322">
        <f>51.88*(1/(1-0.0566))</f>
        <v>54.992580029679878</v>
      </c>
      <c r="E567" s="128" t="s">
        <v>12857</v>
      </c>
      <c r="F567" s="89">
        <f>VLOOKUP(J567,'sinapi-set_23 nao deso'!$A:$J,6,0)</f>
        <v>0</v>
      </c>
      <c r="G567" s="89">
        <f>VLOOKUP(J567,'sinapi-set_23 nao deso'!$A:$J,7,0)+VLOOKUP(J567,'sinapi-set_23 nao deso'!$A:$J,10,0)</f>
        <v>0.9</v>
      </c>
      <c r="H567" s="89">
        <f>VLOOKUP(J567,'sinapi-set_23 nao deso'!$A:$J,8,0)</f>
        <v>0</v>
      </c>
      <c r="I567" s="10" t="s">
        <v>58</v>
      </c>
      <c r="J567" s="135">
        <v>1106</v>
      </c>
      <c r="K567" s="327">
        <f t="shared" si="191"/>
        <v>0</v>
      </c>
      <c r="L567" s="327">
        <f t="shared" si="192"/>
        <v>49.493299999999998</v>
      </c>
      <c r="M567" s="327">
        <f t="shared" si="193"/>
        <v>0</v>
      </c>
    </row>
    <row r="568" spans="1:13" s="7" customFormat="1" ht="28.5" x14ac:dyDescent="0.2">
      <c r="A568" s="66">
        <v>11</v>
      </c>
      <c r="B568" s="321" t="str">
        <f>VLOOKUP($J568,tabelas!$A:$L,4,0)</f>
        <v>Óleo tipo A1</v>
      </c>
      <c r="C568" s="320" t="str">
        <f>VLOOKUP($J568,tabelas!$A:$L,5,0)</f>
        <v>L</v>
      </c>
      <c r="D568" s="322">
        <f>8*(1/(1-0.0566))</f>
        <v>8.4799660801356787</v>
      </c>
      <c r="E568" s="128" t="s">
        <v>12857</v>
      </c>
      <c r="F568" s="89">
        <v>0</v>
      </c>
      <c r="G568" s="89">
        <f>VLOOKUP($J568,tabelas!$A:$L,12,0)</f>
        <v>5.05</v>
      </c>
      <c r="H568" s="89">
        <v>0</v>
      </c>
      <c r="I568" s="10" t="s">
        <v>9263</v>
      </c>
      <c r="J568" s="135" t="s">
        <v>13193</v>
      </c>
      <c r="K568" s="327">
        <f t="shared" si="191"/>
        <v>0</v>
      </c>
      <c r="L568" s="327">
        <f t="shared" si="192"/>
        <v>42.823799999999999</v>
      </c>
      <c r="M568" s="327">
        <f t="shared" si="193"/>
        <v>0</v>
      </c>
    </row>
    <row r="569" spans="1:13" s="7" customFormat="1" ht="42.75" x14ac:dyDescent="0.2">
      <c r="A569" s="66">
        <v>12</v>
      </c>
      <c r="B569" s="359" t="str">
        <f>VLOOKUP(J569,'sinapi-set_23 nao deso'!$A:$J,2,0)</f>
        <v>TRANSPORTE COM CAMINHÃO BASCULANTE DE 18 M³, EM VIA URBANA PAVIMENTADA, DMT ATÉ 30 KM (UNIDADE: M3XKM). AF_07/2020</v>
      </c>
      <c r="C569" s="320" t="str">
        <f>VLOOKUP(J569,'sinapi-set_23 nao deso'!$A:$J,3,0)</f>
        <v>M3XKM</v>
      </c>
      <c r="D569" s="322">
        <f>TRUNC(((D565+D566)*1.3)*'memoria DMT insumos'!C34,4)</f>
        <v>2.9119000000000002</v>
      </c>
      <c r="E569" s="128" t="s">
        <v>12787</v>
      </c>
      <c r="F569" s="89">
        <f>VLOOKUP(J569,'sinapi-set_23 nao deso'!$A:$J,6,0)</f>
        <v>0.13</v>
      </c>
      <c r="G569" s="89">
        <f>VLOOKUP(J569,'sinapi-set_23 nao deso'!$A:$J,7,0)+VLOOKUP(J569,'sinapi-set_23 nao deso'!$A:$J,10,0)</f>
        <v>1.01</v>
      </c>
      <c r="H569" s="89">
        <f>VLOOKUP(J569,'sinapi-set_23 nao deso'!$A:$J,8,0)</f>
        <v>0.8</v>
      </c>
      <c r="I569" s="10" t="s">
        <v>58</v>
      </c>
      <c r="J569" s="135">
        <v>95877</v>
      </c>
      <c r="K569" s="327">
        <f t="shared" si="191"/>
        <v>0.3785</v>
      </c>
      <c r="L569" s="327">
        <f t="shared" si="192"/>
        <v>2.9409999999999998</v>
      </c>
      <c r="M569" s="327">
        <f t="shared" si="193"/>
        <v>2.3294999999999999</v>
      </c>
    </row>
    <row r="570" spans="1:13" s="7" customFormat="1" ht="42.75" x14ac:dyDescent="0.2">
      <c r="A570" s="66">
        <v>13</v>
      </c>
      <c r="B570" s="321" t="str">
        <f>VLOOKUP(J570,'sinapi-set_23 nao deso'!$A:$J,2,0)</f>
        <v>TRANSPORTE COM CAMINHÃO BASCULANTE DE 18 M³, EM VIA URBANA PAVIMENTADA, DMT ATÉ 30 KM (UNIDADE: M3XKM). AF_07/2020</v>
      </c>
      <c r="C570" s="320" t="str">
        <f>VLOOKUP(J570,'sinapi-set_23 nao deso'!$A:$J,3,0)</f>
        <v>M3XKM</v>
      </c>
      <c r="D570" s="322">
        <f>TRUNC((D564*1.25)*'memoria DMT insumos'!C43,4)</f>
        <v>4.8117000000000001</v>
      </c>
      <c r="E570" s="128" t="s">
        <v>12786</v>
      </c>
      <c r="F570" s="89">
        <f>VLOOKUP(J570,'sinapi-set_23 nao deso'!$A:$J,6,0)</f>
        <v>0.13</v>
      </c>
      <c r="G570" s="89">
        <f>VLOOKUP(J570,'sinapi-set_23 nao deso'!$A:$J,7,0)+VLOOKUP(J570,'sinapi-set_23 nao deso'!$A:$J,10,0)</f>
        <v>1.01</v>
      </c>
      <c r="H570" s="89">
        <f>VLOOKUP(J570,'sinapi-set_23 nao deso'!$A:$J,8,0)</f>
        <v>0.8</v>
      </c>
      <c r="I570" s="10" t="s">
        <v>58</v>
      </c>
      <c r="J570" s="135">
        <v>95877</v>
      </c>
      <c r="K570" s="327">
        <f t="shared" si="191"/>
        <v>0.62549999999999994</v>
      </c>
      <c r="L570" s="327">
        <f t="shared" si="192"/>
        <v>4.8597999999999999</v>
      </c>
      <c r="M570" s="327">
        <f t="shared" si="193"/>
        <v>3.8492999999999999</v>
      </c>
    </row>
    <row r="571" spans="1:13" s="7" customFormat="1" ht="57" x14ac:dyDescent="0.2">
      <c r="A571" s="66">
        <v>14</v>
      </c>
      <c r="B571" s="321" t="str">
        <f>VLOOKUP(J571,'sinapi-set_23 nao deso'!$A:$J,2,0)</f>
        <v>CARGA, MANOBRA E DESCARGA DE SOLOS E MATERIAIS GRANULARES EM CAMINHÃO BASCULANTE 10 M³ - CARGA COM ESCAVADEIRA HIDRÁULICA (CAÇAMBA DE 1,20 M³ / 155 HP) E DESCARGA LIVRE (UNIDADE: M3). AF_07/2020</v>
      </c>
      <c r="C571" s="320" t="str">
        <f>VLOOKUP(J571,'sinapi-set_23 nao deso'!$A:$J,3,0)</f>
        <v>M3</v>
      </c>
      <c r="D571" s="322">
        <f>TRUNC(((D565+D566)*1.3+(D564*1.25)),4)</f>
        <v>0.80610000000000004</v>
      </c>
      <c r="E571" s="128"/>
      <c r="F571" s="89">
        <f>VLOOKUP(J571,'sinapi-set_23 nao deso'!$A:$J,6,0)</f>
        <v>1</v>
      </c>
      <c r="G571" s="89">
        <f>VLOOKUP(J571,'sinapi-set_23 nao deso'!$A:$J,7,0)+VLOOKUP(J571,'sinapi-set_23 nao deso'!$A:$J,10,0)</f>
        <v>2.76</v>
      </c>
      <c r="H571" s="89">
        <f>VLOOKUP(J571,'sinapi-set_23 nao deso'!$A:$J,8,0)</f>
        <v>3.52</v>
      </c>
      <c r="I571" s="10" t="s">
        <v>58</v>
      </c>
      <c r="J571" s="135">
        <v>100978</v>
      </c>
      <c r="K571" s="327">
        <f t="shared" ref="K571" si="194">TRUNC($D571*F571,4)</f>
        <v>0.80610000000000004</v>
      </c>
      <c r="L571" s="327">
        <f t="shared" ref="L571" si="195">TRUNC($D571*G571,4)</f>
        <v>2.2248000000000001</v>
      </c>
      <c r="M571" s="327">
        <f t="shared" ref="M571" si="196">TRUNC($D571*H571,4)</f>
        <v>2.8374000000000001</v>
      </c>
    </row>
    <row r="572" spans="1:13" s="7" customFormat="1" x14ac:dyDescent="0.2">
      <c r="A572" s="5"/>
      <c r="B572" s="130" t="s">
        <v>69</v>
      </c>
      <c r="C572" s="131"/>
      <c r="D572" s="517"/>
      <c r="E572" s="132"/>
      <c r="F572" s="133"/>
      <c r="G572" s="7" t="s">
        <v>69</v>
      </c>
      <c r="H572" s="7" t="s">
        <v>69</v>
      </c>
      <c r="I572" s="131"/>
      <c r="J572" s="134"/>
      <c r="K572" s="134"/>
      <c r="L572" s="15"/>
      <c r="M572" s="15"/>
    </row>
    <row r="573" spans="1:13" s="7" customFormat="1" x14ac:dyDescent="0.2">
      <c r="A573" s="5"/>
      <c r="B573" s="130" t="s">
        <v>69</v>
      </c>
      <c r="C573" s="131"/>
      <c r="D573" s="517"/>
      <c r="E573" s="479"/>
      <c r="F573" s="133"/>
      <c r="G573" s="7" t="s">
        <v>69</v>
      </c>
      <c r="H573" s="7" t="s">
        <v>69</v>
      </c>
      <c r="I573" s="131"/>
      <c r="J573" s="134"/>
      <c r="K573" s="134"/>
      <c r="L573" s="15"/>
      <c r="M573" s="15"/>
    </row>
    <row r="574" spans="1:13" s="14" customFormat="1" ht="14.25" x14ac:dyDescent="0.2">
      <c r="A574" s="308" t="s">
        <v>9</v>
      </c>
      <c r="B574" s="309" t="s">
        <v>70</v>
      </c>
      <c r="C574" s="309"/>
      <c r="D574" s="513"/>
      <c r="E574" s="309"/>
      <c r="F574" s="309" t="s">
        <v>69</v>
      </c>
      <c r="G574" s="309" t="s">
        <v>69</v>
      </c>
      <c r="H574" s="309" t="s">
        <v>69</v>
      </c>
      <c r="I574" s="312" t="s">
        <v>71</v>
      </c>
      <c r="J574" s="313"/>
      <c r="K574" s="342" t="s">
        <v>100</v>
      </c>
      <c r="L574" s="342" t="s">
        <v>12263</v>
      </c>
      <c r="M574" s="342" t="s">
        <v>12264</v>
      </c>
    </row>
    <row r="575" spans="1:13" s="15" customFormat="1" x14ac:dyDescent="0.25">
      <c r="A575" s="92" t="s">
        <v>12478</v>
      </c>
      <c r="B575" s="93" t="s">
        <v>9257</v>
      </c>
      <c r="C575" s="94"/>
      <c r="D575" s="514"/>
      <c r="E575" s="94"/>
      <c r="F575" s="95"/>
      <c r="G575" s="95"/>
      <c r="H575" s="95"/>
      <c r="I575" s="97" t="s">
        <v>41</v>
      </c>
      <c r="J575" s="96"/>
      <c r="K575" s="98">
        <f>TRUNC(SUM(K577:K578),2)</f>
        <v>1.66</v>
      </c>
      <c r="L575" s="98">
        <f>TRUNC(SUM(L577:L578),2)</f>
        <v>20.170000000000002</v>
      </c>
      <c r="M575" s="98">
        <f>TRUNC(SUM(M577:M578),2)</f>
        <v>0.51</v>
      </c>
    </row>
    <row r="576" spans="1:13" s="15" customFormat="1" ht="28.5" x14ac:dyDescent="0.2">
      <c r="A576" s="99" t="s">
        <v>0</v>
      </c>
      <c r="B576" s="100" t="s">
        <v>1</v>
      </c>
      <c r="C576" s="101" t="s">
        <v>2</v>
      </c>
      <c r="D576" s="515" t="s">
        <v>95</v>
      </c>
      <c r="E576" s="103" t="s">
        <v>96</v>
      </c>
      <c r="F576" s="104" t="s">
        <v>97</v>
      </c>
      <c r="G576" s="104" t="s">
        <v>12259</v>
      </c>
      <c r="H576" s="104" t="s">
        <v>12260</v>
      </c>
      <c r="I576" s="105" t="s">
        <v>98</v>
      </c>
      <c r="J576" s="106"/>
      <c r="K576" s="104" t="s">
        <v>99</v>
      </c>
      <c r="L576" s="104" t="s">
        <v>12261</v>
      </c>
      <c r="M576" s="104" t="s">
        <v>12262</v>
      </c>
    </row>
    <row r="577" spans="1:13" ht="57" x14ac:dyDescent="0.25">
      <c r="A577" s="66">
        <v>1</v>
      </c>
      <c r="B577" s="321" t="str">
        <f>VLOOKUP(J577,'sinapi-set_23 nao deso'!$A:$J,2,0)</f>
        <v>MOTOBOMBA CENTRÍFUGA, MOTOR A GASOLINA, POTÊNCIA 5,42 HP, BOCAIS 1 1/2" X 1", DIÂMETRO ROTOR 143 MM HM/Q = 6 MCA / 16,8 M3/H A 38 MCA / 6,6 M3/H - CHP DIURNO. AF_06/2014</v>
      </c>
      <c r="C577" s="320" t="str">
        <f>VLOOKUP(J577,'sinapi-set_23 nao deso'!$A:$J,3,0)</f>
        <v>CHP</v>
      </c>
      <c r="D577" s="322">
        <v>1</v>
      </c>
      <c r="E577" s="70" t="s">
        <v>9262</v>
      </c>
      <c r="F577" s="89">
        <f>VLOOKUP(J577,'sinapi-set_23 nao deso'!$A:$J,6,0)</f>
        <v>0</v>
      </c>
      <c r="G577" s="71">
        <f>VLOOKUP(J577,'sinapi-set_23 nao deso'!$A:$J,7,0)+VLOOKUP(J577,'sinapi-set_23 nao deso'!$A:$J,10,0)</f>
        <v>19.64</v>
      </c>
      <c r="H577" s="71">
        <f>VLOOKUP(J577,'sinapi-set_23 nao deso'!$A:$J,8,0)</f>
        <v>0.51</v>
      </c>
      <c r="I577" s="69" t="s">
        <v>58</v>
      </c>
      <c r="J577" s="76">
        <v>73536</v>
      </c>
      <c r="K577" s="327">
        <f t="shared" ref="K577:K578" si="197">TRUNC($D577*F577,4)</f>
        <v>0</v>
      </c>
      <c r="L577" s="327">
        <f t="shared" ref="L577:L578" si="198">TRUNC($D577*G577,4)</f>
        <v>19.64</v>
      </c>
      <c r="M577" s="327">
        <f t="shared" ref="M577:M578" si="199">TRUNC($D577*H577,4)</f>
        <v>0.51</v>
      </c>
    </row>
    <row r="578" spans="1:13" x14ac:dyDescent="0.25">
      <c r="A578" s="66">
        <v>2</v>
      </c>
      <c r="B578" s="321" t="str">
        <f>VLOOKUP(J578,'sinapi-set_23 nao deso'!$A:$J,2,0)</f>
        <v>SERVENTE COM ENCARGOS COMPLEMENTARES</v>
      </c>
      <c r="C578" s="320" t="str">
        <f>VLOOKUP(J578,'sinapi-set_23 nao deso'!$A:$J,3,0)</f>
        <v>H</v>
      </c>
      <c r="D578" s="322">
        <v>0.1</v>
      </c>
      <c r="E578" s="70" t="s">
        <v>9262</v>
      </c>
      <c r="F578" s="89">
        <f>VLOOKUP(J578,'sinapi-set_23 nao deso'!$A:$J,6,0)</f>
        <v>16.63</v>
      </c>
      <c r="G578" s="71">
        <f>VLOOKUP(J578,'sinapi-set_23 nao deso'!$A:$J,7,0)+VLOOKUP(J578,'sinapi-set_23 nao deso'!$A:$J,10,0)</f>
        <v>5.35</v>
      </c>
      <c r="H578" s="71">
        <f>VLOOKUP(J578,'sinapi-set_23 nao deso'!$A:$J,8,0)</f>
        <v>0</v>
      </c>
      <c r="I578" s="69" t="s">
        <v>58</v>
      </c>
      <c r="J578" s="76">
        <v>88316</v>
      </c>
      <c r="K578" s="327">
        <f t="shared" si="197"/>
        <v>1.663</v>
      </c>
      <c r="L578" s="327">
        <f t="shared" si="198"/>
        <v>0.53500000000000003</v>
      </c>
      <c r="M578" s="327">
        <f t="shared" si="199"/>
        <v>0</v>
      </c>
    </row>
    <row r="579" spans="1:13" x14ac:dyDescent="0.25">
      <c r="A579" s="7"/>
      <c r="B579" s="7"/>
      <c r="C579" s="7"/>
      <c r="D579" s="516"/>
      <c r="E579" s="7"/>
      <c r="F579" s="90"/>
      <c r="G579" s="90"/>
      <c r="H579" s="90"/>
      <c r="I579" s="7"/>
      <c r="J579" s="7"/>
      <c r="K579" s="7"/>
      <c r="L579" s="7"/>
      <c r="M579" s="7"/>
    </row>
    <row r="580" spans="1:13" x14ac:dyDescent="0.25">
      <c r="A580" s="7"/>
      <c r="B580" s="7"/>
      <c r="C580" s="7"/>
      <c r="D580" s="516"/>
      <c r="E580" s="7"/>
      <c r="F580" s="90"/>
      <c r="G580" s="90"/>
      <c r="H580" s="90"/>
      <c r="I580" s="7"/>
      <c r="J580" s="7"/>
      <c r="K580" s="7"/>
      <c r="L580" s="7"/>
      <c r="M580" s="7"/>
    </row>
    <row r="581" spans="1:13" s="14" customFormat="1" ht="14.25" x14ac:dyDescent="0.2">
      <c r="A581" s="308" t="s">
        <v>9</v>
      </c>
      <c r="B581" s="309" t="s">
        <v>70</v>
      </c>
      <c r="C581" s="309"/>
      <c r="D581" s="513"/>
      <c r="E581" s="309"/>
      <c r="F581" s="309" t="s">
        <v>69</v>
      </c>
      <c r="G581" s="309" t="s">
        <v>69</v>
      </c>
      <c r="H581" s="309" t="s">
        <v>69</v>
      </c>
      <c r="I581" s="312" t="s">
        <v>71</v>
      </c>
      <c r="J581" s="313"/>
      <c r="K581" s="342" t="s">
        <v>100</v>
      </c>
      <c r="L581" s="342" t="s">
        <v>12263</v>
      </c>
      <c r="M581" s="342" t="s">
        <v>12264</v>
      </c>
    </row>
    <row r="582" spans="1:13" s="15" customFormat="1" x14ac:dyDescent="0.25">
      <c r="A582" s="92" t="s">
        <v>12826</v>
      </c>
      <c r="B582" s="93" t="s">
        <v>12593</v>
      </c>
      <c r="C582" s="94"/>
      <c r="D582" s="514"/>
      <c r="E582" s="94"/>
      <c r="F582" s="95"/>
      <c r="G582" s="95"/>
      <c r="H582" s="95"/>
      <c r="I582" s="97" t="s">
        <v>62</v>
      </c>
      <c r="J582" s="96"/>
      <c r="K582" s="98">
        <f>TRUNC(SUM(K584:K587),2)</f>
        <v>2.4500000000000002</v>
      </c>
      <c r="L582" s="98">
        <f>TRUNC(SUM(L584:L587),2)</f>
        <v>77.44</v>
      </c>
      <c r="M582" s="98">
        <f>TRUNC(SUM(M584:M587),2)</f>
        <v>2.0699999999999998</v>
      </c>
    </row>
    <row r="583" spans="1:13" s="15" customFormat="1" ht="28.5" x14ac:dyDescent="0.2">
      <c r="A583" s="99" t="s">
        <v>0</v>
      </c>
      <c r="B583" s="100" t="s">
        <v>1</v>
      </c>
      <c r="C583" s="101" t="s">
        <v>2</v>
      </c>
      <c r="D583" s="515" t="s">
        <v>95</v>
      </c>
      <c r="E583" s="103" t="s">
        <v>96</v>
      </c>
      <c r="F583" s="104" t="s">
        <v>97</v>
      </c>
      <c r="G583" s="104" t="s">
        <v>12259</v>
      </c>
      <c r="H583" s="104" t="s">
        <v>12260</v>
      </c>
      <c r="I583" s="105" t="s">
        <v>98</v>
      </c>
      <c r="J583" s="106"/>
      <c r="K583" s="104" t="s">
        <v>99</v>
      </c>
      <c r="L583" s="104" t="s">
        <v>12261</v>
      </c>
      <c r="M583" s="104" t="s">
        <v>12262</v>
      </c>
    </row>
    <row r="584" spans="1:13" ht="28.5" x14ac:dyDescent="0.25">
      <c r="A584" s="66">
        <v>1</v>
      </c>
      <c r="B584" s="136" t="s">
        <v>7740</v>
      </c>
      <c r="C584" s="320" t="str">
        <f>VLOOKUP(J584,'sinapi-set_23 nao deso'!$A:$J,3,0)</f>
        <v xml:space="preserve">M3    </v>
      </c>
      <c r="D584" s="322">
        <v>1.1299999999999999</v>
      </c>
      <c r="E584" s="70" t="s">
        <v>9299</v>
      </c>
      <c r="F584" s="89">
        <f>VLOOKUP(J584,'sinapi-set_23 nao deso'!$A:$J,6,0)</f>
        <v>0</v>
      </c>
      <c r="G584" s="71">
        <f>VLOOKUP(J584,'sinapi-set_23 nao deso'!$A:$J,7,0)+VLOOKUP(J584,'sinapi-set_23 nao deso'!$A:$J,10,0)</f>
        <v>67.540000000000006</v>
      </c>
      <c r="H584" s="71">
        <f>VLOOKUP(J584,'sinapi-set_23 nao deso'!$A:$J,8,0)</f>
        <v>0</v>
      </c>
      <c r="I584" s="69" t="s">
        <v>58</v>
      </c>
      <c r="J584" s="135">
        <v>4723</v>
      </c>
      <c r="K584" s="327">
        <f t="shared" ref="K584:K587" si="200">TRUNC($D584*F584,4)</f>
        <v>0</v>
      </c>
      <c r="L584" s="327">
        <f t="shared" ref="L584:L587" si="201">TRUNC($D584*G584,4)</f>
        <v>76.3202</v>
      </c>
      <c r="M584" s="327">
        <f t="shared" ref="M584:M587" si="202">TRUNC($D584*H584,4)</f>
        <v>0</v>
      </c>
    </row>
    <row r="585" spans="1:13" ht="71.25" x14ac:dyDescent="0.25">
      <c r="A585" s="66">
        <v>2</v>
      </c>
      <c r="B585" s="321" t="str">
        <f>VLOOKUP(J585,'sinapi-set_23 nao deso'!$A:$J,2,0)</f>
        <v>RETROESCAVADEIRA SOBRE RODAS COM CARREGADEIRA, TRAÇÃO 4X4, POTÊNCIA LÍQ. 72 HP, CAÇAMBA CARREG. CAP. MÍN. 0,79 M3, CAÇAMBA RETRO CAP. 0,18 M3, PESO OPERACIONAL MÍN. 7.140 KG, PROFUNDIDADE ESCAVAÇÃO MÁX. 4,50 M - CHP DIURNO. AF_06/2014</v>
      </c>
      <c r="C585" s="320" t="str">
        <f>VLOOKUP(J585,'sinapi-set_23 nao deso'!$A:$J,3,0)</f>
        <v>CHP</v>
      </c>
      <c r="D585" s="322">
        <v>1.4999999999999999E-2</v>
      </c>
      <c r="E585" s="128" t="s">
        <v>12713</v>
      </c>
      <c r="F585" s="89">
        <f>VLOOKUP(J585,'sinapi-set_23 nao deso'!$A:$J,6,0)</f>
        <v>31.51</v>
      </c>
      <c r="G585" s="71">
        <f>VLOOKUP(J585,'sinapi-set_23 nao deso'!$A:$J,7,0)+VLOOKUP(J585,'sinapi-set_23 nao deso'!$A:$J,10,0)</f>
        <v>46.35</v>
      </c>
      <c r="H585" s="71">
        <f>VLOOKUP(J585,'sinapi-set_23 nao deso'!$A:$J,8,0)</f>
        <v>62.65</v>
      </c>
      <c r="I585" s="69" t="s">
        <v>58</v>
      </c>
      <c r="J585" s="129">
        <v>5875</v>
      </c>
      <c r="K585" s="327">
        <f t="shared" si="200"/>
        <v>0.47260000000000002</v>
      </c>
      <c r="L585" s="327">
        <f t="shared" si="201"/>
        <v>0.69520000000000004</v>
      </c>
      <c r="M585" s="327">
        <f t="shared" si="202"/>
        <v>0.93969999999999998</v>
      </c>
    </row>
    <row r="586" spans="1:13" ht="71.25" x14ac:dyDescent="0.25">
      <c r="A586" s="66">
        <v>3</v>
      </c>
      <c r="B586" s="321" t="str">
        <f>VLOOKUP(J586,'sinapi-set_23 nao deso'!$A:$J,2,0)</f>
        <v>RETROESCAVADEIRA SOBRE RODAS COM CARREGADEIRA, TRAÇÃO 4X4, POTÊNCIA LÍQ. 72 HP, CAÇAMBA CARREG. CAP. MÍN. 0,79 M3, CAÇAMBA RETRO CAP. 0,18 M3, PESO OPERACIONAL MÍN. 7.140 KG, PROFUNDIDADE ESCAVAÇÃO MÁX. 4,50 M - CHI DIURNO. AF_06/2014</v>
      </c>
      <c r="C586" s="320" t="str">
        <f>VLOOKUP(J586,'sinapi-set_23 nao deso'!$A:$J,3,0)</f>
        <v>CHI</v>
      </c>
      <c r="D586" s="322">
        <v>3.5999999999999997E-2</v>
      </c>
      <c r="E586" s="128" t="s">
        <v>12713</v>
      </c>
      <c r="F586" s="89">
        <f>VLOOKUP(J586,'sinapi-set_23 nao deso'!$A:$J,6,0)</f>
        <v>31.51</v>
      </c>
      <c r="G586" s="71">
        <f>VLOOKUP(J586,'sinapi-set_23 nao deso'!$A:$J,7,0)+VLOOKUP(J586,'sinapi-set_23 nao deso'!$A:$J,10,0)</f>
        <v>4.34</v>
      </c>
      <c r="H586" s="71">
        <f>VLOOKUP(J586,'sinapi-set_23 nao deso'!$A:$J,8,0)</f>
        <v>31.5</v>
      </c>
      <c r="I586" s="69" t="s">
        <v>58</v>
      </c>
      <c r="J586" s="129">
        <v>5877</v>
      </c>
      <c r="K586" s="327">
        <f t="shared" si="200"/>
        <v>1.1343000000000001</v>
      </c>
      <c r="L586" s="327">
        <f t="shared" si="201"/>
        <v>0.15620000000000001</v>
      </c>
      <c r="M586" s="327">
        <f t="shared" si="202"/>
        <v>1.1339999999999999</v>
      </c>
    </row>
    <row r="587" spans="1:13" x14ac:dyDescent="0.25">
      <c r="A587" s="66">
        <v>4</v>
      </c>
      <c r="B587" s="321" t="str">
        <f>VLOOKUP(J587,'sinapi-set_23 nao deso'!$A:$J,2,0)</f>
        <v>SERVENTE COM ENCARGOS COMPLEMENTARES</v>
      </c>
      <c r="C587" s="320" t="str">
        <f>VLOOKUP(J587,'sinapi-set_23 nao deso'!$A:$J,3,0)</f>
        <v>H</v>
      </c>
      <c r="D587" s="322">
        <v>5.0999999999999997E-2</v>
      </c>
      <c r="E587" s="128" t="s">
        <v>9298</v>
      </c>
      <c r="F587" s="89">
        <f>VLOOKUP(J587,'sinapi-set_23 nao deso'!$A:$J,6,0)</f>
        <v>16.63</v>
      </c>
      <c r="G587" s="71">
        <f>VLOOKUP(J587,'sinapi-set_23 nao deso'!$A:$J,7,0)+VLOOKUP(J587,'sinapi-set_23 nao deso'!$A:$J,10,0)</f>
        <v>5.35</v>
      </c>
      <c r="H587" s="71">
        <f>VLOOKUP(J587,'sinapi-set_23 nao deso'!$A:$J,8,0)</f>
        <v>0</v>
      </c>
      <c r="I587" s="69" t="s">
        <v>58</v>
      </c>
      <c r="J587" s="129">
        <v>88316</v>
      </c>
      <c r="K587" s="327">
        <f t="shared" si="200"/>
        <v>0.84809999999999997</v>
      </c>
      <c r="L587" s="327">
        <f t="shared" si="201"/>
        <v>0.27279999999999999</v>
      </c>
      <c r="M587" s="327">
        <f t="shared" si="202"/>
        <v>0</v>
      </c>
    </row>
    <row r="588" spans="1:13" x14ac:dyDescent="0.25">
      <c r="A588" s="7"/>
      <c r="B588" s="7"/>
      <c r="C588" s="7"/>
      <c r="D588" s="519"/>
      <c r="E588" s="7"/>
      <c r="F588" s="7"/>
      <c r="G588" s="7"/>
      <c r="H588" s="7"/>
      <c r="I588" s="7"/>
      <c r="J588" s="7"/>
      <c r="K588" s="7"/>
      <c r="L588" s="7"/>
      <c r="M588" s="7"/>
    </row>
    <row r="590" spans="1:13" s="14" customFormat="1" ht="14.25" x14ac:dyDescent="0.2">
      <c r="A590" s="308" t="s">
        <v>9</v>
      </c>
      <c r="B590" s="309" t="s">
        <v>70</v>
      </c>
      <c r="C590" s="309"/>
      <c r="D590" s="513"/>
      <c r="E590" s="309"/>
      <c r="F590" s="309" t="s">
        <v>69</v>
      </c>
      <c r="G590" s="309" t="s">
        <v>69</v>
      </c>
      <c r="H590" s="309" t="s">
        <v>69</v>
      </c>
      <c r="I590" s="312" t="s">
        <v>71</v>
      </c>
      <c r="J590" s="313"/>
      <c r="K590" s="342" t="s">
        <v>100</v>
      </c>
      <c r="L590" s="342" t="s">
        <v>12263</v>
      </c>
      <c r="M590" s="342" t="s">
        <v>12264</v>
      </c>
    </row>
    <row r="591" spans="1:13" s="15" customFormat="1" x14ac:dyDescent="0.25">
      <c r="A591" s="92" t="s">
        <v>12827</v>
      </c>
      <c r="B591" s="93" t="s">
        <v>12592</v>
      </c>
      <c r="C591" s="94"/>
      <c r="D591" s="514"/>
      <c r="E591" s="94"/>
      <c r="F591" s="95"/>
      <c r="G591" s="95"/>
      <c r="H591" s="95"/>
      <c r="I591" s="97" t="s">
        <v>62</v>
      </c>
      <c r="J591" s="96"/>
      <c r="K591" s="98">
        <f>TRUNC(SUM(K593:K599),2)</f>
        <v>145.01</v>
      </c>
      <c r="L591" s="98">
        <f>TRUNC(SUM(L593:L599),2)</f>
        <v>923.66</v>
      </c>
      <c r="M591" s="98">
        <f>TRUNC(SUM(M593:M599),2)</f>
        <v>0</v>
      </c>
    </row>
    <row r="592" spans="1:13" s="15" customFormat="1" ht="28.5" x14ac:dyDescent="0.2">
      <c r="A592" s="99" t="s">
        <v>0</v>
      </c>
      <c r="B592" s="100" t="s">
        <v>1</v>
      </c>
      <c r="C592" s="101" t="s">
        <v>2</v>
      </c>
      <c r="D592" s="515" t="s">
        <v>95</v>
      </c>
      <c r="E592" s="103" t="s">
        <v>96</v>
      </c>
      <c r="F592" s="104" t="s">
        <v>97</v>
      </c>
      <c r="G592" s="104" t="s">
        <v>12259</v>
      </c>
      <c r="H592" s="104" t="s">
        <v>12260</v>
      </c>
      <c r="I592" s="105" t="s">
        <v>98</v>
      </c>
      <c r="J592" s="106"/>
      <c r="K592" s="104" t="s">
        <v>99</v>
      </c>
      <c r="L592" s="104" t="s">
        <v>12261</v>
      </c>
      <c r="M592" s="104" t="s">
        <v>12262</v>
      </c>
    </row>
    <row r="593" spans="1:20" ht="42.75" x14ac:dyDescent="0.25">
      <c r="A593" s="66">
        <v>1</v>
      </c>
      <c r="B593" s="67" t="s">
        <v>8261</v>
      </c>
      <c r="C593" s="320" t="str">
        <f>VLOOKUP(J593,'sinapi-set_23 nao deso'!$A:$J,3,0)</f>
        <v xml:space="preserve">M     </v>
      </c>
      <c r="D593" s="521">
        <f>TRUNC(0.25*10,4)</f>
        <v>2.5</v>
      </c>
      <c r="E593" s="406" t="s">
        <v>12591</v>
      </c>
      <c r="F593" s="89">
        <f>VLOOKUP(J593,'sinapi-set_23 nao deso'!$A:$J,6,0)</f>
        <v>0</v>
      </c>
      <c r="G593" s="71">
        <f>VLOOKUP(J593,'sinapi-set_23 nao deso'!$A:$J,7,0)+VLOOKUP(J593,'sinapi-set_23 nao deso'!$A:$J,10,0)</f>
        <v>5.61</v>
      </c>
      <c r="H593" s="71">
        <f>VLOOKUP(J593,'sinapi-set_23 nao deso'!$A:$J,8,0)</f>
        <v>0</v>
      </c>
      <c r="I593" s="69" t="s">
        <v>58</v>
      </c>
      <c r="J593" s="408">
        <v>4460</v>
      </c>
      <c r="K593" s="327">
        <f t="shared" ref="K593:K599" si="203">TRUNC($D593*F593,4)</f>
        <v>0</v>
      </c>
      <c r="L593" s="327">
        <f t="shared" ref="L593:L599" si="204">TRUNC($D593*G593,4)</f>
        <v>14.025</v>
      </c>
      <c r="M593" s="327">
        <f t="shared" ref="M593:M599" si="205">TRUNC($D593*H593,4)</f>
        <v>0</v>
      </c>
    </row>
    <row r="594" spans="1:20" ht="28.5" x14ac:dyDescent="0.25">
      <c r="A594" s="66">
        <v>2</v>
      </c>
      <c r="B594" s="67" t="s">
        <v>8260</v>
      </c>
      <c r="C594" s="320" t="str">
        <f>VLOOKUP(J594,'sinapi-set_23 nao deso'!$A:$J,3,0)</f>
        <v xml:space="preserve">M     </v>
      </c>
      <c r="D594" s="521">
        <f>TRUNC(0.2*10,4)</f>
        <v>2</v>
      </c>
      <c r="E594" s="406" t="s">
        <v>12591</v>
      </c>
      <c r="F594" s="89">
        <f>VLOOKUP(J594,'sinapi-set_23 nao deso'!$A:$J,6,0)</f>
        <v>0</v>
      </c>
      <c r="G594" s="71">
        <f>VLOOKUP(J594,'sinapi-set_23 nao deso'!$A:$J,7,0)+VLOOKUP(J594,'sinapi-set_23 nao deso'!$A:$J,10,0)</f>
        <v>2.46</v>
      </c>
      <c r="H594" s="71">
        <f>VLOOKUP(J594,'sinapi-set_23 nao deso'!$A:$J,8,0)</f>
        <v>0</v>
      </c>
      <c r="I594" s="69" t="s">
        <v>58</v>
      </c>
      <c r="J594" s="408">
        <v>4517</v>
      </c>
      <c r="K594" s="327">
        <f t="shared" si="203"/>
        <v>0</v>
      </c>
      <c r="L594" s="327">
        <f t="shared" si="204"/>
        <v>4.92</v>
      </c>
      <c r="M594" s="327">
        <f t="shared" si="205"/>
        <v>0</v>
      </c>
    </row>
    <row r="595" spans="1:20" ht="42.75" x14ac:dyDescent="0.25">
      <c r="A595" s="66">
        <v>3</v>
      </c>
      <c r="B595" s="67" t="s">
        <v>8543</v>
      </c>
      <c r="C595" s="320" t="str">
        <f>VLOOKUP(J595,'sinapi-set_23 nao deso'!$A:$J,3,0)</f>
        <v xml:space="preserve">M2    </v>
      </c>
      <c r="D595" s="521">
        <f>TRUNC(1.1224*10,4)</f>
        <v>11.224</v>
      </c>
      <c r="E595" s="406" t="s">
        <v>12591</v>
      </c>
      <c r="F595" s="89">
        <f>VLOOKUP(J595,'sinapi-set_23 nao deso'!$A:$J,6,0)</f>
        <v>0</v>
      </c>
      <c r="G595" s="71">
        <f>VLOOKUP(J595,'sinapi-set_23 nao deso'!$A:$J,7,0)+VLOOKUP(J595,'sinapi-set_23 nao deso'!$A:$J,10,0)</f>
        <v>27.34</v>
      </c>
      <c r="H595" s="71">
        <f>VLOOKUP(J595,'sinapi-set_23 nao deso'!$A:$J,8,0)</f>
        <v>0</v>
      </c>
      <c r="I595" s="69" t="s">
        <v>58</v>
      </c>
      <c r="J595" s="408">
        <v>7156</v>
      </c>
      <c r="K595" s="327">
        <f t="shared" si="203"/>
        <v>0</v>
      </c>
      <c r="L595" s="327">
        <f t="shared" si="204"/>
        <v>306.86410000000001</v>
      </c>
      <c r="M595" s="327">
        <f t="shared" si="205"/>
        <v>0</v>
      </c>
    </row>
    <row r="596" spans="1:20" ht="42.75" x14ac:dyDescent="0.25">
      <c r="A596" s="66">
        <v>4</v>
      </c>
      <c r="B596" s="67" t="s">
        <v>5971</v>
      </c>
      <c r="C596" s="320" t="str">
        <f>VLOOKUP(J596,'sinapi-set_23 nao deso'!$A:$J,3,0)</f>
        <v xml:space="preserve">M3    </v>
      </c>
      <c r="D596" s="521">
        <f>TRUNC(0.1213*10,4)</f>
        <v>1.2130000000000001</v>
      </c>
      <c r="E596" s="406" t="s">
        <v>12591</v>
      </c>
      <c r="F596" s="89">
        <f>VLOOKUP(J596,'sinapi-set_23 nao deso'!$A:$J,6,0)</f>
        <v>0</v>
      </c>
      <c r="G596" s="71">
        <f>VLOOKUP(J596,'sinapi-set_23 nao deso'!$A:$J,7,0)+VLOOKUP(J596,'sinapi-set_23 nao deso'!$A:$J,10,0)</f>
        <v>458.71</v>
      </c>
      <c r="H596" s="71">
        <f>VLOOKUP(J596,'sinapi-set_23 nao deso'!$A:$J,8,0)</f>
        <v>0</v>
      </c>
      <c r="I596" s="69" t="s">
        <v>58</v>
      </c>
      <c r="J596" s="408">
        <v>1523</v>
      </c>
      <c r="K596" s="327">
        <f t="shared" si="203"/>
        <v>0</v>
      </c>
      <c r="L596" s="327">
        <f t="shared" si="204"/>
        <v>556.41520000000003</v>
      </c>
      <c r="M596" s="327">
        <f t="shared" si="205"/>
        <v>0</v>
      </c>
    </row>
    <row r="597" spans="1:20" ht="28.5" x14ac:dyDescent="0.25">
      <c r="A597" s="66">
        <v>5</v>
      </c>
      <c r="B597" s="67" t="s">
        <v>46</v>
      </c>
      <c r="C597" s="320" t="str">
        <f>VLOOKUP(J597,'sinapi-set_23 nao deso'!$A:$J,3,0)</f>
        <v>H</v>
      </c>
      <c r="D597" s="521">
        <f>TRUNC(0.2256*10,4)</f>
        <v>2.2559999999999998</v>
      </c>
      <c r="E597" s="406" t="s">
        <v>12591</v>
      </c>
      <c r="F597" s="89">
        <f>VLOOKUP(J597,'sinapi-set_23 nao deso'!$A:$J,6,0)</f>
        <v>20.95</v>
      </c>
      <c r="G597" s="71">
        <f>VLOOKUP(J597,'sinapi-set_23 nao deso'!$A:$J,7,0)+VLOOKUP(J597,'sinapi-set_23 nao deso'!$A:$J,10,0)</f>
        <v>5.34</v>
      </c>
      <c r="H597" s="71">
        <f>VLOOKUP(J597,'sinapi-set_23 nao deso'!$A:$J,8,0)</f>
        <v>0</v>
      </c>
      <c r="I597" s="69" t="s">
        <v>58</v>
      </c>
      <c r="J597" s="408">
        <v>88262</v>
      </c>
      <c r="K597" s="327">
        <f t="shared" si="203"/>
        <v>47.263199999999998</v>
      </c>
      <c r="L597" s="327">
        <f t="shared" si="204"/>
        <v>12.047000000000001</v>
      </c>
      <c r="M597" s="327">
        <f t="shared" si="205"/>
        <v>0</v>
      </c>
    </row>
    <row r="598" spans="1:20" x14ac:dyDescent="0.25">
      <c r="A598" s="66">
        <v>6</v>
      </c>
      <c r="B598" s="67" t="s">
        <v>13</v>
      </c>
      <c r="C598" s="320" t="str">
        <f>VLOOKUP(J598,'sinapi-set_23 nao deso'!$A:$J,3,0)</f>
        <v>H</v>
      </c>
      <c r="D598" s="521">
        <f>TRUNC(0.1594*10,4)</f>
        <v>1.5940000000000001</v>
      </c>
      <c r="E598" s="406" t="s">
        <v>12591</v>
      </c>
      <c r="F598" s="89">
        <f>VLOOKUP(J598,'sinapi-set_23 nao deso'!$A:$J,6,0)</f>
        <v>21.16</v>
      </c>
      <c r="G598" s="71">
        <f>VLOOKUP(J598,'sinapi-set_23 nao deso'!$A:$J,7,0)+VLOOKUP(J598,'sinapi-set_23 nao deso'!$A:$J,10,0)</f>
        <v>5.52</v>
      </c>
      <c r="H598" s="71">
        <f>VLOOKUP(J598,'sinapi-set_23 nao deso'!$A:$J,8,0)</f>
        <v>0</v>
      </c>
      <c r="I598" s="69" t="s">
        <v>58</v>
      </c>
      <c r="J598" s="408">
        <v>88309</v>
      </c>
      <c r="K598" s="327">
        <f t="shared" si="203"/>
        <v>33.728999999999999</v>
      </c>
      <c r="L598" s="327">
        <f t="shared" si="204"/>
        <v>8.7988</v>
      </c>
      <c r="M598" s="327">
        <f t="shared" si="205"/>
        <v>0</v>
      </c>
    </row>
    <row r="599" spans="1:20" x14ac:dyDescent="0.25">
      <c r="A599" s="66">
        <v>7</v>
      </c>
      <c r="B599" s="67" t="s">
        <v>28</v>
      </c>
      <c r="C599" s="320" t="str">
        <f>VLOOKUP(J599,'sinapi-set_23 nao deso'!$A:$J,3,0)</f>
        <v>H</v>
      </c>
      <c r="D599" s="521">
        <f>TRUNC(0.385*10,4)</f>
        <v>3.85</v>
      </c>
      <c r="E599" s="406" t="s">
        <v>12591</v>
      </c>
      <c r="F599" s="89">
        <f>VLOOKUP(J599,'sinapi-set_23 nao deso'!$A:$J,6,0)</f>
        <v>16.63</v>
      </c>
      <c r="G599" s="71">
        <f>VLOOKUP(J599,'sinapi-set_23 nao deso'!$A:$J,7,0)+VLOOKUP(J599,'sinapi-set_23 nao deso'!$A:$J,10,0)</f>
        <v>5.35</v>
      </c>
      <c r="H599" s="71">
        <f>VLOOKUP(J599,'sinapi-set_23 nao deso'!$A:$J,8,0)</f>
        <v>0</v>
      </c>
      <c r="I599" s="69" t="s">
        <v>58</v>
      </c>
      <c r="J599" s="408">
        <v>88316</v>
      </c>
      <c r="K599" s="327">
        <f t="shared" si="203"/>
        <v>64.025499999999994</v>
      </c>
      <c r="L599" s="327">
        <f t="shared" si="204"/>
        <v>20.5975</v>
      </c>
      <c r="M599" s="327">
        <f t="shared" si="205"/>
        <v>0</v>
      </c>
    </row>
    <row r="600" spans="1:20" x14ac:dyDescent="0.25">
      <c r="A600" s="7"/>
      <c r="B600" s="7"/>
      <c r="C600" s="7"/>
      <c r="D600" s="519"/>
      <c r="E600" s="7"/>
      <c r="F600" s="7"/>
      <c r="G600" s="7"/>
      <c r="H600" s="7"/>
      <c r="I600" s="7"/>
      <c r="J600" s="7"/>
      <c r="K600" s="7"/>
      <c r="L600" s="7"/>
      <c r="M600" s="7"/>
    </row>
    <row r="602" spans="1:20" s="14" customFormat="1" ht="14.25" x14ac:dyDescent="0.2">
      <c r="A602" s="308" t="s">
        <v>9</v>
      </c>
      <c r="B602" s="309" t="s">
        <v>70</v>
      </c>
      <c r="C602" s="309"/>
      <c r="D602" s="513"/>
      <c r="E602" s="309"/>
      <c r="F602" s="309" t="s">
        <v>69</v>
      </c>
      <c r="G602" s="309" t="s">
        <v>69</v>
      </c>
      <c r="H602" s="309" t="s">
        <v>69</v>
      </c>
      <c r="I602" s="312" t="s">
        <v>71</v>
      </c>
      <c r="J602" s="313"/>
      <c r="K602" s="342" t="s">
        <v>100</v>
      </c>
      <c r="L602" s="342" t="s">
        <v>12263</v>
      </c>
      <c r="M602" s="342" t="s">
        <v>12264</v>
      </c>
    </row>
    <row r="603" spans="1:20" s="15" customFormat="1" x14ac:dyDescent="0.25">
      <c r="A603" s="92" t="s">
        <v>12477</v>
      </c>
      <c r="B603" s="93" t="s">
        <v>12600</v>
      </c>
      <c r="C603" s="94"/>
      <c r="D603" s="514"/>
      <c r="E603" s="94"/>
      <c r="F603" s="95"/>
      <c r="G603" s="95"/>
      <c r="H603" s="95"/>
      <c r="I603" s="97" t="s">
        <v>40</v>
      </c>
      <c r="J603" s="96"/>
      <c r="K603" s="98">
        <f>TRUNC(SUM(K605:K611),2)</f>
        <v>622.66999999999996</v>
      </c>
      <c r="L603" s="98">
        <f>TRUNC(SUM(L605:L611),2)</f>
        <v>648.48</v>
      </c>
      <c r="M603" s="98">
        <f>TRUNC(SUM(M605:M611),2)</f>
        <v>1.64</v>
      </c>
    </row>
    <row r="604" spans="1:20" s="15" customFormat="1" ht="28.5" x14ac:dyDescent="0.2">
      <c r="A604" s="99" t="s">
        <v>0</v>
      </c>
      <c r="B604" s="100" t="s">
        <v>1</v>
      </c>
      <c r="C604" s="101" t="s">
        <v>2</v>
      </c>
      <c r="D604" s="515" t="s">
        <v>95</v>
      </c>
      <c r="E604" s="103" t="s">
        <v>96</v>
      </c>
      <c r="F604" s="104" t="s">
        <v>97</v>
      </c>
      <c r="G604" s="104" t="s">
        <v>12259</v>
      </c>
      <c r="H604" s="104" t="s">
        <v>12260</v>
      </c>
      <c r="I604" s="105" t="s">
        <v>98</v>
      </c>
      <c r="J604" s="106"/>
      <c r="K604" s="104" t="s">
        <v>99</v>
      </c>
      <c r="L604" s="104" t="s">
        <v>12261</v>
      </c>
      <c r="M604" s="104" t="s">
        <v>12262</v>
      </c>
    </row>
    <row r="605" spans="1:20" s="7" customFormat="1" ht="42.75" x14ac:dyDescent="0.2">
      <c r="A605" s="66">
        <v>1</v>
      </c>
      <c r="B605" s="321" t="str">
        <f>VLOOKUP(J605,'sinapi-set_23 nao deso'!$A:$J,2,0)</f>
        <v>TIJOLO CERAMICO MACICO COMUM *5 X 10 X 20* CM (L X A X C)</v>
      </c>
      <c r="C605" s="320" t="str">
        <f>VLOOKUP(J605,'sinapi-set_23 nao deso'!$A:$J,3,0)</f>
        <v xml:space="preserve">UN    </v>
      </c>
      <c r="D605" s="322">
        <f>211.956*(3.2/1.92)</f>
        <v>353.26</v>
      </c>
      <c r="E605" s="128" t="s">
        <v>12602</v>
      </c>
      <c r="F605" s="89">
        <f>VLOOKUP(J605,'sinapi-set_23 nao deso'!$A:$J,6,0)</f>
        <v>0</v>
      </c>
      <c r="G605" s="71">
        <f>VLOOKUP(J605,'sinapi-set_23 nao deso'!$A:$J,7,0)+VLOOKUP(J605,'sinapi-set_23 nao deso'!$A:$J,10,0)</f>
        <v>0.67</v>
      </c>
      <c r="H605" s="71">
        <f>VLOOKUP(J605,'sinapi-set_23 nao deso'!$A:$J,8,0)</f>
        <v>0</v>
      </c>
      <c r="I605" s="10" t="s">
        <v>58</v>
      </c>
      <c r="J605" s="129">
        <v>7258</v>
      </c>
      <c r="K605" s="327">
        <f t="shared" ref="K605:K611" si="206">TRUNC($D605*F605,4)</f>
        <v>0</v>
      </c>
      <c r="L605" s="327">
        <f t="shared" ref="L605:L611" si="207">TRUNC($D605*G605,4)</f>
        <v>236.6842</v>
      </c>
      <c r="M605" s="327">
        <f t="shared" ref="M605:M611" si="208">TRUNC($D605*H605,4)</f>
        <v>0</v>
      </c>
    </row>
    <row r="606" spans="1:20" s="7" customFormat="1" ht="42.75" x14ac:dyDescent="0.2">
      <c r="A606" s="66">
        <v>2</v>
      </c>
      <c r="B606" s="321" t="str">
        <f>VLOOKUP(J606,'sinapi-set_23 nao deso'!$A:$J,2,0)</f>
        <v>ARGAMASSA TRAÇO 1:4 (EM VOLUME DE CIMENTO E AREIA GROSSA ÚMIDA) PARA CHAPISCO CONVENCIONAL, PREPARO MECÂNICO COM BETONEIRA 400 L. AF_08/2019</v>
      </c>
      <c r="C606" s="320" t="str">
        <f>VLOOKUP(J606,'sinapi-set_23 nao deso'!$A:$J,3,0)</f>
        <v>M3</v>
      </c>
      <c r="D606" s="322">
        <f>0.0017*(3.2/1.92)</f>
        <v>2.8333333333333331E-3</v>
      </c>
      <c r="E606" s="128" t="s">
        <v>9295</v>
      </c>
      <c r="F606" s="89">
        <f>VLOOKUP(J606,'sinapi-set_23 nao deso'!$A:$J,6,0)</f>
        <v>104.22</v>
      </c>
      <c r="G606" s="71">
        <f>VLOOKUP(J606,'sinapi-set_23 nao deso'!$A:$J,7,0)+VLOOKUP(J606,'sinapi-set_23 nao deso'!$A:$J,10,0)</f>
        <v>387.39</v>
      </c>
      <c r="H606" s="71">
        <f>VLOOKUP(J606,'sinapi-set_23 nao deso'!$A:$J,8,0)</f>
        <v>1.95</v>
      </c>
      <c r="I606" s="10" t="s">
        <v>58</v>
      </c>
      <c r="J606" s="129">
        <v>87316</v>
      </c>
      <c r="K606" s="327">
        <f t="shared" si="206"/>
        <v>0.29520000000000002</v>
      </c>
      <c r="L606" s="327">
        <f t="shared" si="207"/>
        <v>1.0975999999999999</v>
      </c>
      <c r="M606" s="327">
        <f t="shared" si="208"/>
        <v>5.4999999999999997E-3</v>
      </c>
    </row>
    <row r="607" spans="1:20" s="7" customFormat="1" ht="14.25" x14ac:dyDescent="0.2">
      <c r="A607" s="66">
        <v>3</v>
      </c>
      <c r="B607" s="321" t="str">
        <f>VLOOKUP(J607,'sinapi-set_23 nao deso'!$A:$J,2,0)</f>
        <v>PEDREIRO COM ENCARGOS COMPLEMENTARES</v>
      </c>
      <c r="C607" s="320" t="str">
        <f>VLOOKUP(J607,'sinapi-set_23 nao deso'!$A:$J,3,0)</f>
        <v>H</v>
      </c>
      <c r="D607" s="322">
        <f>8.1329*(3.2/1.92)</f>
        <v>13.554833333333333</v>
      </c>
      <c r="E607" s="128" t="s">
        <v>9295</v>
      </c>
      <c r="F607" s="89">
        <f>VLOOKUP(J607,'sinapi-set_23 nao deso'!$A:$J,6,0)</f>
        <v>21.16</v>
      </c>
      <c r="G607" s="71">
        <f>VLOOKUP(J607,'sinapi-set_23 nao deso'!$A:$J,7,0)+VLOOKUP(J607,'sinapi-set_23 nao deso'!$A:$J,10,0)</f>
        <v>5.52</v>
      </c>
      <c r="H607" s="71">
        <f>VLOOKUP(J607,'sinapi-set_23 nao deso'!$A:$J,8,0)</f>
        <v>0</v>
      </c>
      <c r="I607" s="10" t="s">
        <v>58</v>
      </c>
      <c r="J607" s="129">
        <v>88309</v>
      </c>
      <c r="K607" s="327">
        <f t="shared" si="206"/>
        <v>286.8202</v>
      </c>
      <c r="L607" s="327">
        <f t="shared" si="207"/>
        <v>74.822599999999994</v>
      </c>
      <c r="M607" s="327">
        <f t="shared" si="208"/>
        <v>0</v>
      </c>
    </row>
    <row r="608" spans="1:20" s="7" customFormat="1" ht="14.25" x14ac:dyDescent="0.2">
      <c r="A608" s="66">
        <v>4</v>
      </c>
      <c r="B608" s="321" t="str">
        <f>VLOOKUP(J608,'sinapi-set_23 nao deso'!$A:$J,2,0)</f>
        <v>SERVENTE COM ENCARGOS COMPLEMENTARES</v>
      </c>
      <c r="C608" s="320" t="str">
        <f>VLOOKUP(J608,'sinapi-set_23 nao deso'!$A:$J,3,0)</f>
        <v>H</v>
      </c>
      <c r="D608" s="322">
        <f>8.1329*(3.2/1.92)</f>
        <v>13.554833333333333</v>
      </c>
      <c r="E608" s="128" t="s">
        <v>9295</v>
      </c>
      <c r="F608" s="89">
        <f>VLOOKUP(J608,'sinapi-set_23 nao deso'!$A:$J,6,0)</f>
        <v>16.63</v>
      </c>
      <c r="G608" s="71">
        <f>VLOOKUP(J608,'sinapi-set_23 nao deso'!$A:$J,7,0)+VLOOKUP(J608,'sinapi-set_23 nao deso'!$A:$J,10,0)</f>
        <v>5.35</v>
      </c>
      <c r="H608" s="71">
        <f>VLOOKUP(J608,'sinapi-set_23 nao deso'!$A:$J,8,0)</f>
        <v>0</v>
      </c>
      <c r="I608" s="10" t="s">
        <v>58</v>
      </c>
      <c r="J608" s="129">
        <v>88316</v>
      </c>
      <c r="K608" s="327">
        <f t="shared" si="206"/>
        <v>225.41679999999999</v>
      </c>
      <c r="L608" s="327">
        <f t="shared" si="207"/>
        <v>72.518299999999996</v>
      </c>
      <c r="M608" s="327">
        <f t="shared" si="208"/>
        <v>0</v>
      </c>
      <c r="Q608" s="15"/>
      <c r="R608" s="15"/>
      <c r="S608" s="15"/>
      <c r="T608" s="15"/>
    </row>
    <row r="609" spans="1:20" s="7" customFormat="1" ht="42.75" x14ac:dyDescent="0.2">
      <c r="A609" s="66">
        <v>5</v>
      </c>
      <c r="B609" s="321" t="str">
        <f>VLOOKUP(J609,'sinapi-set_23 nao deso'!$A:$J,2,0)</f>
        <v>ARGAMASSA TRAÇO 1:3 (EM VOLUME DE CIMENTO E AREIA MÉDIA ÚMIDA), PREPARO MECÂNICO COM BETONEIRA 400 L. AF_08/2019</v>
      </c>
      <c r="C609" s="320" t="str">
        <f>VLOOKUP(J609,'sinapi-set_23 nao deso'!$A:$J,3,0)</f>
        <v>M3</v>
      </c>
      <c r="D609" s="322">
        <f>0.1585*(3.2/1.92)</f>
        <v>0.26416666666666666</v>
      </c>
      <c r="E609" s="128" t="s">
        <v>9295</v>
      </c>
      <c r="F609" s="89">
        <f>VLOOKUP(J609,'sinapi-set_23 nao deso'!$A:$J,6,0)</f>
        <v>76.8</v>
      </c>
      <c r="G609" s="71">
        <f>VLOOKUP(J609,'sinapi-set_23 nao deso'!$A:$J,7,0)+VLOOKUP(J609,'sinapi-set_23 nao deso'!$A:$J,10,0)</f>
        <v>498.46000000000004</v>
      </c>
      <c r="H609" s="71">
        <f>VLOOKUP(J609,'sinapi-set_23 nao deso'!$A:$J,8,0)</f>
        <v>1.44</v>
      </c>
      <c r="I609" s="10" t="s">
        <v>58</v>
      </c>
      <c r="J609" s="129">
        <v>88628</v>
      </c>
      <c r="K609" s="327">
        <f t="shared" si="206"/>
        <v>20.288</v>
      </c>
      <c r="L609" s="327">
        <f t="shared" si="207"/>
        <v>131.6765</v>
      </c>
      <c r="M609" s="327">
        <f t="shared" si="208"/>
        <v>0.38040000000000002</v>
      </c>
      <c r="Q609" s="15"/>
      <c r="R609" s="15"/>
      <c r="S609" s="15"/>
      <c r="T609" s="15"/>
    </row>
    <row r="610" spans="1:20" s="7" customFormat="1" ht="42.75" x14ac:dyDescent="0.2">
      <c r="A610" s="66">
        <v>6</v>
      </c>
      <c r="B610" s="321" t="str">
        <f>VLOOKUP(J610,'sinapi-set_23 nao deso'!$A:$J,2,0)</f>
        <v>CONCRETO FCK = 20MPA, TRAÇO 1:2,7:3 (EM MASSA SECA DE CIMENTO/ AREIA MÉDIA/ BRITA 1) - PREPARO MECÂNICO COM BETONEIRA 600 L. AF_05/2021</v>
      </c>
      <c r="C610" s="320" t="str">
        <f>VLOOKUP(J610,'sinapi-set_23 nao deso'!$A:$J,3,0)</f>
        <v>M3</v>
      </c>
      <c r="D610" s="322">
        <v>0.1163</v>
      </c>
      <c r="E610" s="128" t="s">
        <v>9296</v>
      </c>
      <c r="F610" s="89">
        <f>VLOOKUP(J610,'sinapi-set_23 nao deso'!$A:$J,6,0)</f>
        <v>62.36</v>
      </c>
      <c r="G610" s="71">
        <f>VLOOKUP(J610,'sinapi-set_23 nao deso'!$A:$J,7,0)+VLOOKUP(J610,'sinapi-set_23 nao deso'!$A:$J,10,0)</f>
        <v>388.49</v>
      </c>
      <c r="H610" s="71">
        <f>VLOOKUP(J610,'sinapi-set_23 nao deso'!$A:$J,8,0)</f>
        <v>2.72</v>
      </c>
      <c r="I610" s="10" t="s">
        <v>58</v>
      </c>
      <c r="J610" s="129">
        <v>94970</v>
      </c>
      <c r="K610" s="327">
        <f t="shared" si="206"/>
        <v>7.2523999999999997</v>
      </c>
      <c r="L610" s="327">
        <f t="shared" si="207"/>
        <v>45.1813</v>
      </c>
      <c r="M610" s="327">
        <f t="shared" si="208"/>
        <v>0.31630000000000003</v>
      </c>
      <c r="Q610" s="15"/>
      <c r="R610" s="15"/>
      <c r="S610" s="15"/>
      <c r="T610" s="15"/>
    </row>
    <row r="611" spans="1:20" s="7" customFormat="1" ht="42.75" x14ac:dyDescent="0.2">
      <c r="A611" s="66">
        <v>7</v>
      </c>
      <c r="B611" s="418" t="str">
        <f>VLOOKUP(J611,'sinapi-set_23 nao deso'!$A:$J,2,0)</f>
        <v>PEÇA RETANGULAR PRÉ-MOLDADA, VOLUME DE CONCRETO DE 30 A 100 LITROS, TAXA DE AÇO APROXIMADA DE 30KG/M³. AF_01/2018</v>
      </c>
      <c r="C611" s="320" t="str">
        <f>VLOOKUP(J611,'sinapi-set_23 nao deso'!$A:$J,3,0)</f>
        <v>M3</v>
      </c>
      <c r="D611" s="322">
        <v>7.0000000000000007E-2</v>
      </c>
      <c r="E611" s="128" t="s">
        <v>9296</v>
      </c>
      <c r="F611" s="89">
        <f>VLOOKUP(J611,'sinapi-set_23 nao deso'!$A:$J,6,0)</f>
        <v>1180</v>
      </c>
      <c r="G611" s="71">
        <f>VLOOKUP(J611,'sinapi-set_23 nao deso'!$A:$J,7,0)+VLOOKUP(J611,'sinapi-set_23 nao deso'!$A:$J,10,0)</f>
        <v>1235.73</v>
      </c>
      <c r="H611" s="71">
        <f>VLOOKUP(J611,'sinapi-set_23 nao deso'!$A:$J,8,0)</f>
        <v>13.48</v>
      </c>
      <c r="I611" s="10" t="s">
        <v>58</v>
      </c>
      <c r="J611" s="129">
        <v>97735</v>
      </c>
      <c r="K611" s="327">
        <f t="shared" si="206"/>
        <v>82.6</v>
      </c>
      <c r="L611" s="327">
        <f t="shared" si="207"/>
        <v>86.501099999999994</v>
      </c>
      <c r="M611" s="327">
        <f t="shared" si="208"/>
        <v>0.94359999999999999</v>
      </c>
    </row>
    <row r="612" spans="1:20" x14ac:dyDescent="0.25">
      <c r="A612" s="7"/>
      <c r="B612" s="7"/>
      <c r="C612" s="7"/>
      <c r="D612" s="519"/>
      <c r="E612" s="7"/>
      <c r="F612" s="7"/>
      <c r="G612" s="7"/>
      <c r="H612" s="7"/>
      <c r="I612" s="7"/>
      <c r="J612" s="7"/>
      <c r="K612" s="7"/>
      <c r="L612" s="7"/>
      <c r="M612" s="7"/>
    </row>
    <row r="614" spans="1:20" s="14" customFormat="1" ht="14.25" x14ac:dyDescent="0.2">
      <c r="A614" s="308" t="s">
        <v>9</v>
      </c>
      <c r="B614" s="309" t="s">
        <v>70</v>
      </c>
      <c r="C614" s="309"/>
      <c r="D614" s="513"/>
      <c r="E614" s="309"/>
      <c r="F614" s="309" t="s">
        <v>69</v>
      </c>
      <c r="G614" s="309" t="s">
        <v>69</v>
      </c>
      <c r="H614" s="309" t="s">
        <v>69</v>
      </c>
      <c r="I614" s="312" t="s">
        <v>71</v>
      </c>
      <c r="J614" s="313"/>
      <c r="K614" s="342" t="s">
        <v>100</v>
      </c>
      <c r="L614" s="342" t="s">
        <v>12263</v>
      </c>
      <c r="M614" s="342" t="s">
        <v>12264</v>
      </c>
    </row>
    <row r="615" spans="1:20" s="15" customFormat="1" x14ac:dyDescent="0.25">
      <c r="A615" s="92" t="s">
        <v>12480</v>
      </c>
      <c r="B615" s="93" t="s">
        <v>12603</v>
      </c>
      <c r="C615" s="94"/>
      <c r="D615" s="514"/>
      <c r="E615" s="94"/>
      <c r="F615" s="95"/>
      <c r="G615" s="95"/>
      <c r="H615" s="95"/>
      <c r="I615" s="97" t="s">
        <v>79</v>
      </c>
      <c r="J615" s="96"/>
      <c r="K615" s="98">
        <f>TRUNC(SUM(K617:K620),2)</f>
        <v>419.45</v>
      </c>
      <c r="L615" s="98">
        <f>TRUNC(SUM(L617:L620),2)</f>
        <v>388.88</v>
      </c>
      <c r="M615" s="98">
        <f>TRUNC(SUM(M617:M620),2)</f>
        <v>0.04</v>
      </c>
    </row>
    <row r="616" spans="1:20" s="15" customFormat="1" ht="28.5" x14ac:dyDescent="0.2">
      <c r="A616" s="99" t="s">
        <v>0</v>
      </c>
      <c r="B616" s="100" t="s">
        <v>1</v>
      </c>
      <c r="C616" s="101" t="s">
        <v>2</v>
      </c>
      <c r="D616" s="515" t="s">
        <v>95</v>
      </c>
      <c r="E616" s="103" t="s">
        <v>96</v>
      </c>
      <c r="F616" s="104" t="s">
        <v>97</v>
      </c>
      <c r="G616" s="104" t="s">
        <v>12259</v>
      </c>
      <c r="H616" s="104" t="s">
        <v>12260</v>
      </c>
      <c r="I616" s="105" t="s">
        <v>98</v>
      </c>
      <c r="J616" s="106"/>
      <c r="K616" s="104" t="s">
        <v>99</v>
      </c>
      <c r="L616" s="104" t="s">
        <v>12261</v>
      </c>
      <c r="M616" s="104" t="s">
        <v>12262</v>
      </c>
    </row>
    <row r="617" spans="1:20" s="7" customFormat="1" ht="42.75" x14ac:dyDescent="0.2">
      <c r="A617" s="66">
        <v>1</v>
      </c>
      <c r="B617" s="321" t="str">
        <f>VLOOKUP(J617,'sinapi-set_23 nao deso'!$A:$J,2,0)</f>
        <v>TIJOLO CERAMICO MACICO COMUM *5 X 10 X 20* CM (L X A X C)</v>
      </c>
      <c r="C617" s="320" t="str">
        <f>VLOOKUP(J617,'sinapi-set_23 nao deso'!$A:$J,3,0)</f>
        <v xml:space="preserve">UN    </v>
      </c>
      <c r="D617" s="322">
        <f>TRUNC(569.7707*(2.8/4.1),4)</f>
        <v>389.11160000000001</v>
      </c>
      <c r="E617" s="128" t="s">
        <v>12613</v>
      </c>
      <c r="F617" s="89">
        <f>VLOOKUP(J617,'sinapi-set_23 nao deso'!$A:$J,6,0)</f>
        <v>0</v>
      </c>
      <c r="G617" s="71">
        <f>VLOOKUP(J617,'sinapi-set_23 nao deso'!$A:$J,7,0)+VLOOKUP(J617,'sinapi-set_23 nao deso'!$A:$J,10,0)</f>
        <v>0.67</v>
      </c>
      <c r="H617" s="71">
        <f>VLOOKUP(J617,'sinapi-set_23 nao deso'!$A:$J,8,0)</f>
        <v>0</v>
      </c>
      <c r="I617" s="10" t="s">
        <v>58</v>
      </c>
      <c r="J617" s="129">
        <v>7258</v>
      </c>
      <c r="K617" s="327">
        <f t="shared" ref="K617:K621" si="209">TRUNC($D617*F617,4)</f>
        <v>0</v>
      </c>
      <c r="L617" s="327">
        <f t="shared" ref="L617:L621" si="210">TRUNC($D617*G617,4)</f>
        <v>260.7047</v>
      </c>
      <c r="M617" s="327">
        <f t="shared" ref="M617:M621" si="211">TRUNC($D617*H617,4)</f>
        <v>0</v>
      </c>
    </row>
    <row r="618" spans="1:20" s="7" customFormat="1" ht="42.75" x14ac:dyDescent="0.2">
      <c r="A618" s="66">
        <v>2</v>
      </c>
      <c r="B618" s="321" t="str">
        <f>VLOOKUP(J618,'sinapi-set_23 nao deso'!$A:$J,2,0)</f>
        <v>ARGAMASSA TRAÇO 1:4 (EM VOLUME DE CIMENTO E AREIA GROSSA ÚMIDA) PARA CHAPISCO CONVENCIONAL, PREPARO MECÂNICO COM BETONEIRA 400 L. AF_08/2019</v>
      </c>
      <c r="C618" s="320" t="str">
        <f>VLOOKUP(J618,'sinapi-set_23 nao deso'!$A:$J,3,0)</f>
        <v>M3</v>
      </c>
      <c r="D618" s="322">
        <f>TRUNC(0.0369*(2.8/4.1),4)</f>
        <v>2.52E-2</v>
      </c>
      <c r="E618" s="128" t="s">
        <v>12614</v>
      </c>
      <c r="F618" s="89">
        <f>VLOOKUP(J618,'sinapi-set_23 nao deso'!$A:$J,6,0)</f>
        <v>104.22</v>
      </c>
      <c r="G618" s="71">
        <f>VLOOKUP(J618,'sinapi-set_23 nao deso'!$A:$J,7,0)+VLOOKUP(J618,'sinapi-set_23 nao deso'!$A:$J,10,0)</f>
        <v>387.39</v>
      </c>
      <c r="H618" s="71">
        <f>VLOOKUP(J618,'sinapi-set_23 nao deso'!$A:$J,8,0)</f>
        <v>1.95</v>
      </c>
      <c r="I618" s="10" t="s">
        <v>58</v>
      </c>
      <c r="J618" s="129">
        <v>87316</v>
      </c>
      <c r="K618" s="327">
        <f t="shared" si="209"/>
        <v>2.6263000000000001</v>
      </c>
      <c r="L618" s="327">
        <f t="shared" si="210"/>
        <v>9.7622</v>
      </c>
      <c r="M618" s="327">
        <f t="shared" si="211"/>
        <v>4.9099999999999998E-2</v>
      </c>
    </row>
    <row r="619" spans="1:20" s="7" customFormat="1" ht="14.25" x14ac:dyDescent="0.2">
      <c r="A619" s="66">
        <v>3</v>
      </c>
      <c r="B619" s="321" t="str">
        <f>VLOOKUP(J619,'sinapi-set_23 nao deso'!$A:$J,2,0)</f>
        <v>PEDREIRO COM ENCARGOS COMPLEMENTARES</v>
      </c>
      <c r="C619" s="320" t="str">
        <f>VLOOKUP(J619,'sinapi-set_23 nao deso'!$A:$J,3,0)</f>
        <v>H</v>
      </c>
      <c r="D619" s="322">
        <f>TRUNC(17.8329*(2.8/4.1),4)</f>
        <v>12.1785</v>
      </c>
      <c r="E619" s="128" t="s">
        <v>12614</v>
      </c>
      <c r="F619" s="89">
        <f>VLOOKUP(J619,'sinapi-set_23 nao deso'!$A:$J,6,0)</f>
        <v>21.16</v>
      </c>
      <c r="G619" s="71">
        <f>VLOOKUP(J619,'sinapi-set_23 nao deso'!$A:$J,7,0)+VLOOKUP(J619,'sinapi-set_23 nao deso'!$A:$J,10,0)</f>
        <v>5.52</v>
      </c>
      <c r="H619" s="71">
        <f>VLOOKUP(J619,'sinapi-set_23 nao deso'!$A:$J,8,0)</f>
        <v>0</v>
      </c>
      <c r="I619" s="10" t="s">
        <v>58</v>
      </c>
      <c r="J619" s="129">
        <v>88309</v>
      </c>
      <c r="K619" s="327">
        <f t="shared" si="209"/>
        <v>257.697</v>
      </c>
      <c r="L619" s="327">
        <f t="shared" si="210"/>
        <v>67.225300000000004</v>
      </c>
      <c r="M619" s="327">
        <f t="shared" si="211"/>
        <v>0</v>
      </c>
    </row>
    <row r="620" spans="1:20" s="7" customFormat="1" ht="14.25" x14ac:dyDescent="0.2">
      <c r="A620" s="66">
        <v>4</v>
      </c>
      <c r="B620" s="321" t="str">
        <f>VLOOKUP(J620,'sinapi-set_23 nao deso'!$A:$J,2,0)</f>
        <v>SERVENTE COM ENCARGOS COMPLEMENTARES</v>
      </c>
      <c r="C620" s="320" t="str">
        <f>VLOOKUP(J620,'sinapi-set_23 nao deso'!$A:$J,3,0)</f>
        <v>H</v>
      </c>
      <c r="D620" s="322">
        <f>TRUNC(14.0115*(2.8/4.1),4)</f>
        <v>9.5687999999999995</v>
      </c>
      <c r="E620" s="128" t="s">
        <v>12614</v>
      </c>
      <c r="F620" s="89">
        <f>VLOOKUP(J620,'sinapi-set_23 nao deso'!$A:$J,6,0)</f>
        <v>16.63</v>
      </c>
      <c r="G620" s="71">
        <f>VLOOKUP(J620,'sinapi-set_23 nao deso'!$A:$J,7,0)+VLOOKUP(J620,'sinapi-set_23 nao deso'!$A:$J,10,0)</f>
        <v>5.35</v>
      </c>
      <c r="H620" s="71">
        <f>VLOOKUP(J620,'sinapi-set_23 nao deso'!$A:$J,8,0)</f>
        <v>0</v>
      </c>
      <c r="I620" s="10" t="s">
        <v>58</v>
      </c>
      <c r="J620" s="129">
        <v>88316</v>
      </c>
      <c r="K620" s="327">
        <f t="shared" si="209"/>
        <v>159.12909999999999</v>
      </c>
      <c r="L620" s="327">
        <f t="shared" si="210"/>
        <v>51.192999999999998</v>
      </c>
      <c r="M620" s="327">
        <f t="shared" si="211"/>
        <v>0</v>
      </c>
      <c r="Q620" s="15"/>
      <c r="R620" s="15"/>
      <c r="S620" s="15"/>
      <c r="T620" s="15"/>
    </row>
    <row r="621" spans="1:20" s="7" customFormat="1" ht="42.75" x14ac:dyDescent="0.2">
      <c r="A621" s="66">
        <v>5</v>
      </c>
      <c r="B621" s="321" t="str">
        <f>VLOOKUP(J621,'sinapi-set_23 nao deso'!$A:$J,2,0)</f>
        <v>ARGAMASSA TRAÇO 1:3 (EM VOLUME DE CIMENTO E AREIA MÉDIA ÚMIDA), PREPARO MECÂNICO COM BETONEIRA 400 L. AF_08/2019</v>
      </c>
      <c r="C621" s="320" t="str">
        <f>VLOOKUP(J621,'sinapi-set_23 nao deso'!$A:$J,3,0)</f>
        <v>M3</v>
      </c>
      <c r="D621" s="322">
        <f>TRUNC(0.6135*(2.8/4.1),4)</f>
        <v>0.41889999999999999</v>
      </c>
      <c r="E621" s="128" t="s">
        <v>12614</v>
      </c>
      <c r="F621" s="89">
        <f>VLOOKUP(J621,'sinapi-set_23 nao deso'!$A:$J,6,0)</f>
        <v>76.8</v>
      </c>
      <c r="G621" s="71">
        <f>VLOOKUP(J621,'sinapi-set_23 nao deso'!$A:$J,7,0)+VLOOKUP(J621,'sinapi-set_23 nao deso'!$A:$J,10,0)</f>
        <v>498.46000000000004</v>
      </c>
      <c r="H621" s="71">
        <f>VLOOKUP(J621,'sinapi-set_23 nao deso'!$A:$J,8,0)</f>
        <v>1.44</v>
      </c>
      <c r="I621" s="10" t="s">
        <v>58</v>
      </c>
      <c r="J621" s="129">
        <v>88628</v>
      </c>
      <c r="K621" s="327">
        <f t="shared" si="209"/>
        <v>32.171500000000002</v>
      </c>
      <c r="L621" s="327">
        <f t="shared" si="210"/>
        <v>208.8048</v>
      </c>
      <c r="M621" s="327">
        <f t="shared" si="211"/>
        <v>0.60319999999999996</v>
      </c>
      <c r="Q621" s="15"/>
      <c r="R621" s="15"/>
      <c r="S621" s="15"/>
      <c r="T621" s="15"/>
    </row>
    <row r="624" spans="1:20" s="14" customFormat="1" ht="14.25" x14ac:dyDescent="0.2">
      <c r="A624" s="308" t="s">
        <v>9</v>
      </c>
      <c r="B624" s="309" t="s">
        <v>70</v>
      </c>
      <c r="C624" s="309"/>
      <c r="D624" s="513"/>
      <c r="E624" s="309"/>
      <c r="F624" s="309" t="s">
        <v>69</v>
      </c>
      <c r="G624" s="309" t="s">
        <v>69</v>
      </c>
      <c r="H624" s="309" t="s">
        <v>69</v>
      </c>
      <c r="I624" s="312" t="s">
        <v>71</v>
      </c>
      <c r="J624" s="313"/>
      <c r="K624" s="342" t="s">
        <v>100</v>
      </c>
      <c r="L624" s="342" t="s">
        <v>12263</v>
      </c>
      <c r="M624" s="342" t="s">
        <v>12264</v>
      </c>
    </row>
    <row r="625" spans="1:20" s="15" customFormat="1" x14ac:dyDescent="0.25">
      <c r="A625" s="92" t="s">
        <v>12476</v>
      </c>
      <c r="B625" s="93" t="s">
        <v>12601</v>
      </c>
      <c r="C625" s="94"/>
      <c r="D625" s="514"/>
      <c r="E625" s="94"/>
      <c r="F625" s="95"/>
      <c r="G625" s="95"/>
      <c r="H625" s="95"/>
      <c r="I625" s="97" t="s">
        <v>40</v>
      </c>
      <c r="J625" s="96"/>
      <c r="K625" s="98">
        <f>TRUNC(SUM(K627:K633),2)</f>
        <v>1139.43</v>
      </c>
      <c r="L625" s="98">
        <f>TRUNC(SUM(L627:L633),2)</f>
        <v>1174.75</v>
      </c>
      <c r="M625" s="98">
        <f>TRUNC(SUM(M627:M633),2)</f>
        <v>2.69</v>
      </c>
    </row>
    <row r="626" spans="1:20" s="15" customFormat="1" ht="28.5" x14ac:dyDescent="0.2">
      <c r="A626" s="99" t="s">
        <v>0</v>
      </c>
      <c r="B626" s="100" t="s">
        <v>1</v>
      </c>
      <c r="C626" s="101" t="s">
        <v>2</v>
      </c>
      <c r="D626" s="515" t="s">
        <v>95</v>
      </c>
      <c r="E626" s="103" t="s">
        <v>96</v>
      </c>
      <c r="F626" s="104" t="s">
        <v>97</v>
      </c>
      <c r="G626" s="104" t="s">
        <v>12259</v>
      </c>
      <c r="H626" s="104" t="s">
        <v>12260</v>
      </c>
      <c r="I626" s="105" t="s">
        <v>98</v>
      </c>
      <c r="J626" s="106"/>
      <c r="K626" s="104" t="s">
        <v>99</v>
      </c>
      <c r="L626" s="104" t="s">
        <v>12261</v>
      </c>
      <c r="M626" s="104" t="s">
        <v>12262</v>
      </c>
    </row>
    <row r="627" spans="1:20" s="7" customFormat="1" ht="42.75" x14ac:dyDescent="0.2">
      <c r="A627" s="66">
        <v>1</v>
      </c>
      <c r="B627" s="321" t="str">
        <f>VLOOKUP(J627,'sinapi-set_23 nao deso'!$A:$J,2,0)</f>
        <v>TIJOLO CERAMICO MACICO COMUM *5 X 10 X 20* CM (L X A X C)</v>
      </c>
      <c r="C627" s="320" t="str">
        <f>VLOOKUP(J627,'sinapi-set_23 nao deso'!$A:$J,3,0)</f>
        <v xml:space="preserve">UN    </v>
      </c>
      <c r="D627" s="322">
        <f>211.956*(6/1.92)</f>
        <v>662.36249999999995</v>
      </c>
      <c r="E627" s="128" t="s">
        <v>12605</v>
      </c>
      <c r="F627" s="89">
        <f>VLOOKUP(J627,'sinapi-set_23 nao deso'!$A:$J,6,0)</f>
        <v>0</v>
      </c>
      <c r="G627" s="71">
        <f>VLOOKUP(J627,'sinapi-set_23 nao deso'!$A:$J,7,0)+VLOOKUP(J627,'sinapi-set_23 nao deso'!$A:$J,10,0)</f>
        <v>0.67</v>
      </c>
      <c r="H627" s="71">
        <f>VLOOKUP(J627,'sinapi-set_23 nao deso'!$A:$J,8,0)</f>
        <v>0</v>
      </c>
      <c r="I627" s="10" t="s">
        <v>58</v>
      </c>
      <c r="J627" s="129">
        <v>7258</v>
      </c>
      <c r="K627" s="327">
        <f t="shared" ref="K627:K633" si="212">TRUNC($D627*F627,4)</f>
        <v>0</v>
      </c>
      <c r="L627" s="327">
        <f t="shared" ref="L627:L633" si="213">TRUNC($D627*G627,4)</f>
        <v>443.78280000000001</v>
      </c>
      <c r="M627" s="327">
        <f t="shared" ref="M627:M633" si="214">TRUNC($D627*H627,4)</f>
        <v>0</v>
      </c>
    </row>
    <row r="628" spans="1:20" s="7" customFormat="1" ht="42.75" x14ac:dyDescent="0.2">
      <c r="A628" s="66">
        <v>2</v>
      </c>
      <c r="B628" s="321" t="str">
        <f>VLOOKUP(J628,'sinapi-set_23 nao deso'!$A:$J,2,0)</f>
        <v>ARGAMASSA TRAÇO 1:4 (EM VOLUME DE CIMENTO E AREIA GROSSA ÚMIDA) PARA CHAPISCO CONVENCIONAL, PREPARO MECÂNICO COM BETONEIRA 400 L. AF_08/2019</v>
      </c>
      <c r="C628" s="320" t="str">
        <f>VLOOKUP(J628,'sinapi-set_23 nao deso'!$A:$J,3,0)</f>
        <v>M3</v>
      </c>
      <c r="D628" s="322">
        <f>0.0017*(6/1.92)</f>
        <v>5.3124999999999995E-3</v>
      </c>
      <c r="E628" s="128" t="s">
        <v>9294</v>
      </c>
      <c r="F628" s="89">
        <f>VLOOKUP(J628,'sinapi-set_23 nao deso'!$A:$J,6,0)</f>
        <v>104.22</v>
      </c>
      <c r="G628" s="71">
        <f>VLOOKUP(J628,'sinapi-set_23 nao deso'!$A:$J,7,0)+VLOOKUP(J628,'sinapi-set_23 nao deso'!$A:$J,10,0)</f>
        <v>387.39</v>
      </c>
      <c r="H628" s="71">
        <f>VLOOKUP(J628,'sinapi-set_23 nao deso'!$A:$J,8,0)</f>
        <v>1.95</v>
      </c>
      <c r="I628" s="10" t="s">
        <v>58</v>
      </c>
      <c r="J628" s="129">
        <v>87316</v>
      </c>
      <c r="K628" s="327">
        <f t="shared" si="212"/>
        <v>0.55359999999999998</v>
      </c>
      <c r="L628" s="327">
        <f t="shared" si="213"/>
        <v>2.0579999999999998</v>
      </c>
      <c r="M628" s="327">
        <f t="shared" si="214"/>
        <v>1.03E-2</v>
      </c>
    </row>
    <row r="629" spans="1:20" s="7" customFormat="1" ht="14.25" x14ac:dyDescent="0.2">
      <c r="A629" s="66">
        <v>3</v>
      </c>
      <c r="B629" s="321" t="str">
        <f>VLOOKUP(J629,'sinapi-set_23 nao deso'!$A:$J,2,0)</f>
        <v>PEDREIRO COM ENCARGOS COMPLEMENTARES</v>
      </c>
      <c r="C629" s="320" t="str">
        <f>VLOOKUP(J629,'sinapi-set_23 nao deso'!$A:$J,3,0)</f>
        <v>H</v>
      </c>
      <c r="D629" s="322">
        <f>8.1329*(6/1.92)</f>
        <v>25.415312499999999</v>
      </c>
      <c r="E629" s="128" t="s">
        <v>9294</v>
      </c>
      <c r="F629" s="89">
        <f>VLOOKUP(J629,'sinapi-set_23 nao deso'!$A:$J,6,0)</f>
        <v>21.16</v>
      </c>
      <c r="G629" s="71">
        <f>VLOOKUP(J629,'sinapi-set_23 nao deso'!$A:$J,7,0)+VLOOKUP(J629,'sinapi-set_23 nao deso'!$A:$J,10,0)</f>
        <v>5.52</v>
      </c>
      <c r="H629" s="71">
        <f>VLOOKUP(J629,'sinapi-set_23 nao deso'!$A:$J,8,0)</f>
        <v>0</v>
      </c>
      <c r="I629" s="10" t="s">
        <v>58</v>
      </c>
      <c r="J629" s="129">
        <v>88309</v>
      </c>
      <c r="K629" s="327">
        <f t="shared" si="212"/>
        <v>537.78800000000001</v>
      </c>
      <c r="L629" s="327">
        <f t="shared" si="213"/>
        <v>140.29249999999999</v>
      </c>
      <c r="M629" s="327">
        <f t="shared" si="214"/>
        <v>0</v>
      </c>
    </row>
    <row r="630" spans="1:20" s="7" customFormat="1" ht="14.25" x14ac:dyDescent="0.2">
      <c r="A630" s="66">
        <v>4</v>
      </c>
      <c r="B630" s="321" t="str">
        <f>VLOOKUP(J630,'sinapi-set_23 nao deso'!$A:$J,2,0)</f>
        <v>SERVENTE COM ENCARGOS COMPLEMENTARES</v>
      </c>
      <c r="C630" s="320" t="str">
        <f>VLOOKUP(J630,'sinapi-set_23 nao deso'!$A:$J,3,0)</f>
        <v>H</v>
      </c>
      <c r="D630" s="322">
        <f>8.1329*(6/1.92)</f>
        <v>25.415312499999999</v>
      </c>
      <c r="E630" s="128" t="s">
        <v>9294</v>
      </c>
      <c r="F630" s="89">
        <f>VLOOKUP(J630,'sinapi-set_23 nao deso'!$A:$J,6,0)</f>
        <v>16.63</v>
      </c>
      <c r="G630" s="71">
        <f>VLOOKUP(J630,'sinapi-set_23 nao deso'!$A:$J,7,0)+VLOOKUP(J630,'sinapi-set_23 nao deso'!$A:$J,10,0)</f>
        <v>5.35</v>
      </c>
      <c r="H630" s="71">
        <f>VLOOKUP(J630,'sinapi-set_23 nao deso'!$A:$J,8,0)</f>
        <v>0</v>
      </c>
      <c r="I630" s="10" t="s">
        <v>58</v>
      </c>
      <c r="J630" s="129">
        <v>88316</v>
      </c>
      <c r="K630" s="327">
        <f t="shared" si="212"/>
        <v>422.65660000000003</v>
      </c>
      <c r="L630" s="327">
        <f t="shared" si="213"/>
        <v>135.97190000000001</v>
      </c>
      <c r="M630" s="327">
        <f t="shared" si="214"/>
        <v>0</v>
      </c>
      <c r="Q630" s="15"/>
      <c r="R630" s="15"/>
      <c r="S630" s="15"/>
      <c r="T630" s="15"/>
    </row>
    <row r="631" spans="1:20" s="7" customFormat="1" ht="42.75" x14ac:dyDescent="0.2">
      <c r="A631" s="66">
        <v>5</v>
      </c>
      <c r="B631" s="321" t="str">
        <f>VLOOKUP(J631,'sinapi-set_23 nao deso'!$A:$J,2,0)</f>
        <v>ARGAMASSA TRAÇO 1:3 (EM VOLUME DE CIMENTO E AREIA MÉDIA ÚMIDA), PREPARO MECÂNICO COM BETONEIRA 400 L. AF_08/2019</v>
      </c>
      <c r="C631" s="320" t="str">
        <f>VLOOKUP(J631,'sinapi-set_23 nao deso'!$A:$J,3,0)</f>
        <v>M3</v>
      </c>
      <c r="D631" s="322">
        <f>0.1585*(6/1.92)</f>
        <v>0.49531249999999999</v>
      </c>
      <c r="E631" s="128" t="s">
        <v>9294</v>
      </c>
      <c r="F631" s="89">
        <f>VLOOKUP(J631,'sinapi-set_23 nao deso'!$A:$J,6,0)</f>
        <v>76.8</v>
      </c>
      <c r="G631" s="71">
        <f>VLOOKUP(J631,'sinapi-set_23 nao deso'!$A:$J,7,0)+VLOOKUP(J631,'sinapi-set_23 nao deso'!$A:$J,10,0)</f>
        <v>498.46000000000004</v>
      </c>
      <c r="H631" s="71">
        <f>VLOOKUP(J631,'sinapi-set_23 nao deso'!$A:$J,8,0)</f>
        <v>1.44</v>
      </c>
      <c r="I631" s="10" t="s">
        <v>58</v>
      </c>
      <c r="J631" s="129">
        <v>88628</v>
      </c>
      <c r="K631" s="327">
        <f t="shared" si="212"/>
        <v>38.04</v>
      </c>
      <c r="L631" s="327">
        <f t="shared" si="213"/>
        <v>246.89340000000001</v>
      </c>
      <c r="M631" s="327">
        <f t="shared" si="214"/>
        <v>0.71319999999999995</v>
      </c>
      <c r="Q631" s="15"/>
      <c r="R631" s="15"/>
      <c r="S631" s="15"/>
      <c r="T631" s="15"/>
    </row>
    <row r="632" spans="1:20" s="7" customFormat="1" ht="42.75" x14ac:dyDescent="0.2">
      <c r="A632" s="66">
        <v>6</v>
      </c>
      <c r="B632" s="321" t="str">
        <f>VLOOKUP(J632,'sinapi-set_23 nao deso'!$A:$J,2,0)</f>
        <v>CONCRETO FCK = 20MPA, TRAÇO 1:2,7:3 (EM MASSA SECA DE CIMENTO/ AREIA MÉDIA/ BRITA 1) - PREPARO MECÂNICO COM BETONEIRA 600 L. AF_05/2021</v>
      </c>
      <c r="C632" s="320" t="str">
        <f>VLOOKUP(J632,'sinapi-set_23 nao deso'!$A:$J,3,0)</f>
        <v>M3</v>
      </c>
      <c r="D632" s="322">
        <f>0.1163*(1/0.64)</f>
        <v>0.18171875000000001</v>
      </c>
      <c r="E632" s="128" t="s">
        <v>9297</v>
      </c>
      <c r="F632" s="89">
        <f>VLOOKUP(J632,'sinapi-set_23 nao deso'!$A:$J,6,0)</f>
        <v>62.36</v>
      </c>
      <c r="G632" s="71">
        <f>VLOOKUP(J632,'sinapi-set_23 nao deso'!$A:$J,7,0)+VLOOKUP(J632,'sinapi-set_23 nao deso'!$A:$J,10,0)</f>
        <v>388.49</v>
      </c>
      <c r="H632" s="71">
        <f>VLOOKUP(J632,'sinapi-set_23 nao deso'!$A:$J,8,0)</f>
        <v>2.72</v>
      </c>
      <c r="I632" s="10" t="s">
        <v>58</v>
      </c>
      <c r="J632" s="129">
        <v>94970</v>
      </c>
      <c r="K632" s="327">
        <f t="shared" si="212"/>
        <v>11.331899999999999</v>
      </c>
      <c r="L632" s="327">
        <f t="shared" si="213"/>
        <v>70.5959</v>
      </c>
      <c r="M632" s="327">
        <f t="shared" si="214"/>
        <v>0.49419999999999997</v>
      </c>
      <c r="Q632" s="15"/>
      <c r="R632" s="15"/>
      <c r="S632" s="15"/>
      <c r="T632" s="15"/>
    </row>
    <row r="633" spans="1:20" s="7" customFormat="1" ht="42.75" x14ac:dyDescent="0.2">
      <c r="A633" s="66">
        <v>7</v>
      </c>
      <c r="B633" s="321" t="str">
        <f>VLOOKUP(J633,'sinapi-set_23 nao deso'!$A:$J,2,0)</f>
        <v>PEÇA RETANGULAR PRÉ-MOLDADA, VOLUME DE CONCRETO DE 30 A 100 LITROS, TAXA DE AÇO APROXIMADA DE 30KG/M³. AF_01/2018</v>
      </c>
      <c r="C633" s="320" t="str">
        <f>VLOOKUP(J633,'sinapi-set_23 nao deso'!$A:$J,3,0)</f>
        <v>M3</v>
      </c>
      <c r="D633" s="322">
        <f>0.07*(1/0.64)</f>
        <v>0.10937500000000001</v>
      </c>
      <c r="E633" s="128" t="s">
        <v>9297</v>
      </c>
      <c r="F633" s="89">
        <f>VLOOKUP(J633,'sinapi-set_23 nao deso'!$A:$J,6,0)</f>
        <v>1180</v>
      </c>
      <c r="G633" s="71">
        <f>VLOOKUP(J633,'sinapi-set_23 nao deso'!$A:$J,7,0)+VLOOKUP(J633,'sinapi-set_23 nao deso'!$A:$J,10,0)</f>
        <v>1235.73</v>
      </c>
      <c r="H633" s="71">
        <f>VLOOKUP(J633,'sinapi-set_23 nao deso'!$A:$J,8,0)</f>
        <v>13.48</v>
      </c>
      <c r="I633" s="10" t="s">
        <v>58</v>
      </c>
      <c r="J633" s="129">
        <v>97735</v>
      </c>
      <c r="K633" s="327">
        <f t="shared" si="212"/>
        <v>129.0625</v>
      </c>
      <c r="L633" s="327">
        <f t="shared" si="213"/>
        <v>135.15790000000001</v>
      </c>
      <c r="M633" s="327">
        <f t="shared" si="214"/>
        <v>1.4742999999999999</v>
      </c>
    </row>
    <row r="634" spans="1:20" x14ac:dyDescent="0.25">
      <c r="A634" s="7"/>
      <c r="B634" s="7"/>
      <c r="C634" s="7"/>
      <c r="D634" s="519"/>
      <c r="E634" s="7"/>
      <c r="F634" s="7"/>
      <c r="G634" s="7"/>
      <c r="H634" s="7"/>
      <c r="I634" s="7"/>
      <c r="J634" s="7"/>
      <c r="K634" s="7"/>
      <c r="L634" s="7"/>
      <c r="M634" s="7"/>
    </row>
    <row r="636" spans="1:20" s="14" customFormat="1" ht="14.25" x14ac:dyDescent="0.2">
      <c r="A636" s="308" t="s">
        <v>9</v>
      </c>
      <c r="B636" s="309" t="s">
        <v>70</v>
      </c>
      <c r="C636" s="309"/>
      <c r="D636" s="513"/>
      <c r="E636" s="309"/>
      <c r="F636" s="309" t="s">
        <v>69</v>
      </c>
      <c r="G636" s="309" t="s">
        <v>69</v>
      </c>
      <c r="H636" s="309" t="s">
        <v>69</v>
      </c>
      <c r="I636" s="312" t="s">
        <v>71</v>
      </c>
      <c r="J636" s="313"/>
      <c r="K636" s="342" t="s">
        <v>100</v>
      </c>
      <c r="L636" s="342" t="s">
        <v>12263</v>
      </c>
      <c r="M636" s="342" t="s">
        <v>12264</v>
      </c>
    </row>
    <row r="637" spans="1:20" s="15" customFormat="1" x14ac:dyDescent="0.25">
      <c r="A637" s="92" t="s">
        <v>12479</v>
      </c>
      <c r="B637" s="93" t="s">
        <v>12604</v>
      </c>
      <c r="C637" s="94"/>
      <c r="D637" s="514"/>
      <c r="E637" s="94"/>
      <c r="F637" s="95"/>
      <c r="G637" s="95"/>
      <c r="H637" s="95"/>
      <c r="I637" s="97" t="s">
        <v>79</v>
      </c>
      <c r="J637" s="96"/>
      <c r="K637" s="98">
        <f>TRUNC(SUM(K639:K642),2)</f>
        <v>539.29</v>
      </c>
      <c r="L637" s="98">
        <f>TRUNC(SUM(L639:L642),2)</f>
        <v>499.99</v>
      </c>
      <c r="M637" s="98">
        <f>TRUNC(SUM(M639:M642),2)</f>
        <v>0.06</v>
      </c>
    </row>
    <row r="638" spans="1:20" s="15" customFormat="1" ht="28.5" x14ac:dyDescent="0.2">
      <c r="A638" s="99" t="s">
        <v>0</v>
      </c>
      <c r="B638" s="100" t="s">
        <v>1</v>
      </c>
      <c r="C638" s="101" t="s">
        <v>2</v>
      </c>
      <c r="D638" s="515" t="s">
        <v>95</v>
      </c>
      <c r="E638" s="103" t="s">
        <v>96</v>
      </c>
      <c r="F638" s="104" t="s">
        <v>97</v>
      </c>
      <c r="G638" s="104" t="s">
        <v>12259</v>
      </c>
      <c r="H638" s="104" t="s">
        <v>12260</v>
      </c>
      <c r="I638" s="105" t="s">
        <v>98</v>
      </c>
      <c r="J638" s="106"/>
      <c r="K638" s="104" t="s">
        <v>99</v>
      </c>
      <c r="L638" s="104" t="s">
        <v>12261</v>
      </c>
      <c r="M638" s="104" t="s">
        <v>12262</v>
      </c>
    </row>
    <row r="639" spans="1:20" s="7" customFormat="1" ht="42.75" x14ac:dyDescent="0.2">
      <c r="A639" s="66">
        <v>1</v>
      </c>
      <c r="B639" s="321" t="str">
        <f>VLOOKUP(J639,'sinapi-set_23 nao deso'!$A:$J,2,0)</f>
        <v>TIJOLO CERAMICO MACICO COMUM *5 X 10 X 20* CM (L X A X C)</v>
      </c>
      <c r="C639" s="320" t="str">
        <f>VLOOKUP(J639,'sinapi-set_23 nao deso'!$A:$J,3,0)</f>
        <v xml:space="preserve">UN    </v>
      </c>
      <c r="D639" s="322">
        <f>TRUNC(569.7707*(3.6/4.1),4)</f>
        <v>500.28640000000001</v>
      </c>
      <c r="E639" s="128" t="s">
        <v>12611</v>
      </c>
      <c r="F639" s="89">
        <f>VLOOKUP(J639,'sinapi-set_23 nao deso'!$A:$J,6,0)</f>
        <v>0</v>
      </c>
      <c r="G639" s="71">
        <f>VLOOKUP(J639,'sinapi-set_23 nao deso'!$A:$J,7,0)+VLOOKUP(J639,'sinapi-set_23 nao deso'!$A:$J,10,0)</f>
        <v>0.67</v>
      </c>
      <c r="H639" s="71">
        <f>VLOOKUP(J639,'sinapi-set_23 nao deso'!$A:$J,8,0)</f>
        <v>0</v>
      </c>
      <c r="I639" s="10" t="s">
        <v>58</v>
      </c>
      <c r="J639" s="129">
        <v>7258</v>
      </c>
      <c r="K639" s="327">
        <f t="shared" ref="K639:K643" si="215">TRUNC($D639*F639,4)</f>
        <v>0</v>
      </c>
      <c r="L639" s="327">
        <f t="shared" ref="L639:L643" si="216">TRUNC($D639*G639,4)</f>
        <v>335.1918</v>
      </c>
      <c r="M639" s="327">
        <f t="shared" ref="M639:M643" si="217">TRUNC($D639*H639,4)</f>
        <v>0</v>
      </c>
    </row>
    <row r="640" spans="1:20" s="7" customFormat="1" ht="42.75" x14ac:dyDescent="0.2">
      <c r="A640" s="66">
        <v>2</v>
      </c>
      <c r="B640" s="321" t="str">
        <f>VLOOKUP(J640,'sinapi-set_23 nao deso'!$A:$J,2,0)</f>
        <v>ARGAMASSA TRAÇO 1:4 (EM VOLUME DE CIMENTO E AREIA GROSSA ÚMIDA) PARA CHAPISCO CONVENCIONAL, PREPARO MECÂNICO COM BETONEIRA 400 L. AF_08/2019</v>
      </c>
      <c r="C640" s="320" t="str">
        <f>VLOOKUP(J640,'sinapi-set_23 nao deso'!$A:$J,3,0)</f>
        <v>M3</v>
      </c>
      <c r="D640" s="322">
        <f>TRUNC(0.0369*(3.6/4.1),4)</f>
        <v>3.2399999999999998E-2</v>
      </c>
      <c r="E640" s="128" t="s">
        <v>12612</v>
      </c>
      <c r="F640" s="89">
        <f>VLOOKUP(J640,'sinapi-set_23 nao deso'!$A:$J,6,0)</f>
        <v>104.22</v>
      </c>
      <c r="G640" s="71">
        <f>VLOOKUP(J640,'sinapi-set_23 nao deso'!$A:$J,7,0)+VLOOKUP(J640,'sinapi-set_23 nao deso'!$A:$J,10,0)</f>
        <v>387.39</v>
      </c>
      <c r="H640" s="71">
        <f>VLOOKUP(J640,'sinapi-set_23 nao deso'!$A:$J,8,0)</f>
        <v>1.95</v>
      </c>
      <c r="I640" s="10" t="s">
        <v>58</v>
      </c>
      <c r="J640" s="129">
        <v>87316</v>
      </c>
      <c r="K640" s="327">
        <f t="shared" si="215"/>
        <v>3.3767</v>
      </c>
      <c r="L640" s="327">
        <f t="shared" si="216"/>
        <v>12.551399999999999</v>
      </c>
      <c r="M640" s="327">
        <f t="shared" si="217"/>
        <v>6.3100000000000003E-2</v>
      </c>
    </row>
    <row r="641" spans="1:20" s="7" customFormat="1" ht="14.25" x14ac:dyDescent="0.2">
      <c r="A641" s="66">
        <v>3</v>
      </c>
      <c r="B641" s="321" t="str">
        <f>VLOOKUP(J641,'sinapi-set_23 nao deso'!$A:$J,2,0)</f>
        <v>PEDREIRO COM ENCARGOS COMPLEMENTARES</v>
      </c>
      <c r="C641" s="320" t="str">
        <f>VLOOKUP(J641,'sinapi-set_23 nao deso'!$A:$J,3,0)</f>
        <v>H</v>
      </c>
      <c r="D641" s="322">
        <f>TRUNC(17.8329*(3.6/4.1),4)</f>
        <v>15.658099999999999</v>
      </c>
      <c r="E641" s="128" t="s">
        <v>12612</v>
      </c>
      <c r="F641" s="89">
        <f>VLOOKUP(J641,'sinapi-set_23 nao deso'!$A:$J,6,0)</f>
        <v>21.16</v>
      </c>
      <c r="G641" s="71">
        <f>VLOOKUP(J641,'sinapi-set_23 nao deso'!$A:$J,7,0)+VLOOKUP(J641,'sinapi-set_23 nao deso'!$A:$J,10,0)</f>
        <v>5.52</v>
      </c>
      <c r="H641" s="71">
        <f>VLOOKUP(J641,'sinapi-set_23 nao deso'!$A:$J,8,0)</f>
        <v>0</v>
      </c>
      <c r="I641" s="10" t="s">
        <v>58</v>
      </c>
      <c r="J641" s="129">
        <v>88309</v>
      </c>
      <c r="K641" s="327">
        <f t="shared" si="215"/>
        <v>331.32530000000003</v>
      </c>
      <c r="L641" s="327">
        <f t="shared" si="216"/>
        <v>86.432699999999997</v>
      </c>
      <c r="M641" s="327">
        <f t="shared" si="217"/>
        <v>0</v>
      </c>
    </row>
    <row r="642" spans="1:20" s="7" customFormat="1" ht="14.25" x14ac:dyDescent="0.2">
      <c r="A642" s="66">
        <v>4</v>
      </c>
      <c r="B642" s="321" t="str">
        <f>VLOOKUP(J642,'sinapi-set_23 nao deso'!$A:$J,2,0)</f>
        <v>SERVENTE COM ENCARGOS COMPLEMENTARES</v>
      </c>
      <c r="C642" s="320" t="str">
        <f>VLOOKUP(J642,'sinapi-set_23 nao deso'!$A:$J,3,0)</f>
        <v>H</v>
      </c>
      <c r="D642" s="322">
        <f>TRUNC(14.0115*(3.6/4.1),4)</f>
        <v>12.3027</v>
      </c>
      <c r="E642" s="128" t="s">
        <v>12612</v>
      </c>
      <c r="F642" s="89">
        <f>VLOOKUP(J642,'sinapi-set_23 nao deso'!$A:$J,6,0)</f>
        <v>16.63</v>
      </c>
      <c r="G642" s="71">
        <f>VLOOKUP(J642,'sinapi-set_23 nao deso'!$A:$J,7,0)+VLOOKUP(J642,'sinapi-set_23 nao deso'!$A:$J,10,0)</f>
        <v>5.35</v>
      </c>
      <c r="H642" s="71">
        <f>VLOOKUP(J642,'sinapi-set_23 nao deso'!$A:$J,8,0)</f>
        <v>0</v>
      </c>
      <c r="I642" s="10" t="s">
        <v>58</v>
      </c>
      <c r="J642" s="129">
        <v>88316</v>
      </c>
      <c r="K642" s="327">
        <f t="shared" si="215"/>
        <v>204.59389999999999</v>
      </c>
      <c r="L642" s="327">
        <f t="shared" si="216"/>
        <v>65.819400000000002</v>
      </c>
      <c r="M642" s="327">
        <f t="shared" si="217"/>
        <v>0</v>
      </c>
      <c r="Q642" s="15"/>
      <c r="R642" s="15"/>
      <c r="S642" s="15"/>
      <c r="T642" s="15"/>
    </row>
    <row r="643" spans="1:20" s="7" customFormat="1" ht="42.75" x14ac:dyDescent="0.2">
      <c r="A643" s="66">
        <v>5</v>
      </c>
      <c r="B643" s="321" t="str">
        <f>VLOOKUP(J643,'sinapi-set_23 nao deso'!$A:$J,2,0)</f>
        <v>ARGAMASSA TRAÇO 1:3 (EM VOLUME DE CIMENTO E AREIA MÉDIA ÚMIDA), PREPARO MECÂNICO COM BETONEIRA 400 L. AF_08/2019</v>
      </c>
      <c r="C643" s="320" t="str">
        <f>VLOOKUP(J643,'sinapi-set_23 nao deso'!$A:$J,3,0)</f>
        <v>M3</v>
      </c>
      <c r="D643" s="322">
        <f>TRUNC(0.6135*(3.6/4.1),4)</f>
        <v>0.53859999999999997</v>
      </c>
      <c r="E643" s="128" t="s">
        <v>12612</v>
      </c>
      <c r="F643" s="89">
        <f>VLOOKUP(J643,'sinapi-set_23 nao deso'!$A:$J,6,0)</f>
        <v>76.8</v>
      </c>
      <c r="G643" s="71">
        <f>VLOOKUP(J643,'sinapi-set_23 nao deso'!$A:$J,7,0)+VLOOKUP(J643,'sinapi-set_23 nao deso'!$A:$J,10,0)</f>
        <v>498.46000000000004</v>
      </c>
      <c r="H643" s="71">
        <f>VLOOKUP(J643,'sinapi-set_23 nao deso'!$A:$J,8,0)</f>
        <v>1.44</v>
      </c>
      <c r="I643" s="10" t="s">
        <v>58</v>
      </c>
      <c r="J643" s="129">
        <v>88628</v>
      </c>
      <c r="K643" s="327">
        <f t="shared" si="215"/>
        <v>41.364400000000003</v>
      </c>
      <c r="L643" s="327">
        <f t="shared" si="216"/>
        <v>268.47050000000002</v>
      </c>
      <c r="M643" s="327">
        <f t="shared" si="217"/>
        <v>0.77549999999999997</v>
      </c>
      <c r="Q643" s="15"/>
      <c r="R643" s="15"/>
      <c r="S643" s="15"/>
      <c r="T643" s="15"/>
    </row>
    <row r="646" spans="1:20" s="14" customFormat="1" ht="14.25" x14ac:dyDescent="0.2">
      <c r="A646" s="308" t="s">
        <v>9</v>
      </c>
      <c r="B646" s="309" t="s">
        <v>70</v>
      </c>
      <c r="C646" s="309"/>
      <c r="D646" s="513"/>
      <c r="E646" s="309"/>
      <c r="F646" s="309" t="s">
        <v>69</v>
      </c>
      <c r="G646" s="309" t="s">
        <v>69</v>
      </c>
      <c r="H646" s="309" t="s">
        <v>69</v>
      </c>
      <c r="I646" s="312" t="s">
        <v>71</v>
      </c>
      <c r="J646" s="313"/>
      <c r="K646" s="342" t="s">
        <v>100</v>
      </c>
      <c r="L646" s="342" t="s">
        <v>12263</v>
      </c>
      <c r="M646" s="342" t="s">
        <v>12264</v>
      </c>
    </row>
    <row r="647" spans="1:20" s="15" customFormat="1" x14ac:dyDescent="0.25">
      <c r="A647" s="92" t="s">
        <v>12582</v>
      </c>
      <c r="B647" s="93" t="s">
        <v>12610</v>
      </c>
      <c r="C647" s="94"/>
      <c r="D647" s="514"/>
      <c r="E647" s="94"/>
      <c r="F647" s="95"/>
      <c r="G647" s="95"/>
      <c r="H647" s="95"/>
      <c r="I647" s="97" t="s">
        <v>40</v>
      </c>
      <c r="J647" s="96"/>
      <c r="K647" s="98">
        <f>TRUNC(SUM(K649:K656),2)</f>
        <v>616.39</v>
      </c>
      <c r="L647" s="98">
        <f t="shared" ref="L647:M647" si="218">TRUNC(SUM(L649:L656),2)</f>
        <v>643.75</v>
      </c>
      <c r="M647" s="98">
        <f t="shared" si="218"/>
        <v>1.36</v>
      </c>
    </row>
    <row r="648" spans="1:20" s="15" customFormat="1" ht="28.5" x14ac:dyDescent="0.2">
      <c r="A648" s="99" t="s">
        <v>0</v>
      </c>
      <c r="B648" s="100" t="s">
        <v>1</v>
      </c>
      <c r="C648" s="101" t="s">
        <v>2</v>
      </c>
      <c r="D648" s="515" t="s">
        <v>95</v>
      </c>
      <c r="E648" s="103" t="s">
        <v>96</v>
      </c>
      <c r="F648" s="104" t="s">
        <v>97</v>
      </c>
      <c r="G648" s="104" t="s">
        <v>12259</v>
      </c>
      <c r="H648" s="104" t="s">
        <v>12260</v>
      </c>
      <c r="I648" s="105" t="s">
        <v>98</v>
      </c>
      <c r="J648" s="106"/>
      <c r="K648" s="104" t="s">
        <v>99</v>
      </c>
      <c r="L648" s="104" t="s">
        <v>12261</v>
      </c>
      <c r="M648" s="104" t="s">
        <v>12262</v>
      </c>
    </row>
    <row r="649" spans="1:20" s="7" customFormat="1" ht="42.75" x14ac:dyDescent="0.2">
      <c r="A649" s="66">
        <v>1</v>
      </c>
      <c r="B649" s="418" t="str">
        <f>VLOOKUP(J649,'sinapi-set_23 nao deso'!$A:$J,2,0)</f>
        <v>TIJOLO CERAMICO MACICO COMUM *5 X 10 X 20* CM (L X A X C)</v>
      </c>
      <c r="C649" s="419" t="str">
        <f>VLOOKUP(J649,'sinapi-set_23 nao deso'!$A:$J,3,0)</f>
        <v xml:space="preserve">UN    </v>
      </c>
      <c r="D649" s="322">
        <f>211.956*(3.33/1.92)</f>
        <v>367.61118749999997</v>
      </c>
      <c r="E649" s="128" t="s">
        <v>12607</v>
      </c>
      <c r="F649" s="89">
        <f>VLOOKUP(J649,'sinapi-set_23 nao deso'!$A:$J,6,0)</f>
        <v>0</v>
      </c>
      <c r="G649" s="71">
        <f>VLOOKUP(J649,'sinapi-set_23 nao deso'!$A:$J,7,0)+VLOOKUP(J649,'sinapi-set_23 nao deso'!$A:$J,10,0)</f>
        <v>0.67</v>
      </c>
      <c r="H649" s="71">
        <f>VLOOKUP(J649,'sinapi-set_23 nao deso'!$A:$J,8,0)</f>
        <v>0</v>
      </c>
      <c r="I649" s="10" t="s">
        <v>58</v>
      </c>
      <c r="J649" s="129">
        <v>7258</v>
      </c>
      <c r="K649" s="327">
        <f t="shared" ref="K649:K656" si="219">TRUNC($D649*F649,4)</f>
        <v>0</v>
      </c>
      <c r="L649" s="327">
        <f t="shared" ref="L649:L656" si="220">TRUNC($D649*G649,4)</f>
        <v>246.29939999999999</v>
      </c>
      <c r="M649" s="327">
        <f t="shared" ref="M649:M656" si="221">TRUNC($D649*H649,4)</f>
        <v>0</v>
      </c>
    </row>
    <row r="650" spans="1:20" s="7" customFormat="1" ht="42.75" x14ac:dyDescent="0.2">
      <c r="A650" s="66">
        <v>2</v>
      </c>
      <c r="B650" s="418" t="str">
        <f>VLOOKUP(J650,'sinapi-set_23 nao deso'!$A:$J,2,0)</f>
        <v>ARGAMASSA TRAÇO 1:4 (EM VOLUME DE CIMENTO E AREIA GROSSA ÚMIDA) PARA CHAPISCO CONVENCIONAL, PREPARO MECÂNICO COM BETONEIRA 400 L. AF_08/2019</v>
      </c>
      <c r="C650" s="419" t="str">
        <f>VLOOKUP(J650,'sinapi-set_23 nao deso'!$A:$J,3,0)</f>
        <v>M3</v>
      </c>
      <c r="D650" s="322">
        <f>0.0017*(3.33/1.92)</f>
        <v>2.9484374999999997E-3</v>
      </c>
      <c r="E650" s="128" t="s">
        <v>12608</v>
      </c>
      <c r="F650" s="89">
        <f>VLOOKUP(J650,'sinapi-set_23 nao deso'!$A:$J,6,0)</f>
        <v>104.22</v>
      </c>
      <c r="G650" s="71">
        <f>VLOOKUP(J650,'sinapi-set_23 nao deso'!$A:$J,7,0)+VLOOKUP(J650,'sinapi-set_23 nao deso'!$A:$J,10,0)</f>
        <v>387.39</v>
      </c>
      <c r="H650" s="71">
        <f>VLOOKUP(J650,'sinapi-set_23 nao deso'!$A:$J,8,0)</f>
        <v>1.95</v>
      </c>
      <c r="I650" s="10" t="s">
        <v>58</v>
      </c>
      <c r="J650" s="129">
        <v>87316</v>
      </c>
      <c r="K650" s="327">
        <f t="shared" si="219"/>
        <v>0.30719999999999997</v>
      </c>
      <c r="L650" s="327">
        <f t="shared" si="220"/>
        <v>1.1420999999999999</v>
      </c>
      <c r="M650" s="327">
        <f t="shared" si="221"/>
        <v>5.7000000000000002E-3</v>
      </c>
    </row>
    <row r="651" spans="1:20" s="7" customFormat="1" ht="14.25" x14ac:dyDescent="0.2">
      <c r="A651" s="66">
        <v>3</v>
      </c>
      <c r="B651" s="418" t="str">
        <f>VLOOKUP(J651,'sinapi-set_23 nao deso'!$A:$J,2,0)</f>
        <v>PEDREIRO COM ENCARGOS COMPLEMENTARES</v>
      </c>
      <c r="C651" s="419" t="str">
        <f>VLOOKUP(J651,'sinapi-set_23 nao deso'!$A:$J,3,0)</f>
        <v>H</v>
      </c>
      <c r="D651" s="322">
        <f>8.1329*(3.33/1.92)</f>
        <v>14.1054984375</v>
      </c>
      <c r="E651" s="128" t="s">
        <v>12608</v>
      </c>
      <c r="F651" s="89">
        <f>VLOOKUP(J651,'sinapi-set_23 nao deso'!$A:$J,6,0)</f>
        <v>21.16</v>
      </c>
      <c r="G651" s="71">
        <f>VLOOKUP(J651,'sinapi-set_23 nao deso'!$A:$J,7,0)+VLOOKUP(J651,'sinapi-set_23 nao deso'!$A:$J,10,0)</f>
        <v>5.52</v>
      </c>
      <c r="H651" s="71">
        <f>VLOOKUP(J651,'sinapi-set_23 nao deso'!$A:$J,8,0)</f>
        <v>0</v>
      </c>
      <c r="I651" s="10" t="s">
        <v>58</v>
      </c>
      <c r="J651" s="129">
        <v>88309</v>
      </c>
      <c r="K651" s="327">
        <f t="shared" si="219"/>
        <v>298.47230000000002</v>
      </c>
      <c r="L651" s="327">
        <f t="shared" si="220"/>
        <v>77.862300000000005</v>
      </c>
      <c r="M651" s="327">
        <f t="shared" si="221"/>
        <v>0</v>
      </c>
    </row>
    <row r="652" spans="1:20" s="7" customFormat="1" ht="14.25" x14ac:dyDescent="0.2">
      <c r="A652" s="66">
        <v>4</v>
      </c>
      <c r="B652" s="418" t="str">
        <f>VLOOKUP(J652,'sinapi-set_23 nao deso'!$A:$J,2,0)</f>
        <v>SERVENTE COM ENCARGOS COMPLEMENTARES</v>
      </c>
      <c r="C652" s="419" t="str">
        <f>VLOOKUP(J652,'sinapi-set_23 nao deso'!$A:$J,3,0)</f>
        <v>H</v>
      </c>
      <c r="D652" s="322">
        <f>8.1329*(3.33/1.92)</f>
        <v>14.1054984375</v>
      </c>
      <c r="E652" s="128" t="s">
        <v>12608</v>
      </c>
      <c r="F652" s="89">
        <f>VLOOKUP(J652,'sinapi-set_23 nao deso'!$A:$J,6,0)</f>
        <v>16.63</v>
      </c>
      <c r="G652" s="71">
        <f>VLOOKUP(J652,'sinapi-set_23 nao deso'!$A:$J,7,0)+VLOOKUP(J652,'sinapi-set_23 nao deso'!$A:$J,10,0)</f>
        <v>5.35</v>
      </c>
      <c r="H652" s="71">
        <f>VLOOKUP(J652,'sinapi-set_23 nao deso'!$A:$J,8,0)</f>
        <v>0</v>
      </c>
      <c r="I652" s="10" t="s">
        <v>58</v>
      </c>
      <c r="J652" s="129">
        <v>88316</v>
      </c>
      <c r="K652" s="327">
        <f t="shared" si="219"/>
        <v>234.5744</v>
      </c>
      <c r="L652" s="327">
        <f t="shared" si="220"/>
        <v>75.464399999999998</v>
      </c>
      <c r="M652" s="327">
        <f t="shared" si="221"/>
        <v>0</v>
      </c>
      <c r="Q652" s="15"/>
      <c r="R652" s="15"/>
      <c r="S652" s="15"/>
      <c r="T652" s="15"/>
    </row>
    <row r="653" spans="1:20" s="7" customFormat="1" ht="42.75" x14ac:dyDescent="0.2">
      <c r="A653" s="66">
        <v>5</v>
      </c>
      <c r="B653" s="418" t="str">
        <f>VLOOKUP(J653,'sinapi-set_23 nao deso'!$A:$J,2,0)</f>
        <v>ARGAMASSA TRAÇO 1:3 (EM VOLUME DE CIMENTO E AREIA MÉDIA ÚMIDA), PREPARO MECÂNICO COM BETONEIRA 400 L. AF_08/2019</v>
      </c>
      <c r="C653" s="419" t="str">
        <f>VLOOKUP(J653,'sinapi-set_23 nao deso'!$A:$J,3,0)</f>
        <v>M3</v>
      </c>
      <c r="D653" s="322">
        <f>0.1585*(3.33/1.92)</f>
        <v>0.27489843749999998</v>
      </c>
      <c r="E653" s="128" t="s">
        <v>12608</v>
      </c>
      <c r="F653" s="89">
        <f>VLOOKUP(J653,'sinapi-set_23 nao deso'!$A:$J,6,0)</f>
        <v>76.8</v>
      </c>
      <c r="G653" s="71">
        <f>VLOOKUP(J653,'sinapi-set_23 nao deso'!$A:$J,7,0)+VLOOKUP(J653,'sinapi-set_23 nao deso'!$A:$J,10,0)</f>
        <v>498.46000000000004</v>
      </c>
      <c r="H653" s="71">
        <f>VLOOKUP(J653,'sinapi-set_23 nao deso'!$A:$J,8,0)</f>
        <v>1.44</v>
      </c>
      <c r="I653" s="10" t="s">
        <v>58</v>
      </c>
      <c r="J653" s="129">
        <v>88628</v>
      </c>
      <c r="K653" s="327">
        <f t="shared" si="219"/>
        <v>21.112200000000001</v>
      </c>
      <c r="L653" s="327">
        <f t="shared" si="220"/>
        <v>137.0258</v>
      </c>
      <c r="M653" s="327">
        <f t="shared" si="221"/>
        <v>0.39579999999999999</v>
      </c>
      <c r="Q653" s="15"/>
      <c r="R653" s="15"/>
      <c r="S653" s="15"/>
      <c r="T653" s="15"/>
    </row>
    <row r="654" spans="1:20" s="7" customFormat="1" ht="42.75" x14ac:dyDescent="0.2">
      <c r="A654" s="66">
        <v>6</v>
      </c>
      <c r="B654" s="418" t="str">
        <f>VLOOKUP(J654,'sinapi-set_23 nao deso'!$A:$J,2,0)</f>
        <v>CONCRETO FCK = 20MPA, TRAÇO 1:2,7:3 (EM MASSA SECA DE CIMENTO/ AREIA MÉDIA/ BRITA 1) - PREPARO MECÂNICO COM BETONEIRA 600 L. AF_05/2021</v>
      </c>
      <c r="C654" s="419" t="str">
        <f>VLOOKUP(J654,'sinapi-set_23 nao deso'!$A:$J,3,0)</f>
        <v>M3</v>
      </c>
      <c r="D654" s="322">
        <f>0.1163*(0.7/0.64)</f>
        <v>0.127203125</v>
      </c>
      <c r="E654" s="128" t="s">
        <v>12609</v>
      </c>
      <c r="F654" s="89">
        <f>VLOOKUP(J654,'sinapi-set_23 nao deso'!$A:$J,6,0)</f>
        <v>62.36</v>
      </c>
      <c r="G654" s="71">
        <f>VLOOKUP(J654,'sinapi-set_23 nao deso'!$A:$J,7,0)+VLOOKUP(J654,'sinapi-set_23 nao deso'!$A:$J,10,0)</f>
        <v>388.49</v>
      </c>
      <c r="H654" s="71">
        <f>VLOOKUP(J654,'sinapi-set_23 nao deso'!$A:$J,8,0)</f>
        <v>2.72</v>
      </c>
      <c r="I654" s="10" t="s">
        <v>58</v>
      </c>
      <c r="J654" s="129">
        <v>94970</v>
      </c>
      <c r="K654" s="327">
        <f t="shared" si="219"/>
        <v>7.9322999999999997</v>
      </c>
      <c r="L654" s="327">
        <f t="shared" si="220"/>
        <v>49.417099999999998</v>
      </c>
      <c r="M654" s="327">
        <f t="shared" si="221"/>
        <v>0.34589999999999999</v>
      </c>
      <c r="Q654" s="15"/>
      <c r="R654" s="15"/>
      <c r="S654" s="15"/>
      <c r="T654" s="15"/>
    </row>
    <row r="655" spans="1:20" s="7" customFormat="1" ht="42.75" x14ac:dyDescent="0.2">
      <c r="A655" s="66">
        <v>7</v>
      </c>
      <c r="B655" s="418" t="str">
        <f>VLOOKUP(J655,'sinapi-set_23 nao deso'!$A:$J,2,0)</f>
        <v>PEÇA RETANGULAR PRÉ-MOLDADA, VOLUME DE CONCRETO DE 30 A 100 LITROS, TAXA DE AÇO APROXIMADA DE 30KG/M³. AF_01/2018</v>
      </c>
      <c r="C655" s="419" t="str">
        <f>VLOOKUP(J655,'sinapi-set_23 nao deso'!$A:$J,3,0)</f>
        <v>M3</v>
      </c>
      <c r="D655" s="322">
        <f>0.07*(0.07/0.64)</f>
        <v>7.6562500000000016E-3</v>
      </c>
      <c r="E655" s="128" t="s">
        <v>13237</v>
      </c>
      <c r="F655" s="89">
        <f>VLOOKUP(J655,'sinapi-set_23 nao deso'!$A:$J,6,0)</f>
        <v>1180</v>
      </c>
      <c r="G655" s="71">
        <f>VLOOKUP(J655,'sinapi-set_23 nao deso'!$A:$J,7,0)+VLOOKUP(J655,'sinapi-set_23 nao deso'!$A:$J,10,0)</f>
        <v>1235.73</v>
      </c>
      <c r="H655" s="71">
        <f>VLOOKUP(J655,'sinapi-set_23 nao deso'!$A:$J,8,0)</f>
        <v>13.48</v>
      </c>
      <c r="I655" s="10" t="s">
        <v>58</v>
      </c>
      <c r="J655" s="129">
        <v>97735</v>
      </c>
      <c r="K655" s="327">
        <f t="shared" si="219"/>
        <v>9.0343</v>
      </c>
      <c r="L655" s="327">
        <f t="shared" si="220"/>
        <v>9.4610000000000003</v>
      </c>
      <c r="M655" s="327">
        <f t="shared" si="221"/>
        <v>0.1032</v>
      </c>
    </row>
    <row r="656" spans="1:20" ht="42.75" x14ac:dyDescent="0.25">
      <c r="A656" s="66">
        <v>8</v>
      </c>
      <c r="B656" s="418" t="str">
        <f>VLOOKUP(J656,'sinapi-set_23 nao deso'!$A:$J,2,0)</f>
        <v>PEÇA RETANGULAR PRÉ-MOLDADA, VOLUME DE CONCRETO DE 30 A 100 LITROS, TAXA DE AÇO APROXIMADA DE 30KG/M³. AF_01/2018</v>
      </c>
      <c r="C656" s="419" t="str">
        <f>VLOOKUP(J656,'sinapi-set_23 nao deso'!$A:$J,3,0)</f>
        <v>M3</v>
      </c>
      <c r="D656" s="322">
        <f>TRUNC((0.14*0.1*1+0.125*0.125*1+0.2*0.1*0.15*2+0.06*0.06*0.1*2)*1.05,4)</f>
        <v>3.8100000000000002E-2</v>
      </c>
      <c r="E656" s="70" t="s">
        <v>12832</v>
      </c>
      <c r="F656" s="89">
        <f>VLOOKUP(J656,'sinapi-set_23 nao deso'!$A:$J,6,0)</f>
        <v>1180</v>
      </c>
      <c r="G656" s="71">
        <f>VLOOKUP(J656,'sinapi-set_23 nao deso'!$A:$J,7,0)+VLOOKUP(J656,'sinapi-set_23 nao deso'!$A:$J,10,0)</f>
        <v>1235.73</v>
      </c>
      <c r="H656" s="71">
        <f>VLOOKUP(J656,'sinapi-set_23 nao deso'!$A:$J,8,0)</f>
        <v>13.48</v>
      </c>
      <c r="I656" s="10" t="s">
        <v>58</v>
      </c>
      <c r="J656" s="129">
        <v>97735</v>
      </c>
      <c r="K656" s="327">
        <f t="shared" si="219"/>
        <v>44.957999999999998</v>
      </c>
      <c r="L656" s="327">
        <f t="shared" si="220"/>
        <v>47.081299999999999</v>
      </c>
      <c r="M656" s="327">
        <f t="shared" si="221"/>
        <v>0.51349999999999996</v>
      </c>
    </row>
    <row r="657" spans="1:13" x14ac:dyDescent="0.25">
      <c r="A657" s="7"/>
      <c r="B657" s="7"/>
      <c r="C657" s="7"/>
      <c r="D657" s="519"/>
      <c r="E657" s="7"/>
      <c r="F657" s="7"/>
      <c r="G657" s="7"/>
      <c r="H657" s="7"/>
      <c r="I657" s="7"/>
      <c r="J657" s="7"/>
      <c r="K657" s="7"/>
      <c r="L657" s="7"/>
      <c r="M657" s="7"/>
    </row>
    <row r="659" spans="1:13" s="14" customFormat="1" ht="14.25" x14ac:dyDescent="0.2">
      <c r="A659" s="308" t="s">
        <v>9</v>
      </c>
      <c r="B659" s="309" t="s">
        <v>70</v>
      </c>
      <c r="C659" s="309"/>
      <c r="D659" s="513"/>
      <c r="E659" s="309"/>
      <c r="F659" s="309" t="s">
        <v>69</v>
      </c>
      <c r="G659" s="309" t="s">
        <v>69</v>
      </c>
      <c r="H659" s="309" t="s">
        <v>69</v>
      </c>
      <c r="I659" s="312" t="s">
        <v>71</v>
      </c>
      <c r="J659" s="313"/>
      <c r="K659" s="342" t="s">
        <v>100</v>
      </c>
      <c r="L659" s="342" t="s">
        <v>12263</v>
      </c>
      <c r="M659" s="342" t="s">
        <v>12264</v>
      </c>
    </row>
    <row r="660" spans="1:13" s="15" customFormat="1" x14ac:dyDescent="0.25">
      <c r="A660" s="92" t="s">
        <v>12828</v>
      </c>
      <c r="B660" s="93" t="s">
        <v>12594</v>
      </c>
      <c r="C660" s="94"/>
      <c r="D660" s="514"/>
      <c r="E660" s="94"/>
      <c r="F660" s="95"/>
      <c r="G660" s="95"/>
      <c r="H660" s="95"/>
      <c r="I660" s="97" t="s">
        <v>79</v>
      </c>
      <c r="J660" s="96"/>
      <c r="K660" s="98">
        <f>TRUNC(SUM(K662:K662),2)</f>
        <v>0</v>
      </c>
      <c r="L660" s="98">
        <f>TRUNC(SUM(L662:L662),2)</f>
        <v>60.54</v>
      </c>
      <c r="M660" s="98">
        <f>TRUNC(SUM(M662:M662),2)</f>
        <v>0</v>
      </c>
    </row>
    <row r="661" spans="1:13" s="15" customFormat="1" ht="28.5" x14ac:dyDescent="0.2">
      <c r="A661" s="99" t="s">
        <v>0</v>
      </c>
      <c r="B661" s="100" t="s">
        <v>1</v>
      </c>
      <c r="C661" s="101" t="s">
        <v>2</v>
      </c>
      <c r="D661" s="515" t="s">
        <v>95</v>
      </c>
      <c r="E661" s="103" t="s">
        <v>96</v>
      </c>
      <c r="F661" s="104" t="s">
        <v>97</v>
      </c>
      <c r="G661" s="104" t="s">
        <v>12259</v>
      </c>
      <c r="H661" s="104" t="s">
        <v>12260</v>
      </c>
      <c r="I661" s="105" t="s">
        <v>98</v>
      </c>
      <c r="J661" s="106"/>
      <c r="K661" s="104" t="s">
        <v>99</v>
      </c>
      <c r="L661" s="104" t="s">
        <v>12261</v>
      </c>
      <c r="M661" s="104" t="s">
        <v>12262</v>
      </c>
    </row>
    <row r="662" spans="1:13" ht="42.75" x14ac:dyDescent="0.25">
      <c r="A662" s="66">
        <v>1</v>
      </c>
      <c r="B662" s="321" t="str">
        <f>VLOOKUP(J662,'sinapi-set_23 nao deso'!$A:$J,2,0)</f>
        <v>TUBO DE CONCRETO SIMPLES PARA AGUAS PLUVIAIS, CLASSE PS2, COM ENCAIXE PONTA E BOLSA, DIAMETRO NOMINAL DE 300 MM</v>
      </c>
      <c r="C662" s="320" t="str">
        <f>VLOOKUP(J662,'sinapi-set_23 nao deso'!$A:$J,3,0)</f>
        <v xml:space="preserve">M     </v>
      </c>
      <c r="D662" s="322">
        <v>1.03</v>
      </c>
      <c r="E662" s="128" t="s">
        <v>9264</v>
      </c>
      <c r="F662" s="89">
        <f>VLOOKUP(J662,'sinapi-set_23 nao deso'!$A:$J,6,0)</f>
        <v>0</v>
      </c>
      <c r="G662" s="71">
        <f>VLOOKUP(J662,'sinapi-set_23 nao deso'!$A:$J,7,0)+VLOOKUP(J662,'sinapi-set_23 nao deso'!$A:$J,10,0)</f>
        <v>58.78</v>
      </c>
      <c r="H662" s="71">
        <f>VLOOKUP(J662,'sinapi-set_23 nao deso'!$A:$J,8,0)</f>
        <v>0</v>
      </c>
      <c r="I662" s="69" t="s">
        <v>58</v>
      </c>
      <c r="J662" s="76">
        <v>7790</v>
      </c>
      <c r="K662" s="327">
        <f t="shared" ref="K662" si="222">TRUNC($D662*F662,4)</f>
        <v>0</v>
      </c>
      <c r="L662" s="327">
        <f t="shared" ref="L662" si="223">TRUNC($D662*G662,4)</f>
        <v>60.543399999999998</v>
      </c>
      <c r="M662" s="327">
        <f t="shared" ref="M662" si="224">TRUNC($D662*H662,4)</f>
        <v>0</v>
      </c>
    </row>
    <row r="663" spans="1:13" x14ac:dyDescent="0.25">
      <c r="A663" s="7"/>
      <c r="B663" s="7"/>
      <c r="C663" s="7"/>
      <c r="D663" s="519"/>
      <c r="E663" s="7"/>
      <c r="F663" s="7"/>
      <c r="G663" s="7"/>
      <c r="H663" s="7"/>
      <c r="I663" s="7"/>
      <c r="J663" s="7"/>
      <c r="K663" s="7"/>
      <c r="L663" s="7"/>
      <c r="M663" s="7"/>
    </row>
    <row r="665" spans="1:13" s="14" customFormat="1" ht="14.25" x14ac:dyDescent="0.2">
      <c r="A665" s="308" t="s">
        <v>9</v>
      </c>
      <c r="B665" s="309" t="s">
        <v>70</v>
      </c>
      <c r="C665" s="309"/>
      <c r="D665" s="513"/>
      <c r="E665" s="309"/>
      <c r="F665" s="309" t="s">
        <v>69</v>
      </c>
      <c r="G665" s="309" t="s">
        <v>69</v>
      </c>
      <c r="H665" s="309" t="s">
        <v>69</v>
      </c>
      <c r="I665" s="312" t="s">
        <v>71</v>
      </c>
      <c r="J665" s="313"/>
      <c r="K665" s="342" t="s">
        <v>100</v>
      </c>
      <c r="L665" s="342" t="s">
        <v>12263</v>
      </c>
      <c r="M665" s="342" t="s">
        <v>12264</v>
      </c>
    </row>
    <row r="666" spans="1:13" s="15" customFormat="1" x14ac:dyDescent="0.25">
      <c r="A666" s="92" t="s">
        <v>12583</v>
      </c>
      <c r="B666" s="93" t="s">
        <v>12595</v>
      </c>
      <c r="C666" s="94"/>
      <c r="D666" s="514"/>
      <c r="E666" s="94"/>
      <c r="F666" s="95"/>
      <c r="G666" s="95"/>
      <c r="H666" s="95"/>
      <c r="I666" s="97" t="s">
        <v>79</v>
      </c>
      <c r="J666" s="96"/>
      <c r="K666" s="98">
        <f>TRUNC(SUM(K668:K668),2)</f>
        <v>0</v>
      </c>
      <c r="L666" s="98">
        <f>TRUNC(SUM(L668:L668),2)</f>
        <v>66.8</v>
      </c>
      <c r="M666" s="98">
        <f>TRUNC(SUM(M668:M668),2)</f>
        <v>0</v>
      </c>
    </row>
    <row r="667" spans="1:13" s="15" customFormat="1" ht="28.5" x14ac:dyDescent="0.2">
      <c r="A667" s="99" t="s">
        <v>0</v>
      </c>
      <c r="B667" s="100" t="s">
        <v>1</v>
      </c>
      <c r="C667" s="101" t="s">
        <v>2</v>
      </c>
      <c r="D667" s="515" t="s">
        <v>95</v>
      </c>
      <c r="E667" s="103" t="s">
        <v>96</v>
      </c>
      <c r="F667" s="104" t="s">
        <v>97</v>
      </c>
      <c r="G667" s="104" t="s">
        <v>12259</v>
      </c>
      <c r="H667" s="104" t="s">
        <v>12260</v>
      </c>
      <c r="I667" s="105" t="s">
        <v>98</v>
      </c>
      <c r="J667" s="106"/>
      <c r="K667" s="104" t="s">
        <v>99</v>
      </c>
      <c r="L667" s="104" t="s">
        <v>12261</v>
      </c>
      <c r="M667" s="104" t="s">
        <v>12262</v>
      </c>
    </row>
    <row r="668" spans="1:13" ht="42.75" x14ac:dyDescent="0.25">
      <c r="A668" s="66">
        <v>1</v>
      </c>
      <c r="B668" s="321" t="str">
        <f>VLOOKUP(J668,'sinapi-set_23 nao deso'!$A:$J,2,0)</f>
        <v>TUBO DE CONCRETO SIMPLES PARA AGUAS PLUVIAIS, CLASSE PS2, COM ENCAIXE PONTA E BOLSA, DIAMETRO NOMINAL DE 400 MM</v>
      </c>
      <c r="C668" s="320" t="str">
        <f>VLOOKUP(J668,'sinapi-set_23 nao deso'!$A:$J,3,0)</f>
        <v xml:space="preserve">M     </v>
      </c>
      <c r="D668" s="322">
        <v>1.03</v>
      </c>
      <c r="E668" s="128" t="s">
        <v>9264</v>
      </c>
      <c r="F668" s="89">
        <f>VLOOKUP(J668,'sinapi-set_23 nao deso'!$A:$J,6,0)</f>
        <v>0</v>
      </c>
      <c r="G668" s="71">
        <f>VLOOKUP(J668,'sinapi-set_23 nao deso'!$A:$J,7,0)+VLOOKUP(J668,'sinapi-set_23 nao deso'!$A:$J,10,0)</f>
        <v>64.86</v>
      </c>
      <c r="H668" s="71">
        <f>VLOOKUP(J668,'sinapi-set_23 nao deso'!$A:$J,8,0)</f>
        <v>0</v>
      </c>
      <c r="I668" s="69" t="s">
        <v>58</v>
      </c>
      <c r="J668" s="76">
        <v>7785</v>
      </c>
      <c r="K668" s="327">
        <f t="shared" ref="K668" si="225">TRUNC($D668*F668,4)</f>
        <v>0</v>
      </c>
      <c r="L668" s="327">
        <f t="shared" ref="L668" si="226">TRUNC($D668*G668,4)</f>
        <v>66.805800000000005</v>
      </c>
      <c r="M668" s="327">
        <f t="shared" ref="M668" si="227">TRUNC($D668*H668,4)</f>
        <v>0</v>
      </c>
    </row>
    <row r="669" spans="1:13" x14ac:dyDescent="0.25">
      <c r="A669" s="7"/>
      <c r="B669" s="7"/>
      <c r="C669" s="7"/>
      <c r="D669" s="519"/>
      <c r="E669" s="7"/>
      <c r="F669" s="7"/>
      <c r="G669" s="7"/>
      <c r="H669" s="7"/>
      <c r="I669" s="7"/>
      <c r="J669" s="7"/>
      <c r="K669" s="7"/>
      <c r="L669" s="7"/>
      <c r="M669" s="7"/>
    </row>
    <row r="671" spans="1:13" s="14" customFormat="1" ht="14.25" x14ac:dyDescent="0.2">
      <c r="A671" s="308" t="s">
        <v>9</v>
      </c>
      <c r="B671" s="309" t="s">
        <v>70</v>
      </c>
      <c r="C671" s="309"/>
      <c r="D671" s="513"/>
      <c r="E671" s="309"/>
      <c r="F671" s="309" t="s">
        <v>69</v>
      </c>
      <c r="G671" s="309" t="s">
        <v>69</v>
      </c>
      <c r="H671" s="309" t="s">
        <v>69</v>
      </c>
      <c r="I671" s="312" t="s">
        <v>71</v>
      </c>
      <c r="J671" s="313"/>
      <c r="K671" s="342" t="s">
        <v>100</v>
      </c>
      <c r="L671" s="342" t="s">
        <v>12263</v>
      </c>
      <c r="M671" s="342" t="s">
        <v>12264</v>
      </c>
    </row>
    <row r="672" spans="1:13" s="15" customFormat="1" x14ac:dyDescent="0.25">
      <c r="A672" s="92" t="s">
        <v>12584</v>
      </c>
      <c r="B672" s="93" t="s">
        <v>12596</v>
      </c>
      <c r="C672" s="94"/>
      <c r="D672" s="514"/>
      <c r="E672" s="94"/>
      <c r="F672" s="95"/>
      <c r="G672" s="95"/>
      <c r="H672" s="95"/>
      <c r="I672" s="97" t="s">
        <v>79</v>
      </c>
      <c r="J672" s="96"/>
      <c r="K672" s="98">
        <f>TRUNC(SUM(K674:K674),2)</f>
        <v>0</v>
      </c>
      <c r="L672" s="98">
        <f>TRUNC(SUM(L674:L674),2)</f>
        <v>94.74</v>
      </c>
      <c r="M672" s="98">
        <f>TRUNC(SUM(M674:M674),2)</f>
        <v>0</v>
      </c>
    </row>
    <row r="673" spans="1:13" s="15" customFormat="1" ht="28.5" x14ac:dyDescent="0.2">
      <c r="A673" s="99" t="s">
        <v>0</v>
      </c>
      <c r="B673" s="100" t="s">
        <v>1</v>
      </c>
      <c r="C673" s="101" t="s">
        <v>2</v>
      </c>
      <c r="D673" s="515" t="s">
        <v>95</v>
      </c>
      <c r="E673" s="103" t="s">
        <v>96</v>
      </c>
      <c r="F673" s="104" t="s">
        <v>97</v>
      </c>
      <c r="G673" s="104" t="s">
        <v>12259</v>
      </c>
      <c r="H673" s="104" t="s">
        <v>12260</v>
      </c>
      <c r="I673" s="105" t="s">
        <v>98</v>
      </c>
      <c r="J673" s="106"/>
      <c r="K673" s="104" t="s">
        <v>99</v>
      </c>
      <c r="L673" s="104" t="s">
        <v>12261</v>
      </c>
      <c r="M673" s="104" t="s">
        <v>12262</v>
      </c>
    </row>
    <row r="674" spans="1:13" ht="42.75" x14ac:dyDescent="0.25">
      <c r="A674" s="66">
        <v>1</v>
      </c>
      <c r="B674" s="321" t="str">
        <f>VLOOKUP(J674,'sinapi-set_23 nao deso'!$A:$J,2,0)</f>
        <v>TUBO DE CONCRETO SIMPLES PARA AGUAS PLUVIAIS, CLASSE PS2, COM ENCAIXE PONTA E BOLSA, DIAMETRO NOMINAL DE 500 MM</v>
      </c>
      <c r="C674" s="320" t="str">
        <f>VLOOKUP(J674,'sinapi-set_23 nao deso'!$A:$J,3,0)</f>
        <v xml:space="preserve">M     </v>
      </c>
      <c r="D674" s="322">
        <v>1.03</v>
      </c>
      <c r="E674" s="128" t="s">
        <v>9264</v>
      </c>
      <c r="F674" s="89">
        <f>VLOOKUP(J674,'sinapi-set_23 nao deso'!$A:$J,6,0)</f>
        <v>0</v>
      </c>
      <c r="G674" s="71">
        <f>VLOOKUP(J674,'sinapi-set_23 nao deso'!$A:$J,7,0)+VLOOKUP(J674,'sinapi-set_23 nao deso'!$A:$J,10,0)</f>
        <v>91.99</v>
      </c>
      <c r="H674" s="71">
        <f>VLOOKUP(J674,'sinapi-set_23 nao deso'!$A:$J,8,0)</f>
        <v>0</v>
      </c>
      <c r="I674" s="69" t="s">
        <v>58</v>
      </c>
      <c r="J674" s="76">
        <v>7792</v>
      </c>
      <c r="K674" s="327">
        <f t="shared" ref="K674" si="228">TRUNC($D674*F674,4)</f>
        <v>0</v>
      </c>
      <c r="L674" s="327">
        <f t="shared" ref="L674" si="229">TRUNC($D674*G674,4)</f>
        <v>94.749700000000004</v>
      </c>
      <c r="M674" s="327">
        <f t="shared" ref="M674" si="230">TRUNC($D674*H674,4)</f>
        <v>0</v>
      </c>
    </row>
    <row r="675" spans="1:13" x14ac:dyDescent="0.25">
      <c r="A675" s="7"/>
      <c r="B675" s="7"/>
      <c r="C675" s="7"/>
      <c r="D675" s="519"/>
      <c r="E675" s="7"/>
      <c r="F675" s="7"/>
      <c r="G675" s="7"/>
      <c r="H675" s="7"/>
      <c r="I675" s="7"/>
      <c r="J675" s="7"/>
      <c r="K675" s="7"/>
      <c r="L675" s="7"/>
      <c r="M675" s="7"/>
    </row>
    <row r="677" spans="1:13" s="14" customFormat="1" ht="14.25" x14ac:dyDescent="0.2">
      <c r="A677" s="308" t="s">
        <v>9</v>
      </c>
      <c r="B677" s="309" t="s">
        <v>70</v>
      </c>
      <c r="C677" s="309"/>
      <c r="D677" s="513"/>
      <c r="E677" s="309"/>
      <c r="F677" s="309" t="s">
        <v>69</v>
      </c>
      <c r="G677" s="309" t="s">
        <v>69</v>
      </c>
      <c r="H677" s="309" t="s">
        <v>69</v>
      </c>
      <c r="I677" s="312" t="s">
        <v>71</v>
      </c>
      <c r="J677" s="313"/>
      <c r="K677" s="342" t="s">
        <v>100</v>
      </c>
      <c r="L677" s="342" t="s">
        <v>12263</v>
      </c>
      <c r="M677" s="342" t="s">
        <v>12264</v>
      </c>
    </row>
    <row r="678" spans="1:13" s="15" customFormat="1" x14ac:dyDescent="0.25">
      <c r="A678" s="92" t="s">
        <v>12585</v>
      </c>
      <c r="B678" s="93" t="s">
        <v>12597</v>
      </c>
      <c r="C678" s="94"/>
      <c r="D678" s="514"/>
      <c r="E678" s="94"/>
      <c r="F678" s="95"/>
      <c r="G678" s="95"/>
      <c r="H678" s="95"/>
      <c r="I678" s="97" t="s">
        <v>79</v>
      </c>
      <c r="J678" s="96"/>
      <c r="K678" s="98">
        <f>TRUNC(SUM(K680:K684),2)</f>
        <v>9.74</v>
      </c>
      <c r="L678" s="98">
        <f>TRUNC(SUM(L680:L684),2)</f>
        <v>4.17</v>
      </c>
      <c r="M678" s="98">
        <f>TRUNC(SUM(M680:M684),2)</f>
        <v>3.2</v>
      </c>
    </row>
    <row r="679" spans="1:13" s="15" customFormat="1" ht="28.5" x14ac:dyDescent="0.2">
      <c r="A679" s="99" t="s">
        <v>0</v>
      </c>
      <c r="B679" s="100" t="s">
        <v>1</v>
      </c>
      <c r="C679" s="101" t="s">
        <v>2</v>
      </c>
      <c r="D679" s="515" t="s">
        <v>95</v>
      </c>
      <c r="E679" s="103" t="s">
        <v>96</v>
      </c>
      <c r="F679" s="104" t="s">
        <v>97</v>
      </c>
      <c r="G679" s="104" t="s">
        <v>12259</v>
      </c>
      <c r="H679" s="104" t="s">
        <v>12260</v>
      </c>
      <c r="I679" s="105" t="s">
        <v>98</v>
      </c>
      <c r="J679" s="106"/>
      <c r="K679" s="104" t="s">
        <v>99</v>
      </c>
      <c r="L679" s="104" t="s">
        <v>12261</v>
      </c>
      <c r="M679" s="104" t="s">
        <v>12262</v>
      </c>
    </row>
    <row r="680" spans="1:13" s="7" customFormat="1" ht="71.25" x14ac:dyDescent="0.2">
      <c r="A680" s="66">
        <v>1</v>
      </c>
      <c r="B680" s="321" t="str">
        <f>VLOOKUP(J680,'sinapi-set_23 nao deso'!$A:$J,2,0)</f>
        <v>RETROESCAVADEIRA SOBRE RODAS COM CARREGADEIRA, TRAÇÃO 4X4, POTÊNCIA LÍQ. 72 HP, CAÇAMBA CARREG. CAP. MÍN. 0,79 M3, CAÇAMBA RETRO CAP. 0,18 M3, PESO OPERACIONAL MÍN. 7.140 KG, PROFUNDIDADE ESCAVAÇÃO MÁX. 4,50 M - CHP DIURNO. AF_06/2014</v>
      </c>
      <c r="C680" s="320" t="str">
        <f>VLOOKUP(J680,'sinapi-set_23 nao deso'!$A:$J,3,0)</f>
        <v>CHP</v>
      </c>
      <c r="D680" s="322">
        <v>2.5000000000000001E-2</v>
      </c>
      <c r="E680" s="128" t="s">
        <v>12714</v>
      </c>
      <c r="F680" s="89">
        <f>VLOOKUP(J680,'sinapi-set_23 nao deso'!$A:$J,6,0)</f>
        <v>31.51</v>
      </c>
      <c r="G680" s="71">
        <f>VLOOKUP(J680,'sinapi-set_23 nao deso'!$A:$J,7,0)+VLOOKUP(J680,'sinapi-set_23 nao deso'!$A:$J,10,0)</f>
        <v>46.35</v>
      </c>
      <c r="H680" s="71">
        <f>VLOOKUP(J680,'sinapi-set_23 nao deso'!$A:$J,8,0)</f>
        <v>62.65</v>
      </c>
      <c r="I680" s="10" t="s">
        <v>58</v>
      </c>
      <c r="J680" s="129">
        <v>5875</v>
      </c>
      <c r="K680" s="327">
        <f t="shared" ref="K680:K684" si="231">TRUNC($D680*F680,4)</f>
        <v>0.78769999999999996</v>
      </c>
      <c r="L680" s="327">
        <f t="shared" ref="L680:L684" si="232">TRUNC($D680*G680,4)</f>
        <v>1.1587000000000001</v>
      </c>
      <c r="M680" s="327">
        <f t="shared" ref="M680:M684" si="233">TRUNC($D680*H680,4)</f>
        <v>1.5662</v>
      </c>
    </row>
    <row r="681" spans="1:13" s="7" customFormat="1" ht="71.25" x14ac:dyDescent="0.2">
      <c r="A681" s="66">
        <v>2</v>
      </c>
      <c r="B681" s="321" t="str">
        <f>VLOOKUP(J681,'sinapi-set_23 nao deso'!$A:$J,2,0)</f>
        <v>RETROESCAVADEIRA SOBRE RODAS COM CARREGADEIRA, TRAÇÃO 4X4, POTÊNCIA LÍQ. 72 HP, CAÇAMBA CARREG. CAP. MÍN. 0,79 M3, CAÇAMBA RETRO CAP. 0,18 M3, PESO OPERACIONAL MÍN. 7.140 KG, PROFUNDIDADE ESCAVAÇÃO MÁX. 4,50 M - CHI DIURNO. AF_06/2014</v>
      </c>
      <c r="C681" s="320" t="str">
        <f>VLOOKUP(J681,'sinapi-set_23 nao deso'!$A:$J,3,0)</f>
        <v>CHI</v>
      </c>
      <c r="D681" s="322">
        <v>5.1999999999999998E-2</v>
      </c>
      <c r="E681" s="128" t="s">
        <v>12714</v>
      </c>
      <c r="F681" s="89">
        <f>VLOOKUP(J681,'sinapi-set_23 nao deso'!$A:$J,6,0)</f>
        <v>31.51</v>
      </c>
      <c r="G681" s="71">
        <f>VLOOKUP(J681,'sinapi-set_23 nao deso'!$A:$J,7,0)+VLOOKUP(J681,'sinapi-set_23 nao deso'!$A:$J,10,0)</f>
        <v>4.34</v>
      </c>
      <c r="H681" s="71">
        <f>VLOOKUP(J681,'sinapi-set_23 nao deso'!$A:$J,8,0)</f>
        <v>31.5</v>
      </c>
      <c r="I681" s="10" t="s">
        <v>58</v>
      </c>
      <c r="J681" s="129">
        <v>5877</v>
      </c>
      <c r="K681" s="327">
        <f t="shared" si="231"/>
        <v>1.6385000000000001</v>
      </c>
      <c r="L681" s="327">
        <f t="shared" si="232"/>
        <v>0.22559999999999999</v>
      </c>
      <c r="M681" s="327">
        <f t="shared" si="233"/>
        <v>1.6379999999999999</v>
      </c>
    </row>
    <row r="682" spans="1:13" s="7" customFormat="1" ht="28.5" x14ac:dyDescent="0.2">
      <c r="A682" s="66">
        <v>3</v>
      </c>
      <c r="B682" s="321" t="str">
        <f>VLOOKUP(J682,'sinapi-set_23 nao deso'!$A:$J,2,0)</f>
        <v>ASSENTADOR DE TUBOS COM ENCARGOS COMPLEMENTARES</v>
      </c>
      <c r="C682" s="320" t="str">
        <f>VLOOKUP(J682,'sinapi-set_23 nao deso'!$A:$J,3,0)</f>
        <v>H</v>
      </c>
      <c r="D682" s="322">
        <v>0.11600000000000001</v>
      </c>
      <c r="E682" s="128" t="s">
        <v>9289</v>
      </c>
      <c r="F682" s="89">
        <f>VLOOKUP(J682,'sinapi-set_23 nao deso'!$A:$J,6,0)</f>
        <v>27.51</v>
      </c>
      <c r="G682" s="71">
        <f>VLOOKUP(J682,'sinapi-set_23 nao deso'!$A:$J,7,0)+VLOOKUP(J682,'sinapi-set_23 nao deso'!$A:$J,10,0)</f>
        <v>4.34</v>
      </c>
      <c r="H682" s="71">
        <f>VLOOKUP(J682,'sinapi-set_23 nao deso'!$A:$J,8,0)</f>
        <v>0</v>
      </c>
      <c r="I682" s="10" t="s">
        <v>58</v>
      </c>
      <c r="J682" s="129">
        <v>88246</v>
      </c>
      <c r="K682" s="327">
        <f t="shared" si="231"/>
        <v>3.1911</v>
      </c>
      <c r="L682" s="327">
        <f t="shared" si="232"/>
        <v>0.50339999999999996</v>
      </c>
      <c r="M682" s="327">
        <f t="shared" si="233"/>
        <v>0</v>
      </c>
    </row>
    <row r="683" spans="1:13" s="7" customFormat="1" ht="14.25" x14ac:dyDescent="0.2">
      <c r="A683" s="66">
        <v>4</v>
      </c>
      <c r="B683" s="321" t="str">
        <f>VLOOKUP(J683,'sinapi-set_23 nao deso'!$A:$J,2,0)</f>
        <v>SERVENTE COM ENCARGOS COMPLEMENTARES</v>
      </c>
      <c r="C683" s="320" t="str">
        <f>VLOOKUP(J683,'sinapi-set_23 nao deso'!$A:$J,3,0)</f>
        <v>H</v>
      </c>
      <c r="D683" s="322">
        <v>0.23100000000000001</v>
      </c>
      <c r="E683" s="128" t="s">
        <v>9289</v>
      </c>
      <c r="F683" s="89">
        <f>VLOOKUP(J683,'sinapi-set_23 nao deso'!$A:$J,6,0)</f>
        <v>16.63</v>
      </c>
      <c r="G683" s="71">
        <f>VLOOKUP(J683,'sinapi-set_23 nao deso'!$A:$J,7,0)+VLOOKUP(J683,'sinapi-set_23 nao deso'!$A:$J,10,0)</f>
        <v>5.35</v>
      </c>
      <c r="H683" s="71">
        <f>VLOOKUP(J683,'sinapi-set_23 nao deso'!$A:$J,8,0)</f>
        <v>0</v>
      </c>
      <c r="I683" s="10" t="s">
        <v>58</v>
      </c>
      <c r="J683" s="129">
        <v>88316</v>
      </c>
      <c r="K683" s="327">
        <f t="shared" si="231"/>
        <v>3.8414999999999999</v>
      </c>
      <c r="L683" s="327">
        <f t="shared" si="232"/>
        <v>1.2358</v>
      </c>
      <c r="M683" s="327">
        <f t="shared" si="233"/>
        <v>0</v>
      </c>
    </row>
    <row r="684" spans="1:13" s="15" customFormat="1" ht="28.5" x14ac:dyDescent="0.2">
      <c r="A684" s="66">
        <v>5</v>
      </c>
      <c r="B684" s="136" t="s">
        <v>4105</v>
      </c>
      <c r="C684" s="320" t="str">
        <f>VLOOKUP(J684,'sinapi-set_23 nao deso'!$A:$J,3,0)</f>
        <v>M3</v>
      </c>
      <c r="D684" s="521">
        <v>2E-3</v>
      </c>
      <c r="E684" s="406" t="s">
        <v>9264</v>
      </c>
      <c r="F684" s="89">
        <f>VLOOKUP(J684,'sinapi-set_23 nao deso'!$A:$J,6,0)</f>
        <v>142.51</v>
      </c>
      <c r="G684" s="71">
        <f>VLOOKUP(J684,'sinapi-set_23 nao deso'!$A:$J,7,0)+VLOOKUP(J684,'sinapi-set_23 nao deso'!$A:$J,10,0)</f>
        <v>527.99</v>
      </c>
      <c r="H684" s="71">
        <f>VLOOKUP(J684,'sinapi-set_23 nao deso'!$A:$J,8,0)</f>
        <v>0</v>
      </c>
      <c r="I684" s="10" t="s">
        <v>58</v>
      </c>
      <c r="J684" s="129">
        <v>88629</v>
      </c>
      <c r="K684" s="327">
        <f t="shared" si="231"/>
        <v>0.28499999999999998</v>
      </c>
      <c r="L684" s="327">
        <f t="shared" si="232"/>
        <v>1.0559000000000001</v>
      </c>
      <c r="M684" s="327">
        <f t="shared" si="233"/>
        <v>0</v>
      </c>
    </row>
    <row r="685" spans="1:13" x14ac:dyDescent="0.25">
      <c r="A685" s="7"/>
      <c r="B685" s="7"/>
      <c r="C685" s="7"/>
      <c r="D685" s="519"/>
      <c r="E685" s="7"/>
      <c r="F685" s="7"/>
      <c r="G685" s="7"/>
      <c r="H685" s="7"/>
      <c r="I685" s="7"/>
      <c r="J685" s="7"/>
      <c r="K685" s="7"/>
      <c r="L685" s="7"/>
      <c r="M685" s="7"/>
    </row>
    <row r="687" spans="1:13" s="14" customFormat="1" ht="14.25" x14ac:dyDescent="0.2">
      <c r="A687" s="308" t="s">
        <v>9</v>
      </c>
      <c r="B687" s="309" t="s">
        <v>70</v>
      </c>
      <c r="C687" s="309"/>
      <c r="D687" s="513"/>
      <c r="E687" s="309"/>
      <c r="F687" s="309" t="s">
        <v>69</v>
      </c>
      <c r="G687" s="309" t="s">
        <v>69</v>
      </c>
      <c r="H687" s="309" t="s">
        <v>69</v>
      </c>
      <c r="I687" s="312" t="s">
        <v>71</v>
      </c>
      <c r="J687" s="313"/>
      <c r="K687" s="342" t="s">
        <v>100</v>
      </c>
      <c r="L687" s="342" t="s">
        <v>12263</v>
      </c>
      <c r="M687" s="342" t="s">
        <v>12264</v>
      </c>
    </row>
    <row r="688" spans="1:13" s="15" customFormat="1" x14ac:dyDescent="0.25">
      <c r="A688" s="92" t="s">
        <v>12586</v>
      </c>
      <c r="B688" s="93" t="s">
        <v>12598</v>
      </c>
      <c r="C688" s="94"/>
      <c r="D688" s="514"/>
      <c r="E688" s="94"/>
      <c r="F688" s="95"/>
      <c r="G688" s="95"/>
      <c r="H688" s="95"/>
      <c r="I688" s="97" t="s">
        <v>79</v>
      </c>
      <c r="J688" s="96"/>
      <c r="K688" s="98">
        <f>TRUNC(SUM(K690:K694),2)</f>
        <v>12.29</v>
      </c>
      <c r="L688" s="98">
        <f>TRUNC(SUM(L690:L694),2)</f>
        <v>4.99</v>
      </c>
      <c r="M688" s="98">
        <f>TRUNC(SUM(M690:M694),2)</f>
        <v>4.0199999999999996</v>
      </c>
    </row>
    <row r="689" spans="1:13" s="15" customFormat="1" ht="28.5" x14ac:dyDescent="0.2">
      <c r="A689" s="99" t="s">
        <v>0</v>
      </c>
      <c r="B689" s="100" t="s">
        <v>1</v>
      </c>
      <c r="C689" s="101" t="s">
        <v>2</v>
      </c>
      <c r="D689" s="515" t="s">
        <v>95</v>
      </c>
      <c r="E689" s="103" t="s">
        <v>96</v>
      </c>
      <c r="F689" s="104" t="s">
        <v>97</v>
      </c>
      <c r="G689" s="104" t="s">
        <v>12259</v>
      </c>
      <c r="H689" s="104" t="s">
        <v>12260</v>
      </c>
      <c r="I689" s="105" t="s">
        <v>98</v>
      </c>
      <c r="J689" s="106"/>
      <c r="K689" s="104" t="s">
        <v>99</v>
      </c>
      <c r="L689" s="104" t="s">
        <v>12261</v>
      </c>
      <c r="M689" s="104" t="s">
        <v>12262</v>
      </c>
    </row>
    <row r="690" spans="1:13" s="7" customFormat="1" ht="71.25" x14ac:dyDescent="0.2">
      <c r="A690" s="66">
        <v>1</v>
      </c>
      <c r="B690" s="321" t="str">
        <f>VLOOKUP(J690,'sinapi-set_23 nao deso'!$A:$J,2,0)</f>
        <v>RETROESCAVADEIRA SOBRE RODAS COM CARREGADEIRA, TRAÇÃO 4X4, POTÊNCIA LÍQ. 72 HP, CAÇAMBA CARREG. CAP. MÍN. 0,79 M3, CAÇAMBA RETRO CAP. 0,18 M3, PESO OPERACIONAL MÍN. 7.140 KG, PROFUNDIDADE ESCAVAÇÃO MÁX. 4,50 M - CHP DIURNO. AF_06/2014</v>
      </c>
      <c r="C690" s="320" t="str">
        <f>VLOOKUP(J690,'sinapi-set_23 nao deso'!$A:$J,3,0)</f>
        <v>CHP</v>
      </c>
      <c r="D690" s="322">
        <v>3.1E-2</v>
      </c>
      <c r="E690" s="128" t="s">
        <v>12715</v>
      </c>
      <c r="F690" s="89">
        <f>VLOOKUP(J690,'sinapi-set_23 nao deso'!$A:$J,6,0)</f>
        <v>31.51</v>
      </c>
      <c r="G690" s="71">
        <f>VLOOKUP(J690,'sinapi-set_23 nao deso'!$A:$J,7,0)+VLOOKUP(J690,'sinapi-set_23 nao deso'!$A:$J,10,0)</f>
        <v>46.35</v>
      </c>
      <c r="H690" s="71">
        <f>VLOOKUP(J690,'sinapi-set_23 nao deso'!$A:$J,8,0)</f>
        <v>62.65</v>
      </c>
      <c r="I690" s="10" t="s">
        <v>58</v>
      </c>
      <c r="J690" s="129">
        <v>5875</v>
      </c>
      <c r="K690" s="327">
        <f t="shared" ref="K690:K694" si="234">TRUNC($D690*F690,4)</f>
        <v>0.9768</v>
      </c>
      <c r="L690" s="327">
        <f t="shared" ref="L690:L694" si="235">TRUNC($D690*G690,4)</f>
        <v>1.4368000000000001</v>
      </c>
      <c r="M690" s="327">
        <f t="shared" ref="M690:M694" si="236">TRUNC($D690*H690,4)</f>
        <v>1.9420999999999999</v>
      </c>
    </row>
    <row r="691" spans="1:13" s="7" customFormat="1" ht="71.25" x14ac:dyDescent="0.2">
      <c r="A691" s="66">
        <v>2</v>
      </c>
      <c r="B691" s="321" t="str">
        <f>VLOOKUP(J691,'sinapi-set_23 nao deso'!$A:$J,2,0)</f>
        <v>RETROESCAVADEIRA SOBRE RODAS COM CARREGADEIRA, TRAÇÃO 4X4, POTÊNCIA LÍQ. 72 HP, CAÇAMBA CARREG. CAP. MÍN. 0,79 M3, CAÇAMBA RETRO CAP. 0,18 M3, PESO OPERACIONAL MÍN. 7.140 KG, PROFUNDIDADE ESCAVAÇÃO MÁX. 4,50 M - CHI DIURNO. AF_06/2014</v>
      </c>
      <c r="C691" s="320" t="str">
        <f>VLOOKUP(J691,'sinapi-set_23 nao deso'!$A:$J,3,0)</f>
        <v>CHI</v>
      </c>
      <c r="D691" s="322">
        <v>6.6000000000000003E-2</v>
      </c>
      <c r="E691" s="128" t="s">
        <v>12715</v>
      </c>
      <c r="F691" s="89">
        <f>VLOOKUP(J691,'sinapi-set_23 nao deso'!$A:$J,6,0)</f>
        <v>31.51</v>
      </c>
      <c r="G691" s="71">
        <f>VLOOKUP(J691,'sinapi-set_23 nao deso'!$A:$J,7,0)+VLOOKUP(J691,'sinapi-set_23 nao deso'!$A:$J,10,0)</f>
        <v>4.34</v>
      </c>
      <c r="H691" s="71">
        <f>VLOOKUP(J691,'sinapi-set_23 nao deso'!$A:$J,8,0)</f>
        <v>31.5</v>
      </c>
      <c r="I691" s="10" t="s">
        <v>58</v>
      </c>
      <c r="J691" s="129">
        <v>5877</v>
      </c>
      <c r="K691" s="327">
        <f t="shared" si="234"/>
        <v>2.0796000000000001</v>
      </c>
      <c r="L691" s="327">
        <f t="shared" si="235"/>
        <v>0.28639999999999999</v>
      </c>
      <c r="M691" s="327">
        <f t="shared" si="236"/>
        <v>2.0790000000000002</v>
      </c>
    </row>
    <row r="692" spans="1:13" s="7" customFormat="1" ht="28.5" x14ac:dyDescent="0.2">
      <c r="A692" s="66">
        <v>3</v>
      </c>
      <c r="B692" s="321" t="str">
        <f>VLOOKUP(J692,'sinapi-set_23 nao deso'!$A:$J,2,0)</f>
        <v>ASSENTADOR DE TUBOS COM ENCARGOS COMPLEMENTARES</v>
      </c>
      <c r="C692" s="320" t="str">
        <f>VLOOKUP(J692,'sinapi-set_23 nao deso'!$A:$J,3,0)</f>
        <v>H</v>
      </c>
      <c r="D692" s="322">
        <v>0.14699999999999999</v>
      </c>
      <c r="E692" s="128" t="s">
        <v>9290</v>
      </c>
      <c r="F692" s="89">
        <f>VLOOKUP(J692,'sinapi-set_23 nao deso'!$A:$J,6,0)</f>
        <v>27.51</v>
      </c>
      <c r="G692" s="71">
        <f>VLOOKUP(J692,'sinapi-set_23 nao deso'!$A:$J,7,0)+VLOOKUP(J692,'sinapi-set_23 nao deso'!$A:$J,10,0)</f>
        <v>4.34</v>
      </c>
      <c r="H692" s="71">
        <f>VLOOKUP(J692,'sinapi-set_23 nao deso'!$A:$J,8,0)</f>
        <v>0</v>
      </c>
      <c r="I692" s="10" t="s">
        <v>58</v>
      </c>
      <c r="J692" s="129">
        <v>88246</v>
      </c>
      <c r="K692" s="327">
        <f t="shared" si="234"/>
        <v>4.0438999999999998</v>
      </c>
      <c r="L692" s="327">
        <f t="shared" si="235"/>
        <v>0.63790000000000002</v>
      </c>
      <c r="M692" s="327">
        <f t="shared" si="236"/>
        <v>0</v>
      </c>
    </row>
    <row r="693" spans="1:13" s="7" customFormat="1" ht="14.25" x14ac:dyDescent="0.2">
      <c r="A693" s="66">
        <v>4</v>
      </c>
      <c r="B693" s="321" t="str">
        <f>VLOOKUP(J693,'sinapi-set_23 nao deso'!$A:$J,2,0)</f>
        <v>SERVENTE COM ENCARGOS COMPLEMENTARES</v>
      </c>
      <c r="C693" s="320" t="str">
        <f>VLOOKUP(J693,'sinapi-set_23 nao deso'!$A:$J,3,0)</f>
        <v>H</v>
      </c>
      <c r="D693" s="322">
        <v>0.29499999999999998</v>
      </c>
      <c r="E693" s="128" t="s">
        <v>9290</v>
      </c>
      <c r="F693" s="89">
        <f>VLOOKUP(J693,'sinapi-set_23 nao deso'!$A:$J,6,0)</f>
        <v>16.63</v>
      </c>
      <c r="G693" s="71">
        <f>VLOOKUP(J693,'sinapi-set_23 nao deso'!$A:$J,7,0)+VLOOKUP(J693,'sinapi-set_23 nao deso'!$A:$J,10,0)</f>
        <v>5.35</v>
      </c>
      <c r="H693" s="71">
        <f>VLOOKUP(J693,'sinapi-set_23 nao deso'!$A:$J,8,0)</f>
        <v>0</v>
      </c>
      <c r="I693" s="10" t="s">
        <v>58</v>
      </c>
      <c r="J693" s="129">
        <v>88316</v>
      </c>
      <c r="K693" s="327">
        <f t="shared" si="234"/>
        <v>4.9058000000000002</v>
      </c>
      <c r="L693" s="327">
        <f t="shared" si="235"/>
        <v>1.5782</v>
      </c>
      <c r="M693" s="327">
        <f t="shared" si="236"/>
        <v>0</v>
      </c>
    </row>
    <row r="694" spans="1:13" s="7" customFormat="1" ht="28.5" x14ac:dyDescent="0.2">
      <c r="A694" s="66">
        <v>5</v>
      </c>
      <c r="B694" s="321" t="str">
        <f>VLOOKUP(J694,'sinapi-set_23 nao deso'!$A:$J,2,0)</f>
        <v>ARGAMASSA TRAÇO 1:3 (EM VOLUME DE CIMENTO E AREIA MÉDIA ÚMIDA), PREPARO MANUAL. AF_08/2019</v>
      </c>
      <c r="C694" s="320" t="str">
        <f>VLOOKUP(J694,'sinapi-set_23 nao deso'!$A:$J,3,0)</f>
        <v>M3</v>
      </c>
      <c r="D694" s="322">
        <v>2E-3</v>
      </c>
      <c r="E694" s="128" t="s">
        <v>9264</v>
      </c>
      <c r="F694" s="89">
        <f>VLOOKUP(J694,'sinapi-set_23 nao deso'!$A:$J,6,0)</f>
        <v>142.51</v>
      </c>
      <c r="G694" s="71">
        <f>VLOOKUP(J694,'sinapi-set_23 nao deso'!$A:$J,7,0)+VLOOKUP(J694,'sinapi-set_23 nao deso'!$A:$J,10,0)</f>
        <v>527.99</v>
      </c>
      <c r="H694" s="71">
        <f>VLOOKUP(J694,'sinapi-set_23 nao deso'!$A:$J,8,0)</f>
        <v>0</v>
      </c>
      <c r="I694" s="10" t="s">
        <v>58</v>
      </c>
      <c r="J694" s="129">
        <v>88629</v>
      </c>
      <c r="K694" s="327">
        <f t="shared" si="234"/>
        <v>0.28499999999999998</v>
      </c>
      <c r="L694" s="327">
        <f t="shared" si="235"/>
        <v>1.0559000000000001</v>
      </c>
      <c r="M694" s="327">
        <f t="shared" si="236"/>
        <v>0</v>
      </c>
    </row>
    <row r="695" spans="1:13" x14ac:dyDescent="0.25">
      <c r="A695" s="7"/>
      <c r="B695" s="7"/>
      <c r="C695" s="7"/>
      <c r="D695" s="519"/>
      <c r="E695" s="7"/>
      <c r="F695" s="7"/>
      <c r="G695" s="7"/>
      <c r="H695" s="7"/>
      <c r="I695" s="7"/>
      <c r="J695" s="7"/>
      <c r="K695" s="7"/>
      <c r="L695" s="7"/>
      <c r="M695" s="7"/>
    </row>
    <row r="697" spans="1:13" s="14" customFormat="1" ht="14.25" x14ac:dyDescent="0.2">
      <c r="A697" s="308" t="s">
        <v>9</v>
      </c>
      <c r="B697" s="309" t="s">
        <v>70</v>
      </c>
      <c r="C697" s="309"/>
      <c r="D697" s="513"/>
      <c r="E697" s="309"/>
      <c r="F697" s="309" t="s">
        <v>69</v>
      </c>
      <c r="G697" s="309" t="s">
        <v>69</v>
      </c>
      <c r="H697" s="309" t="s">
        <v>69</v>
      </c>
      <c r="I697" s="312" t="s">
        <v>71</v>
      </c>
      <c r="J697" s="313"/>
      <c r="K697" s="342" t="s">
        <v>100</v>
      </c>
      <c r="L697" s="342" t="s">
        <v>12263</v>
      </c>
      <c r="M697" s="342" t="s">
        <v>12264</v>
      </c>
    </row>
    <row r="698" spans="1:13" s="15" customFormat="1" x14ac:dyDescent="0.25">
      <c r="A698" s="92" t="s">
        <v>12587</v>
      </c>
      <c r="B698" s="93" t="s">
        <v>12599</v>
      </c>
      <c r="C698" s="94"/>
      <c r="D698" s="514"/>
      <c r="E698" s="94"/>
      <c r="F698" s="95"/>
      <c r="G698" s="95"/>
      <c r="H698" s="95"/>
      <c r="I698" s="97" t="s">
        <v>79</v>
      </c>
      <c r="J698" s="96"/>
      <c r="K698" s="98">
        <f>TRUNC(SUM(K700:K704),2)</f>
        <v>15.02</v>
      </c>
      <c r="L698" s="98">
        <f>TRUNC(SUM(L700:L704),2)</f>
        <v>6.38</v>
      </c>
      <c r="M698" s="98">
        <f>TRUNC(SUM(M700:M704),2)</f>
        <v>4.9000000000000004</v>
      </c>
    </row>
    <row r="699" spans="1:13" s="15" customFormat="1" ht="28.5" x14ac:dyDescent="0.2">
      <c r="A699" s="99" t="s">
        <v>0</v>
      </c>
      <c r="B699" s="100" t="s">
        <v>1</v>
      </c>
      <c r="C699" s="101" t="s">
        <v>2</v>
      </c>
      <c r="D699" s="515" t="s">
        <v>95</v>
      </c>
      <c r="E699" s="103" t="s">
        <v>96</v>
      </c>
      <c r="F699" s="104" t="s">
        <v>97</v>
      </c>
      <c r="G699" s="104" t="s">
        <v>12259</v>
      </c>
      <c r="H699" s="104" t="s">
        <v>12260</v>
      </c>
      <c r="I699" s="105" t="s">
        <v>98</v>
      </c>
      <c r="J699" s="106"/>
      <c r="K699" s="104" t="s">
        <v>99</v>
      </c>
      <c r="L699" s="104" t="s">
        <v>12261</v>
      </c>
      <c r="M699" s="104" t="s">
        <v>12262</v>
      </c>
    </row>
    <row r="700" spans="1:13" s="7" customFormat="1" ht="71.25" x14ac:dyDescent="0.2">
      <c r="A700" s="66">
        <v>1</v>
      </c>
      <c r="B700" s="321" t="str">
        <f>VLOOKUP(J700,'sinapi-set_23 nao deso'!$A:$J,2,0)</f>
        <v>RETROESCAVADEIRA SOBRE RODAS COM CARREGADEIRA, TRAÇÃO 4X4, POTÊNCIA LÍQ. 72 HP, CAÇAMBA CARREG. CAP. MÍN. 0,79 M3, CAÇAMBA RETRO CAP. 0,18 M3, PESO OPERACIONAL MÍN. 7.140 KG, PROFUNDIDADE ESCAVAÇÃO MÁX. 4,50 M - CHP DIURNO. AF_06/2014</v>
      </c>
      <c r="C700" s="320" t="str">
        <f>VLOOKUP(J700,'sinapi-set_23 nao deso'!$A:$J,3,0)</f>
        <v>CHP</v>
      </c>
      <c r="D700" s="322">
        <v>3.7999999999999999E-2</v>
      </c>
      <c r="E700" s="128" t="s">
        <v>12716</v>
      </c>
      <c r="F700" s="89">
        <f>VLOOKUP(J700,'sinapi-set_23 nao deso'!$A:$J,6,0)</f>
        <v>31.51</v>
      </c>
      <c r="G700" s="71">
        <f>VLOOKUP(J700,'sinapi-set_23 nao deso'!$A:$J,7,0)+VLOOKUP(J700,'sinapi-set_23 nao deso'!$A:$J,10,0)</f>
        <v>46.35</v>
      </c>
      <c r="H700" s="71">
        <f>VLOOKUP(J700,'sinapi-set_23 nao deso'!$A:$J,8,0)</f>
        <v>62.65</v>
      </c>
      <c r="I700" s="10" t="s">
        <v>58</v>
      </c>
      <c r="J700" s="129">
        <v>5875</v>
      </c>
      <c r="K700" s="327">
        <f t="shared" ref="K700:K704" si="237">TRUNC($D700*F700,4)</f>
        <v>1.1973</v>
      </c>
      <c r="L700" s="327">
        <f t="shared" ref="L700:L704" si="238">TRUNC($D700*G700,4)</f>
        <v>1.7613000000000001</v>
      </c>
      <c r="M700" s="327">
        <f t="shared" ref="M700:M704" si="239">TRUNC($D700*H700,4)</f>
        <v>2.3807</v>
      </c>
    </row>
    <row r="701" spans="1:13" s="7" customFormat="1" ht="71.25" x14ac:dyDescent="0.2">
      <c r="A701" s="66">
        <v>2</v>
      </c>
      <c r="B701" s="321" t="str">
        <f>VLOOKUP(J701,'sinapi-set_23 nao deso'!$A:$J,2,0)</f>
        <v>RETROESCAVADEIRA SOBRE RODAS COM CARREGADEIRA, TRAÇÃO 4X4, POTÊNCIA LÍQ. 72 HP, CAÇAMBA CARREG. CAP. MÍN. 0,79 M3, CAÇAMBA RETRO CAP. 0,18 M3, PESO OPERACIONAL MÍN. 7.140 KG, PROFUNDIDADE ESCAVAÇÃO MÁX. 4,50 M - CHI DIURNO. AF_06/2014</v>
      </c>
      <c r="C701" s="320" t="str">
        <f>VLOOKUP(J701,'sinapi-set_23 nao deso'!$A:$J,3,0)</f>
        <v>CHI</v>
      </c>
      <c r="D701" s="322">
        <v>0.08</v>
      </c>
      <c r="E701" s="128" t="s">
        <v>12716</v>
      </c>
      <c r="F701" s="89">
        <f>VLOOKUP(J701,'sinapi-set_23 nao deso'!$A:$J,6,0)</f>
        <v>31.51</v>
      </c>
      <c r="G701" s="71">
        <f>VLOOKUP(J701,'sinapi-set_23 nao deso'!$A:$J,7,0)+VLOOKUP(J701,'sinapi-set_23 nao deso'!$A:$J,10,0)</f>
        <v>4.34</v>
      </c>
      <c r="H701" s="71">
        <f>VLOOKUP(J701,'sinapi-set_23 nao deso'!$A:$J,8,0)</f>
        <v>31.5</v>
      </c>
      <c r="I701" s="10" t="s">
        <v>58</v>
      </c>
      <c r="J701" s="129">
        <v>5877</v>
      </c>
      <c r="K701" s="327">
        <f t="shared" si="237"/>
        <v>2.5207999999999999</v>
      </c>
      <c r="L701" s="327">
        <f t="shared" si="238"/>
        <v>0.34720000000000001</v>
      </c>
      <c r="M701" s="327">
        <f t="shared" si="239"/>
        <v>2.52</v>
      </c>
    </row>
    <row r="702" spans="1:13" s="7" customFormat="1" ht="28.5" x14ac:dyDescent="0.2">
      <c r="A702" s="66">
        <v>3</v>
      </c>
      <c r="B702" s="321" t="str">
        <f>VLOOKUP(J702,'sinapi-set_23 nao deso'!$A:$J,2,0)</f>
        <v>ASSENTADOR DE TUBOS COM ENCARGOS COMPLEMENTARES</v>
      </c>
      <c r="C702" s="320" t="str">
        <f>VLOOKUP(J702,'sinapi-set_23 nao deso'!$A:$J,3,0)</f>
        <v>H</v>
      </c>
      <c r="D702" s="322">
        <v>0.17899999999999999</v>
      </c>
      <c r="E702" s="128" t="s">
        <v>9291</v>
      </c>
      <c r="F702" s="89">
        <f>VLOOKUP(J702,'sinapi-set_23 nao deso'!$A:$J,6,0)</f>
        <v>27.51</v>
      </c>
      <c r="G702" s="71">
        <f>VLOOKUP(J702,'sinapi-set_23 nao deso'!$A:$J,7,0)+VLOOKUP(J702,'sinapi-set_23 nao deso'!$A:$J,10,0)</f>
        <v>4.34</v>
      </c>
      <c r="H702" s="71">
        <f>VLOOKUP(J702,'sinapi-set_23 nao deso'!$A:$J,8,0)</f>
        <v>0</v>
      </c>
      <c r="I702" s="10" t="s">
        <v>58</v>
      </c>
      <c r="J702" s="129">
        <v>88246</v>
      </c>
      <c r="K702" s="327">
        <f t="shared" si="237"/>
        <v>4.9241999999999999</v>
      </c>
      <c r="L702" s="327">
        <f t="shared" si="238"/>
        <v>0.77680000000000005</v>
      </c>
      <c r="M702" s="327">
        <f t="shared" si="239"/>
        <v>0</v>
      </c>
    </row>
    <row r="703" spans="1:13" s="7" customFormat="1" ht="14.25" x14ac:dyDescent="0.2">
      <c r="A703" s="66">
        <v>4</v>
      </c>
      <c r="B703" s="321" t="str">
        <f>VLOOKUP(J703,'sinapi-set_23 nao deso'!$A:$J,2,0)</f>
        <v>SERVENTE COM ENCARGOS COMPLEMENTARES</v>
      </c>
      <c r="C703" s="320" t="str">
        <f>VLOOKUP(J703,'sinapi-set_23 nao deso'!$A:$J,3,0)</f>
        <v>H</v>
      </c>
      <c r="D703" s="322">
        <v>0.35799999999999998</v>
      </c>
      <c r="E703" s="128" t="s">
        <v>9291</v>
      </c>
      <c r="F703" s="89">
        <f>VLOOKUP(J703,'sinapi-set_23 nao deso'!$A:$J,6,0)</f>
        <v>16.63</v>
      </c>
      <c r="G703" s="71">
        <f>VLOOKUP(J703,'sinapi-set_23 nao deso'!$A:$J,7,0)+VLOOKUP(J703,'sinapi-set_23 nao deso'!$A:$J,10,0)</f>
        <v>5.35</v>
      </c>
      <c r="H703" s="71">
        <f>VLOOKUP(J703,'sinapi-set_23 nao deso'!$A:$J,8,0)</f>
        <v>0</v>
      </c>
      <c r="I703" s="10" t="s">
        <v>58</v>
      </c>
      <c r="J703" s="129">
        <v>88316</v>
      </c>
      <c r="K703" s="327">
        <f t="shared" si="237"/>
        <v>5.9535</v>
      </c>
      <c r="L703" s="327">
        <f t="shared" si="238"/>
        <v>1.9153</v>
      </c>
      <c r="M703" s="327">
        <f t="shared" si="239"/>
        <v>0</v>
      </c>
    </row>
    <row r="704" spans="1:13" s="7" customFormat="1" ht="28.5" x14ac:dyDescent="0.2">
      <c r="A704" s="66">
        <v>5</v>
      </c>
      <c r="B704" s="321" t="str">
        <f>VLOOKUP(J704,'sinapi-set_23 nao deso'!$A:$J,2,0)</f>
        <v>ARGAMASSA TRAÇO 1:3 (EM VOLUME DE CIMENTO E AREIA MÉDIA ÚMIDA), PREPARO MANUAL. AF_08/2019</v>
      </c>
      <c r="C704" s="320" t="str">
        <f>VLOOKUP(J704,'sinapi-set_23 nao deso'!$A:$J,3,0)</f>
        <v>M3</v>
      </c>
      <c r="D704" s="322">
        <v>3.0000000000000001E-3</v>
      </c>
      <c r="E704" s="128" t="s">
        <v>9292</v>
      </c>
      <c r="F704" s="89">
        <f>VLOOKUP(J704,'sinapi-set_23 nao deso'!$A:$J,6,0)</f>
        <v>142.51</v>
      </c>
      <c r="G704" s="71">
        <f>VLOOKUP(J704,'sinapi-set_23 nao deso'!$A:$J,7,0)+VLOOKUP(J704,'sinapi-set_23 nao deso'!$A:$J,10,0)</f>
        <v>527.99</v>
      </c>
      <c r="H704" s="71">
        <f>VLOOKUP(J704,'sinapi-set_23 nao deso'!$A:$J,8,0)</f>
        <v>0</v>
      </c>
      <c r="I704" s="10" t="s">
        <v>58</v>
      </c>
      <c r="J704" s="129">
        <v>88629</v>
      </c>
      <c r="K704" s="327">
        <f t="shared" si="237"/>
        <v>0.42749999999999999</v>
      </c>
      <c r="L704" s="327">
        <f t="shared" si="238"/>
        <v>1.5839000000000001</v>
      </c>
      <c r="M704" s="327">
        <f t="shared" si="239"/>
        <v>0</v>
      </c>
    </row>
    <row r="705" spans="1:13" x14ac:dyDescent="0.25">
      <c r="A705" s="7"/>
      <c r="B705" s="7"/>
      <c r="C705" s="7"/>
      <c r="D705" s="519"/>
      <c r="E705" s="7"/>
      <c r="F705" s="7"/>
      <c r="G705" s="7"/>
      <c r="H705" s="7"/>
      <c r="I705" s="7"/>
      <c r="J705" s="7"/>
      <c r="K705" s="7"/>
      <c r="L705" s="7"/>
      <c r="M705" s="7"/>
    </row>
    <row r="707" spans="1:13" s="328" customFormat="1" x14ac:dyDescent="0.25">
      <c r="A707" s="308" t="s">
        <v>9</v>
      </c>
      <c r="B707" s="309" t="s">
        <v>70</v>
      </c>
      <c r="C707" s="339"/>
      <c r="D707" s="340"/>
      <c r="E707" s="309"/>
      <c r="F707" s="309" t="s">
        <v>69</v>
      </c>
      <c r="G707" s="309"/>
      <c r="H707" s="309"/>
      <c r="I707" s="312" t="s">
        <v>71</v>
      </c>
      <c r="J707" s="341"/>
      <c r="K707" s="313" t="s">
        <v>100</v>
      </c>
      <c r="L707" s="342" t="s">
        <v>12263</v>
      </c>
      <c r="M707" s="342" t="s">
        <v>12264</v>
      </c>
    </row>
    <row r="708" spans="1:13" s="328" customFormat="1" x14ac:dyDescent="0.25">
      <c r="A708" s="92" t="s">
        <v>12588</v>
      </c>
      <c r="B708" s="93" t="s">
        <v>12488</v>
      </c>
      <c r="C708" s="343"/>
      <c r="D708" s="344"/>
      <c r="E708" s="94"/>
      <c r="F708" s="315"/>
      <c r="G708" s="315"/>
      <c r="H708" s="315"/>
      <c r="I708" s="97" t="s">
        <v>40</v>
      </c>
      <c r="J708" s="316"/>
      <c r="K708" s="317">
        <f>TRUNC(SUM(K710),2)</f>
        <v>1064.32</v>
      </c>
      <c r="L708" s="317">
        <f>TRUNC(SUM(L710),2)</f>
        <v>342.4</v>
      </c>
      <c r="M708" s="317">
        <f>TRUNC(SUM(M710),2)</f>
        <v>0</v>
      </c>
    </row>
    <row r="709" spans="1:13" s="328" customFormat="1" ht="28.5" x14ac:dyDescent="0.25">
      <c r="A709" s="99" t="s">
        <v>0</v>
      </c>
      <c r="B709" s="100" t="s">
        <v>1</v>
      </c>
      <c r="C709" s="101" t="s">
        <v>2</v>
      </c>
      <c r="D709" s="319" t="s">
        <v>95</v>
      </c>
      <c r="E709" s="103" t="s">
        <v>96</v>
      </c>
      <c r="F709" s="104" t="s">
        <v>97</v>
      </c>
      <c r="G709" s="104" t="s">
        <v>12259</v>
      </c>
      <c r="H709" s="104" t="s">
        <v>12260</v>
      </c>
      <c r="I709" s="105" t="s">
        <v>98</v>
      </c>
      <c r="J709" s="106"/>
      <c r="K709" s="104" t="s">
        <v>99</v>
      </c>
      <c r="L709" s="104" t="s">
        <v>12261</v>
      </c>
      <c r="M709" s="356" t="s">
        <v>12262</v>
      </c>
    </row>
    <row r="710" spans="1:13" s="328" customFormat="1" x14ac:dyDescent="0.25">
      <c r="A710" s="346">
        <v>1</v>
      </c>
      <c r="B710" s="321" t="str">
        <f>VLOOKUP(J710,'sinapi-set_23 nao deso'!$A:$J,2,0)</f>
        <v>SERVENTE COM ENCARGOS COMPLEMENTARES</v>
      </c>
      <c r="C710" s="320" t="str">
        <f>VLOOKUP(J710,'sinapi-set_23 nao deso'!$A:$J,3,0)</f>
        <v>H</v>
      </c>
      <c r="D710" s="322">
        <f>8*4*2</f>
        <v>64</v>
      </c>
      <c r="E710" s="349" t="s">
        <v>12489</v>
      </c>
      <c r="F710" s="89">
        <f>VLOOKUP(J710,'sinapi-set_23 nao deso'!$A:$J,6,0)</f>
        <v>16.63</v>
      </c>
      <c r="G710" s="71">
        <f>VLOOKUP(J710,'sinapi-set_23 nao deso'!$A:$J,7,0)+VLOOKUP(J710,'sinapi-set_23 nao deso'!$A:$J,10,0)</f>
        <v>5.35</v>
      </c>
      <c r="H710" s="71">
        <f>VLOOKUP(J710,'sinapi-set_23 nao deso'!$A:$J,8,0)</f>
        <v>0</v>
      </c>
      <c r="I710" s="334" t="s">
        <v>58</v>
      </c>
      <c r="J710" s="335">
        <v>88316</v>
      </c>
      <c r="K710" s="327">
        <f t="shared" ref="K710" si="240">TRUNC($D710*F710,4)</f>
        <v>1064.32</v>
      </c>
      <c r="L710" s="327">
        <f t="shared" ref="L710" si="241">TRUNC($D710*G710,4)</f>
        <v>342.4</v>
      </c>
      <c r="M710" s="327">
        <f t="shared" ref="M710" si="242">TRUNC($D710*H710,4)</f>
        <v>0</v>
      </c>
    </row>
    <row r="711" spans="1:13" s="328" customFormat="1" x14ac:dyDescent="0.25">
      <c r="D711" s="348"/>
      <c r="J711" s="400"/>
    </row>
    <row r="712" spans="1:13" s="328" customFormat="1" x14ac:dyDescent="0.25">
      <c r="D712" s="338"/>
      <c r="J712" s="400"/>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3"/>
  <sheetViews>
    <sheetView showGridLines="0" zoomScale="85" zoomScaleNormal="85" workbookViewId="0">
      <selection activeCell="G37" sqref="G37"/>
    </sheetView>
  </sheetViews>
  <sheetFormatPr defaultRowHeight="15" x14ac:dyDescent="0.25"/>
  <cols>
    <col min="1" max="1" width="8.42578125" bestFit="1" customWidth="1"/>
    <col min="2" max="2" width="66.85546875" customWidth="1"/>
    <col min="3" max="3" width="20.85546875" bestFit="1" customWidth="1"/>
    <col min="4" max="4" width="30.85546875" bestFit="1" customWidth="1"/>
    <col min="5" max="5" width="19.7109375" customWidth="1"/>
    <col min="6" max="6" width="16.42578125" bestFit="1" customWidth="1"/>
    <col min="7" max="7" width="16.7109375" bestFit="1" customWidth="1"/>
    <col min="9" max="9" width="14.140625" bestFit="1" customWidth="1"/>
    <col min="12" max="12" width="13.85546875" bestFit="1" customWidth="1"/>
    <col min="13" max="13" width="9.7109375" bestFit="1" customWidth="1"/>
  </cols>
  <sheetData>
    <row r="1" spans="1:8" s="17" customFormat="1" ht="19.5" customHeight="1" thickBot="1" x14ac:dyDescent="0.25">
      <c r="A1" s="16"/>
      <c r="B1" s="34" t="s">
        <v>78</v>
      </c>
      <c r="C1" s="16"/>
      <c r="D1" s="16"/>
      <c r="E1" s="16"/>
      <c r="F1" s="16"/>
      <c r="G1" s="16"/>
    </row>
    <row r="2" spans="1:8" s="17" customFormat="1" ht="18.75" x14ac:dyDescent="0.2">
      <c r="A2" s="18"/>
      <c r="B2" s="35" t="s">
        <v>81</v>
      </c>
      <c r="C2" s="19"/>
      <c r="D2" s="19"/>
      <c r="E2" s="19"/>
      <c r="F2" s="19"/>
      <c r="G2" s="20"/>
    </row>
    <row r="3" spans="1:8" s="17" customFormat="1" x14ac:dyDescent="0.2">
      <c r="A3" s="21"/>
      <c r="B3" s="25" t="str">
        <f>orcamento!D3</f>
        <v>Objeto: EXECUÇÃO DE OBRA DE PAVIMENTAÇÃO E DRENAGEM DA RUA REINALDO MULLER</v>
      </c>
      <c r="C3" s="25"/>
      <c r="D3" s="23"/>
      <c r="E3" s="23"/>
      <c r="F3" s="23"/>
      <c r="G3" s="24"/>
    </row>
    <row r="4" spans="1:8" s="17" customFormat="1" x14ac:dyDescent="0.2">
      <c r="A4" s="21"/>
      <c r="B4" s="25" t="str">
        <f>orcamento!D4</f>
        <v>Endereço: Rua Reinaldo Muller, Trecho Rua Espatódeas até Rua Evaldo Queiroz de Figueiredo, Porto Alegre, RS</v>
      </c>
      <c r="C4" s="22"/>
      <c r="D4" s="22"/>
      <c r="E4" s="22"/>
      <c r="F4" s="23"/>
      <c r="G4" s="24"/>
    </row>
    <row r="5" spans="1:8" s="17" customFormat="1" ht="14.25" x14ac:dyDescent="0.2">
      <c r="A5" s="21"/>
      <c r="B5" s="22"/>
      <c r="C5" s="22"/>
      <c r="D5" s="22"/>
      <c r="E5" s="22"/>
      <c r="F5" s="23"/>
      <c r="G5" s="24"/>
    </row>
    <row r="6" spans="1:8" s="17" customFormat="1" ht="18" x14ac:dyDescent="0.2">
      <c r="A6" s="21"/>
      <c r="B6" s="27" t="s">
        <v>26</v>
      </c>
      <c r="D6" s="26"/>
      <c r="E6" s="26"/>
      <c r="F6" s="26"/>
      <c r="G6" s="28"/>
    </row>
    <row r="7" spans="1:8" s="33" customFormat="1" ht="13.5" thickBot="1" x14ac:dyDescent="0.25">
      <c r="A7" s="29"/>
      <c r="B7" s="30"/>
      <c r="C7" s="30"/>
      <c r="D7" s="30"/>
      <c r="E7" s="30"/>
      <c r="F7" s="31"/>
      <c r="G7" s="32"/>
    </row>
    <row r="8" spans="1:8" s="15" customFormat="1" x14ac:dyDescent="0.2">
      <c r="A8" s="107" t="s">
        <v>72</v>
      </c>
      <c r="B8" s="563" t="s">
        <v>13301</v>
      </c>
      <c r="C8" s="108"/>
      <c r="D8" s="108"/>
      <c r="E8" s="109" t="s">
        <v>89</v>
      </c>
      <c r="F8" s="110">
        <f>TRUNC(IF(MEDIAN(G10:G12)&lt;AVERAGE(G10:G12),MEDIAN(G10:G12),AVERAGE(G10:G12)),2)</f>
        <v>15</v>
      </c>
      <c r="G8" s="111" t="s">
        <v>62</v>
      </c>
    </row>
    <row r="9" spans="1:8" s="15" customFormat="1" ht="14.25" x14ac:dyDescent="0.2">
      <c r="A9" s="112"/>
      <c r="B9" s="113" t="s">
        <v>4873</v>
      </c>
      <c r="C9" s="113" t="s">
        <v>4874</v>
      </c>
      <c r="D9" s="113" t="s">
        <v>4875</v>
      </c>
      <c r="E9" s="114" t="s">
        <v>4876</v>
      </c>
      <c r="F9" s="114" t="s">
        <v>21</v>
      </c>
      <c r="G9" s="115" t="s">
        <v>22</v>
      </c>
    </row>
    <row r="10" spans="1:8" s="15" customFormat="1" ht="14.25" x14ac:dyDescent="0.2">
      <c r="A10" s="116" t="s">
        <v>23</v>
      </c>
      <c r="B10" s="117" t="s">
        <v>12519</v>
      </c>
      <c r="C10" s="118"/>
      <c r="D10" s="119" t="s">
        <v>12806</v>
      </c>
      <c r="E10" s="119" t="s">
        <v>12807</v>
      </c>
      <c r="F10" s="120">
        <v>45125</v>
      </c>
      <c r="G10" s="121">
        <v>15</v>
      </c>
      <c r="H10" s="503"/>
    </row>
    <row r="11" spans="1:8" s="15" customFormat="1" ht="14.25" x14ac:dyDescent="0.2">
      <c r="A11" s="116" t="s">
        <v>24</v>
      </c>
      <c r="B11" s="117" t="s">
        <v>13235</v>
      </c>
      <c r="C11" s="118"/>
      <c r="D11" s="119" t="s">
        <v>12805</v>
      </c>
      <c r="E11" s="119" t="s">
        <v>12808</v>
      </c>
      <c r="F11" s="120">
        <v>44832</v>
      </c>
      <c r="G11" s="121">
        <v>35</v>
      </c>
      <c r="H11" s="504"/>
    </row>
    <row r="12" spans="1:8" s="15" customFormat="1" ht="14.25" x14ac:dyDescent="0.2">
      <c r="A12" s="116" t="s">
        <v>25</v>
      </c>
      <c r="B12" s="117" t="s">
        <v>13248</v>
      </c>
      <c r="C12" s="118"/>
      <c r="D12" s="119" t="s">
        <v>13249</v>
      </c>
      <c r="E12" s="119" t="s">
        <v>13250</v>
      </c>
      <c r="F12" s="120">
        <v>45195</v>
      </c>
      <c r="G12" s="121">
        <v>10</v>
      </c>
      <c r="H12" s="503"/>
    </row>
    <row r="13" spans="1:8" s="7" customFormat="1" ht="14.25" x14ac:dyDescent="0.2"/>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0"/>
  <sheetViews>
    <sheetView showGridLines="0" zoomScale="85" zoomScaleNormal="85" workbookViewId="0">
      <selection activeCell="P28" sqref="P28"/>
    </sheetView>
  </sheetViews>
  <sheetFormatPr defaultRowHeight="15" x14ac:dyDescent="0.25"/>
  <cols>
    <col min="1" max="1" width="12.28515625" style="6" customWidth="1"/>
    <col min="2" max="2" width="15" style="6" customWidth="1"/>
    <col min="3" max="3" width="24.28515625" style="6" customWidth="1"/>
    <col min="4" max="4" width="83.85546875" style="6" customWidth="1"/>
    <col min="5" max="5" width="8.28515625" style="6" customWidth="1"/>
    <col min="6" max="6" width="11.5703125" style="6" customWidth="1"/>
    <col min="7" max="7" width="19.140625" style="6" customWidth="1"/>
    <col min="8" max="8" width="22.85546875" style="6" bestFit="1" customWidth="1"/>
    <col min="9" max="9" width="13.42578125" style="6" customWidth="1"/>
    <col min="10" max="10" width="13.140625" style="6" customWidth="1"/>
    <col min="11" max="11" width="9.140625" style="6"/>
    <col min="12" max="12" width="20.42578125" style="6" customWidth="1"/>
    <col min="13" max="16384" width="9.140625" style="6"/>
  </cols>
  <sheetData>
    <row r="1" spans="1:12" s="17" customFormat="1" ht="21" thickBot="1" x14ac:dyDescent="0.25">
      <c r="A1" s="16"/>
      <c r="B1" s="34" t="s">
        <v>78</v>
      </c>
      <c r="C1" s="16"/>
      <c r="D1" s="16"/>
      <c r="E1" s="16"/>
      <c r="F1" s="16"/>
      <c r="G1" s="16"/>
      <c r="H1" s="123"/>
      <c r="I1" s="123"/>
      <c r="J1" s="123"/>
      <c r="K1" s="123"/>
      <c r="L1" s="158"/>
    </row>
    <row r="2" spans="1:12" s="17" customFormat="1" ht="18.75" x14ac:dyDescent="0.2">
      <c r="A2" s="19"/>
      <c r="B2" s="35" t="str">
        <f>orcamento!D2</f>
        <v>SECRETARIA MUNICIPAL DE OBRAS E INFRAESTRUTURA</v>
      </c>
      <c r="C2" s="19"/>
      <c r="D2" s="19"/>
      <c r="E2" s="19"/>
      <c r="F2" s="19"/>
      <c r="G2" s="19"/>
      <c r="H2" s="42"/>
      <c r="I2" s="42"/>
      <c r="J2" s="42"/>
      <c r="K2" s="42"/>
      <c r="L2" s="159"/>
    </row>
    <row r="3" spans="1:12" s="17" customFormat="1" x14ac:dyDescent="0.2">
      <c r="A3" s="160"/>
      <c r="B3" s="84" t="str">
        <f>orcamento!D3</f>
        <v>Objeto: EXECUÇÃO DE OBRA DE PAVIMENTAÇÃO E DRENAGEM DA RUA REINALDO MULLER</v>
      </c>
      <c r="C3" s="22"/>
      <c r="D3" s="23"/>
      <c r="E3" s="23"/>
      <c r="F3" s="23"/>
      <c r="G3" s="23"/>
      <c r="H3" s="43"/>
      <c r="I3" s="43"/>
      <c r="J3" s="43"/>
      <c r="K3" s="43"/>
      <c r="L3" s="161"/>
    </row>
    <row r="4" spans="1:12" s="17" customFormat="1" x14ac:dyDescent="0.2">
      <c r="A4" s="160"/>
      <c r="B4" s="84" t="str">
        <f>orcamento!D4</f>
        <v>Endereço: Rua Reinaldo Muller, Trecho Rua Espatódeas até Rua Evaldo Queiroz de Figueiredo, Porto Alegre, RS</v>
      </c>
      <c r="C4" s="22"/>
      <c r="D4" s="22"/>
      <c r="E4" s="22"/>
      <c r="F4" s="22"/>
      <c r="G4" s="22"/>
      <c r="H4" s="44"/>
      <c r="I4" s="44"/>
      <c r="J4" s="44"/>
      <c r="K4" s="44"/>
      <c r="L4" s="161"/>
    </row>
    <row r="5" spans="1:12" s="17" customFormat="1" ht="14.25" x14ac:dyDescent="0.2">
      <c r="A5" s="160"/>
      <c r="B5" s="22"/>
      <c r="C5" s="22"/>
      <c r="D5" s="23"/>
      <c r="E5" s="23"/>
      <c r="F5" s="23"/>
      <c r="G5" s="23"/>
      <c r="H5" s="43"/>
      <c r="I5" s="43"/>
      <c r="J5" s="43"/>
      <c r="K5" s="43"/>
      <c r="L5" s="161"/>
    </row>
    <row r="6" spans="1:12" s="17" customFormat="1" ht="18" x14ac:dyDescent="0.2">
      <c r="A6" s="160"/>
      <c r="B6" s="162" t="s">
        <v>12280</v>
      </c>
      <c r="C6" s="26"/>
      <c r="D6" s="26"/>
      <c r="E6" s="26"/>
      <c r="F6" s="26"/>
      <c r="G6" s="26"/>
      <c r="H6" s="45"/>
      <c r="I6" s="45"/>
      <c r="J6" s="45"/>
      <c r="K6" s="45"/>
      <c r="L6" s="163"/>
    </row>
    <row r="7" spans="1:12" s="33" customFormat="1" ht="13.5" thickBot="1" x14ac:dyDescent="0.25">
      <c r="A7" s="30"/>
      <c r="B7" s="30"/>
      <c r="C7" s="30"/>
      <c r="D7" s="30"/>
      <c r="E7" s="30"/>
      <c r="F7" s="31"/>
      <c r="G7" s="31"/>
      <c r="H7" s="46"/>
      <c r="I7" s="46"/>
      <c r="J7" s="46"/>
      <c r="K7" s="46"/>
      <c r="L7" s="164"/>
    </row>
    <row r="8" spans="1:12" s="7" customFormat="1" ht="30" customHeight="1" x14ac:dyDescent="0.2">
      <c r="A8" s="165" t="s">
        <v>93</v>
      </c>
      <c r="B8" s="165" t="s">
        <v>92</v>
      </c>
      <c r="C8" s="58" t="s">
        <v>93</v>
      </c>
      <c r="D8" s="59" t="s">
        <v>1</v>
      </c>
      <c r="E8" s="59" t="s">
        <v>2</v>
      </c>
      <c r="F8" s="612" t="s">
        <v>12281</v>
      </c>
      <c r="G8" s="612" t="s">
        <v>12282</v>
      </c>
      <c r="H8" s="54"/>
      <c r="I8" s="166" t="s">
        <v>12283</v>
      </c>
      <c r="J8" s="167">
        <f>dados!B9</f>
        <v>45170</v>
      </c>
      <c r="K8" s="52"/>
      <c r="L8" s="614" t="s">
        <v>12284</v>
      </c>
    </row>
    <row r="9" spans="1:12" s="7" customFormat="1" x14ac:dyDescent="0.2">
      <c r="A9" s="168"/>
      <c r="B9" s="168"/>
      <c r="C9" s="61"/>
      <c r="D9" s="59"/>
      <c r="E9" s="59"/>
      <c r="F9" s="613"/>
      <c r="G9" s="613"/>
      <c r="H9" s="169" t="s">
        <v>12285</v>
      </c>
      <c r="I9" s="169" t="s">
        <v>12286</v>
      </c>
      <c r="J9" s="169" t="s">
        <v>12287</v>
      </c>
      <c r="K9" s="169" t="s">
        <v>12288</v>
      </c>
      <c r="L9" s="615"/>
    </row>
    <row r="10" spans="1:12" x14ac:dyDescent="0.25">
      <c r="A10" s="170" t="s">
        <v>12465</v>
      </c>
      <c r="B10" s="170" t="s">
        <v>12482</v>
      </c>
      <c r="C10" s="172" t="s">
        <v>12484</v>
      </c>
      <c r="D10" s="393" t="s">
        <v>12483</v>
      </c>
      <c r="E10" s="394" t="s">
        <v>40</v>
      </c>
      <c r="F10" s="173">
        <v>44927</v>
      </c>
      <c r="G10" s="189">
        <v>254.59</v>
      </c>
      <c r="H10" s="171"/>
      <c r="I10" s="171"/>
      <c r="J10" s="171"/>
      <c r="K10" s="171"/>
      <c r="L10" s="395">
        <f>G10</f>
        <v>254.59</v>
      </c>
    </row>
    <row r="11" spans="1:12" x14ac:dyDescent="0.25">
      <c r="A11" s="174"/>
      <c r="B11" s="175"/>
      <c r="C11" s="176"/>
      <c r="D11" s="177"/>
      <c r="E11" s="178"/>
      <c r="F11" s="179"/>
      <c r="G11" s="180"/>
      <c r="H11" s="181"/>
      <c r="I11" s="182"/>
      <c r="J11" s="182"/>
      <c r="K11" s="183"/>
      <c r="L11" s="184"/>
    </row>
    <row r="12" spans="1:12" x14ac:dyDescent="0.25">
      <c r="A12" s="170" t="s">
        <v>12289</v>
      </c>
      <c r="B12" s="170" t="s">
        <v>12290</v>
      </c>
      <c r="C12" s="171"/>
      <c r="D12" s="172"/>
      <c r="E12" s="171"/>
      <c r="F12" s="173">
        <f>J8</f>
        <v>45170</v>
      </c>
      <c r="G12" s="171"/>
      <c r="H12" s="171"/>
      <c r="I12" s="171"/>
      <c r="J12" s="171"/>
      <c r="K12" s="171"/>
      <c r="L12" s="171"/>
    </row>
    <row r="13" spans="1:12" x14ac:dyDescent="0.25">
      <c r="A13" s="174"/>
      <c r="B13" s="175"/>
      <c r="C13" s="176"/>
      <c r="D13" s="177"/>
      <c r="E13" s="178"/>
      <c r="F13" s="179"/>
      <c r="G13" s="180"/>
      <c r="H13" s="181"/>
      <c r="I13" s="182"/>
      <c r="J13" s="182"/>
      <c r="K13" s="183"/>
      <c r="L13" s="184"/>
    </row>
    <row r="14" spans="1:12" x14ac:dyDescent="0.25">
      <c r="A14" s="185" t="s">
        <v>12291</v>
      </c>
      <c r="B14" s="185" t="s">
        <v>12292</v>
      </c>
      <c r="C14" s="186" t="s">
        <v>12293</v>
      </c>
      <c r="D14" s="187" t="s">
        <v>12294</v>
      </c>
      <c r="E14" s="188" t="s">
        <v>18</v>
      </c>
      <c r="F14" s="173">
        <v>45108</v>
      </c>
      <c r="G14" s="189">
        <v>34.225499999999997</v>
      </c>
      <c r="H14" s="171"/>
      <c r="I14" s="171"/>
      <c r="J14" s="171"/>
      <c r="K14" s="171"/>
      <c r="L14" s="193">
        <f>TRUNC(G14*(1+K14),2)</f>
        <v>34.22</v>
      </c>
    </row>
    <row r="15" spans="1:12" x14ac:dyDescent="0.25">
      <c r="A15" s="185" t="s">
        <v>12652</v>
      </c>
      <c r="B15" s="185" t="s">
        <v>12292</v>
      </c>
      <c r="C15" s="186" t="s">
        <v>12656</v>
      </c>
      <c r="D15" s="187" t="s">
        <v>12655</v>
      </c>
      <c r="E15" s="188" t="s">
        <v>40</v>
      </c>
      <c r="F15" s="173">
        <v>45108</v>
      </c>
      <c r="G15" s="422">
        <v>201.3879</v>
      </c>
      <c r="H15" s="171"/>
      <c r="I15" s="171"/>
      <c r="J15" s="171"/>
      <c r="K15" s="171"/>
      <c r="L15" s="193">
        <f t="shared" ref="L15:L16" si="0">TRUNC(G15*(1+K15),2)</f>
        <v>201.38</v>
      </c>
    </row>
    <row r="16" spans="1:12" ht="28.5" x14ac:dyDescent="0.25">
      <c r="A16" s="185" t="s">
        <v>12653</v>
      </c>
      <c r="B16" s="185" t="s">
        <v>12292</v>
      </c>
      <c r="C16" s="186" t="s">
        <v>12654</v>
      </c>
      <c r="D16" s="187" t="s">
        <v>12657</v>
      </c>
      <c r="E16" s="188" t="s">
        <v>40</v>
      </c>
      <c r="F16" s="173">
        <v>45108</v>
      </c>
      <c r="G16" s="422">
        <v>132.59610000000001</v>
      </c>
      <c r="H16" s="171"/>
      <c r="I16" s="171"/>
      <c r="J16" s="171"/>
      <c r="K16" s="171"/>
      <c r="L16" s="193">
        <f t="shared" si="0"/>
        <v>132.59</v>
      </c>
    </row>
    <row r="17" spans="1:12" x14ac:dyDescent="0.25">
      <c r="A17" s="185" t="s">
        <v>12711</v>
      </c>
      <c r="B17" s="185" t="s">
        <v>12292</v>
      </c>
      <c r="C17" s="186" t="s">
        <v>12495</v>
      </c>
      <c r="D17" s="405" t="s">
        <v>12710</v>
      </c>
      <c r="E17" s="188" t="s">
        <v>18</v>
      </c>
      <c r="F17" s="173">
        <v>45108</v>
      </c>
      <c r="G17" s="422">
        <v>361.44720000000001</v>
      </c>
      <c r="H17" s="171"/>
      <c r="I17" s="171"/>
      <c r="J17" s="171"/>
      <c r="K17" s="171"/>
      <c r="L17" s="193">
        <f t="shared" ref="L17" si="1">TRUNC(G17*(1+K17),2)</f>
        <v>361.44</v>
      </c>
    </row>
    <row r="18" spans="1:12" ht="16.5" customHeight="1" x14ac:dyDescent="0.25">
      <c r="A18" s="185" t="s">
        <v>12521</v>
      </c>
      <c r="B18" s="185" t="s">
        <v>12292</v>
      </c>
      <c r="C18" s="186" t="s">
        <v>12719</v>
      </c>
      <c r="D18" s="418" t="s">
        <v>12718</v>
      </c>
      <c r="E18" s="188" t="s">
        <v>4571</v>
      </c>
      <c r="F18" s="173">
        <v>45108</v>
      </c>
      <c r="G18" s="422">
        <v>11220</v>
      </c>
      <c r="H18" s="171"/>
      <c r="I18" s="171"/>
      <c r="J18" s="171"/>
      <c r="K18" s="171"/>
      <c r="L18" s="193">
        <f t="shared" ref="L18" si="2">TRUNC(G18*(1+K18),2)</f>
        <v>11220</v>
      </c>
    </row>
    <row r="19" spans="1:12" ht="28.5" x14ac:dyDescent="0.25">
      <c r="A19" s="185" t="s">
        <v>12522</v>
      </c>
      <c r="B19" s="185" t="s">
        <v>12292</v>
      </c>
      <c r="C19" s="186" t="s">
        <v>12794</v>
      </c>
      <c r="D19" s="418" t="s">
        <v>12792</v>
      </c>
      <c r="E19" s="188" t="s">
        <v>18</v>
      </c>
      <c r="F19" s="173">
        <v>45108</v>
      </c>
      <c r="G19" s="422">
        <v>1174.7933</v>
      </c>
      <c r="H19" s="171"/>
      <c r="I19" s="171"/>
      <c r="J19" s="171"/>
      <c r="K19" s="171"/>
      <c r="L19" s="193">
        <f t="shared" ref="L19:L20" si="3">TRUNC(G19*(1+K19),2)</f>
        <v>1174.79</v>
      </c>
    </row>
    <row r="20" spans="1:12" ht="16.5" customHeight="1" x14ac:dyDescent="0.25">
      <c r="A20" s="185" t="s">
        <v>12615</v>
      </c>
      <c r="B20" s="185" t="s">
        <v>12292</v>
      </c>
      <c r="C20" s="186" t="s">
        <v>12795</v>
      </c>
      <c r="D20" s="418" t="s">
        <v>12793</v>
      </c>
      <c r="E20" s="188" t="s">
        <v>18</v>
      </c>
      <c r="F20" s="173">
        <v>45108</v>
      </c>
      <c r="G20" s="422">
        <v>69.042000000000002</v>
      </c>
      <c r="H20" s="171"/>
      <c r="I20" s="171"/>
      <c r="J20" s="171"/>
      <c r="K20" s="171"/>
      <c r="L20" s="193">
        <f t="shared" si="3"/>
        <v>69.040000000000006</v>
      </c>
    </row>
    <row r="21" spans="1:12" ht="16.5" customHeight="1" x14ac:dyDescent="0.25">
      <c r="A21" s="185" t="s">
        <v>13193</v>
      </c>
      <c r="B21" s="185" t="s">
        <v>12292</v>
      </c>
      <c r="C21" s="186" t="s">
        <v>13194</v>
      </c>
      <c r="D21" s="418" t="s">
        <v>13195</v>
      </c>
      <c r="E21" s="188" t="s">
        <v>30</v>
      </c>
      <c r="F21" s="173">
        <v>45108</v>
      </c>
      <c r="G21" s="422">
        <v>5.0538999999999996</v>
      </c>
      <c r="H21" s="171"/>
      <c r="I21" s="171"/>
      <c r="J21" s="171"/>
      <c r="K21" s="171"/>
      <c r="L21" s="193">
        <f t="shared" ref="L21" si="4">TRUNC(G21*(1+K21),2)</f>
        <v>5.05</v>
      </c>
    </row>
    <row r="22" spans="1:12" ht="16.5" customHeight="1" x14ac:dyDescent="0.25">
      <c r="A22" s="185" t="s">
        <v>13232</v>
      </c>
      <c r="B22" s="185" t="s">
        <v>12292</v>
      </c>
      <c r="C22" s="186" t="s">
        <v>13234</v>
      </c>
      <c r="D22" s="418" t="s">
        <v>13233</v>
      </c>
      <c r="E22" s="188" t="s">
        <v>18</v>
      </c>
      <c r="F22" s="173">
        <v>45108</v>
      </c>
      <c r="G22" s="422">
        <v>309.64019999999999</v>
      </c>
      <c r="H22" s="171"/>
      <c r="I22" s="171"/>
      <c r="J22" s="171"/>
      <c r="K22" s="171"/>
      <c r="L22" s="193">
        <f t="shared" ref="L22" si="5">TRUNC(G22*(1+K22),2)</f>
        <v>309.64</v>
      </c>
    </row>
    <row r="23" spans="1:12" x14ac:dyDescent="0.25">
      <c r="A23" s="174"/>
      <c r="B23" s="175"/>
      <c r="C23" s="176"/>
      <c r="D23" s="177"/>
      <c r="E23" s="178"/>
      <c r="F23" s="179"/>
      <c r="G23" s="180"/>
      <c r="H23" s="181"/>
      <c r="I23" s="182"/>
      <c r="J23" s="182"/>
      <c r="K23" s="183"/>
      <c r="L23" s="194"/>
    </row>
    <row r="24" spans="1:12" x14ac:dyDescent="0.25">
      <c r="A24" s="170" t="s">
        <v>12647</v>
      </c>
      <c r="B24" s="195" t="s">
        <v>12297</v>
      </c>
      <c r="C24" s="196" t="s">
        <v>12298</v>
      </c>
      <c r="D24" s="67" t="s">
        <v>12299</v>
      </c>
      <c r="E24" s="188" t="s">
        <v>4571</v>
      </c>
      <c r="F24" s="173">
        <v>44197</v>
      </c>
      <c r="G24" s="189">
        <v>2369.94</v>
      </c>
      <c r="H24" s="190" t="s">
        <v>12295</v>
      </c>
      <c r="I24" s="191">
        <v>245.714</v>
      </c>
      <c r="J24" s="191">
        <v>289.83800000000002</v>
      </c>
      <c r="K24" s="192">
        <f>TRUNC(J24/I24-1,4)</f>
        <v>0.17949999999999999</v>
      </c>
      <c r="L24" s="193">
        <f>TRUNC(G24*(1+K24),2)</f>
        <v>2795.34</v>
      </c>
    </row>
    <row r="25" spans="1:12" x14ac:dyDescent="0.25">
      <c r="A25" s="174"/>
      <c r="B25" s="175"/>
      <c r="C25" s="176"/>
      <c r="D25" s="177"/>
      <c r="E25" s="178"/>
      <c r="F25" s="197"/>
      <c r="G25" s="180"/>
      <c r="H25" s="181"/>
      <c r="I25" s="182"/>
      <c r="J25" s="182"/>
      <c r="K25" s="183"/>
      <c r="L25" s="194"/>
    </row>
    <row r="26" spans="1:12" x14ac:dyDescent="0.25">
      <c r="A26" s="170" t="s">
        <v>12296</v>
      </c>
      <c r="B26" s="195" t="s">
        <v>12810</v>
      </c>
      <c r="C26" s="195" t="s">
        <v>12643</v>
      </c>
      <c r="D26" s="187" t="s">
        <v>12642</v>
      </c>
      <c r="E26" s="188" t="s">
        <v>53</v>
      </c>
      <c r="F26" s="198">
        <v>45139</v>
      </c>
      <c r="G26" s="189">
        <f>TRUNC((4.05598977834314)/(1-($E$50+$E$49))*1000,4)</f>
        <v>5240.2968000000001</v>
      </c>
      <c r="H26" s="429"/>
      <c r="I26" s="191"/>
      <c r="J26" s="191"/>
      <c r="K26" s="192"/>
      <c r="L26" s="193">
        <f>TRUNC(G26*(1+K26),2)</f>
        <v>5240.29</v>
      </c>
    </row>
    <row r="27" spans="1:12" x14ac:dyDescent="0.25">
      <c r="A27" s="170" t="s">
        <v>12644</v>
      </c>
      <c r="B27" s="195" t="s">
        <v>12810</v>
      </c>
      <c r="C27" s="195" t="s">
        <v>12643</v>
      </c>
      <c r="D27" s="187" t="s">
        <v>12801</v>
      </c>
      <c r="E27" s="188" t="s">
        <v>53</v>
      </c>
      <c r="F27" s="198">
        <v>45139</v>
      </c>
      <c r="G27" s="189">
        <f>TRUNC((2.22394612618596)/(1-($E$50+$E$49))*1000,4)</f>
        <v>2873.3154</v>
      </c>
      <c r="H27" s="429"/>
      <c r="I27" s="191"/>
      <c r="J27" s="191"/>
      <c r="K27" s="192"/>
      <c r="L27" s="193">
        <f>TRUNC(G27*(1+K27),2)</f>
        <v>2873.31</v>
      </c>
    </row>
    <row r="28" spans="1:12" x14ac:dyDescent="0.25">
      <c r="A28" s="170" t="s">
        <v>12758</v>
      </c>
      <c r="B28" s="195" t="s">
        <v>12810</v>
      </c>
      <c r="C28" s="195" t="s">
        <v>12643</v>
      </c>
      <c r="D28" s="187" t="s">
        <v>12800</v>
      </c>
      <c r="E28" s="188" t="s">
        <v>53</v>
      </c>
      <c r="F28" s="198">
        <v>45139</v>
      </c>
      <c r="G28" s="189">
        <f>TRUNC((2.96147439080484)/(1-($E$50+$E$49))*1000,4)</f>
        <v>3826.1943000000001</v>
      </c>
      <c r="H28" s="429"/>
      <c r="I28" s="191"/>
      <c r="J28" s="191"/>
      <c r="K28" s="192"/>
      <c r="L28" s="193">
        <f>TRUNC(G28*(1+K28),2)</f>
        <v>3826.19</v>
      </c>
    </row>
    <row r="29" spans="1:12" x14ac:dyDescent="0.25">
      <c r="A29" s="170" t="s">
        <v>12783</v>
      </c>
      <c r="B29" s="195" t="s">
        <v>12761</v>
      </c>
      <c r="C29" s="195" t="s">
        <v>12759</v>
      </c>
      <c r="D29" s="187" t="s">
        <v>13296</v>
      </c>
      <c r="E29" s="188" t="s">
        <v>53</v>
      </c>
      <c r="F29" s="198">
        <v>45139</v>
      </c>
      <c r="G29" s="189">
        <f>'memoria TAB 05.03 e TAB 05.04'!E30</f>
        <v>89.29</v>
      </c>
      <c r="H29" s="429"/>
      <c r="I29" s="191"/>
      <c r="J29" s="191"/>
      <c r="K29" s="192"/>
      <c r="L29" s="193">
        <f>TRUNC(G29*(1+K29),2)</f>
        <v>89.29</v>
      </c>
    </row>
    <row r="30" spans="1:12" ht="28.5" x14ac:dyDescent="0.25">
      <c r="A30" s="170" t="s">
        <v>12799</v>
      </c>
      <c r="B30" s="195" t="s">
        <v>12761</v>
      </c>
      <c r="C30" s="195" t="s">
        <v>12759</v>
      </c>
      <c r="D30" s="187" t="s">
        <v>13295</v>
      </c>
      <c r="E30" s="188" t="s">
        <v>53</v>
      </c>
      <c r="F30" s="198">
        <v>45139</v>
      </c>
      <c r="G30" s="189">
        <f>'memoria TAB 05.03 e TAB 05.04'!E33</f>
        <v>130.66999999999999</v>
      </c>
      <c r="H30" s="429"/>
      <c r="I30" s="191"/>
      <c r="J30" s="191"/>
      <c r="K30" s="192"/>
      <c r="L30" s="193">
        <f>TRUNC(G30*(1+K30),2)</f>
        <v>130.66999999999999</v>
      </c>
    </row>
    <row r="31" spans="1:12" x14ac:dyDescent="0.25">
      <c r="A31" s="174"/>
      <c r="B31" s="175"/>
      <c r="C31" s="176"/>
      <c r="D31" s="177"/>
      <c r="E31" s="178"/>
      <c r="F31" s="197"/>
      <c r="G31" s="180"/>
      <c r="H31" s="181"/>
      <c r="I31" s="182"/>
      <c r="J31" s="182"/>
      <c r="K31" s="183"/>
      <c r="L31" s="194"/>
    </row>
    <row r="32" spans="1:12" x14ac:dyDescent="0.25">
      <c r="A32" s="170" t="s">
        <v>12678</v>
      </c>
      <c r="B32" s="195" t="s">
        <v>12677</v>
      </c>
      <c r="C32" s="195" t="s">
        <v>12690</v>
      </c>
      <c r="D32" s="187" t="s">
        <v>12676</v>
      </c>
      <c r="E32" s="188" t="s">
        <v>41</v>
      </c>
      <c r="F32" s="198">
        <v>45047</v>
      </c>
      <c r="G32" s="189">
        <v>27.53</v>
      </c>
      <c r="H32" s="429"/>
      <c r="I32" s="191"/>
      <c r="J32" s="191"/>
      <c r="K32" s="192"/>
      <c r="L32" s="193">
        <f>TRUNC(G32*(1+K32),2)</f>
        <v>27.53</v>
      </c>
    </row>
    <row r="33" spans="1:12" x14ac:dyDescent="0.25">
      <c r="A33" s="170" t="s">
        <v>12679</v>
      </c>
      <c r="B33" s="195" t="s">
        <v>12677</v>
      </c>
      <c r="C33" s="195" t="s">
        <v>12691</v>
      </c>
      <c r="D33" s="187" t="s">
        <v>12666</v>
      </c>
      <c r="E33" s="188" t="s">
        <v>40</v>
      </c>
      <c r="F33" s="198">
        <v>45047</v>
      </c>
      <c r="G33" s="189">
        <v>28</v>
      </c>
      <c r="H33" s="429"/>
      <c r="I33" s="191"/>
      <c r="J33" s="191"/>
      <c r="K33" s="192"/>
      <c r="L33" s="193">
        <f>TRUNC(G33*(1+K33),2)</f>
        <v>28</v>
      </c>
    </row>
    <row r="34" spans="1:12" x14ac:dyDescent="0.25">
      <c r="A34" s="170" t="s">
        <v>12680</v>
      </c>
      <c r="B34" s="195" t="s">
        <v>12677</v>
      </c>
      <c r="C34" s="195" t="s">
        <v>12692</v>
      </c>
      <c r="D34" s="187" t="s">
        <v>12667</v>
      </c>
      <c r="E34" s="188" t="s">
        <v>40</v>
      </c>
      <c r="F34" s="198">
        <v>45047</v>
      </c>
      <c r="G34" s="189">
        <v>22</v>
      </c>
      <c r="H34" s="429"/>
      <c r="I34" s="191"/>
      <c r="J34" s="191"/>
      <c r="K34" s="192"/>
      <c r="L34" s="193">
        <f t="shared" ref="L34:L40" si="6">TRUNC(G34*(1+K34),2)</f>
        <v>22</v>
      </c>
    </row>
    <row r="35" spans="1:12" x14ac:dyDescent="0.25">
      <c r="A35" s="170" t="s">
        <v>12681</v>
      </c>
      <c r="B35" s="195" t="s">
        <v>12677</v>
      </c>
      <c r="C35" s="195" t="s">
        <v>12693</v>
      </c>
      <c r="D35" s="187" t="s">
        <v>12668</v>
      </c>
      <c r="E35" s="188" t="s">
        <v>40</v>
      </c>
      <c r="F35" s="198">
        <v>45047</v>
      </c>
      <c r="G35" s="189">
        <v>18</v>
      </c>
      <c r="H35" s="429"/>
      <c r="I35" s="191"/>
      <c r="J35" s="191"/>
      <c r="K35" s="192"/>
      <c r="L35" s="193">
        <f t="shared" si="6"/>
        <v>18</v>
      </c>
    </row>
    <row r="36" spans="1:12" x14ac:dyDescent="0.25">
      <c r="A36" s="170" t="s">
        <v>12682</v>
      </c>
      <c r="B36" s="195" t="s">
        <v>12677</v>
      </c>
      <c r="C36" s="195" t="s">
        <v>12694</v>
      </c>
      <c r="D36" s="187" t="s">
        <v>12669</v>
      </c>
      <c r="E36" s="188" t="s">
        <v>12689</v>
      </c>
      <c r="F36" s="198">
        <v>45047</v>
      </c>
      <c r="G36" s="189">
        <v>260.82</v>
      </c>
      <c r="H36" s="429"/>
      <c r="I36" s="191"/>
      <c r="J36" s="191"/>
      <c r="K36" s="192"/>
      <c r="L36" s="193">
        <f t="shared" si="6"/>
        <v>260.82</v>
      </c>
    </row>
    <row r="37" spans="1:12" x14ac:dyDescent="0.25">
      <c r="A37" s="170" t="s">
        <v>12683</v>
      </c>
      <c r="B37" s="195" t="s">
        <v>12677</v>
      </c>
      <c r="C37" s="195" t="s">
        <v>12695</v>
      </c>
      <c r="D37" s="187" t="s">
        <v>12670</v>
      </c>
      <c r="E37" s="188" t="s">
        <v>40</v>
      </c>
      <c r="F37" s="198">
        <v>45047</v>
      </c>
      <c r="G37" s="189">
        <v>0.73</v>
      </c>
      <c r="H37" s="429"/>
      <c r="I37" s="191"/>
      <c r="J37" s="191"/>
      <c r="K37" s="192"/>
      <c r="L37" s="193">
        <f t="shared" si="6"/>
        <v>0.73</v>
      </c>
    </row>
    <row r="38" spans="1:12" x14ac:dyDescent="0.25">
      <c r="A38" s="170" t="s">
        <v>12684</v>
      </c>
      <c r="B38" s="195" t="s">
        <v>12677</v>
      </c>
      <c r="C38" s="195" t="s">
        <v>12696</v>
      </c>
      <c r="D38" s="187" t="s">
        <v>12671</v>
      </c>
      <c r="E38" s="188" t="s">
        <v>12689</v>
      </c>
      <c r="F38" s="198">
        <v>45047</v>
      </c>
      <c r="G38" s="189">
        <v>4210</v>
      </c>
      <c r="H38" s="429"/>
      <c r="I38" s="191"/>
      <c r="J38" s="191"/>
      <c r="K38" s="192"/>
      <c r="L38" s="193">
        <f t="shared" si="6"/>
        <v>4210</v>
      </c>
    </row>
    <row r="39" spans="1:12" x14ac:dyDescent="0.25">
      <c r="A39" s="170" t="s">
        <v>12685</v>
      </c>
      <c r="B39" s="195" t="s">
        <v>12677</v>
      </c>
      <c r="C39" s="195" t="s">
        <v>12697</v>
      </c>
      <c r="D39" s="187" t="s">
        <v>12672</v>
      </c>
      <c r="E39" s="188" t="s">
        <v>40</v>
      </c>
      <c r="F39" s="198">
        <v>45047</v>
      </c>
      <c r="G39" s="189">
        <v>53.5</v>
      </c>
      <c r="H39" s="429"/>
      <c r="I39" s="191"/>
      <c r="J39" s="191"/>
      <c r="K39" s="192"/>
      <c r="L39" s="193">
        <f t="shared" si="6"/>
        <v>53.5</v>
      </c>
    </row>
    <row r="40" spans="1:12" ht="28.5" x14ac:dyDescent="0.25">
      <c r="A40" s="170" t="s">
        <v>12686</v>
      </c>
      <c r="B40" s="195" t="s">
        <v>12677</v>
      </c>
      <c r="C40" s="195" t="s">
        <v>12698</v>
      </c>
      <c r="D40" s="187" t="s">
        <v>12673</v>
      </c>
      <c r="E40" s="188" t="s">
        <v>87</v>
      </c>
      <c r="F40" s="198">
        <v>45047</v>
      </c>
      <c r="G40" s="189">
        <v>70.7</v>
      </c>
      <c r="H40" s="429"/>
      <c r="I40" s="191"/>
      <c r="J40" s="191"/>
      <c r="K40" s="192"/>
      <c r="L40" s="193">
        <f t="shared" si="6"/>
        <v>70.7</v>
      </c>
    </row>
    <row r="41" spans="1:12" x14ac:dyDescent="0.25">
      <c r="A41" s="170" t="s">
        <v>12687</v>
      </c>
      <c r="B41" s="195" t="s">
        <v>12677</v>
      </c>
      <c r="C41" s="195" t="s">
        <v>12699</v>
      </c>
      <c r="D41" s="187" t="s">
        <v>12674</v>
      </c>
      <c r="E41" s="188" t="s">
        <v>41</v>
      </c>
      <c r="F41" s="198">
        <v>45047</v>
      </c>
      <c r="G41" s="189">
        <v>12.51</v>
      </c>
      <c r="H41" s="429"/>
      <c r="I41" s="191"/>
      <c r="J41" s="191"/>
      <c r="K41" s="192"/>
      <c r="L41" s="193">
        <f t="shared" ref="L41:L42" si="7">TRUNC(G41*(1+K41),2)</f>
        <v>12.51</v>
      </c>
    </row>
    <row r="42" spans="1:12" x14ac:dyDescent="0.25">
      <c r="A42" s="170" t="s">
        <v>12688</v>
      </c>
      <c r="B42" s="195" t="s">
        <v>12677</v>
      </c>
      <c r="C42" s="195" t="s">
        <v>12700</v>
      </c>
      <c r="D42" s="187" t="s">
        <v>12675</v>
      </c>
      <c r="E42" s="188" t="s">
        <v>41</v>
      </c>
      <c r="F42" s="198">
        <v>45047</v>
      </c>
      <c r="G42" s="189">
        <v>16.88</v>
      </c>
      <c r="H42" s="429"/>
      <c r="I42" s="191"/>
      <c r="J42" s="191"/>
      <c r="K42" s="192"/>
      <c r="L42" s="193">
        <f t="shared" si="7"/>
        <v>16.88</v>
      </c>
    </row>
    <row r="43" spans="1:12" x14ac:dyDescent="0.25">
      <c r="A43" s="174"/>
      <c r="B43" s="175"/>
      <c r="C43" s="176"/>
      <c r="D43" s="177"/>
      <c r="E43" s="178"/>
      <c r="F43" s="197"/>
      <c r="G43" s="180"/>
      <c r="H43" s="181"/>
      <c r="I43" s="182"/>
      <c r="J43" s="182"/>
      <c r="K43" s="183"/>
      <c r="L43" s="194"/>
    </row>
    <row r="44" spans="1:12" ht="28.5" x14ac:dyDescent="0.25">
      <c r="A44" s="170" t="s">
        <v>12705</v>
      </c>
      <c r="B44" s="195" t="s">
        <v>12706</v>
      </c>
      <c r="C44" s="196" t="s">
        <v>12708</v>
      </c>
      <c r="D44" s="67" t="s">
        <v>12707</v>
      </c>
      <c r="E44" s="188" t="s">
        <v>40</v>
      </c>
      <c r="F44" s="173">
        <v>44197</v>
      </c>
      <c r="G44" s="189">
        <v>695</v>
      </c>
      <c r="H44" s="190"/>
      <c r="I44" s="191"/>
      <c r="J44" s="191"/>
      <c r="K44" s="192"/>
      <c r="L44" s="193">
        <f>TRUNC(G44*(1+K44),2)</f>
        <v>695</v>
      </c>
    </row>
    <row r="45" spans="1:12" x14ac:dyDescent="0.25">
      <c r="D45" s="199" t="s">
        <v>12300</v>
      </c>
    </row>
    <row r="46" spans="1:12" x14ac:dyDescent="0.25">
      <c r="D46" s="480" t="s">
        <v>12809</v>
      </c>
    </row>
    <row r="47" spans="1:12" x14ac:dyDescent="0.25">
      <c r="D47" s="12" t="s">
        <v>13189</v>
      </c>
      <c r="E47" s="489">
        <v>9.2499999999999999E-2</v>
      </c>
    </row>
    <row r="48" spans="1:12" x14ac:dyDescent="0.25">
      <c r="D48" s="12" t="s">
        <v>13190</v>
      </c>
      <c r="E48" s="489">
        <v>3.6499999999999998E-2</v>
      </c>
    </row>
    <row r="49" spans="4:5" x14ac:dyDescent="0.25">
      <c r="D49" s="12" t="s">
        <v>13191</v>
      </c>
      <c r="E49" s="489">
        <f>E47-E48</f>
        <v>5.6000000000000001E-2</v>
      </c>
    </row>
    <row r="50" spans="4:5" x14ac:dyDescent="0.25">
      <c r="D50" s="12" t="s">
        <v>13192</v>
      </c>
      <c r="E50" s="489">
        <v>0.17</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489"/>
  <sheetViews>
    <sheetView zoomScale="85" zoomScaleNormal="85" workbookViewId="0">
      <selection activeCell="N5" sqref="N5"/>
    </sheetView>
  </sheetViews>
  <sheetFormatPr defaultRowHeight="15" x14ac:dyDescent="0.25"/>
  <cols>
    <col min="1" max="1" width="9.140625" style="6"/>
    <col min="2" max="2" width="173.5703125" style="6" customWidth="1"/>
    <col min="3" max="3" width="13.28515625" style="6" customWidth="1"/>
    <col min="4" max="257" width="9.140625" style="6"/>
    <col min="258" max="258" width="211.140625" style="6" customWidth="1"/>
    <col min="259" max="259" width="13.28515625" style="6" customWidth="1"/>
    <col min="260" max="513" width="9.140625" style="6"/>
    <col min="514" max="514" width="211.140625" style="6" customWidth="1"/>
    <col min="515" max="515" width="13.28515625" style="6" customWidth="1"/>
    <col min="516" max="769" width="9.140625" style="6"/>
    <col min="770" max="770" width="211.140625" style="6" customWidth="1"/>
    <col min="771" max="771" width="13.28515625" style="6" customWidth="1"/>
    <col min="772" max="1025" width="9.140625" style="6"/>
    <col min="1026" max="1026" width="211.140625" style="6" customWidth="1"/>
    <col min="1027" max="1027" width="13.28515625" style="6" customWidth="1"/>
    <col min="1028" max="1281" width="9.140625" style="6"/>
    <col min="1282" max="1282" width="211.140625" style="6" customWidth="1"/>
    <col min="1283" max="1283" width="13.28515625" style="6" customWidth="1"/>
    <col min="1284" max="1537" width="9.140625" style="6"/>
    <col min="1538" max="1538" width="211.140625" style="6" customWidth="1"/>
    <col min="1539" max="1539" width="13.28515625" style="6" customWidth="1"/>
    <col min="1540" max="1793" width="9.140625" style="6"/>
    <col min="1794" max="1794" width="211.140625" style="6" customWidth="1"/>
    <col min="1795" max="1795" width="13.28515625" style="6" customWidth="1"/>
    <col min="1796" max="2049" width="9.140625" style="6"/>
    <col min="2050" max="2050" width="211.140625" style="6" customWidth="1"/>
    <col min="2051" max="2051" width="13.28515625" style="6" customWidth="1"/>
    <col min="2052" max="2305" width="9.140625" style="6"/>
    <col min="2306" max="2306" width="211.140625" style="6" customWidth="1"/>
    <col min="2307" max="2307" width="13.28515625" style="6" customWidth="1"/>
    <col min="2308" max="2561" width="9.140625" style="6"/>
    <col min="2562" max="2562" width="211.140625" style="6" customWidth="1"/>
    <col min="2563" max="2563" width="13.28515625" style="6" customWidth="1"/>
    <col min="2564" max="2817" width="9.140625" style="6"/>
    <col min="2818" max="2818" width="211.140625" style="6" customWidth="1"/>
    <col min="2819" max="2819" width="13.28515625" style="6" customWidth="1"/>
    <col min="2820" max="3073" width="9.140625" style="6"/>
    <col min="3074" max="3074" width="211.140625" style="6" customWidth="1"/>
    <col min="3075" max="3075" width="13.28515625" style="6" customWidth="1"/>
    <col min="3076" max="3329" width="9.140625" style="6"/>
    <col min="3330" max="3330" width="211.140625" style="6" customWidth="1"/>
    <col min="3331" max="3331" width="13.28515625" style="6" customWidth="1"/>
    <col min="3332" max="3585" width="9.140625" style="6"/>
    <col min="3586" max="3586" width="211.140625" style="6" customWidth="1"/>
    <col min="3587" max="3587" width="13.28515625" style="6" customWidth="1"/>
    <col min="3588" max="3841" width="9.140625" style="6"/>
    <col min="3842" max="3842" width="211.140625" style="6" customWidth="1"/>
    <col min="3843" max="3843" width="13.28515625" style="6" customWidth="1"/>
    <col min="3844" max="4097" width="9.140625" style="6"/>
    <col min="4098" max="4098" width="211.140625" style="6" customWidth="1"/>
    <col min="4099" max="4099" width="13.28515625" style="6" customWidth="1"/>
    <col min="4100" max="4353" width="9.140625" style="6"/>
    <col min="4354" max="4354" width="211.140625" style="6" customWidth="1"/>
    <col min="4355" max="4355" width="13.28515625" style="6" customWidth="1"/>
    <col min="4356" max="4609" width="9.140625" style="6"/>
    <col min="4610" max="4610" width="211.140625" style="6" customWidth="1"/>
    <col min="4611" max="4611" width="13.28515625" style="6" customWidth="1"/>
    <col min="4612" max="4865" width="9.140625" style="6"/>
    <col min="4866" max="4866" width="211.140625" style="6" customWidth="1"/>
    <col min="4867" max="4867" width="13.28515625" style="6" customWidth="1"/>
    <col min="4868" max="5121" width="9.140625" style="6"/>
    <col min="5122" max="5122" width="211.140625" style="6" customWidth="1"/>
    <col min="5123" max="5123" width="13.28515625" style="6" customWidth="1"/>
    <col min="5124" max="5377" width="9.140625" style="6"/>
    <col min="5378" max="5378" width="211.140625" style="6" customWidth="1"/>
    <col min="5379" max="5379" width="13.28515625" style="6" customWidth="1"/>
    <col min="5380" max="5633" width="9.140625" style="6"/>
    <col min="5634" max="5634" width="211.140625" style="6" customWidth="1"/>
    <col min="5635" max="5635" width="13.28515625" style="6" customWidth="1"/>
    <col min="5636" max="5889" width="9.140625" style="6"/>
    <col min="5890" max="5890" width="211.140625" style="6" customWidth="1"/>
    <col min="5891" max="5891" width="13.28515625" style="6" customWidth="1"/>
    <col min="5892" max="6145" width="9.140625" style="6"/>
    <col min="6146" max="6146" width="211.140625" style="6" customWidth="1"/>
    <col min="6147" max="6147" width="13.28515625" style="6" customWidth="1"/>
    <col min="6148" max="6401" width="9.140625" style="6"/>
    <col min="6402" max="6402" width="211.140625" style="6" customWidth="1"/>
    <col min="6403" max="6403" width="13.28515625" style="6" customWidth="1"/>
    <col min="6404" max="6657" width="9.140625" style="6"/>
    <col min="6658" max="6658" width="211.140625" style="6" customWidth="1"/>
    <col min="6659" max="6659" width="13.28515625" style="6" customWidth="1"/>
    <col min="6660" max="6913" width="9.140625" style="6"/>
    <col min="6914" max="6914" width="211.140625" style="6" customWidth="1"/>
    <col min="6915" max="6915" width="13.28515625" style="6" customWidth="1"/>
    <col min="6916" max="7169" width="9.140625" style="6"/>
    <col min="7170" max="7170" width="211.140625" style="6" customWidth="1"/>
    <col min="7171" max="7171" width="13.28515625" style="6" customWidth="1"/>
    <col min="7172" max="7425" width="9.140625" style="6"/>
    <col min="7426" max="7426" width="211.140625" style="6" customWidth="1"/>
    <col min="7427" max="7427" width="13.28515625" style="6" customWidth="1"/>
    <col min="7428" max="7681" width="9.140625" style="6"/>
    <col min="7682" max="7682" width="211.140625" style="6" customWidth="1"/>
    <col min="7683" max="7683" width="13.28515625" style="6" customWidth="1"/>
    <col min="7684" max="7937" width="9.140625" style="6"/>
    <col min="7938" max="7938" width="211.140625" style="6" customWidth="1"/>
    <col min="7939" max="7939" width="13.28515625" style="6" customWidth="1"/>
    <col min="7940" max="8193" width="9.140625" style="6"/>
    <col min="8194" max="8194" width="211.140625" style="6" customWidth="1"/>
    <col min="8195" max="8195" width="13.28515625" style="6" customWidth="1"/>
    <col min="8196" max="8449" width="9.140625" style="6"/>
    <col min="8450" max="8450" width="211.140625" style="6" customWidth="1"/>
    <col min="8451" max="8451" width="13.28515625" style="6" customWidth="1"/>
    <col min="8452" max="8705" width="9.140625" style="6"/>
    <col min="8706" max="8706" width="211.140625" style="6" customWidth="1"/>
    <col min="8707" max="8707" width="13.28515625" style="6" customWidth="1"/>
    <col min="8708" max="8961" width="9.140625" style="6"/>
    <col min="8962" max="8962" width="211.140625" style="6" customWidth="1"/>
    <col min="8963" max="8963" width="13.28515625" style="6" customWidth="1"/>
    <col min="8964" max="9217" width="9.140625" style="6"/>
    <col min="9218" max="9218" width="211.140625" style="6" customWidth="1"/>
    <col min="9219" max="9219" width="13.28515625" style="6" customWidth="1"/>
    <col min="9220" max="9473" width="9.140625" style="6"/>
    <col min="9474" max="9474" width="211.140625" style="6" customWidth="1"/>
    <col min="9475" max="9475" width="13.28515625" style="6" customWidth="1"/>
    <col min="9476" max="9729" width="9.140625" style="6"/>
    <col min="9730" max="9730" width="211.140625" style="6" customWidth="1"/>
    <col min="9731" max="9731" width="13.28515625" style="6" customWidth="1"/>
    <col min="9732" max="9985" width="9.140625" style="6"/>
    <col min="9986" max="9986" width="211.140625" style="6" customWidth="1"/>
    <col min="9987" max="9987" width="13.28515625" style="6" customWidth="1"/>
    <col min="9988" max="10241" width="9.140625" style="6"/>
    <col min="10242" max="10242" width="211.140625" style="6" customWidth="1"/>
    <col min="10243" max="10243" width="13.28515625" style="6" customWidth="1"/>
    <col min="10244" max="10497" width="9.140625" style="6"/>
    <col min="10498" max="10498" width="211.140625" style="6" customWidth="1"/>
    <col min="10499" max="10499" width="13.28515625" style="6" customWidth="1"/>
    <col min="10500" max="10753" width="9.140625" style="6"/>
    <col min="10754" max="10754" width="211.140625" style="6" customWidth="1"/>
    <col min="10755" max="10755" width="13.28515625" style="6" customWidth="1"/>
    <col min="10756" max="11009" width="9.140625" style="6"/>
    <col min="11010" max="11010" width="211.140625" style="6" customWidth="1"/>
    <col min="11011" max="11011" width="13.28515625" style="6" customWidth="1"/>
    <col min="11012" max="11265" width="9.140625" style="6"/>
    <col min="11266" max="11266" width="211.140625" style="6" customWidth="1"/>
    <col min="11267" max="11267" width="13.28515625" style="6" customWidth="1"/>
    <col min="11268" max="11521" width="9.140625" style="6"/>
    <col min="11522" max="11522" width="211.140625" style="6" customWidth="1"/>
    <col min="11523" max="11523" width="13.28515625" style="6" customWidth="1"/>
    <col min="11524" max="11777" width="9.140625" style="6"/>
    <col min="11778" max="11778" width="211.140625" style="6" customWidth="1"/>
    <col min="11779" max="11779" width="13.28515625" style="6" customWidth="1"/>
    <col min="11780" max="12033" width="9.140625" style="6"/>
    <col min="12034" max="12034" width="211.140625" style="6" customWidth="1"/>
    <col min="12035" max="12035" width="13.28515625" style="6" customWidth="1"/>
    <col min="12036" max="12289" width="9.140625" style="6"/>
    <col min="12290" max="12290" width="211.140625" style="6" customWidth="1"/>
    <col min="12291" max="12291" width="13.28515625" style="6" customWidth="1"/>
    <col min="12292" max="12545" width="9.140625" style="6"/>
    <col min="12546" max="12546" width="211.140625" style="6" customWidth="1"/>
    <col min="12547" max="12547" width="13.28515625" style="6" customWidth="1"/>
    <col min="12548" max="12801" width="9.140625" style="6"/>
    <col min="12802" max="12802" width="211.140625" style="6" customWidth="1"/>
    <col min="12803" max="12803" width="13.28515625" style="6" customWidth="1"/>
    <col min="12804" max="13057" width="9.140625" style="6"/>
    <col min="13058" max="13058" width="211.140625" style="6" customWidth="1"/>
    <col min="13059" max="13059" width="13.28515625" style="6" customWidth="1"/>
    <col min="13060" max="13313" width="9.140625" style="6"/>
    <col min="13314" max="13314" width="211.140625" style="6" customWidth="1"/>
    <col min="13315" max="13315" width="13.28515625" style="6" customWidth="1"/>
    <col min="13316" max="13569" width="9.140625" style="6"/>
    <col min="13570" max="13570" width="211.140625" style="6" customWidth="1"/>
    <col min="13571" max="13571" width="13.28515625" style="6" customWidth="1"/>
    <col min="13572" max="13825" width="9.140625" style="6"/>
    <col min="13826" max="13826" width="211.140625" style="6" customWidth="1"/>
    <col min="13827" max="13827" width="13.28515625" style="6" customWidth="1"/>
    <col min="13828" max="14081" width="9.140625" style="6"/>
    <col min="14082" max="14082" width="211.140625" style="6" customWidth="1"/>
    <col min="14083" max="14083" width="13.28515625" style="6" customWidth="1"/>
    <col min="14084" max="14337" width="9.140625" style="6"/>
    <col min="14338" max="14338" width="211.140625" style="6" customWidth="1"/>
    <col min="14339" max="14339" width="13.28515625" style="6" customWidth="1"/>
    <col min="14340" max="14593" width="9.140625" style="6"/>
    <col min="14594" max="14594" width="211.140625" style="6" customWidth="1"/>
    <col min="14595" max="14595" width="13.28515625" style="6" customWidth="1"/>
    <col min="14596" max="14849" width="9.140625" style="6"/>
    <col min="14850" max="14850" width="211.140625" style="6" customWidth="1"/>
    <col min="14851" max="14851" width="13.28515625" style="6" customWidth="1"/>
    <col min="14852" max="15105" width="9.140625" style="6"/>
    <col min="15106" max="15106" width="211.140625" style="6" customWidth="1"/>
    <col min="15107" max="15107" width="13.28515625" style="6" customWidth="1"/>
    <col min="15108" max="15361" width="9.140625" style="6"/>
    <col min="15362" max="15362" width="211.140625" style="6" customWidth="1"/>
    <col min="15363" max="15363" width="13.28515625" style="6" customWidth="1"/>
    <col min="15364" max="15617" width="9.140625" style="6"/>
    <col min="15618" max="15618" width="211.140625" style="6" customWidth="1"/>
    <col min="15619" max="15619" width="13.28515625" style="6" customWidth="1"/>
    <col min="15620" max="15873" width="9.140625" style="6"/>
    <col min="15874" max="15874" width="211.140625" style="6" customWidth="1"/>
    <col min="15875" max="15875" width="13.28515625" style="6" customWidth="1"/>
    <col min="15876" max="16129" width="9.140625" style="6"/>
    <col min="16130" max="16130" width="211.140625" style="6" customWidth="1"/>
    <col min="16131" max="16131" width="13.28515625" style="6" customWidth="1"/>
    <col min="16132" max="16384" width="9.140625" style="6"/>
  </cols>
  <sheetData>
    <row r="1" spans="1:10" x14ac:dyDescent="0.25">
      <c r="A1" s="6" t="s">
        <v>101</v>
      </c>
      <c r="B1" s="6" t="s">
        <v>102</v>
      </c>
      <c r="C1" s="6" t="s">
        <v>10</v>
      </c>
      <c r="D1" s="6" t="s">
        <v>103</v>
      </c>
      <c r="E1" s="6" t="s">
        <v>3</v>
      </c>
      <c r="F1" s="6" t="s">
        <v>104</v>
      </c>
      <c r="G1" s="6" t="s">
        <v>105</v>
      </c>
      <c r="H1" s="6" t="s">
        <v>106</v>
      </c>
      <c r="I1" s="6" t="s">
        <v>9249</v>
      </c>
      <c r="J1" s="6" t="s">
        <v>9248</v>
      </c>
    </row>
    <row r="2" spans="1:10" x14ac:dyDescent="0.25">
      <c r="A2" s="487">
        <v>97141</v>
      </c>
      <c r="B2" s="6" t="s">
        <v>107</v>
      </c>
      <c r="C2" s="6" t="s">
        <v>79</v>
      </c>
      <c r="D2" s="6" t="s">
        <v>108</v>
      </c>
      <c r="E2" s="487">
        <v>9.75</v>
      </c>
      <c r="F2" s="487">
        <v>5.86</v>
      </c>
      <c r="G2" s="487">
        <v>1.69</v>
      </c>
      <c r="H2" s="487">
        <v>2.2000000000000002</v>
      </c>
      <c r="I2" s="487">
        <v>0</v>
      </c>
      <c r="J2" s="487">
        <v>0</v>
      </c>
    </row>
    <row r="3" spans="1:10" x14ac:dyDescent="0.25">
      <c r="A3" s="487">
        <v>97142</v>
      </c>
      <c r="B3" s="6" t="s">
        <v>109</v>
      </c>
      <c r="C3" s="6" t="s">
        <v>79</v>
      </c>
      <c r="D3" s="6" t="s">
        <v>108</v>
      </c>
      <c r="E3" s="487">
        <v>10.87</v>
      </c>
      <c r="F3" s="487">
        <v>6.61</v>
      </c>
      <c r="G3" s="487">
        <v>1.9</v>
      </c>
      <c r="H3" s="487">
        <v>2.36</v>
      </c>
      <c r="I3" s="487">
        <v>0</v>
      </c>
      <c r="J3" s="487">
        <v>0</v>
      </c>
    </row>
    <row r="4" spans="1:10" x14ac:dyDescent="0.25">
      <c r="A4" s="487">
        <v>97143</v>
      </c>
      <c r="B4" s="6" t="s">
        <v>110</v>
      </c>
      <c r="C4" s="6" t="s">
        <v>79</v>
      </c>
      <c r="D4" s="6" t="s">
        <v>108</v>
      </c>
      <c r="E4" s="487">
        <v>13.65</v>
      </c>
      <c r="F4" s="487">
        <v>8.49</v>
      </c>
      <c r="G4" s="487">
        <v>2.41</v>
      </c>
      <c r="H4" s="487">
        <v>2.75</v>
      </c>
      <c r="I4" s="487">
        <v>0</v>
      </c>
      <c r="J4" s="487">
        <v>0</v>
      </c>
    </row>
    <row r="5" spans="1:10" x14ac:dyDescent="0.25">
      <c r="A5" s="487">
        <v>97144</v>
      </c>
      <c r="B5" s="6" t="s">
        <v>111</v>
      </c>
      <c r="C5" s="6" t="s">
        <v>79</v>
      </c>
      <c r="D5" s="6" t="s">
        <v>108</v>
      </c>
      <c r="E5" s="487">
        <v>16.43</v>
      </c>
      <c r="F5" s="487">
        <v>10.37</v>
      </c>
      <c r="G5" s="487">
        <v>2.93</v>
      </c>
      <c r="H5" s="487">
        <v>3.13</v>
      </c>
      <c r="I5" s="487">
        <v>0</v>
      </c>
      <c r="J5" s="487">
        <v>0</v>
      </c>
    </row>
    <row r="6" spans="1:10" x14ac:dyDescent="0.25">
      <c r="A6" s="487">
        <v>97145</v>
      </c>
      <c r="B6" s="6" t="s">
        <v>112</v>
      </c>
      <c r="C6" s="6" t="s">
        <v>79</v>
      </c>
      <c r="D6" s="6" t="s">
        <v>108</v>
      </c>
      <c r="E6" s="487">
        <v>19.23</v>
      </c>
      <c r="F6" s="487">
        <v>12.23</v>
      </c>
      <c r="G6" s="487">
        <v>3.49</v>
      </c>
      <c r="H6" s="487">
        <v>3.51</v>
      </c>
      <c r="I6" s="487">
        <v>0</v>
      </c>
      <c r="J6" s="487">
        <v>0</v>
      </c>
    </row>
    <row r="7" spans="1:10" x14ac:dyDescent="0.25">
      <c r="A7" s="487">
        <v>97146</v>
      </c>
      <c r="B7" s="6" t="s">
        <v>113</v>
      </c>
      <c r="C7" s="6" t="s">
        <v>79</v>
      </c>
      <c r="D7" s="6" t="s">
        <v>108</v>
      </c>
      <c r="E7" s="487">
        <v>22.04</v>
      </c>
      <c r="F7" s="487">
        <v>14.1</v>
      </c>
      <c r="G7" s="487">
        <v>4.04</v>
      </c>
      <c r="H7" s="487">
        <v>3.9</v>
      </c>
      <c r="I7" s="487">
        <v>0</v>
      </c>
      <c r="J7" s="487">
        <v>0</v>
      </c>
    </row>
    <row r="8" spans="1:10" x14ac:dyDescent="0.25">
      <c r="A8" s="487">
        <v>97147</v>
      </c>
      <c r="B8" s="6" t="s">
        <v>114</v>
      </c>
      <c r="C8" s="6" t="s">
        <v>79</v>
      </c>
      <c r="D8" s="6" t="s">
        <v>108</v>
      </c>
      <c r="E8" s="487">
        <v>24.87</v>
      </c>
      <c r="F8" s="487">
        <v>16</v>
      </c>
      <c r="G8" s="487">
        <v>4.5599999999999996</v>
      </c>
      <c r="H8" s="487">
        <v>4.3099999999999996</v>
      </c>
      <c r="I8" s="487">
        <v>0</v>
      </c>
      <c r="J8" s="487">
        <v>0</v>
      </c>
    </row>
    <row r="9" spans="1:10" x14ac:dyDescent="0.25">
      <c r="A9" s="487">
        <v>97148</v>
      </c>
      <c r="B9" s="6" t="s">
        <v>115</v>
      </c>
      <c r="C9" s="6" t="s">
        <v>79</v>
      </c>
      <c r="D9" s="6" t="s">
        <v>108</v>
      </c>
      <c r="E9" s="487">
        <v>27.65</v>
      </c>
      <c r="F9" s="487">
        <v>17.829999999999998</v>
      </c>
      <c r="G9" s="487">
        <v>5.14</v>
      </c>
      <c r="H9" s="487">
        <v>4.68</v>
      </c>
      <c r="I9" s="487">
        <v>0</v>
      </c>
      <c r="J9" s="487">
        <v>0</v>
      </c>
    </row>
    <row r="10" spans="1:10" x14ac:dyDescent="0.25">
      <c r="A10" s="487">
        <v>97149</v>
      </c>
      <c r="B10" s="6" t="s">
        <v>116</v>
      </c>
      <c r="C10" s="6" t="s">
        <v>79</v>
      </c>
      <c r="D10" s="6" t="s">
        <v>108</v>
      </c>
      <c r="E10" s="487">
        <v>30.5</v>
      </c>
      <c r="F10" s="487">
        <v>19.72</v>
      </c>
      <c r="G10" s="487">
        <v>5.71</v>
      </c>
      <c r="H10" s="487">
        <v>5.07</v>
      </c>
      <c r="I10" s="487">
        <v>0</v>
      </c>
      <c r="J10" s="487">
        <v>0</v>
      </c>
    </row>
    <row r="11" spans="1:10" x14ac:dyDescent="0.25">
      <c r="A11" s="487">
        <v>97150</v>
      </c>
      <c r="B11" s="6" t="s">
        <v>117</v>
      </c>
      <c r="C11" s="6" t="s">
        <v>79</v>
      </c>
      <c r="D11" s="6" t="s">
        <v>108</v>
      </c>
      <c r="E11" s="487">
        <v>38.99</v>
      </c>
      <c r="F11" s="487">
        <v>21.56</v>
      </c>
      <c r="G11" s="487">
        <v>6.58</v>
      </c>
      <c r="H11" s="487">
        <v>10.85</v>
      </c>
      <c r="I11" s="487">
        <v>0</v>
      </c>
      <c r="J11" s="487">
        <v>0</v>
      </c>
    </row>
    <row r="12" spans="1:10" x14ac:dyDescent="0.25">
      <c r="A12" s="487">
        <v>97151</v>
      </c>
      <c r="B12" s="6" t="s">
        <v>118</v>
      </c>
      <c r="C12" s="6" t="s">
        <v>79</v>
      </c>
      <c r="D12" s="6" t="s">
        <v>108</v>
      </c>
      <c r="E12" s="487">
        <v>45.46</v>
      </c>
      <c r="F12" s="487">
        <v>25.3</v>
      </c>
      <c r="G12" s="487">
        <v>7.78</v>
      </c>
      <c r="H12" s="487">
        <v>12.38</v>
      </c>
      <c r="I12" s="487">
        <v>0</v>
      </c>
      <c r="J12" s="487">
        <v>0</v>
      </c>
    </row>
    <row r="13" spans="1:10" x14ac:dyDescent="0.25">
      <c r="A13" s="487">
        <v>97152</v>
      </c>
      <c r="B13" s="6" t="s">
        <v>119</v>
      </c>
      <c r="C13" s="6" t="s">
        <v>79</v>
      </c>
      <c r="D13" s="6" t="s">
        <v>108</v>
      </c>
      <c r="E13" s="487">
        <v>51.65</v>
      </c>
      <c r="F13" s="487">
        <v>29.04</v>
      </c>
      <c r="G13" s="487">
        <v>8.6999999999999993</v>
      </c>
      <c r="H13" s="487">
        <v>13.91</v>
      </c>
      <c r="I13" s="487">
        <v>0</v>
      </c>
      <c r="J13" s="487">
        <v>0</v>
      </c>
    </row>
    <row r="14" spans="1:10" x14ac:dyDescent="0.25">
      <c r="A14" s="487">
        <v>97153</v>
      </c>
      <c r="B14" s="6" t="s">
        <v>120</v>
      </c>
      <c r="C14" s="6" t="s">
        <v>79</v>
      </c>
      <c r="D14" s="6" t="s">
        <v>108</v>
      </c>
      <c r="E14" s="487">
        <v>58</v>
      </c>
      <c r="F14" s="487">
        <v>32.78</v>
      </c>
      <c r="G14" s="487">
        <v>9.7799999999999994</v>
      </c>
      <c r="H14" s="487">
        <v>15.44</v>
      </c>
      <c r="I14" s="487">
        <v>0</v>
      </c>
      <c r="J14" s="487">
        <v>0</v>
      </c>
    </row>
    <row r="15" spans="1:10" x14ac:dyDescent="0.25">
      <c r="A15" s="487">
        <v>97154</v>
      </c>
      <c r="B15" s="6" t="s">
        <v>121</v>
      </c>
      <c r="C15" s="6" t="s">
        <v>79</v>
      </c>
      <c r="D15" s="6" t="s">
        <v>108</v>
      </c>
      <c r="E15" s="487">
        <v>64.400000000000006</v>
      </c>
      <c r="F15" s="487">
        <v>36.51</v>
      </c>
      <c r="G15" s="487">
        <v>10.9</v>
      </c>
      <c r="H15" s="487">
        <v>16.989999999999998</v>
      </c>
      <c r="I15" s="487">
        <v>0</v>
      </c>
      <c r="J15" s="487">
        <v>0</v>
      </c>
    </row>
    <row r="16" spans="1:10" x14ac:dyDescent="0.25">
      <c r="A16" s="487">
        <v>97155</v>
      </c>
      <c r="B16" s="6" t="s">
        <v>122</v>
      </c>
      <c r="C16" s="6" t="s">
        <v>79</v>
      </c>
      <c r="D16" s="6" t="s">
        <v>108</v>
      </c>
      <c r="E16" s="487">
        <v>70.8</v>
      </c>
      <c r="F16" s="487">
        <v>40.25</v>
      </c>
      <c r="G16" s="487">
        <v>12.02</v>
      </c>
      <c r="H16" s="487">
        <v>18.53</v>
      </c>
      <c r="I16" s="487">
        <v>0</v>
      </c>
      <c r="J16" s="487">
        <v>0</v>
      </c>
    </row>
    <row r="17" spans="1:10" x14ac:dyDescent="0.25">
      <c r="A17" s="487">
        <v>97156</v>
      </c>
      <c r="B17" s="6" t="s">
        <v>123</v>
      </c>
      <c r="C17" s="6" t="s">
        <v>79</v>
      </c>
      <c r="D17" s="6" t="s">
        <v>108</v>
      </c>
      <c r="E17" s="487">
        <v>84.06</v>
      </c>
      <c r="F17" s="487">
        <v>47.69</v>
      </c>
      <c r="G17" s="487">
        <v>14.76</v>
      </c>
      <c r="H17" s="487">
        <v>21.61</v>
      </c>
      <c r="I17" s="487">
        <v>0</v>
      </c>
      <c r="J17" s="487">
        <v>0</v>
      </c>
    </row>
    <row r="18" spans="1:10" x14ac:dyDescent="0.25">
      <c r="A18" s="487">
        <v>97157</v>
      </c>
      <c r="B18" s="6" t="s">
        <v>124</v>
      </c>
      <c r="C18" s="6" t="s">
        <v>79</v>
      </c>
      <c r="D18" s="6" t="s">
        <v>108</v>
      </c>
      <c r="E18" s="487">
        <v>5.87</v>
      </c>
      <c r="F18" s="487">
        <v>3.39</v>
      </c>
      <c r="G18" s="487">
        <v>1.22</v>
      </c>
      <c r="H18" s="487">
        <v>1.26</v>
      </c>
      <c r="I18" s="487">
        <v>0</v>
      </c>
      <c r="J18" s="487">
        <v>0</v>
      </c>
    </row>
    <row r="19" spans="1:10" x14ac:dyDescent="0.25">
      <c r="A19" s="487">
        <v>97158</v>
      </c>
      <c r="B19" s="6" t="s">
        <v>125</v>
      </c>
      <c r="C19" s="6" t="s">
        <v>79</v>
      </c>
      <c r="D19" s="6" t="s">
        <v>108</v>
      </c>
      <c r="E19" s="487">
        <v>6.56</v>
      </c>
      <c r="F19" s="487">
        <v>3.82</v>
      </c>
      <c r="G19" s="487">
        <v>1.39</v>
      </c>
      <c r="H19" s="487">
        <v>1.35</v>
      </c>
      <c r="I19" s="487">
        <v>0</v>
      </c>
      <c r="J19" s="487">
        <v>0</v>
      </c>
    </row>
    <row r="20" spans="1:10" x14ac:dyDescent="0.25">
      <c r="A20" s="487">
        <v>97159</v>
      </c>
      <c r="B20" s="6" t="s">
        <v>126</v>
      </c>
      <c r="C20" s="6" t="s">
        <v>79</v>
      </c>
      <c r="D20" s="6" t="s">
        <v>108</v>
      </c>
      <c r="E20" s="487">
        <v>8.25</v>
      </c>
      <c r="F20" s="487">
        <v>4.92</v>
      </c>
      <c r="G20" s="487">
        <v>1.73</v>
      </c>
      <c r="H20" s="487">
        <v>1.6</v>
      </c>
      <c r="I20" s="487">
        <v>0</v>
      </c>
      <c r="J20" s="487">
        <v>0</v>
      </c>
    </row>
    <row r="21" spans="1:10" x14ac:dyDescent="0.25">
      <c r="A21" s="487">
        <v>97160</v>
      </c>
      <c r="B21" s="6" t="s">
        <v>127</v>
      </c>
      <c r="C21" s="6" t="s">
        <v>79</v>
      </c>
      <c r="D21" s="6" t="s">
        <v>108</v>
      </c>
      <c r="E21" s="487">
        <v>9.92</v>
      </c>
      <c r="F21" s="487">
        <v>6.01</v>
      </c>
      <c r="G21" s="487">
        <v>2.12</v>
      </c>
      <c r="H21" s="487">
        <v>1.79</v>
      </c>
      <c r="I21" s="487">
        <v>0</v>
      </c>
      <c r="J21" s="487">
        <v>0</v>
      </c>
    </row>
    <row r="22" spans="1:10" x14ac:dyDescent="0.25">
      <c r="A22" s="487">
        <v>97161</v>
      </c>
      <c r="B22" s="6" t="s">
        <v>128</v>
      </c>
      <c r="C22" s="6" t="s">
        <v>79</v>
      </c>
      <c r="D22" s="6" t="s">
        <v>108</v>
      </c>
      <c r="E22" s="487">
        <v>11.66</v>
      </c>
      <c r="F22" s="487">
        <v>7.12</v>
      </c>
      <c r="G22" s="487">
        <v>2.52</v>
      </c>
      <c r="H22" s="487">
        <v>2.02</v>
      </c>
      <c r="I22" s="487">
        <v>0</v>
      </c>
      <c r="J22" s="487">
        <v>0</v>
      </c>
    </row>
    <row r="23" spans="1:10" x14ac:dyDescent="0.25">
      <c r="A23" s="487">
        <v>97162</v>
      </c>
      <c r="B23" s="6" t="s">
        <v>129</v>
      </c>
      <c r="C23" s="6" t="s">
        <v>79</v>
      </c>
      <c r="D23" s="6" t="s">
        <v>108</v>
      </c>
      <c r="E23" s="487">
        <v>13.35</v>
      </c>
      <c r="F23" s="487">
        <v>8.2100000000000009</v>
      </c>
      <c r="G23" s="487">
        <v>2.9</v>
      </c>
      <c r="H23" s="487">
        <v>2.2400000000000002</v>
      </c>
      <c r="I23" s="487">
        <v>0</v>
      </c>
      <c r="J23" s="487">
        <v>0</v>
      </c>
    </row>
    <row r="24" spans="1:10" x14ac:dyDescent="0.25">
      <c r="A24" s="487">
        <v>97163</v>
      </c>
      <c r="B24" s="6" t="s">
        <v>130</v>
      </c>
      <c r="C24" s="6" t="s">
        <v>79</v>
      </c>
      <c r="D24" s="6" t="s">
        <v>108</v>
      </c>
      <c r="E24" s="487">
        <v>15.09</v>
      </c>
      <c r="F24" s="487">
        <v>9.32</v>
      </c>
      <c r="G24" s="487">
        <v>3.3</v>
      </c>
      <c r="H24" s="487">
        <v>2.4700000000000002</v>
      </c>
      <c r="I24" s="487">
        <v>0</v>
      </c>
      <c r="J24" s="487">
        <v>0</v>
      </c>
    </row>
    <row r="25" spans="1:10" x14ac:dyDescent="0.25">
      <c r="A25" s="487">
        <v>97164</v>
      </c>
      <c r="B25" s="6" t="s">
        <v>131</v>
      </c>
      <c r="C25" s="6" t="s">
        <v>79</v>
      </c>
      <c r="D25" s="6" t="s">
        <v>108</v>
      </c>
      <c r="E25" s="487">
        <v>16.78</v>
      </c>
      <c r="F25" s="487">
        <v>10.4</v>
      </c>
      <c r="G25" s="487">
        <v>3.69</v>
      </c>
      <c r="H25" s="487">
        <v>2.69</v>
      </c>
      <c r="I25" s="487">
        <v>0</v>
      </c>
      <c r="J25" s="487">
        <v>0</v>
      </c>
    </row>
    <row r="26" spans="1:10" x14ac:dyDescent="0.25">
      <c r="A26" s="487">
        <v>97165</v>
      </c>
      <c r="B26" s="6" t="s">
        <v>132</v>
      </c>
      <c r="C26" s="6" t="s">
        <v>79</v>
      </c>
      <c r="D26" s="6" t="s">
        <v>108</v>
      </c>
      <c r="E26" s="487">
        <v>18.53</v>
      </c>
      <c r="F26" s="487">
        <v>11.54</v>
      </c>
      <c r="G26" s="487">
        <v>4.08</v>
      </c>
      <c r="H26" s="487">
        <v>2.91</v>
      </c>
      <c r="I26" s="487">
        <v>0</v>
      </c>
      <c r="J26" s="487">
        <v>0</v>
      </c>
    </row>
    <row r="27" spans="1:10" x14ac:dyDescent="0.25">
      <c r="A27" s="487">
        <v>97166</v>
      </c>
      <c r="B27" s="6" t="s">
        <v>133</v>
      </c>
      <c r="C27" s="6" t="s">
        <v>79</v>
      </c>
      <c r="D27" s="6" t="s">
        <v>108</v>
      </c>
      <c r="E27" s="487">
        <v>23.65</v>
      </c>
      <c r="F27" s="487">
        <v>12.59</v>
      </c>
      <c r="G27" s="487">
        <v>4.83</v>
      </c>
      <c r="H27" s="487">
        <v>6.23</v>
      </c>
      <c r="I27" s="487">
        <v>0</v>
      </c>
      <c r="J27" s="487">
        <v>0</v>
      </c>
    </row>
    <row r="28" spans="1:10" x14ac:dyDescent="0.25">
      <c r="A28" s="487">
        <v>97167</v>
      </c>
      <c r="B28" s="6" t="s">
        <v>134</v>
      </c>
      <c r="C28" s="6" t="s">
        <v>79</v>
      </c>
      <c r="D28" s="6" t="s">
        <v>108</v>
      </c>
      <c r="E28" s="487">
        <v>27.61</v>
      </c>
      <c r="F28" s="487">
        <v>14.79</v>
      </c>
      <c r="G28" s="487">
        <v>5.72</v>
      </c>
      <c r="H28" s="487">
        <v>7.1</v>
      </c>
      <c r="I28" s="487">
        <v>0</v>
      </c>
      <c r="J28" s="487">
        <v>0</v>
      </c>
    </row>
    <row r="29" spans="1:10" x14ac:dyDescent="0.25">
      <c r="A29" s="487">
        <v>97168</v>
      </c>
      <c r="B29" s="6" t="s">
        <v>135</v>
      </c>
      <c r="C29" s="6" t="s">
        <v>79</v>
      </c>
      <c r="D29" s="6" t="s">
        <v>108</v>
      </c>
      <c r="E29" s="487">
        <v>31.3</v>
      </c>
      <c r="F29" s="487">
        <v>17.010000000000002</v>
      </c>
      <c r="G29" s="487">
        <v>6.3</v>
      </c>
      <c r="H29" s="487">
        <v>7.99</v>
      </c>
      <c r="I29" s="487">
        <v>0</v>
      </c>
      <c r="J29" s="487">
        <v>0</v>
      </c>
    </row>
    <row r="30" spans="1:10" x14ac:dyDescent="0.25">
      <c r="A30" s="487">
        <v>97169</v>
      </c>
      <c r="B30" s="6" t="s">
        <v>136</v>
      </c>
      <c r="C30" s="6" t="s">
        <v>79</v>
      </c>
      <c r="D30" s="6" t="s">
        <v>108</v>
      </c>
      <c r="E30" s="487">
        <v>35.15</v>
      </c>
      <c r="F30" s="487">
        <v>19.190000000000001</v>
      </c>
      <c r="G30" s="487">
        <v>7.08</v>
      </c>
      <c r="H30" s="487">
        <v>8.8800000000000008</v>
      </c>
      <c r="I30" s="487">
        <v>0</v>
      </c>
      <c r="J30" s="487">
        <v>0</v>
      </c>
    </row>
    <row r="31" spans="1:10" x14ac:dyDescent="0.25">
      <c r="A31" s="487">
        <v>97170</v>
      </c>
      <c r="B31" s="6" t="s">
        <v>137</v>
      </c>
      <c r="C31" s="6" t="s">
        <v>79</v>
      </c>
      <c r="D31" s="6" t="s">
        <v>108</v>
      </c>
      <c r="E31" s="487">
        <v>39.03</v>
      </c>
      <c r="F31" s="487">
        <v>21.39</v>
      </c>
      <c r="G31" s="487">
        <v>7.87</v>
      </c>
      <c r="H31" s="487">
        <v>9.77</v>
      </c>
      <c r="I31" s="487">
        <v>0</v>
      </c>
      <c r="J31" s="487">
        <v>0</v>
      </c>
    </row>
    <row r="32" spans="1:10" x14ac:dyDescent="0.25">
      <c r="A32" s="487">
        <v>97171</v>
      </c>
      <c r="B32" s="6" t="s">
        <v>138</v>
      </c>
      <c r="C32" s="6" t="s">
        <v>79</v>
      </c>
      <c r="D32" s="6" t="s">
        <v>108</v>
      </c>
      <c r="E32" s="487">
        <v>42.95</v>
      </c>
      <c r="F32" s="487">
        <v>23.59</v>
      </c>
      <c r="G32" s="487">
        <v>8.6999999999999993</v>
      </c>
      <c r="H32" s="487">
        <v>10.66</v>
      </c>
      <c r="I32" s="487">
        <v>0</v>
      </c>
      <c r="J32" s="487">
        <v>0</v>
      </c>
    </row>
    <row r="33" spans="1:10" x14ac:dyDescent="0.25">
      <c r="A33" s="487">
        <v>97172</v>
      </c>
      <c r="B33" s="6" t="s">
        <v>139</v>
      </c>
      <c r="C33" s="6" t="s">
        <v>79</v>
      </c>
      <c r="D33" s="6" t="s">
        <v>108</v>
      </c>
      <c r="E33" s="487">
        <v>51.19</v>
      </c>
      <c r="F33" s="487">
        <v>27.97</v>
      </c>
      <c r="G33" s="487">
        <v>10.8</v>
      </c>
      <c r="H33" s="487">
        <v>12.42</v>
      </c>
      <c r="I33" s="487">
        <v>0</v>
      </c>
      <c r="J33" s="487">
        <v>0</v>
      </c>
    </row>
    <row r="34" spans="1:10" x14ac:dyDescent="0.25">
      <c r="A34" s="487">
        <v>97173</v>
      </c>
      <c r="B34" s="6" t="s">
        <v>140</v>
      </c>
      <c r="C34" s="6" t="s">
        <v>79</v>
      </c>
      <c r="D34" s="6" t="s">
        <v>108</v>
      </c>
      <c r="E34" s="487">
        <v>47.95</v>
      </c>
      <c r="F34" s="487">
        <v>21.91</v>
      </c>
      <c r="G34" s="487">
        <v>16.75</v>
      </c>
      <c r="H34" s="487">
        <v>9.2899999999999991</v>
      </c>
      <c r="I34" s="487">
        <v>0</v>
      </c>
      <c r="J34" s="487">
        <v>0</v>
      </c>
    </row>
    <row r="35" spans="1:10" x14ac:dyDescent="0.25">
      <c r="A35" s="487">
        <v>97174</v>
      </c>
      <c r="B35" s="6" t="s">
        <v>141</v>
      </c>
      <c r="C35" s="6" t="s">
        <v>79</v>
      </c>
      <c r="D35" s="6" t="s">
        <v>108</v>
      </c>
      <c r="E35" s="487">
        <v>55.52</v>
      </c>
      <c r="F35" s="487">
        <v>25.24</v>
      </c>
      <c r="G35" s="487">
        <v>19.46</v>
      </c>
      <c r="H35" s="487">
        <v>10.82</v>
      </c>
      <c r="I35" s="487">
        <v>0</v>
      </c>
      <c r="J35" s="487">
        <v>0</v>
      </c>
    </row>
    <row r="36" spans="1:10" x14ac:dyDescent="0.25">
      <c r="A36" s="487">
        <v>97175</v>
      </c>
      <c r="B36" s="6" t="s">
        <v>142</v>
      </c>
      <c r="C36" s="6" t="s">
        <v>79</v>
      </c>
      <c r="D36" s="6" t="s">
        <v>108</v>
      </c>
      <c r="E36" s="487">
        <v>63.1</v>
      </c>
      <c r="F36" s="487">
        <v>28.55</v>
      </c>
      <c r="G36" s="487">
        <v>22.2</v>
      </c>
      <c r="H36" s="487">
        <v>12.35</v>
      </c>
      <c r="I36" s="487">
        <v>0</v>
      </c>
      <c r="J36" s="487">
        <v>0</v>
      </c>
    </row>
    <row r="37" spans="1:10" x14ac:dyDescent="0.25">
      <c r="A37" s="487">
        <v>97176</v>
      </c>
      <c r="B37" s="6" t="s">
        <v>143</v>
      </c>
      <c r="C37" s="6" t="s">
        <v>79</v>
      </c>
      <c r="D37" s="6" t="s">
        <v>108</v>
      </c>
      <c r="E37" s="487">
        <v>70.680000000000007</v>
      </c>
      <c r="F37" s="487">
        <v>31.87</v>
      </c>
      <c r="G37" s="487">
        <v>24.94</v>
      </c>
      <c r="H37" s="487">
        <v>13.87</v>
      </c>
      <c r="I37" s="487">
        <v>0</v>
      </c>
      <c r="J37" s="487">
        <v>0</v>
      </c>
    </row>
    <row r="38" spans="1:10" x14ac:dyDescent="0.25">
      <c r="A38" s="487">
        <v>97177</v>
      </c>
      <c r="B38" s="6" t="s">
        <v>144</v>
      </c>
      <c r="C38" s="6" t="s">
        <v>79</v>
      </c>
      <c r="D38" s="6" t="s">
        <v>108</v>
      </c>
      <c r="E38" s="487">
        <v>85.84</v>
      </c>
      <c r="F38" s="487">
        <v>38.479999999999997</v>
      </c>
      <c r="G38" s="487">
        <v>30.41</v>
      </c>
      <c r="H38" s="487">
        <v>16.95</v>
      </c>
      <c r="I38" s="487">
        <v>0</v>
      </c>
      <c r="J38" s="487">
        <v>0</v>
      </c>
    </row>
    <row r="39" spans="1:10" x14ac:dyDescent="0.25">
      <c r="A39" s="487">
        <v>97178</v>
      </c>
      <c r="B39" s="6" t="s">
        <v>145</v>
      </c>
      <c r="C39" s="6" t="s">
        <v>79</v>
      </c>
      <c r="D39" s="6" t="s">
        <v>108</v>
      </c>
      <c r="E39" s="487">
        <v>101.02</v>
      </c>
      <c r="F39" s="487">
        <v>45.13</v>
      </c>
      <c r="G39" s="487">
        <v>35.840000000000003</v>
      </c>
      <c r="H39" s="487">
        <v>20.05</v>
      </c>
      <c r="I39" s="487">
        <v>0</v>
      </c>
      <c r="J39" s="487">
        <v>0</v>
      </c>
    </row>
    <row r="40" spans="1:10" x14ac:dyDescent="0.25">
      <c r="A40" s="487">
        <v>97179</v>
      </c>
      <c r="B40" s="6" t="s">
        <v>146</v>
      </c>
      <c r="C40" s="6" t="s">
        <v>79</v>
      </c>
      <c r="D40" s="6" t="s">
        <v>108</v>
      </c>
      <c r="E40" s="487">
        <v>116.19</v>
      </c>
      <c r="F40" s="487">
        <v>51.75</v>
      </c>
      <c r="G40" s="487">
        <v>41.32</v>
      </c>
      <c r="H40" s="487">
        <v>23.12</v>
      </c>
      <c r="I40" s="487">
        <v>0</v>
      </c>
      <c r="J40" s="487">
        <v>0</v>
      </c>
    </row>
    <row r="41" spans="1:10" x14ac:dyDescent="0.25">
      <c r="A41" s="487">
        <v>97180</v>
      </c>
      <c r="B41" s="6" t="s">
        <v>147</v>
      </c>
      <c r="C41" s="6" t="s">
        <v>79</v>
      </c>
      <c r="D41" s="6" t="s">
        <v>108</v>
      </c>
      <c r="E41" s="487">
        <v>131.35</v>
      </c>
      <c r="F41" s="487">
        <v>58.38</v>
      </c>
      <c r="G41" s="487">
        <v>46.78</v>
      </c>
      <c r="H41" s="487">
        <v>26.19</v>
      </c>
      <c r="I41" s="487">
        <v>0</v>
      </c>
      <c r="J41" s="487">
        <v>0</v>
      </c>
    </row>
    <row r="42" spans="1:10" x14ac:dyDescent="0.25">
      <c r="A42" s="487">
        <v>97181</v>
      </c>
      <c r="B42" s="6" t="s">
        <v>148</v>
      </c>
      <c r="C42" s="6" t="s">
        <v>79</v>
      </c>
      <c r="D42" s="6" t="s">
        <v>108</v>
      </c>
      <c r="E42" s="487">
        <v>151.5</v>
      </c>
      <c r="F42" s="487">
        <v>65.010000000000005</v>
      </c>
      <c r="G42" s="487">
        <v>53.93</v>
      </c>
      <c r="H42" s="487">
        <v>32.56</v>
      </c>
      <c r="I42" s="487">
        <v>0</v>
      </c>
      <c r="J42" s="487">
        <v>0</v>
      </c>
    </row>
    <row r="43" spans="1:10" x14ac:dyDescent="0.25">
      <c r="A43" s="487">
        <v>97182</v>
      </c>
      <c r="B43" s="6" t="s">
        <v>149</v>
      </c>
      <c r="C43" s="6" t="s">
        <v>79</v>
      </c>
      <c r="D43" s="6" t="s">
        <v>108</v>
      </c>
      <c r="E43" s="487">
        <v>167.21</v>
      </c>
      <c r="F43" s="487">
        <v>71.650000000000006</v>
      </c>
      <c r="G43" s="487">
        <v>59.56</v>
      </c>
      <c r="H43" s="487">
        <v>36</v>
      </c>
      <c r="I43" s="487">
        <v>0</v>
      </c>
      <c r="J43" s="487">
        <v>0</v>
      </c>
    </row>
    <row r="44" spans="1:10" x14ac:dyDescent="0.25">
      <c r="A44" s="487">
        <v>97183</v>
      </c>
      <c r="B44" s="6" t="s">
        <v>150</v>
      </c>
      <c r="C44" s="6" t="s">
        <v>79</v>
      </c>
      <c r="D44" s="6" t="s">
        <v>108</v>
      </c>
      <c r="E44" s="487">
        <v>39.53</v>
      </c>
      <c r="F44" s="487">
        <v>18.11</v>
      </c>
      <c r="G44" s="487">
        <v>16.09</v>
      </c>
      <c r="H44" s="487">
        <v>5.33</v>
      </c>
      <c r="I44" s="487">
        <v>0</v>
      </c>
      <c r="J44" s="487">
        <v>0</v>
      </c>
    </row>
    <row r="45" spans="1:10" x14ac:dyDescent="0.25">
      <c r="A45" s="487">
        <v>97184</v>
      </c>
      <c r="B45" s="6" t="s">
        <v>151</v>
      </c>
      <c r="C45" s="6" t="s">
        <v>79</v>
      </c>
      <c r="D45" s="6" t="s">
        <v>108</v>
      </c>
      <c r="E45" s="487">
        <v>45.86</v>
      </c>
      <c r="F45" s="487">
        <v>20.93</v>
      </c>
      <c r="G45" s="487">
        <v>18.72</v>
      </c>
      <c r="H45" s="487">
        <v>6.21</v>
      </c>
      <c r="I45" s="487">
        <v>0</v>
      </c>
      <c r="J45" s="487">
        <v>0</v>
      </c>
    </row>
    <row r="46" spans="1:10" x14ac:dyDescent="0.25">
      <c r="A46" s="487">
        <v>97185</v>
      </c>
      <c r="B46" s="6" t="s">
        <v>152</v>
      </c>
      <c r="C46" s="6" t="s">
        <v>79</v>
      </c>
      <c r="D46" s="6" t="s">
        <v>108</v>
      </c>
      <c r="E46" s="487">
        <v>52.2</v>
      </c>
      <c r="F46" s="487">
        <v>23.75</v>
      </c>
      <c r="G46" s="487">
        <v>21.36</v>
      </c>
      <c r="H46" s="487">
        <v>7.09</v>
      </c>
      <c r="I46" s="487">
        <v>0</v>
      </c>
      <c r="J46" s="487">
        <v>0</v>
      </c>
    </row>
    <row r="47" spans="1:10" x14ac:dyDescent="0.25">
      <c r="A47" s="487">
        <v>97186</v>
      </c>
      <c r="B47" s="6" t="s">
        <v>153</v>
      </c>
      <c r="C47" s="6" t="s">
        <v>79</v>
      </c>
      <c r="D47" s="6" t="s">
        <v>108</v>
      </c>
      <c r="E47" s="487">
        <v>58.55</v>
      </c>
      <c r="F47" s="487">
        <v>26.57</v>
      </c>
      <c r="G47" s="487">
        <v>24.01</v>
      </c>
      <c r="H47" s="487">
        <v>7.97</v>
      </c>
      <c r="I47" s="487">
        <v>0</v>
      </c>
      <c r="J47" s="487">
        <v>0</v>
      </c>
    </row>
    <row r="48" spans="1:10" x14ac:dyDescent="0.25">
      <c r="A48" s="487">
        <v>97187</v>
      </c>
      <c r="B48" s="6" t="s">
        <v>154</v>
      </c>
      <c r="C48" s="6" t="s">
        <v>79</v>
      </c>
      <c r="D48" s="6" t="s">
        <v>108</v>
      </c>
      <c r="E48" s="487">
        <v>71.22</v>
      </c>
      <c r="F48" s="487">
        <v>32.15</v>
      </c>
      <c r="G48" s="487">
        <v>29.32</v>
      </c>
      <c r="H48" s="487">
        <v>9.75</v>
      </c>
      <c r="I48" s="487">
        <v>0</v>
      </c>
      <c r="J48" s="487">
        <v>0</v>
      </c>
    </row>
    <row r="49" spans="1:10" x14ac:dyDescent="0.25">
      <c r="A49" s="487">
        <v>97188</v>
      </c>
      <c r="B49" s="6" t="s">
        <v>155</v>
      </c>
      <c r="C49" s="6" t="s">
        <v>79</v>
      </c>
      <c r="D49" s="6" t="s">
        <v>108</v>
      </c>
      <c r="E49" s="487">
        <v>83.91</v>
      </c>
      <c r="F49" s="487">
        <v>37.799999999999997</v>
      </c>
      <c r="G49" s="487">
        <v>34.590000000000003</v>
      </c>
      <c r="H49" s="487">
        <v>11.52</v>
      </c>
      <c r="I49" s="487">
        <v>0</v>
      </c>
      <c r="J49" s="487">
        <v>0</v>
      </c>
    </row>
    <row r="50" spans="1:10" x14ac:dyDescent="0.25">
      <c r="A50" s="487">
        <v>97189</v>
      </c>
      <c r="B50" s="6" t="s">
        <v>156</v>
      </c>
      <c r="C50" s="6" t="s">
        <v>79</v>
      </c>
      <c r="D50" s="6" t="s">
        <v>108</v>
      </c>
      <c r="E50" s="487">
        <v>96.61</v>
      </c>
      <c r="F50" s="487">
        <v>43.42</v>
      </c>
      <c r="G50" s="487">
        <v>39.909999999999997</v>
      </c>
      <c r="H50" s="487">
        <v>13.28</v>
      </c>
      <c r="I50" s="487">
        <v>0</v>
      </c>
      <c r="J50" s="487">
        <v>0</v>
      </c>
    </row>
    <row r="51" spans="1:10" x14ac:dyDescent="0.25">
      <c r="A51" s="487">
        <v>97190</v>
      </c>
      <c r="B51" s="6" t="s">
        <v>157</v>
      </c>
      <c r="C51" s="6" t="s">
        <v>79</v>
      </c>
      <c r="D51" s="6" t="s">
        <v>108</v>
      </c>
      <c r="E51" s="487">
        <v>109.28</v>
      </c>
      <c r="F51" s="487">
        <v>49.05</v>
      </c>
      <c r="G51" s="487">
        <v>45.18</v>
      </c>
      <c r="H51" s="487">
        <v>15.05</v>
      </c>
      <c r="I51" s="487">
        <v>0</v>
      </c>
      <c r="J51" s="487">
        <v>0</v>
      </c>
    </row>
    <row r="52" spans="1:10" x14ac:dyDescent="0.25">
      <c r="A52" s="487">
        <v>97191</v>
      </c>
      <c r="B52" s="6" t="s">
        <v>158</v>
      </c>
      <c r="C52" s="6" t="s">
        <v>79</v>
      </c>
      <c r="D52" s="6" t="s">
        <v>108</v>
      </c>
      <c r="E52" s="487">
        <v>125.56</v>
      </c>
      <c r="F52" s="487">
        <v>54.69</v>
      </c>
      <c r="G52" s="487">
        <v>52.16</v>
      </c>
      <c r="H52" s="487">
        <v>18.71</v>
      </c>
      <c r="I52" s="487">
        <v>0</v>
      </c>
      <c r="J52" s="487">
        <v>0</v>
      </c>
    </row>
    <row r="53" spans="1:10" x14ac:dyDescent="0.25">
      <c r="A53" s="487">
        <v>97192</v>
      </c>
      <c r="B53" s="6" t="s">
        <v>159</v>
      </c>
      <c r="C53" s="6" t="s">
        <v>79</v>
      </c>
      <c r="D53" s="6" t="s">
        <v>108</v>
      </c>
      <c r="E53" s="487">
        <v>138.63</v>
      </c>
      <c r="F53" s="487">
        <v>60.31</v>
      </c>
      <c r="G53" s="487">
        <v>57.65</v>
      </c>
      <c r="H53" s="487">
        <v>20.67</v>
      </c>
      <c r="I53" s="487">
        <v>0</v>
      </c>
      <c r="J53" s="487">
        <v>0</v>
      </c>
    </row>
    <row r="54" spans="1:10" x14ac:dyDescent="0.25">
      <c r="A54" s="487">
        <v>90694</v>
      </c>
      <c r="B54" s="6" t="s">
        <v>160</v>
      </c>
      <c r="C54" s="6" t="s">
        <v>79</v>
      </c>
      <c r="D54" s="6" t="s">
        <v>108</v>
      </c>
      <c r="E54" s="487">
        <v>52.61</v>
      </c>
      <c r="F54" s="487">
        <v>3.31</v>
      </c>
      <c r="G54" s="487">
        <v>49.3</v>
      </c>
      <c r="H54" s="487">
        <v>0</v>
      </c>
      <c r="I54" s="487">
        <v>0</v>
      </c>
      <c r="J54" s="487">
        <v>0</v>
      </c>
    </row>
    <row r="55" spans="1:10" x14ac:dyDescent="0.25">
      <c r="A55" s="487">
        <v>90695</v>
      </c>
      <c r="B55" s="6" t="s">
        <v>161</v>
      </c>
      <c r="C55" s="6" t="s">
        <v>79</v>
      </c>
      <c r="D55" s="6" t="s">
        <v>108</v>
      </c>
      <c r="E55" s="487">
        <v>99.9</v>
      </c>
      <c r="F55" s="487">
        <v>3.92</v>
      </c>
      <c r="G55" s="487">
        <v>95.98</v>
      </c>
      <c r="H55" s="487">
        <v>0</v>
      </c>
      <c r="I55" s="487">
        <v>0</v>
      </c>
      <c r="J55" s="487">
        <v>0</v>
      </c>
    </row>
    <row r="56" spans="1:10" x14ac:dyDescent="0.25">
      <c r="A56" s="487">
        <v>90696</v>
      </c>
      <c r="B56" s="6" t="s">
        <v>162</v>
      </c>
      <c r="C56" s="6" t="s">
        <v>79</v>
      </c>
      <c r="D56" s="6" t="s">
        <v>108</v>
      </c>
      <c r="E56" s="487">
        <v>166.81</v>
      </c>
      <c r="F56" s="487">
        <v>4.53</v>
      </c>
      <c r="G56" s="487">
        <v>162.28</v>
      </c>
      <c r="H56" s="487">
        <v>0</v>
      </c>
      <c r="I56" s="487">
        <v>0</v>
      </c>
      <c r="J56" s="487">
        <v>0</v>
      </c>
    </row>
    <row r="57" spans="1:10" x14ac:dyDescent="0.25">
      <c r="A57" s="487">
        <v>90697</v>
      </c>
      <c r="B57" s="6" t="s">
        <v>163</v>
      </c>
      <c r="C57" s="6" t="s">
        <v>79</v>
      </c>
      <c r="D57" s="6" t="s">
        <v>108</v>
      </c>
      <c r="E57" s="487">
        <v>258.70999999999998</v>
      </c>
      <c r="F57" s="487">
        <v>5.14</v>
      </c>
      <c r="G57" s="487">
        <v>253.57</v>
      </c>
      <c r="H57" s="487">
        <v>0</v>
      </c>
      <c r="I57" s="487">
        <v>0</v>
      </c>
      <c r="J57" s="487">
        <v>0</v>
      </c>
    </row>
    <row r="58" spans="1:10" x14ac:dyDescent="0.25">
      <c r="A58" s="487">
        <v>90698</v>
      </c>
      <c r="B58" s="6" t="s">
        <v>164</v>
      </c>
      <c r="C58" s="6" t="s">
        <v>79</v>
      </c>
      <c r="D58" s="6" t="s">
        <v>108</v>
      </c>
      <c r="E58" s="487">
        <v>395.36</v>
      </c>
      <c r="F58" s="487">
        <v>5.75</v>
      </c>
      <c r="G58" s="487">
        <v>389.61</v>
      </c>
      <c r="H58" s="487">
        <v>0</v>
      </c>
      <c r="I58" s="487">
        <v>0</v>
      </c>
      <c r="J58" s="487">
        <v>0</v>
      </c>
    </row>
    <row r="59" spans="1:10" x14ac:dyDescent="0.25">
      <c r="A59" s="487">
        <v>90699</v>
      </c>
      <c r="B59" s="6" t="s">
        <v>165</v>
      </c>
      <c r="C59" s="6" t="s">
        <v>79</v>
      </c>
      <c r="D59" s="6" t="s">
        <v>108</v>
      </c>
      <c r="E59" s="487">
        <v>556.41</v>
      </c>
      <c r="F59" s="487">
        <v>6.37</v>
      </c>
      <c r="G59" s="487">
        <v>550.04</v>
      </c>
      <c r="H59" s="487">
        <v>0</v>
      </c>
      <c r="I59" s="487">
        <v>0</v>
      </c>
      <c r="J59" s="487">
        <v>0</v>
      </c>
    </row>
    <row r="60" spans="1:10" x14ac:dyDescent="0.25">
      <c r="A60" s="487">
        <v>90700</v>
      </c>
      <c r="B60" s="6" t="s">
        <v>166</v>
      </c>
      <c r="C60" s="6" t="s">
        <v>79</v>
      </c>
      <c r="D60" s="6" t="s">
        <v>108</v>
      </c>
      <c r="E60" s="487">
        <v>649.11</v>
      </c>
      <c r="F60" s="487">
        <v>5.27</v>
      </c>
      <c r="G60" s="487">
        <v>641.44000000000005</v>
      </c>
      <c r="H60" s="487">
        <v>2.4</v>
      </c>
      <c r="I60" s="487">
        <v>0</v>
      </c>
      <c r="J60" s="487">
        <v>0</v>
      </c>
    </row>
    <row r="61" spans="1:10" x14ac:dyDescent="0.25">
      <c r="A61" s="487">
        <v>90701</v>
      </c>
      <c r="B61" s="6" t="s">
        <v>167</v>
      </c>
      <c r="C61" s="6" t="s">
        <v>79</v>
      </c>
      <c r="D61" s="6" t="s">
        <v>108</v>
      </c>
      <c r="E61" s="487">
        <v>78.56</v>
      </c>
      <c r="F61" s="487">
        <v>4.37</v>
      </c>
      <c r="G61" s="487">
        <v>74.19</v>
      </c>
      <c r="H61" s="487">
        <v>0</v>
      </c>
      <c r="I61" s="487">
        <v>0</v>
      </c>
      <c r="J61" s="487">
        <v>0</v>
      </c>
    </row>
    <row r="62" spans="1:10" x14ac:dyDescent="0.25">
      <c r="A62" s="487">
        <v>90702</v>
      </c>
      <c r="B62" s="6" t="s">
        <v>168</v>
      </c>
      <c r="C62" s="6" t="s">
        <v>79</v>
      </c>
      <c r="D62" s="6" t="s">
        <v>108</v>
      </c>
      <c r="E62" s="487">
        <v>129.94999999999999</v>
      </c>
      <c r="F62" s="487">
        <v>4.9800000000000004</v>
      </c>
      <c r="G62" s="487">
        <v>124.97</v>
      </c>
      <c r="H62" s="487">
        <v>0</v>
      </c>
      <c r="I62" s="487">
        <v>0</v>
      </c>
      <c r="J62" s="487">
        <v>0</v>
      </c>
    </row>
    <row r="63" spans="1:10" x14ac:dyDescent="0.25">
      <c r="A63" s="487">
        <v>90703</v>
      </c>
      <c r="B63" s="6" t="s">
        <v>169</v>
      </c>
      <c r="C63" s="6" t="s">
        <v>79</v>
      </c>
      <c r="D63" s="6" t="s">
        <v>108</v>
      </c>
      <c r="E63" s="487">
        <v>203.52</v>
      </c>
      <c r="F63" s="487">
        <v>5.59</v>
      </c>
      <c r="G63" s="487">
        <v>197.93</v>
      </c>
      <c r="H63" s="487">
        <v>0</v>
      </c>
      <c r="I63" s="487">
        <v>0</v>
      </c>
      <c r="J63" s="487">
        <v>0</v>
      </c>
    </row>
    <row r="64" spans="1:10" x14ac:dyDescent="0.25">
      <c r="A64" s="487">
        <v>90704</v>
      </c>
      <c r="B64" s="6" t="s">
        <v>170</v>
      </c>
      <c r="C64" s="6" t="s">
        <v>79</v>
      </c>
      <c r="D64" s="6" t="s">
        <v>108</v>
      </c>
      <c r="E64" s="487">
        <v>302.48</v>
      </c>
      <c r="F64" s="487">
        <v>6.21</v>
      </c>
      <c r="G64" s="487">
        <v>296.27</v>
      </c>
      <c r="H64" s="487">
        <v>0</v>
      </c>
      <c r="I64" s="487">
        <v>0</v>
      </c>
      <c r="J64" s="487">
        <v>0</v>
      </c>
    </row>
    <row r="65" spans="1:10" x14ac:dyDescent="0.25">
      <c r="A65" s="487">
        <v>90705</v>
      </c>
      <c r="B65" s="6" t="s">
        <v>171</v>
      </c>
      <c r="C65" s="6" t="s">
        <v>79</v>
      </c>
      <c r="D65" s="6" t="s">
        <v>108</v>
      </c>
      <c r="E65" s="487">
        <v>395.12</v>
      </c>
      <c r="F65" s="487">
        <v>6.82</v>
      </c>
      <c r="G65" s="487">
        <v>388.3</v>
      </c>
      <c r="H65" s="487">
        <v>0</v>
      </c>
      <c r="I65" s="487">
        <v>0</v>
      </c>
      <c r="J65" s="487">
        <v>0</v>
      </c>
    </row>
    <row r="66" spans="1:10" x14ac:dyDescent="0.25">
      <c r="A66" s="487">
        <v>90706</v>
      </c>
      <c r="B66" s="6" t="s">
        <v>172</v>
      </c>
      <c r="C66" s="6" t="s">
        <v>79</v>
      </c>
      <c r="D66" s="6" t="s">
        <v>108</v>
      </c>
      <c r="E66" s="487">
        <v>522.92999999999995</v>
      </c>
      <c r="F66" s="487">
        <v>5.88</v>
      </c>
      <c r="G66" s="487">
        <v>514.38</v>
      </c>
      <c r="H66" s="487">
        <v>2.67</v>
      </c>
      <c r="I66" s="487">
        <v>0</v>
      </c>
      <c r="J66" s="487">
        <v>0</v>
      </c>
    </row>
    <row r="67" spans="1:10" x14ac:dyDescent="0.25">
      <c r="A67" s="487">
        <v>90708</v>
      </c>
      <c r="B67" s="6" t="s">
        <v>173</v>
      </c>
      <c r="C67" s="6" t="s">
        <v>79</v>
      </c>
      <c r="D67" s="6" t="s">
        <v>108</v>
      </c>
      <c r="E67" s="488">
        <v>1044.6199999999999</v>
      </c>
      <c r="F67" s="487">
        <v>7.85</v>
      </c>
      <c r="G67" s="488">
        <v>1029.6500000000001</v>
      </c>
      <c r="H67" s="487">
        <v>7.12</v>
      </c>
      <c r="I67" s="487">
        <v>0</v>
      </c>
      <c r="J67" s="487">
        <v>0</v>
      </c>
    </row>
    <row r="68" spans="1:10" x14ac:dyDescent="0.25">
      <c r="A68" s="487">
        <v>90724</v>
      </c>
      <c r="B68" s="6" t="s">
        <v>174</v>
      </c>
      <c r="C68" s="6" t="s">
        <v>40</v>
      </c>
      <c r="D68" s="6" t="s">
        <v>108</v>
      </c>
      <c r="E68" s="487">
        <v>28.56</v>
      </c>
      <c r="F68" s="487">
        <v>22.78</v>
      </c>
      <c r="G68" s="487">
        <v>5.78</v>
      </c>
      <c r="H68" s="487">
        <v>0</v>
      </c>
      <c r="I68" s="487">
        <v>0</v>
      </c>
      <c r="J68" s="487">
        <v>0</v>
      </c>
    </row>
    <row r="69" spans="1:10" x14ac:dyDescent="0.25">
      <c r="A69" s="487">
        <v>90725</v>
      </c>
      <c r="B69" s="6" t="s">
        <v>175</v>
      </c>
      <c r="C69" s="6" t="s">
        <v>40</v>
      </c>
      <c r="D69" s="6" t="s">
        <v>108</v>
      </c>
      <c r="E69" s="487">
        <v>35.130000000000003</v>
      </c>
      <c r="F69" s="487">
        <v>27.88</v>
      </c>
      <c r="G69" s="487">
        <v>7.25</v>
      </c>
      <c r="H69" s="487">
        <v>0</v>
      </c>
      <c r="I69" s="487">
        <v>0</v>
      </c>
      <c r="J69" s="487">
        <v>0</v>
      </c>
    </row>
    <row r="70" spans="1:10" x14ac:dyDescent="0.25">
      <c r="A70" s="487">
        <v>90726</v>
      </c>
      <c r="B70" s="6" t="s">
        <v>176</v>
      </c>
      <c r="C70" s="6" t="s">
        <v>40</v>
      </c>
      <c r="D70" s="6" t="s">
        <v>108</v>
      </c>
      <c r="E70" s="487">
        <v>41.76</v>
      </c>
      <c r="F70" s="487">
        <v>32.97</v>
      </c>
      <c r="G70" s="487">
        <v>8.7899999999999991</v>
      </c>
      <c r="H70" s="487">
        <v>0</v>
      </c>
      <c r="I70" s="487">
        <v>0</v>
      </c>
      <c r="J70" s="487">
        <v>0</v>
      </c>
    </row>
    <row r="71" spans="1:10" x14ac:dyDescent="0.25">
      <c r="A71" s="487">
        <v>90727</v>
      </c>
      <c r="B71" s="6" t="s">
        <v>177</v>
      </c>
      <c r="C71" s="6" t="s">
        <v>40</v>
      </c>
      <c r="D71" s="6" t="s">
        <v>108</v>
      </c>
      <c r="E71" s="487">
        <v>48.31</v>
      </c>
      <c r="F71" s="487">
        <v>38.07</v>
      </c>
      <c r="G71" s="487">
        <v>10.24</v>
      </c>
      <c r="H71" s="487">
        <v>0</v>
      </c>
      <c r="I71" s="487">
        <v>0</v>
      </c>
      <c r="J71" s="487">
        <v>0</v>
      </c>
    </row>
    <row r="72" spans="1:10" x14ac:dyDescent="0.25">
      <c r="A72" s="487">
        <v>90728</v>
      </c>
      <c r="B72" s="6" t="s">
        <v>178</v>
      </c>
      <c r="C72" s="6" t="s">
        <v>40</v>
      </c>
      <c r="D72" s="6" t="s">
        <v>108</v>
      </c>
      <c r="E72" s="487">
        <v>54.87</v>
      </c>
      <c r="F72" s="487">
        <v>43.16</v>
      </c>
      <c r="G72" s="487">
        <v>11.71</v>
      </c>
      <c r="H72" s="487">
        <v>0</v>
      </c>
      <c r="I72" s="487">
        <v>0</v>
      </c>
      <c r="J72" s="487">
        <v>0</v>
      </c>
    </row>
    <row r="73" spans="1:10" x14ac:dyDescent="0.25">
      <c r="A73" s="487">
        <v>90729</v>
      </c>
      <c r="B73" s="6" t="s">
        <v>179</v>
      </c>
      <c r="C73" s="6" t="s">
        <v>40</v>
      </c>
      <c r="D73" s="6" t="s">
        <v>108</v>
      </c>
      <c r="E73" s="487">
        <v>61.43</v>
      </c>
      <c r="F73" s="487">
        <v>48.24</v>
      </c>
      <c r="G73" s="487">
        <v>13.19</v>
      </c>
      <c r="H73" s="487">
        <v>0</v>
      </c>
      <c r="I73" s="487">
        <v>0</v>
      </c>
      <c r="J73" s="487">
        <v>0</v>
      </c>
    </row>
    <row r="74" spans="1:10" x14ac:dyDescent="0.25">
      <c r="A74" s="487">
        <v>90730</v>
      </c>
      <c r="B74" s="6" t="s">
        <v>180</v>
      </c>
      <c r="C74" s="6" t="s">
        <v>40</v>
      </c>
      <c r="D74" s="6" t="s">
        <v>108</v>
      </c>
      <c r="E74" s="487">
        <v>67.989999999999995</v>
      </c>
      <c r="F74" s="487">
        <v>53.33</v>
      </c>
      <c r="G74" s="487">
        <v>14.66</v>
      </c>
      <c r="H74" s="487">
        <v>0</v>
      </c>
      <c r="I74" s="487">
        <v>0</v>
      </c>
      <c r="J74" s="487">
        <v>0</v>
      </c>
    </row>
    <row r="75" spans="1:10" x14ac:dyDescent="0.25">
      <c r="A75" s="487">
        <v>90731</v>
      </c>
      <c r="B75" s="6" t="s">
        <v>181</v>
      </c>
      <c r="C75" s="6" t="s">
        <v>40</v>
      </c>
      <c r="D75" s="6" t="s">
        <v>108</v>
      </c>
      <c r="E75" s="487">
        <v>74.540000000000006</v>
      </c>
      <c r="F75" s="487">
        <v>58.42</v>
      </c>
      <c r="G75" s="487">
        <v>16.12</v>
      </c>
      <c r="H75" s="487">
        <v>0</v>
      </c>
      <c r="I75" s="487">
        <v>0</v>
      </c>
      <c r="J75" s="487">
        <v>0</v>
      </c>
    </row>
    <row r="76" spans="1:10" x14ac:dyDescent="0.25">
      <c r="A76" s="487">
        <v>90732</v>
      </c>
      <c r="B76" s="6" t="s">
        <v>182</v>
      </c>
      <c r="C76" s="6" t="s">
        <v>40</v>
      </c>
      <c r="D76" s="6" t="s">
        <v>108</v>
      </c>
      <c r="E76" s="487">
        <v>94.21</v>
      </c>
      <c r="F76" s="487">
        <v>73.73</v>
      </c>
      <c r="G76" s="487">
        <v>20.48</v>
      </c>
      <c r="H76" s="487">
        <v>0</v>
      </c>
      <c r="I76" s="487">
        <v>0</v>
      </c>
      <c r="J76" s="487">
        <v>0</v>
      </c>
    </row>
    <row r="77" spans="1:10" x14ac:dyDescent="0.25">
      <c r="A77" s="487">
        <v>90733</v>
      </c>
      <c r="B77" s="6" t="s">
        <v>183</v>
      </c>
      <c r="C77" s="6" t="s">
        <v>79</v>
      </c>
      <c r="D77" s="6" t="s">
        <v>108</v>
      </c>
      <c r="E77" s="487">
        <v>4.04</v>
      </c>
      <c r="F77" s="487">
        <v>3.36</v>
      </c>
      <c r="G77" s="487">
        <v>0.68</v>
      </c>
      <c r="H77" s="487">
        <v>0</v>
      </c>
      <c r="I77" s="487">
        <v>0</v>
      </c>
      <c r="J77" s="487">
        <v>0</v>
      </c>
    </row>
    <row r="78" spans="1:10" x14ac:dyDescent="0.25">
      <c r="A78" s="487">
        <v>90734</v>
      </c>
      <c r="B78" s="6" t="s">
        <v>184</v>
      </c>
      <c r="C78" s="6" t="s">
        <v>79</v>
      </c>
      <c r="D78" s="6" t="s">
        <v>108</v>
      </c>
      <c r="E78" s="487">
        <v>4.8</v>
      </c>
      <c r="F78" s="487">
        <v>3.97</v>
      </c>
      <c r="G78" s="487">
        <v>0.83</v>
      </c>
      <c r="H78" s="487">
        <v>0</v>
      </c>
      <c r="I78" s="487">
        <v>0</v>
      </c>
      <c r="J78" s="487">
        <v>0</v>
      </c>
    </row>
    <row r="79" spans="1:10" x14ac:dyDescent="0.25">
      <c r="A79" s="487">
        <v>90735</v>
      </c>
      <c r="B79" s="6" t="s">
        <v>185</v>
      </c>
      <c r="C79" s="6" t="s">
        <v>79</v>
      </c>
      <c r="D79" s="6" t="s">
        <v>108</v>
      </c>
      <c r="E79" s="487">
        <v>5.54</v>
      </c>
      <c r="F79" s="487">
        <v>4.59</v>
      </c>
      <c r="G79" s="487">
        <v>0.95</v>
      </c>
      <c r="H79" s="487">
        <v>0</v>
      </c>
      <c r="I79" s="487">
        <v>0</v>
      </c>
      <c r="J79" s="487">
        <v>0</v>
      </c>
    </row>
    <row r="80" spans="1:10" x14ac:dyDescent="0.25">
      <c r="A80" s="487">
        <v>90736</v>
      </c>
      <c r="B80" s="6" t="s">
        <v>186</v>
      </c>
      <c r="C80" s="6" t="s">
        <v>79</v>
      </c>
      <c r="D80" s="6" t="s">
        <v>108</v>
      </c>
      <c r="E80" s="487">
        <v>6.28</v>
      </c>
      <c r="F80" s="487">
        <v>5.2</v>
      </c>
      <c r="G80" s="487">
        <v>1.08</v>
      </c>
      <c r="H80" s="487">
        <v>0</v>
      </c>
      <c r="I80" s="487">
        <v>0</v>
      </c>
      <c r="J80" s="487">
        <v>0</v>
      </c>
    </row>
    <row r="81" spans="1:10" x14ac:dyDescent="0.25">
      <c r="A81" s="487">
        <v>90737</v>
      </c>
      <c r="B81" s="6" t="s">
        <v>187</v>
      </c>
      <c r="C81" s="6" t="s">
        <v>79</v>
      </c>
      <c r="D81" s="6" t="s">
        <v>108</v>
      </c>
      <c r="E81" s="487">
        <v>7.03</v>
      </c>
      <c r="F81" s="487">
        <v>5.83</v>
      </c>
      <c r="G81" s="487">
        <v>1.2</v>
      </c>
      <c r="H81" s="487">
        <v>0</v>
      </c>
      <c r="I81" s="487">
        <v>0</v>
      </c>
      <c r="J81" s="487">
        <v>0</v>
      </c>
    </row>
    <row r="82" spans="1:10" x14ac:dyDescent="0.25">
      <c r="A82" s="487">
        <v>90738</v>
      </c>
      <c r="B82" s="6" t="s">
        <v>188</v>
      </c>
      <c r="C82" s="6" t="s">
        <v>79</v>
      </c>
      <c r="D82" s="6" t="s">
        <v>108</v>
      </c>
      <c r="E82" s="487">
        <v>7.78</v>
      </c>
      <c r="F82" s="487">
        <v>6.42</v>
      </c>
      <c r="G82" s="487">
        <v>1.36</v>
      </c>
      <c r="H82" s="487">
        <v>0</v>
      </c>
      <c r="I82" s="487">
        <v>0</v>
      </c>
      <c r="J82" s="487">
        <v>0</v>
      </c>
    </row>
    <row r="83" spans="1:10" x14ac:dyDescent="0.25">
      <c r="A83" s="487">
        <v>90739</v>
      </c>
      <c r="B83" s="6" t="s">
        <v>189</v>
      </c>
      <c r="C83" s="6" t="s">
        <v>79</v>
      </c>
      <c r="D83" s="6" t="s">
        <v>108</v>
      </c>
      <c r="E83" s="487">
        <v>10.19</v>
      </c>
      <c r="F83" s="487">
        <v>5.34</v>
      </c>
      <c r="G83" s="487">
        <v>2.42</v>
      </c>
      <c r="H83" s="487">
        <v>2.4300000000000002</v>
      </c>
      <c r="I83" s="487">
        <v>0</v>
      </c>
      <c r="J83" s="487">
        <v>0</v>
      </c>
    </row>
    <row r="84" spans="1:10" x14ac:dyDescent="0.25">
      <c r="A84" s="487">
        <v>90740</v>
      </c>
      <c r="B84" s="6" t="s">
        <v>190</v>
      </c>
      <c r="C84" s="6" t="s">
        <v>79</v>
      </c>
      <c r="D84" s="6" t="s">
        <v>108</v>
      </c>
      <c r="E84" s="487">
        <v>5.34</v>
      </c>
      <c r="F84" s="487">
        <v>4.42</v>
      </c>
      <c r="G84" s="487">
        <v>0.92</v>
      </c>
      <c r="H84" s="487">
        <v>0</v>
      </c>
      <c r="I84" s="487">
        <v>0</v>
      </c>
      <c r="J84" s="487">
        <v>0</v>
      </c>
    </row>
    <row r="85" spans="1:10" x14ac:dyDescent="0.25">
      <c r="A85" s="487">
        <v>90741</v>
      </c>
      <c r="B85" s="6" t="s">
        <v>191</v>
      </c>
      <c r="C85" s="6" t="s">
        <v>79</v>
      </c>
      <c r="D85" s="6" t="s">
        <v>108</v>
      </c>
      <c r="E85" s="487">
        <v>6.08</v>
      </c>
      <c r="F85" s="487">
        <v>5.04</v>
      </c>
      <c r="G85" s="487">
        <v>1.04</v>
      </c>
      <c r="H85" s="487">
        <v>0</v>
      </c>
      <c r="I85" s="487">
        <v>0</v>
      </c>
      <c r="J85" s="487">
        <v>0</v>
      </c>
    </row>
    <row r="86" spans="1:10" x14ac:dyDescent="0.25">
      <c r="A86" s="487">
        <v>90742</v>
      </c>
      <c r="B86" s="6" t="s">
        <v>192</v>
      </c>
      <c r="C86" s="6" t="s">
        <v>79</v>
      </c>
      <c r="D86" s="6" t="s">
        <v>108</v>
      </c>
      <c r="E86" s="487">
        <v>6.83</v>
      </c>
      <c r="F86" s="487">
        <v>5.64</v>
      </c>
      <c r="G86" s="487">
        <v>1.19</v>
      </c>
      <c r="H86" s="487">
        <v>0</v>
      </c>
      <c r="I86" s="487">
        <v>0</v>
      </c>
      <c r="J86" s="487">
        <v>0</v>
      </c>
    </row>
    <row r="87" spans="1:10" x14ac:dyDescent="0.25">
      <c r="A87" s="487">
        <v>90743</v>
      </c>
      <c r="B87" s="6" t="s">
        <v>193</v>
      </c>
      <c r="C87" s="6" t="s">
        <v>79</v>
      </c>
      <c r="D87" s="6" t="s">
        <v>108</v>
      </c>
      <c r="E87" s="487">
        <v>7.58</v>
      </c>
      <c r="F87" s="487">
        <v>6.27</v>
      </c>
      <c r="G87" s="487">
        <v>1.31</v>
      </c>
      <c r="H87" s="487">
        <v>0</v>
      </c>
      <c r="I87" s="487">
        <v>0</v>
      </c>
      <c r="J87" s="487">
        <v>0</v>
      </c>
    </row>
    <row r="88" spans="1:10" x14ac:dyDescent="0.25">
      <c r="A88" s="487">
        <v>90744</v>
      </c>
      <c r="B88" s="6" t="s">
        <v>194</v>
      </c>
      <c r="C88" s="6" t="s">
        <v>79</v>
      </c>
      <c r="D88" s="6" t="s">
        <v>108</v>
      </c>
      <c r="E88" s="487">
        <v>8.33</v>
      </c>
      <c r="F88" s="487">
        <v>6.88</v>
      </c>
      <c r="G88" s="487">
        <v>1.45</v>
      </c>
      <c r="H88" s="487">
        <v>0</v>
      </c>
      <c r="I88" s="487">
        <v>0</v>
      </c>
      <c r="J88" s="487">
        <v>0</v>
      </c>
    </row>
    <row r="89" spans="1:10" x14ac:dyDescent="0.25">
      <c r="A89" s="487">
        <v>90745</v>
      </c>
      <c r="B89" s="6" t="s">
        <v>195</v>
      </c>
      <c r="C89" s="6" t="s">
        <v>79</v>
      </c>
      <c r="D89" s="6" t="s">
        <v>108</v>
      </c>
      <c r="E89" s="487">
        <v>11.38</v>
      </c>
      <c r="F89" s="487">
        <v>5.96</v>
      </c>
      <c r="G89" s="487">
        <v>2.73</v>
      </c>
      <c r="H89" s="487">
        <v>2.69</v>
      </c>
      <c r="I89" s="487">
        <v>0</v>
      </c>
      <c r="J89" s="487">
        <v>0</v>
      </c>
    </row>
    <row r="90" spans="1:10" x14ac:dyDescent="0.25">
      <c r="A90" s="487">
        <v>90746</v>
      </c>
      <c r="B90" s="6" t="s">
        <v>196</v>
      </c>
      <c r="C90" s="6" t="s">
        <v>79</v>
      </c>
      <c r="D90" s="6" t="s">
        <v>108</v>
      </c>
      <c r="E90" s="487">
        <v>4.37</v>
      </c>
      <c r="F90" s="487">
        <v>3.62</v>
      </c>
      <c r="G90" s="487">
        <v>0.75</v>
      </c>
      <c r="H90" s="487">
        <v>0</v>
      </c>
      <c r="I90" s="487">
        <v>0</v>
      </c>
      <c r="J90" s="487">
        <v>0</v>
      </c>
    </row>
    <row r="91" spans="1:10" x14ac:dyDescent="0.25">
      <c r="A91" s="487">
        <v>90747</v>
      </c>
      <c r="B91" s="6" t="s">
        <v>197</v>
      </c>
      <c r="C91" s="6" t="s">
        <v>79</v>
      </c>
      <c r="D91" s="6" t="s">
        <v>108</v>
      </c>
      <c r="E91" s="487">
        <v>19.3</v>
      </c>
      <c r="F91" s="487">
        <v>7.93</v>
      </c>
      <c r="G91" s="487">
        <v>4.2</v>
      </c>
      <c r="H91" s="487">
        <v>7.17</v>
      </c>
      <c r="I91" s="487">
        <v>0</v>
      </c>
      <c r="J91" s="487">
        <v>0</v>
      </c>
    </row>
    <row r="92" spans="1:10" x14ac:dyDescent="0.25">
      <c r="A92" s="487">
        <v>94869</v>
      </c>
      <c r="B92" s="6" t="s">
        <v>198</v>
      </c>
      <c r="C92" s="6" t="s">
        <v>79</v>
      </c>
      <c r="D92" s="6" t="s">
        <v>108</v>
      </c>
      <c r="E92" s="487">
        <v>184.52</v>
      </c>
      <c r="F92" s="487">
        <v>0.86</v>
      </c>
      <c r="G92" s="487">
        <v>183.66</v>
      </c>
      <c r="H92" s="487">
        <v>0</v>
      </c>
      <c r="I92" s="487">
        <v>0</v>
      </c>
      <c r="J92" s="487">
        <v>0</v>
      </c>
    </row>
    <row r="93" spans="1:10" x14ac:dyDescent="0.25">
      <c r="A93" s="487">
        <v>94870</v>
      </c>
      <c r="B93" s="6" t="s">
        <v>199</v>
      </c>
      <c r="C93" s="6" t="s">
        <v>79</v>
      </c>
      <c r="D93" s="6" t="s">
        <v>108</v>
      </c>
      <c r="E93" s="487">
        <v>2.2000000000000002</v>
      </c>
      <c r="F93" s="487">
        <v>0.87</v>
      </c>
      <c r="G93" s="487">
        <v>1.33</v>
      </c>
      <c r="H93" s="487">
        <v>0</v>
      </c>
      <c r="I93" s="487">
        <v>0</v>
      </c>
      <c r="J93" s="487">
        <v>0</v>
      </c>
    </row>
    <row r="94" spans="1:10" x14ac:dyDescent="0.25">
      <c r="A94" s="487">
        <v>94871</v>
      </c>
      <c r="B94" s="6" t="s">
        <v>200</v>
      </c>
      <c r="C94" s="6" t="s">
        <v>79</v>
      </c>
      <c r="D94" s="6" t="s">
        <v>108</v>
      </c>
      <c r="E94" s="487">
        <v>288.76</v>
      </c>
      <c r="F94" s="487">
        <v>1.52</v>
      </c>
      <c r="G94" s="487">
        <v>287.24</v>
      </c>
      <c r="H94" s="487">
        <v>0</v>
      </c>
      <c r="I94" s="487">
        <v>0</v>
      </c>
      <c r="J94" s="487">
        <v>0</v>
      </c>
    </row>
    <row r="95" spans="1:10" x14ac:dyDescent="0.25">
      <c r="A95" s="487">
        <v>94872</v>
      </c>
      <c r="B95" s="6" t="s">
        <v>201</v>
      </c>
      <c r="C95" s="6" t="s">
        <v>79</v>
      </c>
      <c r="D95" s="6" t="s">
        <v>108</v>
      </c>
      <c r="E95" s="487">
        <v>3.12</v>
      </c>
      <c r="F95" s="487">
        <v>1.55</v>
      </c>
      <c r="G95" s="487">
        <v>1.57</v>
      </c>
      <c r="H95" s="487">
        <v>0</v>
      </c>
      <c r="I95" s="487">
        <v>0</v>
      </c>
      <c r="J95" s="487">
        <v>0</v>
      </c>
    </row>
    <row r="96" spans="1:10" x14ac:dyDescent="0.25">
      <c r="A96" s="487">
        <v>94875</v>
      </c>
      <c r="B96" s="6" t="s">
        <v>202</v>
      </c>
      <c r="C96" s="6" t="s">
        <v>79</v>
      </c>
      <c r="D96" s="6" t="s">
        <v>108</v>
      </c>
      <c r="E96" s="488">
        <v>1696.69</v>
      </c>
      <c r="F96" s="487">
        <v>11.92</v>
      </c>
      <c r="G96" s="488">
        <v>1674.01</v>
      </c>
      <c r="H96" s="487">
        <v>10.76</v>
      </c>
      <c r="I96" s="487">
        <v>0</v>
      </c>
      <c r="J96" s="487">
        <v>0</v>
      </c>
    </row>
    <row r="97" spans="1:10" x14ac:dyDescent="0.25">
      <c r="A97" s="487">
        <v>94876</v>
      </c>
      <c r="B97" s="6" t="s">
        <v>203</v>
      </c>
      <c r="C97" s="6" t="s">
        <v>79</v>
      </c>
      <c r="D97" s="6" t="s">
        <v>108</v>
      </c>
      <c r="E97" s="487">
        <v>32.369999999999997</v>
      </c>
      <c r="F97" s="487">
        <v>11.98</v>
      </c>
      <c r="G97" s="487">
        <v>9.59</v>
      </c>
      <c r="H97" s="487">
        <v>10.8</v>
      </c>
      <c r="I97" s="487">
        <v>0</v>
      </c>
      <c r="J97" s="487">
        <v>0</v>
      </c>
    </row>
    <row r="98" spans="1:10" x14ac:dyDescent="0.25">
      <c r="A98" s="487">
        <v>94878</v>
      </c>
      <c r="B98" s="6" t="s">
        <v>204</v>
      </c>
      <c r="C98" s="6" t="s">
        <v>79</v>
      </c>
      <c r="D98" s="6" t="s">
        <v>108</v>
      </c>
      <c r="E98" s="487">
        <v>37.44</v>
      </c>
      <c r="F98" s="487">
        <v>14.06</v>
      </c>
      <c r="G98" s="487">
        <v>10.68</v>
      </c>
      <c r="H98" s="487">
        <v>12.7</v>
      </c>
      <c r="I98" s="487">
        <v>0</v>
      </c>
      <c r="J98" s="487">
        <v>0</v>
      </c>
    </row>
    <row r="99" spans="1:10" x14ac:dyDescent="0.25">
      <c r="A99" s="487">
        <v>94879</v>
      </c>
      <c r="B99" s="6" t="s">
        <v>205</v>
      </c>
      <c r="C99" s="6" t="s">
        <v>79</v>
      </c>
      <c r="D99" s="6" t="s">
        <v>108</v>
      </c>
      <c r="E99" s="488">
        <v>2612.13</v>
      </c>
      <c r="F99" s="487">
        <v>17.14</v>
      </c>
      <c r="G99" s="488">
        <v>2579.5</v>
      </c>
      <c r="H99" s="487">
        <v>15.49</v>
      </c>
      <c r="I99" s="487">
        <v>0</v>
      </c>
      <c r="J99" s="487">
        <v>0</v>
      </c>
    </row>
    <row r="100" spans="1:10" x14ac:dyDescent="0.25">
      <c r="A100" s="487">
        <v>94880</v>
      </c>
      <c r="B100" s="6" t="s">
        <v>206</v>
      </c>
      <c r="C100" s="6" t="s">
        <v>79</v>
      </c>
      <c r="D100" s="6" t="s">
        <v>108</v>
      </c>
      <c r="E100" s="487">
        <v>48.28</v>
      </c>
      <c r="F100" s="487">
        <v>17.2</v>
      </c>
      <c r="G100" s="487">
        <v>15.54</v>
      </c>
      <c r="H100" s="487">
        <v>15.54</v>
      </c>
      <c r="I100" s="487">
        <v>0</v>
      </c>
      <c r="J100" s="487">
        <v>0</v>
      </c>
    </row>
    <row r="101" spans="1:10" x14ac:dyDescent="0.25">
      <c r="A101" s="487">
        <v>94881</v>
      </c>
      <c r="B101" s="6" t="s">
        <v>207</v>
      </c>
      <c r="C101" s="6" t="s">
        <v>79</v>
      </c>
      <c r="D101" s="6" t="s">
        <v>108</v>
      </c>
      <c r="E101" s="488">
        <v>3599.5</v>
      </c>
      <c r="F101" s="487">
        <v>20.329999999999998</v>
      </c>
      <c r="G101" s="488">
        <v>3560.8</v>
      </c>
      <c r="H101" s="487">
        <v>18.37</v>
      </c>
      <c r="I101" s="487">
        <v>0</v>
      </c>
      <c r="J101" s="487">
        <v>0</v>
      </c>
    </row>
    <row r="102" spans="1:10" x14ac:dyDescent="0.25">
      <c r="A102" s="487">
        <v>94882</v>
      </c>
      <c r="B102" s="6" t="s">
        <v>208</v>
      </c>
      <c r="C102" s="6" t="s">
        <v>79</v>
      </c>
      <c r="D102" s="6" t="s">
        <v>108</v>
      </c>
      <c r="E102" s="487">
        <v>56.1</v>
      </c>
      <c r="F102" s="487">
        <v>20.41</v>
      </c>
      <c r="G102" s="487">
        <v>17.27</v>
      </c>
      <c r="H102" s="487">
        <v>18.420000000000002</v>
      </c>
      <c r="I102" s="487">
        <v>0</v>
      </c>
      <c r="J102" s="487">
        <v>0</v>
      </c>
    </row>
    <row r="103" spans="1:10" x14ac:dyDescent="0.25">
      <c r="A103" s="487">
        <v>94884</v>
      </c>
      <c r="B103" s="6" t="s">
        <v>209</v>
      </c>
      <c r="C103" s="6" t="s">
        <v>79</v>
      </c>
      <c r="D103" s="6" t="s">
        <v>108</v>
      </c>
      <c r="E103" s="487">
        <v>71.959999999999994</v>
      </c>
      <c r="F103" s="487">
        <v>26.87</v>
      </c>
      <c r="G103" s="487">
        <v>20.83</v>
      </c>
      <c r="H103" s="487">
        <v>24.26</v>
      </c>
      <c r="I103" s="487">
        <v>0</v>
      </c>
      <c r="J103" s="487">
        <v>0</v>
      </c>
    </row>
    <row r="104" spans="1:10" x14ac:dyDescent="0.25">
      <c r="A104" s="487">
        <v>97121</v>
      </c>
      <c r="B104" s="6" t="s">
        <v>210</v>
      </c>
      <c r="C104" s="6" t="s">
        <v>79</v>
      </c>
      <c r="D104" s="6" t="s">
        <v>108</v>
      </c>
      <c r="E104" s="487">
        <v>2.4</v>
      </c>
      <c r="F104" s="487">
        <v>1.91</v>
      </c>
      <c r="G104" s="487">
        <v>0.49</v>
      </c>
      <c r="H104" s="487">
        <v>0</v>
      </c>
      <c r="I104" s="487">
        <v>0</v>
      </c>
      <c r="J104" s="487">
        <v>0</v>
      </c>
    </row>
    <row r="105" spans="1:10" x14ac:dyDescent="0.25">
      <c r="A105" s="487">
        <v>97122</v>
      </c>
      <c r="B105" s="6" t="s">
        <v>211</v>
      </c>
      <c r="C105" s="6" t="s">
        <v>79</v>
      </c>
      <c r="D105" s="6" t="s">
        <v>108</v>
      </c>
      <c r="E105" s="487">
        <v>3.34</v>
      </c>
      <c r="F105" s="487">
        <v>2.61</v>
      </c>
      <c r="G105" s="487">
        <v>0.73</v>
      </c>
      <c r="H105" s="487">
        <v>0</v>
      </c>
      <c r="I105" s="487">
        <v>0</v>
      </c>
      <c r="J105" s="487">
        <v>0</v>
      </c>
    </row>
    <row r="106" spans="1:10" x14ac:dyDescent="0.25">
      <c r="A106" s="487">
        <v>97123</v>
      </c>
      <c r="B106" s="6" t="s">
        <v>212</v>
      </c>
      <c r="C106" s="6" t="s">
        <v>79</v>
      </c>
      <c r="D106" s="6" t="s">
        <v>108</v>
      </c>
      <c r="E106" s="487">
        <v>4.2300000000000004</v>
      </c>
      <c r="F106" s="487">
        <v>3.27</v>
      </c>
      <c r="G106" s="487">
        <v>0.96</v>
      </c>
      <c r="H106" s="487">
        <v>0</v>
      </c>
      <c r="I106" s="487">
        <v>0</v>
      </c>
      <c r="J106" s="487">
        <v>0</v>
      </c>
    </row>
    <row r="107" spans="1:10" x14ac:dyDescent="0.25">
      <c r="A107" s="487">
        <v>97124</v>
      </c>
      <c r="B107" s="6" t="s">
        <v>213</v>
      </c>
      <c r="C107" s="6" t="s">
        <v>79</v>
      </c>
      <c r="D107" s="6" t="s">
        <v>108</v>
      </c>
      <c r="E107" s="487">
        <v>1.06</v>
      </c>
      <c r="F107" s="487">
        <v>0.79</v>
      </c>
      <c r="G107" s="487">
        <v>0.27</v>
      </c>
      <c r="H107" s="487">
        <v>0</v>
      </c>
      <c r="I107" s="487">
        <v>0</v>
      </c>
      <c r="J107" s="487">
        <v>0</v>
      </c>
    </row>
    <row r="108" spans="1:10" x14ac:dyDescent="0.25">
      <c r="A108" s="487">
        <v>97125</v>
      </c>
      <c r="B108" s="6" t="s">
        <v>214</v>
      </c>
      <c r="C108" s="6" t="s">
        <v>79</v>
      </c>
      <c r="D108" s="6" t="s">
        <v>108</v>
      </c>
      <c r="E108" s="487">
        <v>1.5</v>
      </c>
      <c r="F108" s="487">
        <v>1.08</v>
      </c>
      <c r="G108" s="487">
        <v>0.42</v>
      </c>
      <c r="H108" s="487">
        <v>0</v>
      </c>
      <c r="I108" s="487">
        <v>0</v>
      </c>
      <c r="J108" s="487">
        <v>0</v>
      </c>
    </row>
    <row r="109" spans="1:10" x14ac:dyDescent="0.25">
      <c r="A109" s="487">
        <v>97126</v>
      </c>
      <c r="B109" s="6" t="s">
        <v>215</v>
      </c>
      <c r="C109" s="6" t="s">
        <v>79</v>
      </c>
      <c r="D109" s="6" t="s">
        <v>108</v>
      </c>
      <c r="E109" s="487">
        <v>1.92</v>
      </c>
      <c r="F109" s="487">
        <v>1.39</v>
      </c>
      <c r="G109" s="487">
        <v>0.53</v>
      </c>
      <c r="H109" s="487">
        <v>0</v>
      </c>
      <c r="I109" s="487">
        <v>0</v>
      </c>
      <c r="J109" s="487">
        <v>0</v>
      </c>
    </row>
    <row r="110" spans="1:10" x14ac:dyDescent="0.25">
      <c r="A110" s="487">
        <v>102264</v>
      </c>
      <c r="B110" s="6" t="s">
        <v>216</v>
      </c>
      <c r="C110" s="6" t="s">
        <v>79</v>
      </c>
      <c r="D110" s="6" t="s">
        <v>108</v>
      </c>
      <c r="E110" s="487">
        <v>22.89</v>
      </c>
      <c r="F110" s="487">
        <v>3.31</v>
      </c>
      <c r="G110" s="487">
        <v>19.579999999999998</v>
      </c>
      <c r="H110" s="487">
        <v>0</v>
      </c>
      <c r="I110" s="487">
        <v>0</v>
      </c>
      <c r="J110" s="487">
        <v>0</v>
      </c>
    </row>
    <row r="111" spans="1:10" x14ac:dyDescent="0.25">
      <c r="A111" s="487">
        <v>102265</v>
      </c>
      <c r="B111" s="6" t="s">
        <v>217</v>
      </c>
      <c r="C111" s="6" t="s">
        <v>40</v>
      </c>
      <c r="D111" s="6" t="s">
        <v>108</v>
      </c>
      <c r="E111" s="487">
        <v>120.45</v>
      </c>
      <c r="F111" s="487">
        <v>94.09</v>
      </c>
      <c r="G111" s="487">
        <v>26.36</v>
      </c>
      <c r="H111" s="487">
        <v>0</v>
      </c>
      <c r="I111" s="487">
        <v>0</v>
      </c>
      <c r="J111" s="487">
        <v>0</v>
      </c>
    </row>
    <row r="112" spans="1:10" x14ac:dyDescent="0.25">
      <c r="A112" s="487">
        <v>102266</v>
      </c>
      <c r="B112" s="6" t="s">
        <v>218</v>
      </c>
      <c r="C112" s="6" t="s">
        <v>40</v>
      </c>
      <c r="D112" s="6" t="s">
        <v>108</v>
      </c>
      <c r="E112" s="487">
        <v>133.56</v>
      </c>
      <c r="F112" s="487">
        <v>104.25</v>
      </c>
      <c r="G112" s="487">
        <v>29.31</v>
      </c>
      <c r="H112" s="487">
        <v>0</v>
      </c>
      <c r="I112" s="487">
        <v>0</v>
      </c>
      <c r="J112" s="487">
        <v>0</v>
      </c>
    </row>
    <row r="113" spans="1:10" x14ac:dyDescent="0.25">
      <c r="A113" s="487">
        <v>102267</v>
      </c>
      <c r="B113" s="6" t="s">
        <v>219</v>
      </c>
      <c r="C113" s="6" t="s">
        <v>40</v>
      </c>
      <c r="D113" s="6" t="s">
        <v>108</v>
      </c>
      <c r="E113" s="487">
        <v>153.30000000000001</v>
      </c>
      <c r="F113" s="487">
        <v>119.57</v>
      </c>
      <c r="G113" s="487">
        <v>33.729999999999997</v>
      </c>
      <c r="H113" s="487">
        <v>0</v>
      </c>
      <c r="I113" s="487">
        <v>0</v>
      </c>
      <c r="J113" s="487">
        <v>0</v>
      </c>
    </row>
    <row r="114" spans="1:10" x14ac:dyDescent="0.25">
      <c r="A114" s="487">
        <v>102268</v>
      </c>
      <c r="B114" s="6" t="s">
        <v>220</v>
      </c>
      <c r="C114" s="6" t="s">
        <v>40</v>
      </c>
      <c r="D114" s="6" t="s">
        <v>108</v>
      </c>
      <c r="E114" s="487">
        <v>172.96</v>
      </c>
      <c r="F114" s="487">
        <v>134.84</v>
      </c>
      <c r="G114" s="487">
        <v>38.119999999999997</v>
      </c>
      <c r="H114" s="487">
        <v>0</v>
      </c>
      <c r="I114" s="487">
        <v>0</v>
      </c>
      <c r="J114" s="487">
        <v>0</v>
      </c>
    </row>
    <row r="115" spans="1:10" x14ac:dyDescent="0.25">
      <c r="A115" s="487">
        <v>102269</v>
      </c>
      <c r="B115" s="6" t="s">
        <v>221</v>
      </c>
      <c r="C115" s="6" t="s">
        <v>40</v>
      </c>
      <c r="D115" s="6" t="s">
        <v>108</v>
      </c>
      <c r="E115" s="487">
        <v>212.32</v>
      </c>
      <c r="F115" s="487">
        <v>165.39</v>
      </c>
      <c r="G115" s="487">
        <v>46.93</v>
      </c>
      <c r="H115" s="487">
        <v>0</v>
      </c>
      <c r="I115" s="487">
        <v>0</v>
      </c>
      <c r="J115" s="487">
        <v>0</v>
      </c>
    </row>
    <row r="116" spans="1:10" x14ac:dyDescent="0.25">
      <c r="A116" s="487">
        <v>92833</v>
      </c>
      <c r="B116" s="6" t="s">
        <v>222</v>
      </c>
      <c r="C116" s="6" t="s">
        <v>79</v>
      </c>
      <c r="D116" s="6" t="s">
        <v>108</v>
      </c>
      <c r="E116" s="487">
        <v>213.61</v>
      </c>
      <c r="F116" s="487">
        <v>4.99</v>
      </c>
      <c r="G116" s="487">
        <v>205.16</v>
      </c>
      <c r="H116" s="487">
        <v>3.46</v>
      </c>
      <c r="I116" s="487">
        <v>0</v>
      </c>
      <c r="J116" s="487">
        <v>0</v>
      </c>
    </row>
    <row r="117" spans="1:10" x14ac:dyDescent="0.25">
      <c r="A117" s="487">
        <v>92834</v>
      </c>
      <c r="B117" s="6" t="s">
        <v>223</v>
      </c>
      <c r="C117" s="6" t="s">
        <v>79</v>
      </c>
      <c r="D117" s="6" t="s">
        <v>108</v>
      </c>
      <c r="E117" s="487">
        <v>10.43</v>
      </c>
      <c r="F117" s="487">
        <v>5.0599999999999996</v>
      </c>
      <c r="G117" s="487">
        <v>1.87</v>
      </c>
      <c r="H117" s="487">
        <v>3.5</v>
      </c>
      <c r="I117" s="487">
        <v>0</v>
      </c>
      <c r="J117" s="487">
        <v>0</v>
      </c>
    </row>
    <row r="118" spans="1:10" x14ac:dyDescent="0.25">
      <c r="A118" s="487">
        <v>92835</v>
      </c>
      <c r="B118" s="6" t="s">
        <v>224</v>
      </c>
      <c r="C118" s="6" t="s">
        <v>79</v>
      </c>
      <c r="D118" s="6" t="s">
        <v>108</v>
      </c>
      <c r="E118" s="487">
        <v>223.8</v>
      </c>
      <c r="F118" s="487">
        <v>6.33</v>
      </c>
      <c r="G118" s="487">
        <v>213.03</v>
      </c>
      <c r="H118" s="487">
        <v>4.4400000000000004</v>
      </c>
      <c r="I118" s="487">
        <v>0</v>
      </c>
      <c r="J118" s="487">
        <v>0</v>
      </c>
    </row>
    <row r="119" spans="1:10" x14ac:dyDescent="0.25">
      <c r="A119" s="487">
        <v>92836</v>
      </c>
      <c r="B119" s="6" t="s">
        <v>225</v>
      </c>
      <c r="C119" s="6" t="s">
        <v>79</v>
      </c>
      <c r="D119" s="6" t="s">
        <v>108</v>
      </c>
      <c r="E119" s="487">
        <v>13.32</v>
      </c>
      <c r="F119" s="487">
        <v>6.42</v>
      </c>
      <c r="G119" s="487">
        <v>2.41</v>
      </c>
      <c r="H119" s="487">
        <v>4.49</v>
      </c>
      <c r="I119" s="487">
        <v>0</v>
      </c>
      <c r="J119" s="487">
        <v>0</v>
      </c>
    </row>
    <row r="120" spans="1:10" x14ac:dyDescent="0.25">
      <c r="A120" s="487">
        <v>92837</v>
      </c>
      <c r="B120" s="6" t="s">
        <v>226</v>
      </c>
      <c r="C120" s="6" t="s">
        <v>79</v>
      </c>
      <c r="D120" s="6" t="s">
        <v>108</v>
      </c>
      <c r="E120" s="487">
        <v>395.6</v>
      </c>
      <c r="F120" s="487">
        <v>7.66</v>
      </c>
      <c r="G120" s="487">
        <v>382.66</v>
      </c>
      <c r="H120" s="487">
        <v>5.28</v>
      </c>
      <c r="I120" s="487">
        <v>0</v>
      </c>
      <c r="J120" s="487">
        <v>0</v>
      </c>
    </row>
    <row r="121" spans="1:10" x14ac:dyDescent="0.25">
      <c r="A121" s="487">
        <v>92838</v>
      </c>
      <c r="B121" s="6" t="s">
        <v>227</v>
      </c>
      <c r="C121" s="6" t="s">
        <v>79</v>
      </c>
      <c r="D121" s="6" t="s">
        <v>108</v>
      </c>
      <c r="E121" s="487">
        <v>15.98</v>
      </c>
      <c r="F121" s="487">
        <v>7.74</v>
      </c>
      <c r="G121" s="487">
        <v>2.91</v>
      </c>
      <c r="H121" s="487">
        <v>5.33</v>
      </c>
      <c r="I121" s="487">
        <v>0</v>
      </c>
      <c r="J121" s="487">
        <v>0</v>
      </c>
    </row>
    <row r="122" spans="1:10" x14ac:dyDescent="0.25">
      <c r="A122" s="487">
        <v>92839</v>
      </c>
      <c r="B122" s="6" t="s">
        <v>228</v>
      </c>
      <c r="C122" s="6" t="s">
        <v>79</v>
      </c>
      <c r="D122" s="6" t="s">
        <v>108</v>
      </c>
      <c r="E122" s="487">
        <v>484.01</v>
      </c>
      <c r="F122" s="487">
        <v>9.02</v>
      </c>
      <c r="G122" s="487">
        <v>468.69</v>
      </c>
      <c r="H122" s="487">
        <v>6.3</v>
      </c>
      <c r="I122" s="487">
        <v>0</v>
      </c>
      <c r="J122" s="487">
        <v>0</v>
      </c>
    </row>
    <row r="123" spans="1:10" x14ac:dyDescent="0.25">
      <c r="A123" s="487">
        <v>92840</v>
      </c>
      <c r="B123" s="6" t="s">
        <v>229</v>
      </c>
      <c r="C123" s="6" t="s">
        <v>79</v>
      </c>
      <c r="D123" s="6" t="s">
        <v>108</v>
      </c>
      <c r="E123" s="487">
        <v>18.93</v>
      </c>
      <c r="F123" s="487">
        <v>9.11</v>
      </c>
      <c r="G123" s="487">
        <v>3.47</v>
      </c>
      <c r="H123" s="487">
        <v>6.35</v>
      </c>
      <c r="I123" s="487">
        <v>0</v>
      </c>
      <c r="J123" s="487">
        <v>0</v>
      </c>
    </row>
    <row r="124" spans="1:10" x14ac:dyDescent="0.25">
      <c r="A124" s="487">
        <v>92841</v>
      </c>
      <c r="B124" s="6" t="s">
        <v>230</v>
      </c>
      <c r="C124" s="6" t="s">
        <v>79</v>
      </c>
      <c r="D124" s="6" t="s">
        <v>108</v>
      </c>
      <c r="E124" s="487">
        <v>630.29</v>
      </c>
      <c r="F124" s="487">
        <v>10.39</v>
      </c>
      <c r="G124" s="487">
        <v>612.75</v>
      </c>
      <c r="H124" s="487">
        <v>7.15</v>
      </c>
      <c r="I124" s="487">
        <v>0</v>
      </c>
      <c r="J124" s="487">
        <v>0</v>
      </c>
    </row>
    <row r="125" spans="1:10" x14ac:dyDescent="0.25">
      <c r="A125" s="487">
        <v>92842</v>
      </c>
      <c r="B125" s="6" t="s">
        <v>231</v>
      </c>
      <c r="C125" s="6" t="s">
        <v>79</v>
      </c>
      <c r="D125" s="6" t="s">
        <v>108</v>
      </c>
      <c r="E125" s="487">
        <v>21.61</v>
      </c>
      <c r="F125" s="487">
        <v>10.46</v>
      </c>
      <c r="G125" s="487">
        <v>3.97</v>
      </c>
      <c r="H125" s="487">
        <v>7.18</v>
      </c>
      <c r="I125" s="487">
        <v>0</v>
      </c>
      <c r="J125" s="487">
        <v>0</v>
      </c>
    </row>
    <row r="126" spans="1:10" x14ac:dyDescent="0.25">
      <c r="A126" s="487">
        <v>92843</v>
      </c>
      <c r="B126" s="6" t="s">
        <v>232</v>
      </c>
      <c r="C126" s="6" t="s">
        <v>79</v>
      </c>
      <c r="D126" s="6" t="s">
        <v>108</v>
      </c>
      <c r="E126" s="487">
        <v>652.74</v>
      </c>
      <c r="F126" s="487">
        <v>11.76</v>
      </c>
      <c r="G126" s="487">
        <v>632.79999999999995</v>
      </c>
      <c r="H126" s="487">
        <v>8.18</v>
      </c>
      <c r="I126" s="487">
        <v>0</v>
      </c>
      <c r="J126" s="487">
        <v>0</v>
      </c>
    </row>
    <row r="127" spans="1:10" x14ac:dyDescent="0.25">
      <c r="A127" s="487">
        <v>92844</v>
      </c>
      <c r="B127" s="6" t="s">
        <v>233</v>
      </c>
      <c r="C127" s="6" t="s">
        <v>79</v>
      </c>
      <c r="D127" s="6" t="s">
        <v>108</v>
      </c>
      <c r="E127" s="487">
        <v>24.58</v>
      </c>
      <c r="F127" s="487">
        <v>11.84</v>
      </c>
      <c r="G127" s="487">
        <v>4.51</v>
      </c>
      <c r="H127" s="487">
        <v>8.23</v>
      </c>
      <c r="I127" s="487">
        <v>0</v>
      </c>
      <c r="J127" s="487">
        <v>0</v>
      </c>
    </row>
    <row r="128" spans="1:10" x14ac:dyDescent="0.25">
      <c r="A128" s="487">
        <v>92845</v>
      </c>
      <c r="B128" s="6" t="s">
        <v>234</v>
      </c>
      <c r="C128" s="6" t="s">
        <v>79</v>
      </c>
      <c r="D128" s="6" t="s">
        <v>108</v>
      </c>
      <c r="E128" s="487">
        <v>967.07</v>
      </c>
      <c r="F128" s="487">
        <v>13.08</v>
      </c>
      <c r="G128" s="487">
        <v>944.97</v>
      </c>
      <c r="H128" s="487">
        <v>9.02</v>
      </c>
      <c r="I128" s="487">
        <v>0</v>
      </c>
      <c r="J128" s="487">
        <v>0</v>
      </c>
    </row>
    <row r="129" spans="1:10" x14ac:dyDescent="0.25">
      <c r="A129" s="487">
        <v>92846</v>
      </c>
      <c r="B129" s="6" t="s">
        <v>235</v>
      </c>
      <c r="C129" s="6" t="s">
        <v>79</v>
      </c>
      <c r="D129" s="6" t="s">
        <v>108</v>
      </c>
      <c r="E129" s="487">
        <v>27.23</v>
      </c>
      <c r="F129" s="487">
        <v>13.17</v>
      </c>
      <c r="G129" s="487">
        <v>5</v>
      </c>
      <c r="H129" s="487">
        <v>9.06</v>
      </c>
      <c r="I129" s="487">
        <v>0</v>
      </c>
      <c r="J129" s="487">
        <v>0</v>
      </c>
    </row>
    <row r="130" spans="1:10" x14ac:dyDescent="0.25">
      <c r="A130" s="487">
        <v>92847</v>
      </c>
      <c r="B130" s="6" t="s">
        <v>236</v>
      </c>
      <c r="C130" s="6" t="s">
        <v>79</v>
      </c>
      <c r="D130" s="6" t="s">
        <v>108</v>
      </c>
      <c r="E130" s="487">
        <v>993.31</v>
      </c>
      <c r="F130" s="487">
        <v>14.48</v>
      </c>
      <c r="G130" s="487">
        <v>968.78</v>
      </c>
      <c r="H130" s="487">
        <v>10.050000000000001</v>
      </c>
      <c r="I130" s="487">
        <v>0</v>
      </c>
      <c r="J130" s="487">
        <v>0</v>
      </c>
    </row>
    <row r="131" spans="1:10" x14ac:dyDescent="0.25">
      <c r="A131" s="487">
        <v>92848</v>
      </c>
      <c r="B131" s="6" t="s">
        <v>237</v>
      </c>
      <c r="C131" s="6" t="s">
        <v>79</v>
      </c>
      <c r="D131" s="6" t="s">
        <v>108</v>
      </c>
      <c r="E131" s="487">
        <v>30.23</v>
      </c>
      <c r="F131" s="487">
        <v>14.56</v>
      </c>
      <c r="G131" s="487">
        <v>5.57</v>
      </c>
      <c r="H131" s="487">
        <v>10.1</v>
      </c>
      <c r="I131" s="487">
        <v>0</v>
      </c>
      <c r="J131" s="487">
        <v>0</v>
      </c>
    </row>
    <row r="132" spans="1:10" x14ac:dyDescent="0.25">
      <c r="A132" s="487">
        <v>92849</v>
      </c>
      <c r="B132" s="6" t="s">
        <v>238</v>
      </c>
      <c r="C132" s="6" t="s">
        <v>79</v>
      </c>
      <c r="D132" s="6" t="s">
        <v>108</v>
      </c>
      <c r="E132" s="487">
        <v>222.9</v>
      </c>
      <c r="F132" s="487">
        <v>9.4</v>
      </c>
      <c r="G132" s="487">
        <v>206.93</v>
      </c>
      <c r="H132" s="487">
        <v>6.57</v>
      </c>
      <c r="I132" s="487">
        <v>0</v>
      </c>
      <c r="J132" s="487">
        <v>0</v>
      </c>
    </row>
    <row r="133" spans="1:10" x14ac:dyDescent="0.25">
      <c r="A133" s="487">
        <v>92850</v>
      </c>
      <c r="B133" s="6" t="s">
        <v>239</v>
      </c>
      <c r="C133" s="6" t="s">
        <v>79</v>
      </c>
      <c r="D133" s="6" t="s">
        <v>108</v>
      </c>
      <c r="E133" s="487">
        <v>19.72</v>
      </c>
      <c r="F133" s="487">
        <v>9.49</v>
      </c>
      <c r="G133" s="487">
        <v>3.61</v>
      </c>
      <c r="H133" s="487">
        <v>6.62</v>
      </c>
      <c r="I133" s="487">
        <v>0</v>
      </c>
      <c r="J133" s="487">
        <v>0</v>
      </c>
    </row>
    <row r="134" spans="1:10" x14ac:dyDescent="0.25">
      <c r="A134" s="487">
        <v>92851</v>
      </c>
      <c r="B134" s="6" t="s">
        <v>240</v>
      </c>
      <c r="C134" s="6" t="s">
        <v>79</v>
      </c>
      <c r="D134" s="6" t="s">
        <v>108</v>
      </c>
      <c r="E134" s="487">
        <v>235.39</v>
      </c>
      <c r="F134" s="487">
        <v>11.97</v>
      </c>
      <c r="G134" s="487">
        <v>215.18</v>
      </c>
      <c r="H134" s="487">
        <v>8.24</v>
      </c>
      <c r="I134" s="487">
        <v>0</v>
      </c>
      <c r="J134" s="487">
        <v>0</v>
      </c>
    </row>
    <row r="135" spans="1:10" x14ac:dyDescent="0.25">
      <c r="A135" s="487">
        <v>92852</v>
      </c>
      <c r="B135" s="6" t="s">
        <v>241</v>
      </c>
      <c r="C135" s="6" t="s">
        <v>79</v>
      </c>
      <c r="D135" s="6" t="s">
        <v>108</v>
      </c>
      <c r="E135" s="487">
        <v>24.91</v>
      </c>
      <c r="F135" s="487">
        <v>12.06</v>
      </c>
      <c r="G135" s="487">
        <v>4.5599999999999996</v>
      </c>
      <c r="H135" s="487">
        <v>8.2899999999999991</v>
      </c>
      <c r="I135" s="487">
        <v>0</v>
      </c>
      <c r="J135" s="487">
        <v>0</v>
      </c>
    </row>
    <row r="136" spans="1:10" x14ac:dyDescent="0.25">
      <c r="A136" s="487">
        <v>92853</v>
      </c>
      <c r="B136" s="6" t="s">
        <v>242</v>
      </c>
      <c r="C136" s="6" t="s">
        <v>79</v>
      </c>
      <c r="D136" s="6" t="s">
        <v>108</v>
      </c>
      <c r="E136" s="487">
        <v>409.95</v>
      </c>
      <c r="F136" s="487">
        <v>14.56</v>
      </c>
      <c r="G136" s="487">
        <v>385.34</v>
      </c>
      <c r="H136" s="487">
        <v>10.050000000000001</v>
      </c>
      <c r="I136" s="487">
        <v>0</v>
      </c>
      <c r="J136" s="487">
        <v>0</v>
      </c>
    </row>
    <row r="137" spans="1:10" x14ac:dyDescent="0.25">
      <c r="A137" s="487">
        <v>92854</v>
      </c>
      <c r="B137" s="6" t="s">
        <v>243</v>
      </c>
      <c r="C137" s="6" t="s">
        <v>79</v>
      </c>
      <c r="D137" s="6" t="s">
        <v>108</v>
      </c>
      <c r="E137" s="487">
        <v>30.33</v>
      </c>
      <c r="F137" s="487">
        <v>14.65</v>
      </c>
      <c r="G137" s="487">
        <v>5.58</v>
      </c>
      <c r="H137" s="487">
        <v>10.1</v>
      </c>
      <c r="I137" s="487">
        <v>0</v>
      </c>
      <c r="J137" s="487">
        <v>0</v>
      </c>
    </row>
    <row r="138" spans="1:10" x14ac:dyDescent="0.25">
      <c r="A138" s="487">
        <v>92855</v>
      </c>
      <c r="B138" s="6" t="s">
        <v>244</v>
      </c>
      <c r="C138" s="6" t="s">
        <v>79</v>
      </c>
      <c r="D138" s="6" t="s">
        <v>108</v>
      </c>
      <c r="E138" s="487">
        <v>500.82</v>
      </c>
      <c r="F138" s="487">
        <v>17.14</v>
      </c>
      <c r="G138" s="487">
        <v>471.82</v>
      </c>
      <c r="H138" s="487">
        <v>11.86</v>
      </c>
      <c r="I138" s="487">
        <v>0</v>
      </c>
      <c r="J138" s="487">
        <v>0</v>
      </c>
    </row>
    <row r="139" spans="1:10" x14ac:dyDescent="0.25">
      <c r="A139" s="487">
        <v>92856</v>
      </c>
      <c r="B139" s="6" t="s">
        <v>245</v>
      </c>
      <c r="C139" s="6" t="s">
        <v>79</v>
      </c>
      <c r="D139" s="6" t="s">
        <v>108</v>
      </c>
      <c r="E139" s="487">
        <v>35.74</v>
      </c>
      <c r="F139" s="487">
        <v>17.239999999999998</v>
      </c>
      <c r="G139" s="487">
        <v>6.58</v>
      </c>
      <c r="H139" s="487">
        <v>11.92</v>
      </c>
      <c r="I139" s="487">
        <v>0</v>
      </c>
      <c r="J139" s="487">
        <v>0</v>
      </c>
    </row>
    <row r="140" spans="1:10" x14ac:dyDescent="0.25">
      <c r="A140" s="487">
        <v>92857</v>
      </c>
      <c r="B140" s="6" t="s">
        <v>246</v>
      </c>
      <c r="C140" s="6" t="s">
        <v>79</v>
      </c>
      <c r="D140" s="6" t="s">
        <v>108</v>
      </c>
      <c r="E140" s="487">
        <v>649.57000000000005</v>
      </c>
      <c r="F140" s="487">
        <v>19.66</v>
      </c>
      <c r="G140" s="487">
        <v>616.36</v>
      </c>
      <c r="H140" s="487">
        <v>13.55</v>
      </c>
      <c r="I140" s="487">
        <v>0</v>
      </c>
      <c r="J140" s="487">
        <v>0</v>
      </c>
    </row>
    <row r="141" spans="1:10" x14ac:dyDescent="0.25">
      <c r="A141" s="487">
        <v>92858</v>
      </c>
      <c r="B141" s="6" t="s">
        <v>247</v>
      </c>
      <c r="C141" s="6" t="s">
        <v>79</v>
      </c>
      <c r="D141" s="6" t="s">
        <v>108</v>
      </c>
      <c r="E141" s="487">
        <v>40.89</v>
      </c>
      <c r="F141" s="487">
        <v>19.75</v>
      </c>
      <c r="G141" s="487">
        <v>7.54</v>
      </c>
      <c r="H141" s="487">
        <v>13.6</v>
      </c>
      <c r="I141" s="487">
        <v>0</v>
      </c>
      <c r="J141" s="487">
        <v>0</v>
      </c>
    </row>
    <row r="142" spans="1:10" x14ac:dyDescent="0.25">
      <c r="A142" s="487">
        <v>92859</v>
      </c>
      <c r="B142" s="6" t="s">
        <v>248</v>
      </c>
      <c r="C142" s="6" t="s">
        <v>79</v>
      </c>
      <c r="D142" s="6" t="s">
        <v>108</v>
      </c>
      <c r="E142" s="487">
        <v>674.6</v>
      </c>
      <c r="F142" s="487">
        <v>22.32</v>
      </c>
      <c r="G142" s="487">
        <v>636.86</v>
      </c>
      <c r="H142" s="487">
        <v>15.42</v>
      </c>
      <c r="I142" s="487">
        <v>0</v>
      </c>
      <c r="J142" s="487">
        <v>0</v>
      </c>
    </row>
    <row r="143" spans="1:10" x14ac:dyDescent="0.25">
      <c r="A143" s="487">
        <v>92860</v>
      </c>
      <c r="B143" s="6" t="s">
        <v>249</v>
      </c>
      <c r="C143" s="6" t="s">
        <v>79</v>
      </c>
      <c r="D143" s="6" t="s">
        <v>108</v>
      </c>
      <c r="E143" s="487">
        <v>46.44</v>
      </c>
      <c r="F143" s="487">
        <v>22.41</v>
      </c>
      <c r="G143" s="487">
        <v>8.57</v>
      </c>
      <c r="H143" s="487">
        <v>15.46</v>
      </c>
      <c r="I143" s="487">
        <v>0</v>
      </c>
      <c r="J143" s="487">
        <v>0</v>
      </c>
    </row>
    <row r="144" spans="1:10" x14ac:dyDescent="0.25">
      <c r="A144" s="487">
        <v>92861</v>
      </c>
      <c r="B144" s="6" t="s">
        <v>250</v>
      </c>
      <c r="C144" s="6" t="s">
        <v>79</v>
      </c>
      <c r="D144" s="6" t="s">
        <v>108</v>
      </c>
      <c r="E144" s="487">
        <v>991.66</v>
      </c>
      <c r="F144" s="487">
        <v>24.88</v>
      </c>
      <c r="G144" s="487">
        <v>949.55</v>
      </c>
      <c r="H144" s="487">
        <v>17.23</v>
      </c>
      <c r="I144" s="487">
        <v>0</v>
      </c>
      <c r="J144" s="487">
        <v>0</v>
      </c>
    </row>
    <row r="145" spans="1:10" x14ac:dyDescent="0.25">
      <c r="A145" s="487">
        <v>92862</v>
      </c>
      <c r="B145" s="6" t="s">
        <v>251</v>
      </c>
      <c r="C145" s="6" t="s">
        <v>79</v>
      </c>
      <c r="D145" s="6" t="s">
        <v>108</v>
      </c>
      <c r="E145" s="487">
        <v>51.82</v>
      </c>
      <c r="F145" s="487">
        <v>24.95</v>
      </c>
      <c r="G145" s="487">
        <v>9.6</v>
      </c>
      <c r="H145" s="487">
        <v>17.27</v>
      </c>
      <c r="I145" s="487">
        <v>0</v>
      </c>
      <c r="J145" s="487">
        <v>0</v>
      </c>
    </row>
    <row r="146" spans="1:10" x14ac:dyDescent="0.25">
      <c r="A146" s="487">
        <v>92863</v>
      </c>
      <c r="B146" s="6" t="s">
        <v>252</v>
      </c>
      <c r="C146" s="6" t="s">
        <v>79</v>
      </c>
      <c r="D146" s="6" t="s">
        <v>108</v>
      </c>
      <c r="E146" s="488">
        <v>1020.33</v>
      </c>
      <c r="F146" s="487">
        <v>27.47</v>
      </c>
      <c r="G146" s="487">
        <v>973.83</v>
      </c>
      <c r="H146" s="487">
        <v>19.03</v>
      </c>
      <c r="I146" s="487">
        <v>0</v>
      </c>
      <c r="J146" s="487">
        <v>0</v>
      </c>
    </row>
    <row r="147" spans="1:10" x14ac:dyDescent="0.25">
      <c r="A147" s="487">
        <v>92864</v>
      </c>
      <c r="B147" s="6" t="s">
        <v>253</v>
      </c>
      <c r="C147" s="6" t="s">
        <v>79</v>
      </c>
      <c r="D147" s="6" t="s">
        <v>108</v>
      </c>
      <c r="E147" s="487">
        <v>57.25</v>
      </c>
      <c r="F147" s="487">
        <v>27.56</v>
      </c>
      <c r="G147" s="487">
        <v>10.61</v>
      </c>
      <c r="H147" s="487">
        <v>19.079999999999998</v>
      </c>
      <c r="I147" s="487">
        <v>0</v>
      </c>
      <c r="J147" s="487">
        <v>0</v>
      </c>
    </row>
    <row r="148" spans="1:10" x14ac:dyDescent="0.25">
      <c r="A148" s="487">
        <v>92210</v>
      </c>
      <c r="B148" s="6" t="s">
        <v>254</v>
      </c>
      <c r="C148" s="6" t="s">
        <v>79</v>
      </c>
      <c r="D148" s="6" t="s">
        <v>108</v>
      </c>
      <c r="E148" s="487">
        <v>180.43</v>
      </c>
      <c r="F148" s="487">
        <v>28.49</v>
      </c>
      <c r="G148" s="487">
        <v>132.37</v>
      </c>
      <c r="H148" s="487">
        <v>19.57</v>
      </c>
      <c r="I148" s="487">
        <v>0</v>
      </c>
      <c r="J148" s="487">
        <v>0</v>
      </c>
    </row>
    <row r="149" spans="1:10" x14ac:dyDescent="0.25">
      <c r="A149" s="487">
        <v>92211</v>
      </c>
      <c r="B149" s="6" t="s">
        <v>255</v>
      </c>
      <c r="C149" s="6" t="s">
        <v>79</v>
      </c>
      <c r="D149" s="6" t="s">
        <v>108</v>
      </c>
      <c r="E149" s="487">
        <v>216.91</v>
      </c>
      <c r="F149" s="487">
        <v>34.65</v>
      </c>
      <c r="G149" s="487">
        <v>158.61000000000001</v>
      </c>
      <c r="H149" s="487">
        <v>23.65</v>
      </c>
      <c r="I149" s="487">
        <v>0</v>
      </c>
      <c r="J149" s="487">
        <v>0</v>
      </c>
    </row>
    <row r="150" spans="1:10" x14ac:dyDescent="0.25">
      <c r="A150" s="487">
        <v>92212</v>
      </c>
      <c r="B150" s="6" t="s">
        <v>256</v>
      </c>
      <c r="C150" s="6" t="s">
        <v>79</v>
      </c>
      <c r="D150" s="6" t="s">
        <v>108</v>
      </c>
      <c r="E150" s="487">
        <v>319.82</v>
      </c>
      <c r="F150" s="487">
        <v>40.92</v>
      </c>
      <c r="G150" s="487">
        <v>251.06</v>
      </c>
      <c r="H150" s="487">
        <v>27.84</v>
      </c>
      <c r="I150" s="487">
        <v>0</v>
      </c>
      <c r="J150" s="487">
        <v>0</v>
      </c>
    </row>
    <row r="151" spans="1:10" x14ac:dyDescent="0.25">
      <c r="A151" s="487">
        <v>92213</v>
      </c>
      <c r="B151" s="6" t="s">
        <v>257</v>
      </c>
      <c r="C151" s="6" t="s">
        <v>79</v>
      </c>
      <c r="D151" s="6" t="s">
        <v>108</v>
      </c>
      <c r="E151" s="487">
        <v>418.02</v>
      </c>
      <c r="F151" s="487">
        <v>47.19</v>
      </c>
      <c r="G151" s="487">
        <v>338.94</v>
      </c>
      <c r="H151" s="487">
        <v>31.89</v>
      </c>
      <c r="I151" s="487">
        <v>0</v>
      </c>
      <c r="J151" s="487">
        <v>0</v>
      </c>
    </row>
    <row r="152" spans="1:10" x14ac:dyDescent="0.25">
      <c r="A152" s="487">
        <v>92214</v>
      </c>
      <c r="B152" s="6" t="s">
        <v>258</v>
      </c>
      <c r="C152" s="6" t="s">
        <v>79</v>
      </c>
      <c r="D152" s="6" t="s">
        <v>108</v>
      </c>
      <c r="E152" s="487">
        <v>503.95</v>
      </c>
      <c r="F152" s="487">
        <v>53.91</v>
      </c>
      <c r="G152" s="487">
        <v>413.94</v>
      </c>
      <c r="H152" s="487">
        <v>36.1</v>
      </c>
      <c r="I152" s="487">
        <v>0</v>
      </c>
      <c r="J152" s="487">
        <v>0</v>
      </c>
    </row>
    <row r="153" spans="1:10" x14ac:dyDescent="0.25">
      <c r="A153" s="487">
        <v>92215</v>
      </c>
      <c r="B153" s="6" t="s">
        <v>259</v>
      </c>
      <c r="C153" s="6" t="s">
        <v>79</v>
      </c>
      <c r="D153" s="6" t="s">
        <v>108</v>
      </c>
      <c r="E153" s="487">
        <v>578.25</v>
      </c>
      <c r="F153" s="487">
        <v>60.77</v>
      </c>
      <c r="G153" s="487">
        <v>477.19</v>
      </c>
      <c r="H153" s="487">
        <v>40.29</v>
      </c>
      <c r="I153" s="487">
        <v>0</v>
      </c>
      <c r="J153" s="487">
        <v>0</v>
      </c>
    </row>
    <row r="154" spans="1:10" x14ac:dyDescent="0.25">
      <c r="A154" s="487">
        <v>92216</v>
      </c>
      <c r="B154" s="6" t="s">
        <v>260</v>
      </c>
      <c r="C154" s="6" t="s">
        <v>79</v>
      </c>
      <c r="D154" s="6" t="s">
        <v>108</v>
      </c>
      <c r="E154" s="487">
        <v>605.97</v>
      </c>
      <c r="F154" s="487">
        <v>68.150000000000006</v>
      </c>
      <c r="G154" s="487">
        <v>493.52</v>
      </c>
      <c r="H154" s="487">
        <v>44.3</v>
      </c>
      <c r="I154" s="487">
        <v>0</v>
      </c>
      <c r="J154" s="487">
        <v>0</v>
      </c>
    </row>
    <row r="155" spans="1:10" x14ac:dyDescent="0.25">
      <c r="A155" s="487">
        <v>92219</v>
      </c>
      <c r="B155" s="6" t="s">
        <v>261</v>
      </c>
      <c r="C155" s="6" t="s">
        <v>79</v>
      </c>
      <c r="D155" s="6" t="s">
        <v>108</v>
      </c>
      <c r="E155" s="487">
        <v>192</v>
      </c>
      <c r="F155" s="487">
        <v>34.14</v>
      </c>
      <c r="G155" s="487">
        <v>134.47999999999999</v>
      </c>
      <c r="H155" s="487">
        <v>23.38</v>
      </c>
      <c r="I155" s="487">
        <v>0</v>
      </c>
      <c r="J155" s="487">
        <v>0</v>
      </c>
    </row>
    <row r="156" spans="1:10" x14ac:dyDescent="0.25">
      <c r="A156" s="487">
        <v>92220</v>
      </c>
      <c r="B156" s="6" t="s">
        <v>262</v>
      </c>
      <c r="C156" s="6" t="s">
        <v>79</v>
      </c>
      <c r="D156" s="6" t="s">
        <v>108</v>
      </c>
      <c r="E156" s="487">
        <v>231.26</v>
      </c>
      <c r="F156" s="487">
        <v>41.52</v>
      </c>
      <c r="G156" s="487">
        <v>161.31</v>
      </c>
      <c r="H156" s="487">
        <v>28.43</v>
      </c>
      <c r="I156" s="487">
        <v>0</v>
      </c>
      <c r="J156" s="487">
        <v>0</v>
      </c>
    </row>
    <row r="157" spans="1:10" x14ac:dyDescent="0.25">
      <c r="A157" s="487">
        <v>92221</v>
      </c>
      <c r="B157" s="6" t="s">
        <v>263</v>
      </c>
      <c r="C157" s="6" t="s">
        <v>79</v>
      </c>
      <c r="D157" s="6" t="s">
        <v>108</v>
      </c>
      <c r="E157" s="487">
        <v>336.62</v>
      </c>
      <c r="F157" s="487">
        <v>49.02</v>
      </c>
      <c r="G157" s="487">
        <v>254.22</v>
      </c>
      <c r="H157" s="487">
        <v>33.380000000000003</v>
      </c>
      <c r="I157" s="487">
        <v>0</v>
      </c>
      <c r="J157" s="487">
        <v>0</v>
      </c>
    </row>
    <row r="158" spans="1:10" x14ac:dyDescent="0.25">
      <c r="A158" s="487">
        <v>92222</v>
      </c>
      <c r="B158" s="6" t="s">
        <v>264</v>
      </c>
      <c r="C158" s="6" t="s">
        <v>79</v>
      </c>
      <c r="D158" s="6" t="s">
        <v>108</v>
      </c>
      <c r="E158" s="487">
        <v>437.54</v>
      </c>
      <c r="F158" s="487">
        <v>56.53</v>
      </c>
      <c r="G158" s="487">
        <v>342.6</v>
      </c>
      <c r="H158" s="487">
        <v>38.409999999999997</v>
      </c>
      <c r="I158" s="487">
        <v>0</v>
      </c>
      <c r="J158" s="487">
        <v>0</v>
      </c>
    </row>
    <row r="159" spans="1:10" x14ac:dyDescent="0.25">
      <c r="A159" s="487">
        <v>92223</v>
      </c>
      <c r="B159" s="6" t="s">
        <v>265</v>
      </c>
      <c r="C159" s="6" t="s">
        <v>79</v>
      </c>
      <c r="D159" s="6" t="s">
        <v>108</v>
      </c>
      <c r="E159" s="487">
        <v>525.80999999999995</v>
      </c>
      <c r="F159" s="487">
        <v>64.459999999999994</v>
      </c>
      <c r="G159" s="487">
        <v>418.01</v>
      </c>
      <c r="H159" s="487">
        <v>43.34</v>
      </c>
      <c r="I159" s="487">
        <v>0</v>
      </c>
      <c r="J159" s="487">
        <v>0</v>
      </c>
    </row>
    <row r="160" spans="1:10" x14ac:dyDescent="0.25">
      <c r="A160" s="487">
        <v>92224</v>
      </c>
      <c r="B160" s="6" t="s">
        <v>266</v>
      </c>
      <c r="C160" s="6" t="s">
        <v>79</v>
      </c>
      <c r="D160" s="6" t="s">
        <v>108</v>
      </c>
      <c r="E160" s="487">
        <v>602.51</v>
      </c>
      <c r="F160" s="487">
        <v>72.5</v>
      </c>
      <c r="G160" s="487">
        <v>481.71</v>
      </c>
      <c r="H160" s="487">
        <v>48.3</v>
      </c>
      <c r="I160" s="487">
        <v>0</v>
      </c>
      <c r="J160" s="487">
        <v>0</v>
      </c>
    </row>
    <row r="161" spans="1:10" x14ac:dyDescent="0.25">
      <c r="A161" s="487">
        <v>92226</v>
      </c>
      <c r="B161" s="6" t="s">
        <v>267</v>
      </c>
      <c r="C161" s="6" t="s">
        <v>79</v>
      </c>
      <c r="D161" s="6" t="s">
        <v>108</v>
      </c>
      <c r="E161" s="487">
        <v>633.13</v>
      </c>
      <c r="F161" s="487">
        <v>81.19</v>
      </c>
      <c r="G161" s="487">
        <v>498.58</v>
      </c>
      <c r="H161" s="487">
        <v>53.36</v>
      </c>
      <c r="I161" s="487">
        <v>0</v>
      </c>
      <c r="J161" s="487">
        <v>0</v>
      </c>
    </row>
    <row r="162" spans="1:10" x14ac:dyDescent="0.25">
      <c r="A162" s="487">
        <v>92808</v>
      </c>
      <c r="B162" s="6" t="s">
        <v>268</v>
      </c>
      <c r="C162" s="6" t="s">
        <v>79</v>
      </c>
      <c r="D162" s="6" t="s">
        <v>108</v>
      </c>
      <c r="E162" s="487">
        <v>46.91</v>
      </c>
      <c r="F162" s="487">
        <v>22.43</v>
      </c>
      <c r="G162" s="487">
        <v>9.07</v>
      </c>
      <c r="H162" s="487">
        <v>15.41</v>
      </c>
      <c r="I162" s="487">
        <v>0</v>
      </c>
      <c r="J162" s="487">
        <v>0</v>
      </c>
    </row>
    <row r="163" spans="1:10" x14ac:dyDescent="0.25">
      <c r="A163" s="487">
        <v>92809</v>
      </c>
      <c r="B163" s="6" t="s">
        <v>269</v>
      </c>
      <c r="C163" s="6" t="s">
        <v>79</v>
      </c>
      <c r="D163" s="6" t="s">
        <v>108</v>
      </c>
      <c r="E163" s="487">
        <v>60.14</v>
      </c>
      <c r="F163" s="487">
        <v>28.59</v>
      </c>
      <c r="G163" s="487">
        <v>11.93</v>
      </c>
      <c r="H163" s="487">
        <v>19.62</v>
      </c>
      <c r="I163" s="487">
        <v>0</v>
      </c>
      <c r="J163" s="487">
        <v>0</v>
      </c>
    </row>
    <row r="164" spans="1:10" x14ac:dyDescent="0.25">
      <c r="A164" s="487">
        <v>92810</v>
      </c>
      <c r="B164" s="6" t="s">
        <v>270</v>
      </c>
      <c r="C164" s="6" t="s">
        <v>79</v>
      </c>
      <c r="D164" s="6" t="s">
        <v>108</v>
      </c>
      <c r="E164" s="487">
        <v>73.150000000000006</v>
      </c>
      <c r="F164" s="487">
        <v>34.72</v>
      </c>
      <c r="G164" s="487">
        <v>14.74</v>
      </c>
      <c r="H164" s="487">
        <v>23.69</v>
      </c>
      <c r="I164" s="487">
        <v>0</v>
      </c>
      <c r="J164" s="487">
        <v>0</v>
      </c>
    </row>
    <row r="165" spans="1:10" x14ac:dyDescent="0.25">
      <c r="A165" s="487">
        <v>92811</v>
      </c>
      <c r="B165" s="6" t="s">
        <v>271</v>
      </c>
      <c r="C165" s="6" t="s">
        <v>79</v>
      </c>
      <c r="D165" s="6" t="s">
        <v>108</v>
      </c>
      <c r="E165" s="487">
        <v>87.04</v>
      </c>
      <c r="F165" s="487">
        <v>41</v>
      </c>
      <c r="G165" s="487">
        <v>18.149999999999999</v>
      </c>
      <c r="H165" s="487">
        <v>27.89</v>
      </c>
      <c r="I165" s="487">
        <v>0</v>
      </c>
      <c r="J165" s="487">
        <v>0</v>
      </c>
    </row>
    <row r="166" spans="1:10" x14ac:dyDescent="0.25">
      <c r="A166" s="487">
        <v>92812</v>
      </c>
      <c r="B166" s="6" t="s">
        <v>272</v>
      </c>
      <c r="C166" s="6" t="s">
        <v>79</v>
      </c>
      <c r="D166" s="6" t="s">
        <v>108</v>
      </c>
      <c r="E166" s="487">
        <v>100.74</v>
      </c>
      <c r="F166" s="487">
        <v>47.3</v>
      </c>
      <c r="G166" s="487">
        <v>21.48</v>
      </c>
      <c r="H166" s="487">
        <v>31.96</v>
      </c>
      <c r="I166" s="487">
        <v>0</v>
      </c>
      <c r="J166" s="487">
        <v>0</v>
      </c>
    </row>
    <row r="167" spans="1:10" x14ac:dyDescent="0.25">
      <c r="A167" s="487">
        <v>92813</v>
      </c>
      <c r="B167" s="6" t="s">
        <v>273</v>
      </c>
      <c r="C167" s="6" t="s">
        <v>79</v>
      </c>
      <c r="D167" s="6" t="s">
        <v>108</v>
      </c>
      <c r="E167" s="487">
        <v>116.64</v>
      </c>
      <c r="F167" s="487">
        <v>54</v>
      </c>
      <c r="G167" s="487">
        <v>26.49</v>
      </c>
      <c r="H167" s="487">
        <v>36.15</v>
      </c>
      <c r="I167" s="487">
        <v>0</v>
      </c>
      <c r="J167" s="487">
        <v>0</v>
      </c>
    </row>
    <row r="168" spans="1:10" x14ac:dyDescent="0.25">
      <c r="A168" s="487">
        <v>92814</v>
      </c>
      <c r="B168" s="6" t="s">
        <v>274</v>
      </c>
      <c r="C168" s="6" t="s">
        <v>79</v>
      </c>
      <c r="D168" s="6" t="s">
        <v>108</v>
      </c>
      <c r="E168" s="487">
        <v>133.24</v>
      </c>
      <c r="F168" s="487">
        <v>60.87</v>
      </c>
      <c r="G168" s="487">
        <v>32.03</v>
      </c>
      <c r="H168" s="487">
        <v>40.340000000000003</v>
      </c>
      <c r="I168" s="487">
        <v>0</v>
      </c>
      <c r="J168" s="487">
        <v>0</v>
      </c>
    </row>
    <row r="169" spans="1:10" x14ac:dyDescent="0.25">
      <c r="A169" s="487">
        <v>92815</v>
      </c>
      <c r="B169" s="6" t="s">
        <v>275</v>
      </c>
      <c r="C169" s="6" t="s">
        <v>79</v>
      </c>
      <c r="D169" s="6" t="s">
        <v>108</v>
      </c>
      <c r="E169" s="487">
        <v>152.16</v>
      </c>
      <c r="F169" s="487">
        <v>68.23</v>
      </c>
      <c r="G169" s="487">
        <v>39.590000000000003</v>
      </c>
      <c r="H169" s="487">
        <v>44.34</v>
      </c>
      <c r="I169" s="487">
        <v>0</v>
      </c>
      <c r="J169" s="487">
        <v>0</v>
      </c>
    </row>
    <row r="170" spans="1:10" x14ac:dyDescent="0.25">
      <c r="A170" s="487">
        <v>92816</v>
      </c>
      <c r="B170" s="6" t="s">
        <v>276</v>
      </c>
      <c r="C170" s="6" t="s">
        <v>79</v>
      </c>
      <c r="D170" s="6" t="s">
        <v>108</v>
      </c>
      <c r="E170" s="487">
        <v>868.18</v>
      </c>
      <c r="F170" s="487">
        <v>85.26</v>
      </c>
      <c r="G170" s="487">
        <v>727.48</v>
      </c>
      <c r="H170" s="487">
        <v>55.44</v>
      </c>
      <c r="I170" s="487">
        <v>0</v>
      </c>
      <c r="J170" s="487">
        <v>0</v>
      </c>
    </row>
    <row r="171" spans="1:10" x14ac:dyDescent="0.25">
      <c r="A171" s="487">
        <v>92817</v>
      </c>
      <c r="B171" s="6" t="s">
        <v>277</v>
      </c>
      <c r="C171" s="6" t="s">
        <v>79</v>
      </c>
      <c r="D171" s="6" t="s">
        <v>108</v>
      </c>
      <c r="E171" s="487">
        <v>190.39</v>
      </c>
      <c r="F171" s="487">
        <v>85.35</v>
      </c>
      <c r="G171" s="487">
        <v>49.56</v>
      </c>
      <c r="H171" s="487">
        <v>55.48</v>
      </c>
      <c r="I171" s="487">
        <v>0</v>
      </c>
      <c r="J171" s="487">
        <v>0</v>
      </c>
    </row>
    <row r="172" spans="1:10" x14ac:dyDescent="0.25">
      <c r="A172" s="487">
        <v>92818</v>
      </c>
      <c r="B172" s="6" t="s">
        <v>278</v>
      </c>
      <c r="C172" s="6" t="s">
        <v>79</v>
      </c>
      <c r="D172" s="6" t="s">
        <v>108</v>
      </c>
      <c r="E172" s="488">
        <v>1238.26</v>
      </c>
      <c r="F172" s="487">
        <v>114.76</v>
      </c>
      <c r="G172" s="488">
        <v>1048.8900000000001</v>
      </c>
      <c r="H172" s="487">
        <v>74.61</v>
      </c>
      <c r="I172" s="487">
        <v>0</v>
      </c>
      <c r="J172" s="487">
        <v>0</v>
      </c>
    </row>
    <row r="173" spans="1:10" x14ac:dyDescent="0.25">
      <c r="A173" s="487">
        <v>92819</v>
      </c>
      <c r="B173" s="6" t="s">
        <v>279</v>
      </c>
      <c r="C173" s="6" t="s">
        <v>79</v>
      </c>
      <c r="D173" s="6" t="s">
        <v>108</v>
      </c>
      <c r="E173" s="487">
        <v>256.29000000000002</v>
      </c>
      <c r="F173" s="487">
        <v>114.85</v>
      </c>
      <c r="G173" s="487">
        <v>66.790000000000006</v>
      </c>
      <c r="H173" s="487">
        <v>74.650000000000006</v>
      </c>
      <c r="I173" s="487">
        <v>0</v>
      </c>
      <c r="J173" s="487">
        <v>0</v>
      </c>
    </row>
    <row r="174" spans="1:10" x14ac:dyDescent="0.25">
      <c r="A174" s="487">
        <v>92820</v>
      </c>
      <c r="B174" s="6" t="s">
        <v>280</v>
      </c>
      <c r="C174" s="6" t="s">
        <v>79</v>
      </c>
      <c r="D174" s="6" t="s">
        <v>108</v>
      </c>
      <c r="E174" s="487">
        <v>55.97</v>
      </c>
      <c r="F174" s="487">
        <v>26.85</v>
      </c>
      <c r="G174" s="487">
        <v>10.74</v>
      </c>
      <c r="H174" s="487">
        <v>18.38</v>
      </c>
      <c r="I174" s="487">
        <v>0</v>
      </c>
      <c r="J174" s="487">
        <v>0</v>
      </c>
    </row>
    <row r="175" spans="1:10" x14ac:dyDescent="0.25">
      <c r="A175" s="487">
        <v>92821</v>
      </c>
      <c r="B175" s="6" t="s">
        <v>281</v>
      </c>
      <c r="C175" s="6" t="s">
        <v>79</v>
      </c>
      <c r="D175" s="6" t="s">
        <v>108</v>
      </c>
      <c r="E175" s="487">
        <v>71.709999999999994</v>
      </c>
      <c r="F175" s="487">
        <v>34.200000000000003</v>
      </c>
      <c r="G175" s="487">
        <v>14.1</v>
      </c>
      <c r="H175" s="487">
        <v>23.41</v>
      </c>
      <c r="I175" s="487">
        <v>0</v>
      </c>
      <c r="J175" s="487">
        <v>0</v>
      </c>
    </row>
    <row r="176" spans="1:10" x14ac:dyDescent="0.25">
      <c r="A176" s="487">
        <v>92822</v>
      </c>
      <c r="B176" s="6" t="s">
        <v>282</v>
      </c>
      <c r="C176" s="6" t="s">
        <v>79</v>
      </c>
      <c r="D176" s="6" t="s">
        <v>108</v>
      </c>
      <c r="E176" s="487">
        <v>87.5</v>
      </c>
      <c r="F176" s="487">
        <v>41.6</v>
      </c>
      <c r="G176" s="487">
        <v>17.43</v>
      </c>
      <c r="H176" s="487">
        <v>28.47</v>
      </c>
      <c r="I176" s="487">
        <v>0</v>
      </c>
      <c r="J176" s="487">
        <v>0</v>
      </c>
    </row>
    <row r="177" spans="1:10" x14ac:dyDescent="0.25">
      <c r="A177" s="487">
        <v>92824</v>
      </c>
      <c r="B177" s="6" t="s">
        <v>283</v>
      </c>
      <c r="C177" s="6" t="s">
        <v>79</v>
      </c>
      <c r="D177" s="6" t="s">
        <v>108</v>
      </c>
      <c r="E177" s="487">
        <v>103.84</v>
      </c>
      <c r="F177" s="487">
        <v>49.1</v>
      </c>
      <c r="G177" s="487">
        <v>21.31</v>
      </c>
      <c r="H177" s="487">
        <v>33.43</v>
      </c>
      <c r="I177" s="487">
        <v>0</v>
      </c>
      <c r="J177" s="487">
        <v>0</v>
      </c>
    </row>
    <row r="178" spans="1:10" x14ac:dyDescent="0.25">
      <c r="A178" s="487">
        <v>92825</v>
      </c>
      <c r="B178" s="6" t="s">
        <v>284</v>
      </c>
      <c r="C178" s="6" t="s">
        <v>79</v>
      </c>
      <c r="D178" s="6" t="s">
        <v>108</v>
      </c>
      <c r="E178" s="487">
        <v>120.26</v>
      </c>
      <c r="F178" s="487">
        <v>56.62</v>
      </c>
      <c r="G178" s="487">
        <v>25.17</v>
      </c>
      <c r="H178" s="487">
        <v>38.47</v>
      </c>
      <c r="I178" s="487">
        <v>0</v>
      </c>
      <c r="J178" s="487">
        <v>0</v>
      </c>
    </row>
    <row r="179" spans="1:10" x14ac:dyDescent="0.25">
      <c r="A179" s="487">
        <v>92826</v>
      </c>
      <c r="B179" s="6" t="s">
        <v>285</v>
      </c>
      <c r="C179" s="6" t="s">
        <v>79</v>
      </c>
      <c r="D179" s="6" t="s">
        <v>108</v>
      </c>
      <c r="E179" s="487">
        <v>138.5</v>
      </c>
      <c r="F179" s="487">
        <v>64.55</v>
      </c>
      <c r="G179" s="487">
        <v>30.56</v>
      </c>
      <c r="H179" s="487">
        <v>43.39</v>
      </c>
      <c r="I179" s="487">
        <v>0</v>
      </c>
      <c r="J179" s="487">
        <v>0</v>
      </c>
    </row>
    <row r="180" spans="1:10" x14ac:dyDescent="0.25">
      <c r="A180" s="487">
        <v>92827</v>
      </c>
      <c r="B180" s="6" t="s">
        <v>286</v>
      </c>
      <c r="C180" s="6" t="s">
        <v>79</v>
      </c>
      <c r="D180" s="6" t="s">
        <v>108</v>
      </c>
      <c r="E180" s="487">
        <v>157.5</v>
      </c>
      <c r="F180" s="487">
        <v>72.599999999999994</v>
      </c>
      <c r="G180" s="487">
        <v>36.54</v>
      </c>
      <c r="H180" s="487">
        <v>48.36</v>
      </c>
      <c r="I180" s="487">
        <v>0</v>
      </c>
      <c r="J180" s="487">
        <v>0</v>
      </c>
    </row>
    <row r="181" spans="1:10" x14ac:dyDescent="0.25">
      <c r="A181" s="487">
        <v>92828</v>
      </c>
      <c r="B181" s="6" t="s">
        <v>287</v>
      </c>
      <c r="C181" s="6" t="s">
        <v>79</v>
      </c>
      <c r="D181" s="6" t="s">
        <v>108</v>
      </c>
      <c r="E181" s="487">
        <v>179.32</v>
      </c>
      <c r="F181" s="487">
        <v>81.28</v>
      </c>
      <c r="G181" s="487">
        <v>44.63</v>
      </c>
      <c r="H181" s="487">
        <v>53.41</v>
      </c>
      <c r="I181" s="487">
        <v>0</v>
      </c>
      <c r="J181" s="487">
        <v>0</v>
      </c>
    </row>
    <row r="182" spans="1:10" x14ac:dyDescent="0.25">
      <c r="A182" s="487">
        <v>92829</v>
      </c>
      <c r="B182" s="6" t="s">
        <v>288</v>
      </c>
      <c r="C182" s="6" t="s">
        <v>79</v>
      </c>
      <c r="D182" s="6" t="s">
        <v>108</v>
      </c>
      <c r="E182" s="487">
        <v>900.23</v>
      </c>
      <c r="F182" s="487">
        <v>100.71</v>
      </c>
      <c r="G182" s="487">
        <v>733.33</v>
      </c>
      <c r="H182" s="487">
        <v>66.19</v>
      </c>
      <c r="I182" s="487">
        <v>0</v>
      </c>
      <c r="J182" s="487">
        <v>0</v>
      </c>
    </row>
    <row r="183" spans="1:10" x14ac:dyDescent="0.25">
      <c r="A183" s="487">
        <v>92830</v>
      </c>
      <c r="B183" s="6" t="s">
        <v>289</v>
      </c>
      <c r="C183" s="6" t="s">
        <v>79</v>
      </c>
      <c r="D183" s="6" t="s">
        <v>108</v>
      </c>
      <c r="E183" s="487">
        <v>222.44</v>
      </c>
      <c r="F183" s="487">
        <v>100.8</v>
      </c>
      <c r="G183" s="487">
        <v>55.4</v>
      </c>
      <c r="H183" s="487">
        <v>66.239999999999995</v>
      </c>
      <c r="I183" s="487">
        <v>0</v>
      </c>
      <c r="J183" s="487">
        <v>0</v>
      </c>
    </row>
    <row r="184" spans="1:10" x14ac:dyDescent="0.25">
      <c r="A184" s="487">
        <v>92831</v>
      </c>
      <c r="B184" s="6" t="s">
        <v>290</v>
      </c>
      <c r="C184" s="6" t="s">
        <v>79</v>
      </c>
      <c r="D184" s="6" t="s">
        <v>108</v>
      </c>
      <c r="E184" s="488">
        <v>1277.67</v>
      </c>
      <c r="F184" s="487">
        <v>133.88</v>
      </c>
      <c r="G184" s="488">
        <v>1055.82</v>
      </c>
      <c r="H184" s="487">
        <v>87.97</v>
      </c>
      <c r="I184" s="487">
        <v>0</v>
      </c>
      <c r="J184" s="487">
        <v>0</v>
      </c>
    </row>
    <row r="185" spans="1:10" x14ac:dyDescent="0.25">
      <c r="A185" s="487">
        <v>92832</v>
      </c>
      <c r="B185" s="6" t="s">
        <v>291</v>
      </c>
      <c r="C185" s="6" t="s">
        <v>79</v>
      </c>
      <c r="D185" s="6" t="s">
        <v>108</v>
      </c>
      <c r="E185" s="487">
        <v>295.7</v>
      </c>
      <c r="F185" s="487">
        <v>133.97</v>
      </c>
      <c r="G185" s="487">
        <v>73.72</v>
      </c>
      <c r="H185" s="487">
        <v>88.01</v>
      </c>
      <c r="I185" s="487">
        <v>0</v>
      </c>
      <c r="J185" s="487">
        <v>0</v>
      </c>
    </row>
    <row r="186" spans="1:10" x14ac:dyDescent="0.25">
      <c r="A186" s="487">
        <v>95565</v>
      </c>
      <c r="B186" s="6" t="s">
        <v>292</v>
      </c>
      <c r="C186" s="6" t="s">
        <v>79</v>
      </c>
      <c r="D186" s="6" t="s">
        <v>108</v>
      </c>
      <c r="E186" s="487">
        <v>153.51</v>
      </c>
      <c r="F186" s="487">
        <v>22.35</v>
      </c>
      <c r="G186" s="487">
        <v>115.79</v>
      </c>
      <c r="H186" s="487">
        <v>15.37</v>
      </c>
      <c r="I186" s="487">
        <v>0</v>
      </c>
      <c r="J186" s="487">
        <v>0</v>
      </c>
    </row>
    <row r="187" spans="1:10" x14ac:dyDescent="0.25">
      <c r="A187" s="487">
        <v>95566</v>
      </c>
      <c r="B187" s="6" t="s">
        <v>293</v>
      </c>
      <c r="C187" s="6" t="s">
        <v>79</v>
      </c>
      <c r="D187" s="6" t="s">
        <v>108</v>
      </c>
      <c r="E187" s="487">
        <v>162.57</v>
      </c>
      <c r="F187" s="487">
        <v>26.77</v>
      </c>
      <c r="G187" s="487">
        <v>117.46</v>
      </c>
      <c r="H187" s="487">
        <v>18.34</v>
      </c>
      <c r="I187" s="487">
        <v>0</v>
      </c>
      <c r="J187" s="487">
        <v>0</v>
      </c>
    </row>
    <row r="188" spans="1:10" x14ac:dyDescent="0.25">
      <c r="A188" s="487">
        <v>95567</v>
      </c>
      <c r="B188" s="6" t="s">
        <v>294</v>
      </c>
      <c r="C188" s="6" t="s">
        <v>79</v>
      </c>
      <c r="D188" s="6" t="s">
        <v>108</v>
      </c>
      <c r="E188" s="487">
        <v>98.41</v>
      </c>
      <c r="F188" s="487">
        <v>22.37</v>
      </c>
      <c r="G188" s="487">
        <v>60.66</v>
      </c>
      <c r="H188" s="487">
        <v>15.38</v>
      </c>
      <c r="I188" s="487">
        <v>0</v>
      </c>
      <c r="J188" s="487">
        <v>0</v>
      </c>
    </row>
    <row r="189" spans="1:10" x14ac:dyDescent="0.25">
      <c r="A189" s="487">
        <v>95568</v>
      </c>
      <c r="B189" s="6" t="s">
        <v>295</v>
      </c>
      <c r="C189" s="6" t="s">
        <v>79</v>
      </c>
      <c r="D189" s="6" t="s">
        <v>108</v>
      </c>
      <c r="E189" s="487">
        <v>120.99</v>
      </c>
      <c r="F189" s="487">
        <v>28.51</v>
      </c>
      <c r="G189" s="487">
        <v>72.900000000000006</v>
      </c>
      <c r="H189" s="487">
        <v>19.579999999999998</v>
      </c>
      <c r="I189" s="487">
        <v>0</v>
      </c>
      <c r="J189" s="487">
        <v>0</v>
      </c>
    </row>
    <row r="190" spans="1:10" x14ac:dyDescent="0.25">
      <c r="A190" s="487">
        <v>95569</v>
      </c>
      <c r="B190" s="6" t="s">
        <v>296</v>
      </c>
      <c r="C190" s="6" t="s">
        <v>79</v>
      </c>
      <c r="D190" s="6" t="s">
        <v>108</v>
      </c>
      <c r="E190" s="487">
        <v>163.71</v>
      </c>
      <c r="F190" s="487">
        <v>34.659999999999997</v>
      </c>
      <c r="G190" s="487">
        <v>105.4</v>
      </c>
      <c r="H190" s="487">
        <v>23.65</v>
      </c>
      <c r="I190" s="487">
        <v>0</v>
      </c>
      <c r="J190" s="487">
        <v>0</v>
      </c>
    </row>
    <row r="191" spans="1:10" x14ac:dyDescent="0.25">
      <c r="A191" s="487">
        <v>95570</v>
      </c>
      <c r="B191" s="6" t="s">
        <v>297</v>
      </c>
      <c r="C191" s="6" t="s">
        <v>79</v>
      </c>
      <c r="D191" s="6" t="s">
        <v>108</v>
      </c>
      <c r="E191" s="487">
        <v>107.47</v>
      </c>
      <c r="F191" s="487">
        <v>26.78</v>
      </c>
      <c r="G191" s="487">
        <v>62.34</v>
      </c>
      <c r="H191" s="487">
        <v>18.350000000000001</v>
      </c>
      <c r="I191" s="487">
        <v>0</v>
      </c>
      <c r="J191" s="487">
        <v>0</v>
      </c>
    </row>
    <row r="192" spans="1:10" x14ac:dyDescent="0.25">
      <c r="A192" s="487">
        <v>95571</v>
      </c>
      <c r="B192" s="6" t="s">
        <v>298</v>
      </c>
      <c r="C192" s="6" t="s">
        <v>79</v>
      </c>
      <c r="D192" s="6" t="s">
        <v>108</v>
      </c>
      <c r="E192" s="487">
        <v>132.56</v>
      </c>
      <c r="F192" s="487">
        <v>34.15</v>
      </c>
      <c r="G192" s="487">
        <v>75.03</v>
      </c>
      <c r="H192" s="487">
        <v>23.38</v>
      </c>
      <c r="I192" s="487">
        <v>0</v>
      </c>
      <c r="J192" s="487">
        <v>0</v>
      </c>
    </row>
    <row r="193" spans="1:10" x14ac:dyDescent="0.25">
      <c r="A193" s="487">
        <v>95572</v>
      </c>
      <c r="B193" s="6" t="s">
        <v>299</v>
      </c>
      <c r="C193" s="6" t="s">
        <v>79</v>
      </c>
      <c r="D193" s="6" t="s">
        <v>108</v>
      </c>
      <c r="E193" s="487">
        <v>178.06</v>
      </c>
      <c r="F193" s="487">
        <v>41.53</v>
      </c>
      <c r="G193" s="487">
        <v>108.09</v>
      </c>
      <c r="H193" s="487">
        <v>28.44</v>
      </c>
      <c r="I193" s="487">
        <v>0</v>
      </c>
      <c r="J193" s="487">
        <v>0</v>
      </c>
    </row>
    <row r="194" spans="1:10" x14ac:dyDescent="0.25">
      <c r="A194" s="487">
        <v>97127</v>
      </c>
      <c r="B194" s="6" t="s">
        <v>300</v>
      </c>
      <c r="C194" s="6" t="s">
        <v>79</v>
      </c>
      <c r="D194" s="6" t="s">
        <v>108</v>
      </c>
      <c r="E194" s="487">
        <v>6.08</v>
      </c>
      <c r="F194" s="487">
        <v>4.67</v>
      </c>
      <c r="G194" s="487">
        <v>1.41</v>
      </c>
      <c r="H194" s="487">
        <v>0</v>
      </c>
      <c r="I194" s="487">
        <v>0</v>
      </c>
      <c r="J194" s="487">
        <v>0</v>
      </c>
    </row>
    <row r="195" spans="1:10" x14ac:dyDescent="0.25">
      <c r="A195" s="487">
        <v>97128</v>
      </c>
      <c r="B195" s="6" t="s">
        <v>301</v>
      </c>
      <c r="C195" s="6" t="s">
        <v>79</v>
      </c>
      <c r="D195" s="6" t="s">
        <v>108</v>
      </c>
      <c r="E195" s="487">
        <v>12.01</v>
      </c>
      <c r="F195" s="487">
        <v>7.64</v>
      </c>
      <c r="G195" s="487">
        <v>2.4700000000000002</v>
      </c>
      <c r="H195" s="487">
        <v>1.9</v>
      </c>
      <c r="I195" s="487">
        <v>0</v>
      </c>
      <c r="J195" s="487">
        <v>0</v>
      </c>
    </row>
    <row r="196" spans="1:10" x14ac:dyDescent="0.25">
      <c r="A196" s="487">
        <v>97129</v>
      </c>
      <c r="B196" s="6" t="s">
        <v>302</v>
      </c>
      <c r="C196" s="6" t="s">
        <v>79</v>
      </c>
      <c r="D196" s="6" t="s">
        <v>108</v>
      </c>
      <c r="E196" s="487">
        <v>14.79</v>
      </c>
      <c r="F196" s="487">
        <v>9.36</v>
      </c>
      <c r="G196" s="487">
        <v>3.09</v>
      </c>
      <c r="H196" s="487">
        <v>2.34</v>
      </c>
      <c r="I196" s="487">
        <v>0</v>
      </c>
      <c r="J196" s="487">
        <v>0</v>
      </c>
    </row>
    <row r="197" spans="1:10" x14ac:dyDescent="0.25">
      <c r="A197" s="487">
        <v>97130</v>
      </c>
      <c r="B197" s="6" t="s">
        <v>303</v>
      </c>
      <c r="C197" s="6" t="s">
        <v>79</v>
      </c>
      <c r="D197" s="6" t="s">
        <v>108</v>
      </c>
      <c r="E197" s="487">
        <v>17.54</v>
      </c>
      <c r="F197" s="487">
        <v>11.11</v>
      </c>
      <c r="G197" s="487">
        <v>3.65</v>
      </c>
      <c r="H197" s="487">
        <v>2.78</v>
      </c>
      <c r="I197" s="487">
        <v>0</v>
      </c>
      <c r="J197" s="487">
        <v>0</v>
      </c>
    </row>
    <row r="198" spans="1:10" x14ac:dyDescent="0.25">
      <c r="A198" s="487">
        <v>97131</v>
      </c>
      <c r="B198" s="6" t="s">
        <v>304</v>
      </c>
      <c r="C198" s="6" t="s">
        <v>79</v>
      </c>
      <c r="D198" s="6" t="s">
        <v>108</v>
      </c>
      <c r="E198" s="487">
        <v>20.309999999999999</v>
      </c>
      <c r="F198" s="487">
        <v>12.85</v>
      </c>
      <c r="G198" s="487">
        <v>4.24</v>
      </c>
      <c r="H198" s="487">
        <v>3.22</v>
      </c>
      <c r="I198" s="487">
        <v>0</v>
      </c>
      <c r="J198" s="487">
        <v>0</v>
      </c>
    </row>
    <row r="199" spans="1:10" x14ac:dyDescent="0.25">
      <c r="A199" s="487">
        <v>97132</v>
      </c>
      <c r="B199" s="6" t="s">
        <v>305</v>
      </c>
      <c r="C199" s="6" t="s">
        <v>79</v>
      </c>
      <c r="D199" s="6" t="s">
        <v>108</v>
      </c>
      <c r="E199" s="487">
        <v>23.05</v>
      </c>
      <c r="F199" s="487">
        <v>14.56</v>
      </c>
      <c r="G199" s="487">
        <v>4.83</v>
      </c>
      <c r="H199" s="487">
        <v>3.66</v>
      </c>
      <c r="I199" s="487">
        <v>0</v>
      </c>
      <c r="J199" s="487">
        <v>0</v>
      </c>
    </row>
    <row r="200" spans="1:10" x14ac:dyDescent="0.25">
      <c r="A200" s="487">
        <v>97133</v>
      </c>
      <c r="B200" s="6" t="s">
        <v>306</v>
      </c>
      <c r="C200" s="6" t="s">
        <v>79</v>
      </c>
      <c r="D200" s="6" t="s">
        <v>108</v>
      </c>
      <c r="E200" s="487">
        <v>28.57</v>
      </c>
      <c r="F200" s="487">
        <v>18.03</v>
      </c>
      <c r="G200" s="487">
        <v>6.01</v>
      </c>
      <c r="H200" s="487">
        <v>4.53</v>
      </c>
      <c r="I200" s="487">
        <v>0</v>
      </c>
      <c r="J200" s="487">
        <v>0</v>
      </c>
    </row>
    <row r="201" spans="1:10" x14ac:dyDescent="0.25">
      <c r="A201" s="487">
        <v>97134</v>
      </c>
      <c r="B201" s="6" t="s">
        <v>307</v>
      </c>
      <c r="C201" s="6" t="s">
        <v>79</v>
      </c>
      <c r="D201" s="6" t="s">
        <v>108</v>
      </c>
      <c r="E201" s="487">
        <v>2.77</v>
      </c>
      <c r="F201" s="487">
        <v>1.94</v>
      </c>
      <c r="G201" s="487">
        <v>0.83</v>
      </c>
      <c r="H201" s="487">
        <v>0</v>
      </c>
      <c r="I201" s="487">
        <v>0</v>
      </c>
      <c r="J201" s="487">
        <v>0</v>
      </c>
    </row>
    <row r="202" spans="1:10" x14ac:dyDescent="0.25">
      <c r="A202" s="487">
        <v>97135</v>
      </c>
      <c r="B202" s="6" t="s">
        <v>308</v>
      </c>
      <c r="C202" s="6" t="s">
        <v>79</v>
      </c>
      <c r="D202" s="6" t="s">
        <v>108</v>
      </c>
      <c r="E202" s="487">
        <v>6.02</v>
      </c>
      <c r="F202" s="487">
        <v>3.32</v>
      </c>
      <c r="G202" s="487">
        <v>1.61</v>
      </c>
      <c r="H202" s="487">
        <v>1.0900000000000001</v>
      </c>
      <c r="I202" s="487">
        <v>0</v>
      </c>
      <c r="J202" s="487">
        <v>0</v>
      </c>
    </row>
    <row r="203" spans="1:10" x14ac:dyDescent="0.25">
      <c r="A203" s="487">
        <v>97136</v>
      </c>
      <c r="B203" s="6" t="s">
        <v>309</v>
      </c>
      <c r="C203" s="6" t="s">
        <v>79</v>
      </c>
      <c r="D203" s="6" t="s">
        <v>108</v>
      </c>
      <c r="E203" s="487">
        <v>7.42</v>
      </c>
      <c r="F203" s="487">
        <v>4.07</v>
      </c>
      <c r="G203" s="487">
        <v>2</v>
      </c>
      <c r="H203" s="487">
        <v>1.35</v>
      </c>
      <c r="I203" s="487">
        <v>0</v>
      </c>
      <c r="J203" s="487">
        <v>0</v>
      </c>
    </row>
    <row r="204" spans="1:10" x14ac:dyDescent="0.25">
      <c r="A204" s="487">
        <v>97137</v>
      </c>
      <c r="B204" s="6" t="s">
        <v>310</v>
      </c>
      <c r="C204" s="6" t="s">
        <v>79</v>
      </c>
      <c r="D204" s="6" t="s">
        <v>108</v>
      </c>
      <c r="E204" s="487">
        <v>8.81</v>
      </c>
      <c r="F204" s="487">
        <v>4.82</v>
      </c>
      <c r="G204" s="487">
        <v>2.39</v>
      </c>
      <c r="H204" s="487">
        <v>1.6</v>
      </c>
      <c r="I204" s="487">
        <v>0</v>
      </c>
      <c r="J204" s="487">
        <v>0</v>
      </c>
    </row>
    <row r="205" spans="1:10" x14ac:dyDescent="0.25">
      <c r="A205" s="487">
        <v>97138</v>
      </c>
      <c r="B205" s="6" t="s">
        <v>311</v>
      </c>
      <c r="C205" s="6" t="s">
        <v>79</v>
      </c>
      <c r="D205" s="6" t="s">
        <v>108</v>
      </c>
      <c r="E205" s="487">
        <v>10.199999999999999</v>
      </c>
      <c r="F205" s="487">
        <v>5.59</v>
      </c>
      <c r="G205" s="487">
        <v>2.76</v>
      </c>
      <c r="H205" s="487">
        <v>1.85</v>
      </c>
      <c r="I205" s="487">
        <v>0</v>
      </c>
      <c r="J205" s="487">
        <v>0</v>
      </c>
    </row>
    <row r="206" spans="1:10" x14ac:dyDescent="0.25">
      <c r="A206" s="487">
        <v>97139</v>
      </c>
      <c r="B206" s="6" t="s">
        <v>312</v>
      </c>
      <c r="C206" s="6" t="s">
        <v>79</v>
      </c>
      <c r="D206" s="6" t="s">
        <v>108</v>
      </c>
      <c r="E206" s="487">
        <v>11.57</v>
      </c>
      <c r="F206" s="487">
        <v>6.32</v>
      </c>
      <c r="G206" s="487">
        <v>3.15</v>
      </c>
      <c r="H206" s="487">
        <v>2.1</v>
      </c>
      <c r="I206" s="487">
        <v>0</v>
      </c>
      <c r="J206" s="487">
        <v>0</v>
      </c>
    </row>
    <row r="207" spans="1:10" x14ac:dyDescent="0.25">
      <c r="A207" s="487">
        <v>97140</v>
      </c>
      <c r="B207" s="6" t="s">
        <v>313</v>
      </c>
      <c r="C207" s="6" t="s">
        <v>79</v>
      </c>
      <c r="D207" s="6" t="s">
        <v>108</v>
      </c>
      <c r="E207" s="487">
        <v>14.34</v>
      </c>
      <c r="F207" s="487">
        <v>7.82</v>
      </c>
      <c r="G207" s="487">
        <v>3.91</v>
      </c>
      <c r="H207" s="487">
        <v>2.61</v>
      </c>
      <c r="I207" s="487">
        <v>0</v>
      </c>
      <c r="J207" s="487">
        <v>0</v>
      </c>
    </row>
    <row r="208" spans="1:10" x14ac:dyDescent="0.25">
      <c r="A208" s="487">
        <v>103089</v>
      </c>
      <c r="B208" s="6" t="s">
        <v>314</v>
      </c>
      <c r="C208" s="6" t="s">
        <v>79</v>
      </c>
      <c r="D208" s="6" t="s">
        <v>108</v>
      </c>
      <c r="E208" s="487">
        <v>11.9</v>
      </c>
      <c r="F208" s="487">
        <v>4.9800000000000004</v>
      </c>
      <c r="G208" s="487">
        <v>3.76</v>
      </c>
      <c r="H208" s="487">
        <v>3.16</v>
      </c>
      <c r="I208" s="487">
        <v>0</v>
      </c>
      <c r="J208" s="487">
        <v>0</v>
      </c>
    </row>
    <row r="209" spans="1:10" x14ac:dyDescent="0.25">
      <c r="A209" s="487">
        <v>103090</v>
      </c>
      <c r="B209" s="6" t="s">
        <v>315</v>
      </c>
      <c r="C209" s="6" t="s">
        <v>79</v>
      </c>
      <c r="D209" s="6" t="s">
        <v>108</v>
      </c>
      <c r="E209" s="487">
        <v>14.23</v>
      </c>
      <c r="F209" s="487">
        <v>6.05</v>
      </c>
      <c r="G209" s="487">
        <v>4.47</v>
      </c>
      <c r="H209" s="487">
        <v>3.71</v>
      </c>
      <c r="I209" s="487">
        <v>0</v>
      </c>
      <c r="J209" s="487">
        <v>0</v>
      </c>
    </row>
    <row r="210" spans="1:10" x14ac:dyDescent="0.25">
      <c r="A210" s="487">
        <v>103091</v>
      </c>
      <c r="B210" s="6" t="s">
        <v>316</v>
      </c>
      <c r="C210" s="6" t="s">
        <v>79</v>
      </c>
      <c r="D210" s="6" t="s">
        <v>108</v>
      </c>
      <c r="E210" s="487">
        <v>20.03</v>
      </c>
      <c r="F210" s="487">
        <v>8.6999999999999993</v>
      </c>
      <c r="G210" s="487">
        <v>6.23</v>
      </c>
      <c r="H210" s="487">
        <v>5.0999999999999996</v>
      </c>
      <c r="I210" s="487">
        <v>0</v>
      </c>
      <c r="J210" s="487">
        <v>0</v>
      </c>
    </row>
    <row r="211" spans="1:10" x14ac:dyDescent="0.25">
      <c r="A211" s="487">
        <v>103092</v>
      </c>
      <c r="B211" s="6" t="s">
        <v>317</v>
      </c>
      <c r="C211" s="6" t="s">
        <v>79</v>
      </c>
      <c r="D211" s="6" t="s">
        <v>108</v>
      </c>
      <c r="E211" s="487">
        <v>25.83</v>
      </c>
      <c r="F211" s="487">
        <v>11.35</v>
      </c>
      <c r="G211" s="487">
        <v>8.01</v>
      </c>
      <c r="H211" s="487">
        <v>6.47</v>
      </c>
      <c r="I211" s="487">
        <v>0</v>
      </c>
      <c r="J211" s="487">
        <v>0</v>
      </c>
    </row>
    <row r="212" spans="1:10" x14ac:dyDescent="0.25">
      <c r="A212" s="487">
        <v>103093</v>
      </c>
      <c r="B212" s="6" t="s">
        <v>318</v>
      </c>
      <c r="C212" s="6" t="s">
        <v>79</v>
      </c>
      <c r="D212" s="6" t="s">
        <v>108</v>
      </c>
      <c r="E212" s="487">
        <v>39.479999999999997</v>
      </c>
      <c r="F212" s="487">
        <v>17.38</v>
      </c>
      <c r="G212" s="487">
        <v>12.24</v>
      </c>
      <c r="H212" s="487">
        <v>9.86</v>
      </c>
      <c r="I212" s="487">
        <v>0</v>
      </c>
      <c r="J212" s="487">
        <v>0</v>
      </c>
    </row>
    <row r="213" spans="1:10" x14ac:dyDescent="0.25">
      <c r="A213" s="487">
        <v>103094</v>
      </c>
      <c r="B213" s="6" t="s">
        <v>319</v>
      </c>
      <c r="C213" s="6" t="s">
        <v>79</v>
      </c>
      <c r="D213" s="6" t="s">
        <v>108</v>
      </c>
      <c r="E213" s="487">
        <v>45.31</v>
      </c>
      <c r="F213" s="487">
        <v>20.02</v>
      </c>
      <c r="G213" s="487">
        <v>14.02</v>
      </c>
      <c r="H213" s="487">
        <v>11.27</v>
      </c>
      <c r="I213" s="487">
        <v>0</v>
      </c>
      <c r="J213" s="487">
        <v>0</v>
      </c>
    </row>
    <row r="214" spans="1:10" x14ac:dyDescent="0.25">
      <c r="A214" s="487">
        <v>103095</v>
      </c>
      <c r="B214" s="6" t="s">
        <v>320</v>
      </c>
      <c r="C214" s="6" t="s">
        <v>79</v>
      </c>
      <c r="D214" s="6" t="s">
        <v>108</v>
      </c>
      <c r="E214" s="487">
        <v>58.95</v>
      </c>
      <c r="F214" s="487">
        <v>26.04</v>
      </c>
      <c r="G214" s="487">
        <v>18.260000000000002</v>
      </c>
      <c r="H214" s="487">
        <v>14.65</v>
      </c>
      <c r="I214" s="487">
        <v>0</v>
      </c>
      <c r="J214" s="487">
        <v>0</v>
      </c>
    </row>
    <row r="215" spans="1:10" x14ac:dyDescent="0.25">
      <c r="A215" s="487">
        <v>103096</v>
      </c>
      <c r="B215" s="6" t="s">
        <v>321</v>
      </c>
      <c r="C215" s="6" t="s">
        <v>79</v>
      </c>
      <c r="D215" s="6" t="s">
        <v>108</v>
      </c>
      <c r="E215" s="487">
        <v>64.77</v>
      </c>
      <c r="F215" s="487">
        <v>28.69</v>
      </c>
      <c r="G215" s="487">
        <v>20.059999999999999</v>
      </c>
      <c r="H215" s="487">
        <v>16.02</v>
      </c>
      <c r="I215" s="487">
        <v>0</v>
      </c>
      <c r="J215" s="487">
        <v>0</v>
      </c>
    </row>
    <row r="216" spans="1:10" x14ac:dyDescent="0.25">
      <c r="A216" s="487">
        <v>103097</v>
      </c>
      <c r="B216" s="6" t="s">
        <v>322</v>
      </c>
      <c r="C216" s="6" t="s">
        <v>79</v>
      </c>
      <c r="D216" s="6" t="s">
        <v>108</v>
      </c>
      <c r="E216" s="487">
        <v>78.41</v>
      </c>
      <c r="F216" s="487">
        <v>34.700000000000003</v>
      </c>
      <c r="G216" s="487">
        <v>24.27</v>
      </c>
      <c r="H216" s="487">
        <v>19.440000000000001</v>
      </c>
      <c r="I216" s="487">
        <v>0</v>
      </c>
      <c r="J216" s="487">
        <v>0</v>
      </c>
    </row>
    <row r="217" spans="1:10" x14ac:dyDescent="0.25">
      <c r="A217" s="487">
        <v>103098</v>
      </c>
      <c r="B217" s="6" t="s">
        <v>323</v>
      </c>
      <c r="C217" s="6" t="s">
        <v>79</v>
      </c>
      <c r="D217" s="6" t="s">
        <v>108</v>
      </c>
      <c r="E217" s="487">
        <v>84.23</v>
      </c>
      <c r="F217" s="487">
        <v>37.36</v>
      </c>
      <c r="G217" s="487">
        <v>26.04</v>
      </c>
      <c r="H217" s="487">
        <v>20.83</v>
      </c>
      <c r="I217" s="487">
        <v>0</v>
      </c>
      <c r="J217" s="487">
        <v>0</v>
      </c>
    </row>
    <row r="218" spans="1:10" x14ac:dyDescent="0.25">
      <c r="A218" s="487">
        <v>103099</v>
      </c>
      <c r="B218" s="6" t="s">
        <v>324</v>
      </c>
      <c r="C218" s="6" t="s">
        <v>79</v>
      </c>
      <c r="D218" s="6" t="s">
        <v>108</v>
      </c>
      <c r="E218" s="487">
        <v>95.84</v>
      </c>
      <c r="F218" s="487">
        <v>42.65</v>
      </c>
      <c r="G218" s="487">
        <v>29.59</v>
      </c>
      <c r="H218" s="487">
        <v>23.6</v>
      </c>
      <c r="I218" s="487">
        <v>0</v>
      </c>
      <c r="J218" s="487">
        <v>0</v>
      </c>
    </row>
    <row r="219" spans="1:10" x14ac:dyDescent="0.25">
      <c r="A219" s="487">
        <v>103100</v>
      </c>
      <c r="B219" s="6" t="s">
        <v>325</v>
      </c>
      <c r="C219" s="6" t="s">
        <v>79</v>
      </c>
      <c r="D219" s="6" t="s">
        <v>108</v>
      </c>
      <c r="E219" s="487">
        <v>102.28</v>
      </c>
      <c r="F219" s="487">
        <v>45.73</v>
      </c>
      <c r="G219" s="487">
        <v>31.49</v>
      </c>
      <c r="H219" s="487">
        <v>25.06</v>
      </c>
      <c r="I219" s="487">
        <v>0</v>
      </c>
      <c r="J219" s="487">
        <v>0</v>
      </c>
    </row>
    <row r="220" spans="1:10" x14ac:dyDescent="0.25">
      <c r="A220" s="487">
        <v>103101</v>
      </c>
      <c r="B220" s="6" t="s">
        <v>326</v>
      </c>
      <c r="C220" s="6" t="s">
        <v>79</v>
      </c>
      <c r="D220" s="6" t="s">
        <v>108</v>
      </c>
      <c r="E220" s="487">
        <v>112.65</v>
      </c>
      <c r="F220" s="487">
        <v>50.5</v>
      </c>
      <c r="G220" s="487">
        <v>34.67</v>
      </c>
      <c r="H220" s="487">
        <v>27.48</v>
      </c>
      <c r="I220" s="487">
        <v>0</v>
      </c>
      <c r="J220" s="487">
        <v>0</v>
      </c>
    </row>
    <row r="221" spans="1:10" x14ac:dyDescent="0.25">
      <c r="A221" s="487">
        <v>103102</v>
      </c>
      <c r="B221" s="6" t="s">
        <v>327</v>
      </c>
      <c r="C221" s="6" t="s">
        <v>79</v>
      </c>
      <c r="D221" s="6" t="s">
        <v>108</v>
      </c>
      <c r="E221" s="487">
        <v>129.74</v>
      </c>
      <c r="F221" s="487">
        <v>58.14</v>
      </c>
      <c r="G221" s="487">
        <v>39.93</v>
      </c>
      <c r="H221" s="487">
        <v>31.67</v>
      </c>
      <c r="I221" s="487">
        <v>0</v>
      </c>
      <c r="J221" s="487">
        <v>0</v>
      </c>
    </row>
    <row r="222" spans="1:10" x14ac:dyDescent="0.25">
      <c r="A222" s="487">
        <v>103103</v>
      </c>
      <c r="B222" s="6" t="s">
        <v>328</v>
      </c>
      <c r="C222" s="6" t="s">
        <v>79</v>
      </c>
      <c r="D222" s="6" t="s">
        <v>108</v>
      </c>
      <c r="E222" s="487">
        <v>140.12</v>
      </c>
      <c r="F222" s="487">
        <v>62.92</v>
      </c>
      <c r="G222" s="487">
        <v>43.09</v>
      </c>
      <c r="H222" s="487">
        <v>34.11</v>
      </c>
      <c r="I222" s="487">
        <v>0</v>
      </c>
      <c r="J222" s="487">
        <v>0</v>
      </c>
    </row>
    <row r="223" spans="1:10" x14ac:dyDescent="0.25">
      <c r="A223" s="487">
        <v>103104</v>
      </c>
      <c r="B223" s="6" t="s">
        <v>329</v>
      </c>
      <c r="C223" s="6" t="s">
        <v>79</v>
      </c>
      <c r="D223" s="6" t="s">
        <v>108</v>
      </c>
      <c r="E223" s="487">
        <v>167.58</v>
      </c>
      <c r="F223" s="487">
        <v>75.33</v>
      </c>
      <c r="G223" s="487">
        <v>51.5</v>
      </c>
      <c r="H223" s="487">
        <v>40.75</v>
      </c>
      <c r="I223" s="487">
        <v>0</v>
      </c>
      <c r="J223" s="487">
        <v>0</v>
      </c>
    </row>
    <row r="224" spans="1:10" x14ac:dyDescent="0.25">
      <c r="A224" s="487">
        <v>103105</v>
      </c>
      <c r="B224" s="6" t="s">
        <v>330</v>
      </c>
      <c r="C224" s="6" t="s">
        <v>40</v>
      </c>
      <c r="D224" s="6" t="s">
        <v>108</v>
      </c>
      <c r="E224" s="487">
        <v>49.81</v>
      </c>
      <c r="F224" s="487">
        <v>16.71</v>
      </c>
      <c r="G224" s="487">
        <v>17.309999999999999</v>
      </c>
      <c r="H224" s="487">
        <v>15.79</v>
      </c>
      <c r="I224" s="487">
        <v>0</v>
      </c>
      <c r="J224" s="487">
        <v>0</v>
      </c>
    </row>
    <row r="225" spans="1:10" x14ac:dyDescent="0.25">
      <c r="A225" s="487">
        <v>103106</v>
      </c>
      <c r="B225" s="6" t="s">
        <v>331</v>
      </c>
      <c r="C225" s="6" t="s">
        <v>40</v>
      </c>
      <c r="D225" s="6" t="s">
        <v>108</v>
      </c>
      <c r="E225" s="487">
        <v>59.51</v>
      </c>
      <c r="F225" s="487">
        <v>20.91</v>
      </c>
      <c r="G225" s="487">
        <v>20.329999999999998</v>
      </c>
      <c r="H225" s="487">
        <v>18.27</v>
      </c>
      <c r="I225" s="487">
        <v>0</v>
      </c>
      <c r="J225" s="487">
        <v>0</v>
      </c>
    </row>
    <row r="226" spans="1:10" x14ac:dyDescent="0.25">
      <c r="A226" s="487">
        <v>103107</v>
      </c>
      <c r="B226" s="6" t="s">
        <v>332</v>
      </c>
      <c r="C226" s="6" t="s">
        <v>40</v>
      </c>
      <c r="D226" s="6" t="s">
        <v>108</v>
      </c>
      <c r="E226" s="487">
        <v>83.76</v>
      </c>
      <c r="F226" s="487">
        <v>31.27</v>
      </c>
      <c r="G226" s="487">
        <v>27.98</v>
      </c>
      <c r="H226" s="487">
        <v>24.51</v>
      </c>
      <c r="I226" s="487">
        <v>0</v>
      </c>
      <c r="J226" s="487">
        <v>0</v>
      </c>
    </row>
    <row r="227" spans="1:10" x14ac:dyDescent="0.25">
      <c r="A227" s="487">
        <v>103108</v>
      </c>
      <c r="B227" s="6" t="s">
        <v>333</v>
      </c>
      <c r="C227" s="6" t="s">
        <v>40</v>
      </c>
      <c r="D227" s="6" t="s">
        <v>108</v>
      </c>
      <c r="E227" s="487">
        <v>107.99</v>
      </c>
      <c r="F227" s="487">
        <v>41.68</v>
      </c>
      <c r="G227" s="487">
        <v>35.590000000000003</v>
      </c>
      <c r="H227" s="487">
        <v>30.72</v>
      </c>
      <c r="I227" s="487">
        <v>0</v>
      </c>
      <c r="J227" s="487">
        <v>0</v>
      </c>
    </row>
    <row r="228" spans="1:10" x14ac:dyDescent="0.25">
      <c r="A228" s="487">
        <v>103109</v>
      </c>
      <c r="B228" s="6" t="s">
        <v>334</v>
      </c>
      <c r="C228" s="6" t="s">
        <v>40</v>
      </c>
      <c r="D228" s="6" t="s">
        <v>108</v>
      </c>
      <c r="E228" s="487">
        <v>177.78</v>
      </c>
      <c r="F228" s="487">
        <v>71.63</v>
      </c>
      <c r="G228" s="487">
        <v>57.55</v>
      </c>
      <c r="H228" s="487">
        <v>48.6</v>
      </c>
      <c r="I228" s="487">
        <v>0</v>
      </c>
      <c r="J228" s="487">
        <v>0</v>
      </c>
    </row>
    <row r="229" spans="1:10" x14ac:dyDescent="0.25">
      <c r="A229" s="487">
        <v>103110</v>
      </c>
      <c r="B229" s="6" t="s">
        <v>335</v>
      </c>
      <c r="C229" s="6" t="s">
        <v>40</v>
      </c>
      <c r="D229" s="6" t="s">
        <v>108</v>
      </c>
      <c r="E229" s="487">
        <v>202.02</v>
      </c>
      <c r="F229" s="487">
        <v>81.98</v>
      </c>
      <c r="G229" s="487">
        <v>65.19</v>
      </c>
      <c r="H229" s="487">
        <v>54.85</v>
      </c>
      <c r="I229" s="487">
        <v>0</v>
      </c>
      <c r="J229" s="487">
        <v>0</v>
      </c>
    </row>
    <row r="230" spans="1:10" x14ac:dyDescent="0.25">
      <c r="A230" s="487">
        <v>103111</v>
      </c>
      <c r="B230" s="6" t="s">
        <v>336</v>
      </c>
      <c r="C230" s="6" t="s">
        <v>40</v>
      </c>
      <c r="D230" s="6" t="s">
        <v>108</v>
      </c>
      <c r="E230" s="487">
        <v>271.8</v>
      </c>
      <c r="F230" s="487">
        <v>111.93</v>
      </c>
      <c r="G230" s="487">
        <v>87.14</v>
      </c>
      <c r="H230" s="487">
        <v>72.73</v>
      </c>
      <c r="I230" s="487">
        <v>0</v>
      </c>
      <c r="J230" s="487">
        <v>0</v>
      </c>
    </row>
    <row r="231" spans="1:10" x14ac:dyDescent="0.25">
      <c r="A231" s="487">
        <v>103112</v>
      </c>
      <c r="B231" s="6" t="s">
        <v>337</v>
      </c>
      <c r="C231" s="6" t="s">
        <v>40</v>
      </c>
      <c r="D231" s="6" t="s">
        <v>108</v>
      </c>
      <c r="E231" s="487">
        <v>296.04000000000002</v>
      </c>
      <c r="F231" s="487">
        <v>122.3</v>
      </c>
      <c r="G231" s="487">
        <v>94.81</v>
      </c>
      <c r="H231" s="487">
        <v>78.930000000000007</v>
      </c>
      <c r="I231" s="487">
        <v>0</v>
      </c>
      <c r="J231" s="487">
        <v>0</v>
      </c>
    </row>
    <row r="232" spans="1:10" x14ac:dyDescent="0.25">
      <c r="A232" s="487">
        <v>103113</v>
      </c>
      <c r="B232" s="6" t="s">
        <v>338</v>
      </c>
      <c r="C232" s="6" t="s">
        <v>40</v>
      </c>
      <c r="D232" s="6" t="s">
        <v>108</v>
      </c>
      <c r="E232" s="487">
        <v>365.83</v>
      </c>
      <c r="F232" s="487">
        <v>152.24</v>
      </c>
      <c r="G232" s="487">
        <v>116.75</v>
      </c>
      <c r="H232" s="487">
        <v>96.84</v>
      </c>
      <c r="I232" s="487">
        <v>0</v>
      </c>
      <c r="J232" s="487">
        <v>0</v>
      </c>
    </row>
    <row r="233" spans="1:10" x14ac:dyDescent="0.25">
      <c r="A233" s="487">
        <v>103114</v>
      </c>
      <c r="B233" s="6" t="s">
        <v>339</v>
      </c>
      <c r="C233" s="6" t="s">
        <v>40</v>
      </c>
      <c r="D233" s="6" t="s">
        <v>108</v>
      </c>
      <c r="E233" s="487">
        <v>390.08</v>
      </c>
      <c r="F233" s="487">
        <v>162.61000000000001</v>
      </c>
      <c r="G233" s="487">
        <v>124.42</v>
      </c>
      <c r="H233" s="487">
        <v>103.05</v>
      </c>
      <c r="I233" s="487">
        <v>0</v>
      </c>
      <c r="J233" s="487">
        <v>0</v>
      </c>
    </row>
    <row r="234" spans="1:10" x14ac:dyDescent="0.25">
      <c r="A234" s="487">
        <v>103115</v>
      </c>
      <c r="B234" s="6" t="s">
        <v>340</v>
      </c>
      <c r="C234" s="6" t="s">
        <v>40</v>
      </c>
      <c r="D234" s="6" t="s">
        <v>108</v>
      </c>
      <c r="E234" s="487">
        <v>438.56</v>
      </c>
      <c r="F234" s="487">
        <v>183.44</v>
      </c>
      <c r="G234" s="487">
        <v>139.63999999999999</v>
      </c>
      <c r="H234" s="487">
        <v>115.48</v>
      </c>
      <c r="I234" s="487">
        <v>0</v>
      </c>
      <c r="J234" s="487">
        <v>0</v>
      </c>
    </row>
    <row r="235" spans="1:10" x14ac:dyDescent="0.25">
      <c r="A235" s="487">
        <v>103116</v>
      </c>
      <c r="B235" s="6" t="s">
        <v>341</v>
      </c>
      <c r="C235" s="6" t="s">
        <v>40</v>
      </c>
      <c r="D235" s="6" t="s">
        <v>108</v>
      </c>
      <c r="E235" s="487">
        <v>532.58000000000004</v>
      </c>
      <c r="F235" s="487">
        <v>223.74</v>
      </c>
      <c r="G235" s="487">
        <v>169.23</v>
      </c>
      <c r="H235" s="487">
        <v>139.61000000000001</v>
      </c>
      <c r="I235" s="487">
        <v>0</v>
      </c>
      <c r="J235" s="487">
        <v>0</v>
      </c>
    </row>
    <row r="236" spans="1:10" x14ac:dyDescent="0.25">
      <c r="A236" s="487">
        <v>103117</v>
      </c>
      <c r="B236" s="6" t="s">
        <v>342</v>
      </c>
      <c r="C236" s="6" t="s">
        <v>40</v>
      </c>
      <c r="D236" s="6" t="s">
        <v>108</v>
      </c>
      <c r="E236" s="487">
        <v>581.05999999999995</v>
      </c>
      <c r="F236" s="487">
        <v>244.52</v>
      </c>
      <c r="G236" s="487">
        <v>184.49</v>
      </c>
      <c r="H236" s="487">
        <v>152.05000000000001</v>
      </c>
      <c r="I236" s="487">
        <v>0</v>
      </c>
      <c r="J236" s="487">
        <v>0</v>
      </c>
    </row>
    <row r="237" spans="1:10" x14ac:dyDescent="0.25">
      <c r="A237" s="487">
        <v>103118</v>
      </c>
      <c r="B237" s="6" t="s">
        <v>343</v>
      </c>
      <c r="C237" s="6" t="s">
        <v>40</v>
      </c>
      <c r="D237" s="6" t="s">
        <v>108</v>
      </c>
      <c r="E237" s="487">
        <v>675.1</v>
      </c>
      <c r="F237" s="487">
        <v>284.83999999999997</v>
      </c>
      <c r="G237" s="487">
        <v>214.1</v>
      </c>
      <c r="H237" s="487">
        <v>176.16</v>
      </c>
      <c r="I237" s="487">
        <v>0</v>
      </c>
      <c r="J237" s="487">
        <v>0</v>
      </c>
    </row>
    <row r="238" spans="1:10" x14ac:dyDescent="0.25">
      <c r="A238" s="487">
        <v>103119</v>
      </c>
      <c r="B238" s="6" t="s">
        <v>344</v>
      </c>
      <c r="C238" s="6" t="s">
        <v>40</v>
      </c>
      <c r="D238" s="6" t="s">
        <v>108</v>
      </c>
      <c r="E238" s="487">
        <v>723.58</v>
      </c>
      <c r="F238" s="487">
        <v>305.62</v>
      </c>
      <c r="G238" s="487">
        <v>229.39</v>
      </c>
      <c r="H238" s="487">
        <v>188.57</v>
      </c>
      <c r="I238" s="487">
        <v>0</v>
      </c>
      <c r="J238" s="487">
        <v>0</v>
      </c>
    </row>
    <row r="239" spans="1:10" x14ac:dyDescent="0.25">
      <c r="A239" s="487">
        <v>103120</v>
      </c>
      <c r="B239" s="6" t="s">
        <v>345</v>
      </c>
      <c r="C239" s="6" t="s">
        <v>40</v>
      </c>
      <c r="D239" s="6" t="s">
        <v>108</v>
      </c>
      <c r="E239" s="487">
        <v>866.08</v>
      </c>
      <c r="F239" s="487">
        <v>366.69</v>
      </c>
      <c r="G239" s="487">
        <v>274.25</v>
      </c>
      <c r="H239" s="487">
        <v>225.14</v>
      </c>
      <c r="I239" s="487">
        <v>0</v>
      </c>
      <c r="J239" s="487">
        <v>0</v>
      </c>
    </row>
    <row r="240" spans="1:10" x14ac:dyDescent="0.25">
      <c r="A240" s="487">
        <v>103121</v>
      </c>
      <c r="B240" s="6" t="s">
        <v>346</v>
      </c>
      <c r="C240" s="6" t="s">
        <v>40</v>
      </c>
      <c r="D240" s="6" t="s">
        <v>108</v>
      </c>
      <c r="E240" s="487">
        <v>65.510000000000005</v>
      </c>
      <c r="F240" s="487">
        <v>23.46</v>
      </c>
      <c r="G240" s="487">
        <v>22.23</v>
      </c>
      <c r="H240" s="487">
        <v>19.82</v>
      </c>
      <c r="I240" s="487">
        <v>0</v>
      </c>
      <c r="J240" s="487">
        <v>0</v>
      </c>
    </row>
    <row r="241" spans="1:10" x14ac:dyDescent="0.25">
      <c r="A241" s="487">
        <v>103122</v>
      </c>
      <c r="B241" s="6" t="s">
        <v>347</v>
      </c>
      <c r="C241" s="6" t="s">
        <v>40</v>
      </c>
      <c r="D241" s="6" t="s">
        <v>108</v>
      </c>
      <c r="E241" s="487">
        <v>80.06</v>
      </c>
      <c r="F241" s="487">
        <v>29.7</v>
      </c>
      <c r="G241" s="487">
        <v>26.79</v>
      </c>
      <c r="H241" s="487">
        <v>23.57</v>
      </c>
      <c r="I241" s="487">
        <v>0</v>
      </c>
      <c r="J241" s="487">
        <v>0</v>
      </c>
    </row>
    <row r="242" spans="1:10" x14ac:dyDescent="0.25">
      <c r="A242" s="487">
        <v>103123</v>
      </c>
      <c r="B242" s="6" t="s">
        <v>348</v>
      </c>
      <c r="C242" s="6" t="s">
        <v>40</v>
      </c>
      <c r="D242" s="6" t="s">
        <v>108</v>
      </c>
      <c r="E242" s="487">
        <v>116.42</v>
      </c>
      <c r="F242" s="487">
        <v>45.3</v>
      </c>
      <c r="G242" s="487">
        <v>38.24</v>
      </c>
      <c r="H242" s="487">
        <v>32.880000000000003</v>
      </c>
      <c r="I242" s="487">
        <v>0</v>
      </c>
      <c r="J242" s="487">
        <v>0</v>
      </c>
    </row>
    <row r="243" spans="1:10" x14ac:dyDescent="0.25">
      <c r="A243" s="487">
        <v>103124</v>
      </c>
      <c r="B243" s="6" t="s">
        <v>349</v>
      </c>
      <c r="C243" s="6" t="s">
        <v>40</v>
      </c>
      <c r="D243" s="6" t="s">
        <v>108</v>
      </c>
      <c r="E243" s="487">
        <v>152.77000000000001</v>
      </c>
      <c r="F243" s="487">
        <v>60.88</v>
      </c>
      <c r="G243" s="487">
        <v>49.68</v>
      </c>
      <c r="H243" s="487">
        <v>42.21</v>
      </c>
      <c r="I243" s="487">
        <v>0</v>
      </c>
      <c r="J243" s="487">
        <v>0</v>
      </c>
    </row>
    <row r="244" spans="1:10" x14ac:dyDescent="0.25">
      <c r="A244" s="487">
        <v>103125</v>
      </c>
      <c r="B244" s="6" t="s">
        <v>350</v>
      </c>
      <c r="C244" s="6" t="s">
        <v>40</v>
      </c>
      <c r="D244" s="6" t="s">
        <v>108</v>
      </c>
      <c r="E244" s="487">
        <v>257.45999999999998</v>
      </c>
      <c r="F244" s="487">
        <v>105.8</v>
      </c>
      <c r="G244" s="487">
        <v>82.63</v>
      </c>
      <c r="H244" s="487">
        <v>69.03</v>
      </c>
      <c r="I244" s="487">
        <v>0</v>
      </c>
      <c r="J244" s="487">
        <v>0</v>
      </c>
    </row>
    <row r="245" spans="1:10" x14ac:dyDescent="0.25">
      <c r="A245" s="487">
        <v>103126</v>
      </c>
      <c r="B245" s="6" t="s">
        <v>351</v>
      </c>
      <c r="C245" s="6" t="s">
        <v>40</v>
      </c>
      <c r="D245" s="6" t="s">
        <v>108</v>
      </c>
      <c r="E245" s="487">
        <v>293.81</v>
      </c>
      <c r="F245" s="487">
        <v>121.37</v>
      </c>
      <c r="G245" s="487">
        <v>94.08</v>
      </c>
      <c r="H245" s="487">
        <v>78.36</v>
      </c>
      <c r="I245" s="487">
        <v>0</v>
      </c>
      <c r="J245" s="487">
        <v>0</v>
      </c>
    </row>
    <row r="246" spans="1:10" x14ac:dyDescent="0.25">
      <c r="A246" s="487">
        <v>103127</v>
      </c>
      <c r="B246" s="6" t="s">
        <v>352</v>
      </c>
      <c r="C246" s="6" t="s">
        <v>40</v>
      </c>
      <c r="D246" s="6" t="s">
        <v>108</v>
      </c>
      <c r="E246" s="487">
        <v>398.5</v>
      </c>
      <c r="F246" s="487">
        <v>166.23</v>
      </c>
      <c r="G246" s="487">
        <v>127.05</v>
      </c>
      <c r="H246" s="487">
        <v>105.22</v>
      </c>
      <c r="I246" s="487">
        <v>0</v>
      </c>
      <c r="J246" s="487">
        <v>0</v>
      </c>
    </row>
    <row r="247" spans="1:10" x14ac:dyDescent="0.25">
      <c r="A247" s="487">
        <v>103128</v>
      </c>
      <c r="B247" s="6" t="s">
        <v>353</v>
      </c>
      <c r="C247" s="6" t="s">
        <v>40</v>
      </c>
      <c r="D247" s="6" t="s">
        <v>108</v>
      </c>
      <c r="E247" s="487">
        <v>434.85</v>
      </c>
      <c r="F247" s="487">
        <v>181.84</v>
      </c>
      <c r="G247" s="487">
        <v>138.47</v>
      </c>
      <c r="H247" s="487">
        <v>114.54</v>
      </c>
      <c r="I247" s="487">
        <v>0</v>
      </c>
      <c r="J247" s="487">
        <v>0</v>
      </c>
    </row>
    <row r="248" spans="1:10" x14ac:dyDescent="0.25">
      <c r="A248" s="487">
        <v>103129</v>
      </c>
      <c r="B248" s="6" t="s">
        <v>354</v>
      </c>
      <c r="C248" s="6" t="s">
        <v>40</v>
      </c>
      <c r="D248" s="6" t="s">
        <v>108</v>
      </c>
      <c r="E248" s="487">
        <v>539.55999999999995</v>
      </c>
      <c r="F248" s="487">
        <v>226.71</v>
      </c>
      <c r="G248" s="487">
        <v>171.46</v>
      </c>
      <c r="H248" s="487">
        <v>141.38999999999999</v>
      </c>
      <c r="I248" s="487">
        <v>0</v>
      </c>
      <c r="J248" s="487">
        <v>0</v>
      </c>
    </row>
    <row r="249" spans="1:10" x14ac:dyDescent="0.25">
      <c r="A249" s="487">
        <v>103130</v>
      </c>
      <c r="B249" s="6" t="s">
        <v>355</v>
      </c>
      <c r="C249" s="6" t="s">
        <v>40</v>
      </c>
      <c r="D249" s="6" t="s">
        <v>108</v>
      </c>
      <c r="E249" s="487">
        <v>575.91</v>
      </c>
      <c r="F249" s="487">
        <v>242.31</v>
      </c>
      <c r="G249" s="487">
        <v>182.87</v>
      </c>
      <c r="H249" s="487">
        <v>150.72999999999999</v>
      </c>
      <c r="I249" s="487">
        <v>0</v>
      </c>
      <c r="J249" s="487">
        <v>0</v>
      </c>
    </row>
    <row r="250" spans="1:10" x14ac:dyDescent="0.25">
      <c r="A250" s="487">
        <v>103131</v>
      </c>
      <c r="B250" s="6" t="s">
        <v>356</v>
      </c>
      <c r="C250" s="6" t="s">
        <v>40</v>
      </c>
      <c r="D250" s="6" t="s">
        <v>108</v>
      </c>
      <c r="E250" s="487">
        <v>648.62</v>
      </c>
      <c r="F250" s="487">
        <v>273.47000000000003</v>
      </c>
      <c r="G250" s="487">
        <v>205.79</v>
      </c>
      <c r="H250" s="487">
        <v>169.36</v>
      </c>
      <c r="I250" s="487">
        <v>0</v>
      </c>
      <c r="J250" s="487">
        <v>0</v>
      </c>
    </row>
    <row r="251" spans="1:10" x14ac:dyDescent="0.25">
      <c r="A251" s="487">
        <v>103132</v>
      </c>
      <c r="B251" s="6" t="s">
        <v>357</v>
      </c>
      <c r="C251" s="6" t="s">
        <v>40</v>
      </c>
      <c r="D251" s="6" t="s">
        <v>108</v>
      </c>
      <c r="E251" s="487">
        <v>789.65</v>
      </c>
      <c r="F251" s="487">
        <v>333.92</v>
      </c>
      <c r="G251" s="487">
        <v>250.21</v>
      </c>
      <c r="H251" s="487">
        <v>205.52</v>
      </c>
      <c r="I251" s="487">
        <v>0</v>
      </c>
      <c r="J251" s="487">
        <v>0</v>
      </c>
    </row>
    <row r="252" spans="1:10" x14ac:dyDescent="0.25">
      <c r="A252" s="487">
        <v>103133</v>
      </c>
      <c r="B252" s="6" t="s">
        <v>358</v>
      </c>
      <c r="C252" s="6" t="s">
        <v>40</v>
      </c>
      <c r="D252" s="6" t="s">
        <v>108</v>
      </c>
      <c r="E252" s="487">
        <v>862.38</v>
      </c>
      <c r="F252" s="487">
        <v>365.12</v>
      </c>
      <c r="G252" s="487">
        <v>273.08</v>
      </c>
      <c r="H252" s="487">
        <v>224.18</v>
      </c>
      <c r="I252" s="487">
        <v>0</v>
      </c>
      <c r="J252" s="487">
        <v>0</v>
      </c>
    </row>
    <row r="253" spans="1:10" x14ac:dyDescent="0.25">
      <c r="A253" s="487">
        <v>103134</v>
      </c>
      <c r="B253" s="6" t="s">
        <v>359</v>
      </c>
      <c r="C253" s="6" t="s">
        <v>40</v>
      </c>
      <c r="D253" s="6" t="s">
        <v>108</v>
      </c>
      <c r="E253" s="488">
        <v>1003.42</v>
      </c>
      <c r="F253" s="487">
        <v>425.59</v>
      </c>
      <c r="G253" s="487">
        <v>317.48</v>
      </c>
      <c r="H253" s="487">
        <v>260.35000000000002</v>
      </c>
      <c r="I253" s="487">
        <v>0</v>
      </c>
      <c r="J253" s="487">
        <v>0</v>
      </c>
    </row>
    <row r="254" spans="1:10" x14ac:dyDescent="0.25">
      <c r="A254" s="487">
        <v>103135</v>
      </c>
      <c r="B254" s="6" t="s">
        <v>360</v>
      </c>
      <c r="C254" s="6" t="s">
        <v>40</v>
      </c>
      <c r="D254" s="6" t="s">
        <v>108</v>
      </c>
      <c r="E254" s="488">
        <v>1076.1400000000001</v>
      </c>
      <c r="F254" s="487">
        <v>456.75</v>
      </c>
      <c r="G254" s="487">
        <v>340.4</v>
      </c>
      <c r="H254" s="487">
        <v>278.99</v>
      </c>
      <c r="I254" s="487">
        <v>0</v>
      </c>
      <c r="J254" s="487">
        <v>0</v>
      </c>
    </row>
    <row r="255" spans="1:10" x14ac:dyDescent="0.25">
      <c r="A255" s="487">
        <v>103136</v>
      </c>
      <c r="B255" s="6" t="s">
        <v>361</v>
      </c>
      <c r="C255" s="6" t="s">
        <v>40</v>
      </c>
      <c r="D255" s="6" t="s">
        <v>108</v>
      </c>
      <c r="E255" s="488">
        <v>1289.9100000000001</v>
      </c>
      <c r="F255" s="487">
        <v>548.41</v>
      </c>
      <c r="G255" s="487">
        <v>407.66</v>
      </c>
      <c r="H255" s="487">
        <v>333.84</v>
      </c>
      <c r="I255" s="487">
        <v>0</v>
      </c>
      <c r="J255" s="487">
        <v>0</v>
      </c>
    </row>
    <row r="256" spans="1:10" x14ac:dyDescent="0.25">
      <c r="A256" s="487">
        <v>103137</v>
      </c>
      <c r="B256" s="6" t="s">
        <v>362</v>
      </c>
      <c r="C256" s="6" t="s">
        <v>40</v>
      </c>
      <c r="D256" s="6" t="s">
        <v>108</v>
      </c>
      <c r="E256" s="487">
        <v>34.14</v>
      </c>
      <c r="F256" s="487">
        <v>9.98</v>
      </c>
      <c r="G256" s="487">
        <v>12.36</v>
      </c>
      <c r="H256" s="487">
        <v>11.8</v>
      </c>
      <c r="I256" s="487">
        <v>0</v>
      </c>
      <c r="J256" s="487">
        <v>0</v>
      </c>
    </row>
    <row r="257" spans="1:10" x14ac:dyDescent="0.25">
      <c r="A257" s="487">
        <v>103138</v>
      </c>
      <c r="B257" s="6" t="s">
        <v>363</v>
      </c>
      <c r="C257" s="6" t="s">
        <v>40</v>
      </c>
      <c r="D257" s="6" t="s">
        <v>108</v>
      </c>
      <c r="E257" s="487">
        <v>38.97</v>
      </c>
      <c r="F257" s="487">
        <v>12.06</v>
      </c>
      <c r="G257" s="487">
        <v>13.87</v>
      </c>
      <c r="H257" s="487">
        <v>13.04</v>
      </c>
      <c r="I257" s="487">
        <v>0</v>
      </c>
      <c r="J257" s="487">
        <v>0</v>
      </c>
    </row>
    <row r="258" spans="1:10" x14ac:dyDescent="0.25">
      <c r="A258" s="487">
        <v>103139</v>
      </c>
      <c r="B258" s="6" t="s">
        <v>364</v>
      </c>
      <c r="C258" s="6" t="s">
        <v>40</v>
      </c>
      <c r="D258" s="6" t="s">
        <v>108</v>
      </c>
      <c r="E258" s="487">
        <v>51.12</v>
      </c>
      <c r="F258" s="487">
        <v>17.27</v>
      </c>
      <c r="G258" s="487">
        <v>17.72</v>
      </c>
      <c r="H258" s="487">
        <v>16.13</v>
      </c>
      <c r="I258" s="487">
        <v>0</v>
      </c>
      <c r="J258" s="487">
        <v>0</v>
      </c>
    </row>
    <row r="259" spans="1:10" x14ac:dyDescent="0.25">
      <c r="A259" s="487">
        <v>103140</v>
      </c>
      <c r="B259" s="6" t="s">
        <v>365</v>
      </c>
      <c r="C259" s="6" t="s">
        <v>40</v>
      </c>
      <c r="D259" s="6" t="s">
        <v>108</v>
      </c>
      <c r="E259" s="487">
        <v>63.21</v>
      </c>
      <c r="F259" s="487">
        <v>22.48</v>
      </c>
      <c r="G259" s="487">
        <v>21.5</v>
      </c>
      <c r="H259" s="487">
        <v>19.23</v>
      </c>
      <c r="I259" s="487">
        <v>0</v>
      </c>
      <c r="J259" s="487">
        <v>0</v>
      </c>
    </row>
    <row r="260" spans="1:10" x14ac:dyDescent="0.25">
      <c r="A260" s="487">
        <v>103141</v>
      </c>
      <c r="B260" s="6" t="s">
        <v>366</v>
      </c>
      <c r="C260" s="6" t="s">
        <v>40</v>
      </c>
      <c r="D260" s="6" t="s">
        <v>108</v>
      </c>
      <c r="E260" s="487">
        <v>98.12</v>
      </c>
      <c r="F260" s="487">
        <v>37.46</v>
      </c>
      <c r="G260" s="487">
        <v>32.47</v>
      </c>
      <c r="H260" s="487">
        <v>28.19</v>
      </c>
      <c r="I260" s="487">
        <v>0</v>
      </c>
      <c r="J260" s="487">
        <v>0</v>
      </c>
    </row>
    <row r="261" spans="1:10" x14ac:dyDescent="0.25">
      <c r="A261" s="487">
        <v>103142</v>
      </c>
      <c r="B261" s="6" t="s">
        <v>367</v>
      </c>
      <c r="C261" s="6" t="s">
        <v>40</v>
      </c>
      <c r="D261" s="6" t="s">
        <v>108</v>
      </c>
      <c r="E261" s="487">
        <v>110.24</v>
      </c>
      <c r="F261" s="487">
        <v>42.65</v>
      </c>
      <c r="G261" s="487">
        <v>36.29</v>
      </c>
      <c r="H261" s="487">
        <v>31.3</v>
      </c>
      <c r="I261" s="487">
        <v>0</v>
      </c>
      <c r="J261" s="487">
        <v>0</v>
      </c>
    </row>
    <row r="262" spans="1:10" x14ac:dyDescent="0.25">
      <c r="A262" s="487">
        <v>103143</v>
      </c>
      <c r="B262" s="6" t="s">
        <v>368</v>
      </c>
      <c r="C262" s="6" t="s">
        <v>40</v>
      </c>
      <c r="D262" s="6" t="s">
        <v>108</v>
      </c>
      <c r="E262" s="487">
        <v>145.13</v>
      </c>
      <c r="F262" s="487">
        <v>57.61</v>
      </c>
      <c r="G262" s="487">
        <v>47.27</v>
      </c>
      <c r="H262" s="487">
        <v>40.25</v>
      </c>
      <c r="I262" s="487">
        <v>0</v>
      </c>
      <c r="J262" s="487">
        <v>0</v>
      </c>
    </row>
    <row r="263" spans="1:10" x14ac:dyDescent="0.25">
      <c r="A263" s="487">
        <v>103144</v>
      </c>
      <c r="B263" s="6" t="s">
        <v>369</v>
      </c>
      <c r="C263" s="6" t="s">
        <v>40</v>
      </c>
      <c r="D263" s="6" t="s">
        <v>108</v>
      </c>
      <c r="E263" s="487">
        <v>157.24</v>
      </c>
      <c r="F263" s="487">
        <v>62.82</v>
      </c>
      <c r="G263" s="487">
        <v>51.08</v>
      </c>
      <c r="H263" s="487">
        <v>43.34</v>
      </c>
      <c r="I263" s="487">
        <v>0</v>
      </c>
      <c r="J263" s="487">
        <v>0</v>
      </c>
    </row>
    <row r="264" spans="1:10" x14ac:dyDescent="0.25">
      <c r="A264" s="487">
        <v>103145</v>
      </c>
      <c r="B264" s="6" t="s">
        <v>370</v>
      </c>
      <c r="C264" s="6" t="s">
        <v>40</v>
      </c>
      <c r="D264" s="6" t="s">
        <v>108</v>
      </c>
      <c r="E264" s="487">
        <v>192.15</v>
      </c>
      <c r="F264" s="487">
        <v>77.77</v>
      </c>
      <c r="G264" s="487">
        <v>62.1</v>
      </c>
      <c r="H264" s="487">
        <v>52.28</v>
      </c>
      <c r="I264" s="487">
        <v>0</v>
      </c>
      <c r="J264" s="487">
        <v>0</v>
      </c>
    </row>
    <row r="265" spans="1:10" x14ac:dyDescent="0.25">
      <c r="A265" s="487">
        <v>103146</v>
      </c>
      <c r="B265" s="6" t="s">
        <v>371</v>
      </c>
      <c r="C265" s="6" t="s">
        <v>40</v>
      </c>
      <c r="D265" s="6" t="s">
        <v>108</v>
      </c>
      <c r="E265" s="487">
        <v>204.25</v>
      </c>
      <c r="F265" s="487">
        <v>82.96</v>
      </c>
      <c r="G265" s="487">
        <v>65.900000000000006</v>
      </c>
      <c r="H265" s="487">
        <v>55.39</v>
      </c>
      <c r="I265" s="487">
        <v>0</v>
      </c>
      <c r="J265" s="487">
        <v>0</v>
      </c>
    </row>
    <row r="266" spans="1:10" x14ac:dyDescent="0.25">
      <c r="A266" s="487">
        <v>103147</v>
      </c>
      <c r="B266" s="6" t="s">
        <v>372</v>
      </c>
      <c r="C266" s="6" t="s">
        <v>40</v>
      </c>
      <c r="D266" s="6" t="s">
        <v>108</v>
      </c>
      <c r="E266" s="487">
        <v>228.5</v>
      </c>
      <c r="F266" s="487">
        <v>93.37</v>
      </c>
      <c r="G266" s="487">
        <v>73.53</v>
      </c>
      <c r="H266" s="487">
        <v>61.6</v>
      </c>
      <c r="I266" s="487">
        <v>0</v>
      </c>
      <c r="J266" s="487">
        <v>0</v>
      </c>
    </row>
    <row r="267" spans="1:10" x14ac:dyDescent="0.25">
      <c r="A267" s="487">
        <v>103148</v>
      </c>
      <c r="B267" s="6" t="s">
        <v>373</v>
      </c>
      <c r="C267" s="6" t="s">
        <v>40</v>
      </c>
      <c r="D267" s="6" t="s">
        <v>108</v>
      </c>
      <c r="E267" s="487">
        <v>275.5</v>
      </c>
      <c r="F267" s="487">
        <v>113.51</v>
      </c>
      <c r="G267" s="487">
        <v>88.33</v>
      </c>
      <c r="H267" s="487">
        <v>73.66</v>
      </c>
      <c r="I267" s="487">
        <v>0</v>
      </c>
      <c r="J267" s="487">
        <v>0</v>
      </c>
    </row>
    <row r="268" spans="1:10" x14ac:dyDescent="0.25">
      <c r="A268" s="487">
        <v>103149</v>
      </c>
      <c r="B268" s="6" t="s">
        <v>374</v>
      </c>
      <c r="C268" s="6" t="s">
        <v>40</v>
      </c>
      <c r="D268" s="6" t="s">
        <v>108</v>
      </c>
      <c r="E268" s="487">
        <v>299.75</v>
      </c>
      <c r="F268" s="487">
        <v>123.9</v>
      </c>
      <c r="G268" s="487">
        <v>95.94</v>
      </c>
      <c r="H268" s="487">
        <v>79.91</v>
      </c>
      <c r="I268" s="487">
        <v>0</v>
      </c>
      <c r="J268" s="487">
        <v>0</v>
      </c>
    </row>
    <row r="269" spans="1:10" x14ac:dyDescent="0.25">
      <c r="A269" s="487">
        <v>103150</v>
      </c>
      <c r="B269" s="6" t="s">
        <v>375</v>
      </c>
      <c r="C269" s="6" t="s">
        <v>40</v>
      </c>
      <c r="D269" s="6" t="s">
        <v>108</v>
      </c>
      <c r="E269" s="487">
        <v>346.72</v>
      </c>
      <c r="F269" s="487">
        <v>144.05000000000001</v>
      </c>
      <c r="G269" s="487">
        <v>110.73</v>
      </c>
      <c r="H269" s="487">
        <v>91.94</v>
      </c>
      <c r="I269" s="487">
        <v>0</v>
      </c>
      <c r="J269" s="487">
        <v>0</v>
      </c>
    </row>
    <row r="270" spans="1:10" x14ac:dyDescent="0.25">
      <c r="A270" s="487">
        <v>103151</v>
      </c>
      <c r="B270" s="6" t="s">
        <v>376</v>
      </c>
      <c r="C270" s="6" t="s">
        <v>40</v>
      </c>
      <c r="D270" s="6" t="s">
        <v>108</v>
      </c>
      <c r="E270" s="487">
        <v>371</v>
      </c>
      <c r="F270" s="487">
        <v>154.47</v>
      </c>
      <c r="G270" s="487">
        <v>118.38</v>
      </c>
      <c r="H270" s="487">
        <v>98.15</v>
      </c>
      <c r="I270" s="487">
        <v>0</v>
      </c>
      <c r="J270" s="487">
        <v>0</v>
      </c>
    </row>
    <row r="271" spans="1:10" x14ac:dyDescent="0.25">
      <c r="A271" s="487">
        <v>103152</v>
      </c>
      <c r="B271" s="6" t="s">
        <v>377</v>
      </c>
      <c r="C271" s="6" t="s">
        <v>40</v>
      </c>
      <c r="D271" s="6" t="s">
        <v>108</v>
      </c>
      <c r="E271" s="487">
        <v>442.26</v>
      </c>
      <c r="F271" s="487">
        <v>184.99</v>
      </c>
      <c r="G271" s="487">
        <v>140.83000000000001</v>
      </c>
      <c r="H271" s="487">
        <v>116.44</v>
      </c>
      <c r="I271" s="487">
        <v>0</v>
      </c>
      <c r="J271" s="487">
        <v>0</v>
      </c>
    </row>
    <row r="272" spans="1:10" x14ac:dyDescent="0.25">
      <c r="A272" s="487">
        <v>103372</v>
      </c>
      <c r="B272" s="6" t="s">
        <v>378</v>
      </c>
      <c r="C272" s="6" t="s">
        <v>79</v>
      </c>
      <c r="D272" s="6" t="s">
        <v>108</v>
      </c>
      <c r="E272" s="487">
        <v>5.47</v>
      </c>
      <c r="F272" s="487">
        <v>0.2</v>
      </c>
      <c r="G272" s="487">
        <v>5.27</v>
      </c>
      <c r="H272" s="487">
        <v>0</v>
      </c>
      <c r="I272" s="487">
        <v>0</v>
      </c>
      <c r="J272" s="487">
        <v>0</v>
      </c>
    </row>
    <row r="273" spans="1:10" x14ac:dyDescent="0.25">
      <c r="A273" s="487">
        <v>103373</v>
      </c>
      <c r="B273" s="6" t="s">
        <v>379</v>
      </c>
      <c r="C273" s="6" t="s">
        <v>79</v>
      </c>
      <c r="D273" s="6" t="s">
        <v>108</v>
      </c>
      <c r="E273" s="487">
        <v>10.72</v>
      </c>
      <c r="F273" s="487">
        <v>0.31</v>
      </c>
      <c r="G273" s="487">
        <v>10.41</v>
      </c>
      <c r="H273" s="487">
        <v>0</v>
      </c>
      <c r="I273" s="487">
        <v>0</v>
      </c>
      <c r="J273" s="487">
        <v>0</v>
      </c>
    </row>
    <row r="274" spans="1:10" x14ac:dyDescent="0.25">
      <c r="A274" s="487">
        <v>103376</v>
      </c>
      <c r="B274" s="6" t="s">
        <v>380</v>
      </c>
      <c r="C274" s="6" t="s">
        <v>79</v>
      </c>
      <c r="D274" s="6" t="s">
        <v>108</v>
      </c>
      <c r="E274" s="487">
        <v>127.36</v>
      </c>
      <c r="F274" s="487">
        <v>1.1100000000000001</v>
      </c>
      <c r="G274" s="487">
        <v>126.25</v>
      </c>
      <c r="H274" s="487">
        <v>0</v>
      </c>
      <c r="I274" s="487">
        <v>0</v>
      </c>
      <c r="J274" s="487">
        <v>0</v>
      </c>
    </row>
    <row r="275" spans="1:10" x14ac:dyDescent="0.25">
      <c r="A275" s="487">
        <v>103377</v>
      </c>
      <c r="B275" s="6" t="s">
        <v>381</v>
      </c>
      <c r="C275" s="6" t="s">
        <v>79</v>
      </c>
      <c r="D275" s="6" t="s">
        <v>108</v>
      </c>
      <c r="E275" s="487">
        <v>272.39999999999998</v>
      </c>
      <c r="F275" s="487">
        <v>1.62</v>
      </c>
      <c r="G275" s="487">
        <v>270.77999999999997</v>
      </c>
      <c r="H275" s="487">
        <v>0</v>
      </c>
      <c r="I275" s="487">
        <v>0</v>
      </c>
      <c r="J275" s="487">
        <v>0</v>
      </c>
    </row>
    <row r="276" spans="1:10" x14ac:dyDescent="0.25">
      <c r="A276" s="487">
        <v>103379</v>
      </c>
      <c r="B276" s="6" t="s">
        <v>382</v>
      </c>
      <c r="C276" s="6" t="s">
        <v>79</v>
      </c>
      <c r="D276" s="6" t="s">
        <v>108</v>
      </c>
      <c r="E276" s="487">
        <v>424.02</v>
      </c>
      <c r="F276" s="487">
        <v>2.0299999999999998</v>
      </c>
      <c r="G276" s="487">
        <v>421.99</v>
      </c>
      <c r="H276" s="487">
        <v>0</v>
      </c>
      <c r="I276" s="487">
        <v>0</v>
      </c>
      <c r="J276" s="487">
        <v>0</v>
      </c>
    </row>
    <row r="277" spans="1:10" x14ac:dyDescent="0.25">
      <c r="A277" s="487">
        <v>103383</v>
      </c>
      <c r="B277" s="6" t="s">
        <v>383</v>
      </c>
      <c r="C277" s="6" t="s">
        <v>79</v>
      </c>
      <c r="D277" s="6" t="s">
        <v>108</v>
      </c>
      <c r="E277" s="488">
        <v>1039.01</v>
      </c>
      <c r="F277" s="487">
        <v>1.78</v>
      </c>
      <c r="G277" s="488">
        <v>1034.9000000000001</v>
      </c>
      <c r="H277" s="487">
        <v>2.33</v>
      </c>
      <c r="I277" s="487">
        <v>0</v>
      </c>
      <c r="J277" s="487">
        <v>0</v>
      </c>
    </row>
    <row r="278" spans="1:10" x14ac:dyDescent="0.25">
      <c r="A278" s="487">
        <v>103385</v>
      </c>
      <c r="B278" s="6" t="s">
        <v>384</v>
      </c>
      <c r="C278" s="6" t="s">
        <v>79</v>
      </c>
      <c r="D278" s="6" t="s">
        <v>108</v>
      </c>
      <c r="E278" s="488">
        <v>1675.41</v>
      </c>
      <c r="F278" s="487">
        <v>3.43</v>
      </c>
      <c r="G278" s="488">
        <v>1667.48</v>
      </c>
      <c r="H278" s="487">
        <v>4.5</v>
      </c>
      <c r="I278" s="487">
        <v>0</v>
      </c>
      <c r="J278" s="487">
        <v>0</v>
      </c>
    </row>
    <row r="279" spans="1:10" x14ac:dyDescent="0.25">
      <c r="A279" s="487">
        <v>103387</v>
      </c>
      <c r="B279" s="6" t="s">
        <v>385</v>
      </c>
      <c r="C279" s="6" t="s">
        <v>79</v>
      </c>
      <c r="D279" s="6" t="s">
        <v>108</v>
      </c>
      <c r="E279" s="488">
        <v>2939.07</v>
      </c>
      <c r="F279" s="487">
        <v>5.39</v>
      </c>
      <c r="G279" s="488">
        <v>2926.64</v>
      </c>
      <c r="H279" s="487">
        <v>7.04</v>
      </c>
      <c r="I279" s="487">
        <v>0</v>
      </c>
      <c r="J279" s="487">
        <v>0</v>
      </c>
    </row>
    <row r="280" spans="1:10" x14ac:dyDescent="0.25">
      <c r="A280" s="487">
        <v>103389</v>
      </c>
      <c r="B280" s="6" t="s">
        <v>386</v>
      </c>
      <c r="C280" s="6" t="s">
        <v>79</v>
      </c>
      <c r="D280" s="6" t="s">
        <v>108</v>
      </c>
      <c r="E280" s="488">
        <v>4370.8599999999997</v>
      </c>
      <c r="F280" s="487">
        <v>7.94</v>
      </c>
      <c r="G280" s="488">
        <v>4352.58</v>
      </c>
      <c r="H280" s="487">
        <v>10.34</v>
      </c>
      <c r="I280" s="487">
        <v>0</v>
      </c>
      <c r="J280" s="487">
        <v>0</v>
      </c>
    </row>
    <row r="281" spans="1:10" x14ac:dyDescent="0.25">
      <c r="A281" s="487">
        <v>103391</v>
      </c>
      <c r="B281" s="6" t="s">
        <v>387</v>
      </c>
      <c r="C281" s="6" t="s">
        <v>79</v>
      </c>
      <c r="D281" s="6" t="s">
        <v>108</v>
      </c>
      <c r="E281" s="488">
        <v>2880.8</v>
      </c>
      <c r="F281" s="487">
        <v>11.27</v>
      </c>
      <c r="G281" s="488">
        <v>2854.8</v>
      </c>
      <c r="H281" s="487">
        <v>14.73</v>
      </c>
      <c r="I281" s="487">
        <v>0</v>
      </c>
      <c r="J281" s="487">
        <v>0</v>
      </c>
    </row>
    <row r="282" spans="1:10" x14ac:dyDescent="0.25">
      <c r="A282" s="487">
        <v>103392</v>
      </c>
      <c r="B282" s="6" t="s">
        <v>388</v>
      </c>
      <c r="C282" s="6" t="s">
        <v>79</v>
      </c>
      <c r="D282" s="6" t="s">
        <v>108</v>
      </c>
      <c r="E282" s="488">
        <v>4707.38</v>
      </c>
      <c r="F282" s="487">
        <v>13.22</v>
      </c>
      <c r="G282" s="488">
        <v>4676.87</v>
      </c>
      <c r="H282" s="487">
        <v>17.29</v>
      </c>
      <c r="I282" s="487">
        <v>0</v>
      </c>
      <c r="J282" s="487">
        <v>0</v>
      </c>
    </row>
    <row r="283" spans="1:10" x14ac:dyDescent="0.25">
      <c r="A283" s="487">
        <v>103393</v>
      </c>
      <c r="B283" s="6" t="s">
        <v>389</v>
      </c>
      <c r="C283" s="6" t="s">
        <v>79</v>
      </c>
      <c r="D283" s="6" t="s">
        <v>108</v>
      </c>
      <c r="E283" s="488">
        <v>5192.16</v>
      </c>
      <c r="F283" s="487">
        <v>15.18</v>
      </c>
      <c r="G283" s="488">
        <v>5157.1499999999996</v>
      </c>
      <c r="H283" s="487">
        <v>19.829999999999998</v>
      </c>
      <c r="I283" s="487">
        <v>0</v>
      </c>
      <c r="J283" s="487">
        <v>0</v>
      </c>
    </row>
    <row r="284" spans="1:10" x14ac:dyDescent="0.25">
      <c r="A284" s="487">
        <v>103397</v>
      </c>
      <c r="B284" s="6" t="s">
        <v>390</v>
      </c>
      <c r="C284" s="6" t="s">
        <v>40</v>
      </c>
      <c r="D284" s="6" t="s">
        <v>108</v>
      </c>
      <c r="E284" s="487">
        <v>4.3600000000000003</v>
      </c>
      <c r="F284" s="487">
        <v>3.55</v>
      </c>
      <c r="G284" s="487">
        <v>0.81</v>
      </c>
      <c r="H284" s="487">
        <v>0</v>
      </c>
      <c r="I284" s="487">
        <v>0</v>
      </c>
      <c r="J284" s="487">
        <v>0</v>
      </c>
    </row>
    <row r="285" spans="1:10" x14ac:dyDescent="0.25">
      <c r="A285" s="487">
        <v>103398</v>
      </c>
      <c r="B285" s="6" t="s">
        <v>391</v>
      </c>
      <c r="C285" s="6" t="s">
        <v>40</v>
      </c>
      <c r="D285" s="6" t="s">
        <v>108</v>
      </c>
      <c r="E285" s="487">
        <v>7</v>
      </c>
      <c r="F285" s="487">
        <v>5.65</v>
      </c>
      <c r="G285" s="487">
        <v>1.35</v>
      </c>
      <c r="H285" s="487">
        <v>0</v>
      </c>
      <c r="I285" s="487">
        <v>0</v>
      </c>
      <c r="J285" s="487">
        <v>0</v>
      </c>
    </row>
    <row r="286" spans="1:10" x14ac:dyDescent="0.25">
      <c r="A286" s="487">
        <v>103399</v>
      </c>
      <c r="B286" s="6" t="s">
        <v>392</v>
      </c>
      <c r="C286" s="6" t="s">
        <v>40</v>
      </c>
      <c r="D286" s="6" t="s">
        <v>108</v>
      </c>
      <c r="E286" s="487">
        <v>13.78</v>
      </c>
      <c r="F286" s="487">
        <v>11.09</v>
      </c>
      <c r="G286" s="487">
        <v>2.69</v>
      </c>
      <c r="H286" s="487">
        <v>0</v>
      </c>
      <c r="I286" s="487">
        <v>0</v>
      </c>
      <c r="J286" s="487">
        <v>0</v>
      </c>
    </row>
    <row r="287" spans="1:10" x14ac:dyDescent="0.25">
      <c r="A287" s="487">
        <v>103400</v>
      </c>
      <c r="B287" s="6" t="s">
        <v>393</v>
      </c>
      <c r="C287" s="6" t="s">
        <v>40</v>
      </c>
      <c r="D287" s="6" t="s">
        <v>108</v>
      </c>
      <c r="E287" s="487">
        <v>19.690000000000001</v>
      </c>
      <c r="F287" s="487">
        <v>15.85</v>
      </c>
      <c r="G287" s="487">
        <v>3.84</v>
      </c>
      <c r="H287" s="487">
        <v>0</v>
      </c>
      <c r="I287" s="487">
        <v>0</v>
      </c>
      <c r="J287" s="487">
        <v>0</v>
      </c>
    </row>
    <row r="288" spans="1:10" x14ac:dyDescent="0.25">
      <c r="A288" s="487">
        <v>103401</v>
      </c>
      <c r="B288" s="6" t="s">
        <v>394</v>
      </c>
      <c r="C288" s="6" t="s">
        <v>40</v>
      </c>
      <c r="D288" s="6" t="s">
        <v>108</v>
      </c>
      <c r="E288" s="487">
        <v>24.06</v>
      </c>
      <c r="F288" s="487">
        <v>19.329999999999998</v>
      </c>
      <c r="G288" s="487">
        <v>4.7300000000000004</v>
      </c>
      <c r="H288" s="487">
        <v>0</v>
      </c>
      <c r="I288" s="487">
        <v>0</v>
      </c>
      <c r="J288" s="487">
        <v>0</v>
      </c>
    </row>
    <row r="289" spans="1:10" x14ac:dyDescent="0.25">
      <c r="A289" s="487">
        <v>103402</v>
      </c>
      <c r="B289" s="6" t="s">
        <v>395</v>
      </c>
      <c r="C289" s="6" t="s">
        <v>40</v>
      </c>
      <c r="D289" s="6" t="s">
        <v>108</v>
      </c>
      <c r="E289" s="487">
        <v>35.01</v>
      </c>
      <c r="F289" s="487">
        <v>28.11</v>
      </c>
      <c r="G289" s="487">
        <v>6.9</v>
      </c>
      <c r="H289" s="487">
        <v>0</v>
      </c>
      <c r="I289" s="487">
        <v>0</v>
      </c>
      <c r="J289" s="487">
        <v>0</v>
      </c>
    </row>
    <row r="290" spans="1:10" x14ac:dyDescent="0.25">
      <c r="A290" s="487">
        <v>103403</v>
      </c>
      <c r="B290" s="6" t="s">
        <v>396</v>
      </c>
      <c r="C290" s="6" t="s">
        <v>40</v>
      </c>
      <c r="D290" s="6" t="s">
        <v>108</v>
      </c>
      <c r="E290" s="487">
        <v>39.380000000000003</v>
      </c>
      <c r="F290" s="487">
        <v>31.62</v>
      </c>
      <c r="G290" s="487">
        <v>7.76</v>
      </c>
      <c r="H290" s="487">
        <v>0</v>
      </c>
      <c r="I290" s="487">
        <v>0</v>
      </c>
      <c r="J290" s="487">
        <v>0</v>
      </c>
    </row>
    <row r="291" spans="1:10" x14ac:dyDescent="0.25">
      <c r="A291" s="487">
        <v>103404</v>
      </c>
      <c r="B291" s="6" t="s">
        <v>397</v>
      </c>
      <c r="C291" s="6" t="s">
        <v>40</v>
      </c>
      <c r="D291" s="6" t="s">
        <v>108</v>
      </c>
      <c r="E291" s="487">
        <v>43.77</v>
      </c>
      <c r="F291" s="487">
        <v>35.130000000000003</v>
      </c>
      <c r="G291" s="487">
        <v>8.64</v>
      </c>
      <c r="H291" s="487">
        <v>0</v>
      </c>
      <c r="I291" s="487">
        <v>0</v>
      </c>
      <c r="J291" s="487">
        <v>0</v>
      </c>
    </row>
    <row r="292" spans="1:10" x14ac:dyDescent="0.25">
      <c r="A292" s="487">
        <v>103405</v>
      </c>
      <c r="B292" s="6" t="s">
        <v>398</v>
      </c>
      <c r="C292" s="6" t="s">
        <v>40</v>
      </c>
      <c r="D292" s="6" t="s">
        <v>108</v>
      </c>
      <c r="E292" s="487">
        <v>49.23</v>
      </c>
      <c r="F292" s="487">
        <v>39.51</v>
      </c>
      <c r="G292" s="487">
        <v>9.7200000000000006</v>
      </c>
      <c r="H292" s="487">
        <v>0</v>
      </c>
      <c r="I292" s="487">
        <v>0</v>
      </c>
      <c r="J292" s="487">
        <v>0</v>
      </c>
    </row>
    <row r="293" spans="1:10" x14ac:dyDescent="0.25">
      <c r="A293" s="487">
        <v>103406</v>
      </c>
      <c r="B293" s="6" t="s">
        <v>399</v>
      </c>
      <c r="C293" s="6" t="s">
        <v>40</v>
      </c>
      <c r="D293" s="6" t="s">
        <v>108</v>
      </c>
      <c r="E293" s="487">
        <v>54.7</v>
      </c>
      <c r="F293" s="487">
        <v>43.88</v>
      </c>
      <c r="G293" s="487">
        <v>10.82</v>
      </c>
      <c r="H293" s="487">
        <v>0</v>
      </c>
      <c r="I293" s="487">
        <v>0</v>
      </c>
      <c r="J293" s="487">
        <v>0</v>
      </c>
    </row>
    <row r="294" spans="1:10" x14ac:dyDescent="0.25">
      <c r="A294" s="487">
        <v>103407</v>
      </c>
      <c r="B294" s="6" t="s">
        <v>400</v>
      </c>
      <c r="C294" s="6" t="s">
        <v>40</v>
      </c>
      <c r="D294" s="6" t="s">
        <v>108</v>
      </c>
      <c r="E294" s="487">
        <v>61.27</v>
      </c>
      <c r="F294" s="487">
        <v>49.16</v>
      </c>
      <c r="G294" s="487">
        <v>12.11</v>
      </c>
      <c r="H294" s="487">
        <v>0</v>
      </c>
      <c r="I294" s="487">
        <v>0</v>
      </c>
      <c r="J294" s="487">
        <v>0</v>
      </c>
    </row>
    <row r="295" spans="1:10" x14ac:dyDescent="0.25">
      <c r="A295" s="487">
        <v>103408</v>
      </c>
      <c r="B295" s="6" t="s">
        <v>401</v>
      </c>
      <c r="C295" s="6" t="s">
        <v>40</v>
      </c>
      <c r="D295" s="6" t="s">
        <v>108</v>
      </c>
      <c r="E295" s="487">
        <v>68.930000000000007</v>
      </c>
      <c r="F295" s="487">
        <v>55.31</v>
      </c>
      <c r="G295" s="487">
        <v>13.62</v>
      </c>
      <c r="H295" s="487">
        <v>0</v>
      </c>
      <c r="I295" s="487">
        <v>0</v>
      </c>
      <c r="J295" s="487">
        <v>0</v>
      </c>
    </row>
    <row r="296" spans="1:10" x14ac:dyDescent="0.25">
      <c r="A296" s="487">
        <v>103409</v>
      </c>
      <c r="B296" s="6" t="s">
        <v>402</v>
      </c>
      <c r="C296" s="6" t="s">
        <v>40</v>
      </c>
      <c r="D296" s="6" t="s">
        <v>108</v>
      </c>
      <c r="E296" s="487">
        <v>77.680000000000007</v>
      </c>
      <c r="F296" s="487">
        <v>62.31</v>
      </c>
      <c r="G296" s="487">
        <v>15.37</v>
      </c>
      <c r="H296" s="487">
        <v>0</v>
      </c>
      <c r="I296" s="487">
        <v>0</v>
      </c>
      <c r="J296" s="487">
        <v>0</v>
      </c>
    </row>
    <row r="297" spans="1:10" x14ac:dyDescent="0.25">
      <c r="A297" s="487">
        <v>103410</v>
      </c>
      <c r="B297" s="6" t="s">
        <v>403</v>
      </c>
      <c r="C297" s="6" t="s">
        <v>40</v>
      </c>
      <c r="D297" s="6" t="s">
        <v>108</v>
      </c>
      <c r="E297" s="487">
        <v>87.53</v>
      </c>
      <c r="F297" s="487">
        <v>70.209999999999994</v>
      </c>
      <c r="G297" s="487">
        <v>17.32</v>
      </c>
      <c r="H297" s="487">
        <v>0</v>
      </c>
      <c r="I297" s="487">
        <v>0</v>
      </c>
      <c r="J297" s="487">
        <v>0</v>
      </c>
    </row>
    <row r="298" spans="1:10" x14ac:dyDescent="0.25">
      <c r="A298" s="487">
        <v>103411</v>
      </c>
      <c r="B298" s="6" t="s">
        <v>404</v>
      </c>
      <c r="C298" s="6" t="s">
        <v>40</v>
      </c>
      <c r="D298" s="6" t="s">
        <v>108</v>
      </c>
      <c r="E298" s="487">
        <v>8.74</v>
      </c>
      <c r="F298" s="487">
        <v>7.06</v>
      </c>
      <c r="G298" s="487">
        <v>1.68</v>
      </c>
      <c r="H298" s="487">
        <v>0</v>
      </c>
      <c r="I298" s="487">
        <v>0</v>
      </c>
      <c r="J298" s="487">
        <v>0</v>
      </c>
    </row>
    <row r="299" spans="1:10" x14ac:dyDescent="0.25">
      <c r="A299" s="487">
        <v>103412</v>
      </c>
      <c r="B299" s="6" t="s">
        <v>405</v>
      </c>
      <c r="C299" s="6" t="s">
        <v>40</v>
      </c>
      <c r="D299" s="6" t="s">
        <v>108</v>
      </c>
      <c r="E299" s="487">
        <v>14</v>
      </c>
      <c r="F299" s="487">
        <v>11.26</v>
      </c>
      <c r="G299" s="487">
        <v>2.74</v>
      </c>
      <c r="H299" s="487">
        <v>0</v>
      </c>
      <c r="I299" s="487">
        <v>0</v>
      </c>
      <c r="J299" s="487">
        <v>0</v>
      </c>
    </row>
    <row r="300" spans="1:10" x14ac:dyDescent="0.25">
      <c r="A300" s="487">
        <v>103413</v>
      </c>
      <c r="B300" s="6" t="s">
        <v>406</v>
      </c>
      <c r="C300" s="6" t="s">
        <v>40</v>
      </c>
      <c r="D300" s="6" t="s">
        <v>108</v>
      </c>
      <c r="E300" s="487">
        <v>27.57</v>
      </c>
      <c r="F300" s="487">
        <v>22.16</v>
      </c>
      <c r="G300" s="487">
        <v>5.41</v>
      </c>
      <c r="H300" s="487">
        <v>0</v>
      </c>
      <c r="I300" s="487">
        <v>0</v>
      </c>
      <c r="J300" s="487">
        <v>0</v>
      </c>
    </row>
    <row r="301" spans="1:10" x14ac:dyDescent="0.25">
      <c r="A301" s="487">
        <v>103414</v>
      </c>
      <c r="B301" s="6" t="s">
        <v>407</v>
      </c>
      <c r="C301" s="6" t="s">
        <v>40</v>
      </c>
      <c r="D301" s="6" t="s">
        <v>108</v>
      </c>
      <c r="E301" s="487">
        <v>39.380000000000003</v>
      </c>
      <c r="F301" s="487">
        <v>31.62</v>
      </c>
      <c r="G301" s="487">
        <v>7.76</v>
      </c>
      <c r="H301" s="487">
        <v>0</v>
      </c>
      <c r="I301" s="487">
        <v>0</v>
      </c>
      <c r="J301" s="487">
        <v>0</v>
      </c>
    </row>
    <row r="302" spans="1:10" x14ac:dyDescent="0.25">
      <c r="A302" s="487">
        <v>103415</v>
      </c>
      <c r="B302" s="6" t="s">
        <v>408</v>
      </c>
      <c r="C302" s="6" t="s">
        <v>40</v>
      </c>
      <c r="D302" s="6" t="s">
        <v>108</v>
      </c>
      <c r="E302" s="487">
        <v>48.13</v>
      </c>
      <c r="F302" s="487">
        <v>38.64</v>
      </c>
      <c r="G302" s="487">
        <v>9.49</v>
      </c>
      <c r="H302" s="487">
        <v>0</v>
      </c>
      <c r="I302" s="487">
        <v>0</v>
      </c>
      <c r="J302" s="487">
        <v>0</v>
      </c>
    </row>
    <row r="303" spans="1:10" x14ac:dyDescent="0.25">
      <c r="A303" s="487">
        <v>103416</v>
      </c>
      <c r="B303" s="6" t="s">
        <v>409</v>
      </c>
      <c r="C303" s="6" t="s">
        <v>40</v>
      </c>
      <c r="D303" s="6" t="s">
        <v>108</v>
      </c>
      <c r="E303" s="487">
        <v>70.03</v>
      </c>
      <c r="F303" s="487">
        <v>56.19</v>
      </c>
      <c r="G303" s="487">
        <v>13.84</v>
      </c>
      <c r="H303" s="487">
        <v>0</v>
      </c>
      <c r="I303" s="487">
        <v>0</v>
      </c>
      <c r="J303" s="487">
        <v>0</v>
      </c>
    </row>
    <row r="304" spans="1:10" x14ac:dyDescent="0.25">
      <c r="A304" s="487">
        <v>103417</v>
      </c>
      <c r="B304" s="6" t="s">
        <v>410</v>
      </c>
      <c r="C304" s="6" t="s">
        <v>40</v>
      </c>
      <c r="D304" s="6" t="s">
        <v>108</v>
      </c>
      <c r="E304" s="487">
        <v>78.78</v>
      </c>
      <c r="F304" s="487">
        <v>63.2</v>
      </c>
      <c r="G304" s="487">
        <v>15.58</v>
      </c>
      <c r="H304" s="487">
        <v>0</v>
      </c>
      <c r="I304" s="487">
        <v>0</v>
      </c>
      <c r="J304" s="487">
        <v>0</v>
      </c>
    </row>
    <row r="305" spans="1:10" x14ac:dyDescent="0.25">
      <c r="A305" s="487">
        <v>103418</v>
      </c>
      <c r="B305" s="6" t="s">
        <v>411</v>
      </c>
      <c r="C305" s="6" t="s">
        <v>40</v>
      </c>
      <c r="D305" s="6" t="s">
        <v>108</v>
      </c>
      <c r="E305" s="487">
        <v>87.53</v>
      </c>
      <c r="F305" s="487">
        <v>70.209999999999994</v>
      </c>
      <c r="G305" s="487">
        <v>17.32</v>
      </c>
      <c r="H305" s="487">
        <v>0</v>
      </c>
      <c r="I305" s="487">
        <v>0</v>
      </c>
      <c r="J305" s="487">
        <v>0</v>
      </c>
    </row>
    <row r="306" spans="1:10" x14ac:dyDescent="0.25">
      <c r="A306" s="487">
        <v>103419</v>
      </c>
      <c r="B306" s="6" t="s">
        <v>412</v>
      </c>
      <c r="C306" s="6" t="s">
        <v>40</v>
      </c>
      <c r="D306" s="6" t="s">
        <v>108</v>
      </c>
      <c r="E306" s="487">
        <v>98.47</v>
      </c>
      <c r="F306" s="487">
        <v>78.98</v>
      </c>
      <c r="G306" s="487">
        <v>19.489999999999998</v>
      </c>
      <c r="H306" s="487">
        <v>0</v>
      </c>
      <c r="I306" s="487">
        <v>0</v>
      </c>
      <c r="J306" s="487">
        <v>0</v>
      </c>
    </row>
    <row r="307" spans="1:10" x14ac:dyDescent="0.25">
      <c r="A307" s="487">
        <v>103420</v>
      </c>
      <c r="B307" s="6" t="s">
        <v>413</v>
      </c>
      <c r="C307" s="6" t="s">
        <v>40</v>
      </c>
      <c r="D307" s="6" t="s">
        <v>108</v>
      </c>
      <c r="E307" s="487">
        <v>109.42</v>
      </c>
      <c r="F307" s="487">
        <v>87.75</v>
      </c>
      <c r="G307" s="487">
        <v>21.67</v>
      </c>
      <c r="H307" s="487">
        <v>0</v>
      </c>
      <c r="I307" s="487">
        <v>0</v>
      </c>
      <c r="J307" s="487">
        <v>0</v>
      </c>
    </row>
    <row r="308" spans="1:10" x14ac:dyDescent="0.25">
      <c r="A308" s="487">
        <v>103421</v>
      </c>
      <c r="B308" s="6" t="s">
        <v>414</v>
      </c>
      <c r="C308" s="6" t="s">
        <v>40</v>
      </c>
      <c r="D308" s="6" t="s">
        <v>108</v>
      </c>
      <c r="E308" s="487">
        <v>122.54</v>
      </c>
      <c r="F308" s="487">
        <v>98.27</v>
      </c>
      <c r="G308" s="487">
        <v>24.27</v>
      </c>
      <c r="H308" s="487">
        <v>0</v>
      </c>
      <c r="I308" s="487">
        <v>0</v>
      </c>
      <c r="J308" s="487">
        <v>0</v>
      </c>
    </row>
    <row r="309" spans="1:10" x14ac:dyDescent="0.25">
      <c r="A309" s="487">
        <v>103422</v>
      </c>
      <c r="B309" s="6" t="s">
        <v>415</v>
      </c>
      <c r="C309" s="6" t="s">
        <v>40</v>
      </c>
      <c r="D309" s="6" t="s">
        <v>108</v>
      </c>
      <c r="E309" s="487">
        <v>137.87</v>
      </c>
      <c r="F309" s="487">
        <v>110.58</v>
      </c>
      <c r="G309" s="487">
        <v>27.29</v>
      </c>
      <c r="H309" s="487">
        <v>0</v>
      </c>
      <c r="I309" s="487">
        <v>0</v>
      </c>
      <c r="J309" s="487">
        <v>0</v>
      </c>
    </row>
    <row r="310" spans="1:10" x14ac:dyDescent="0.25">
      <c r="A310" s="487">
        <v>103423</v>
      </c>
      <c r="B310" s="6" t="s">
        <v>416</v>
      </c>
      <c r="C310" s="6" t="s">
        <v>40</v>
      </c>
      <c r="D310" s="6" t="s">
        <v>108</v>
      </c>
      <c r="E310" s="487">
        <v>155.38</v>
      </c>
      <c r="F310" s="487">
        <v>124.59</v>
      </c>
      <c r="G310" s="487">
        <v>30.79</v>
      </c>
      <c r="H310" s="487">
        <v>0</v>
      </c>
      <c r="I310" s="487">
        <v>0</v>
      </c>
      <c r="J310" s="487">
        <v>0</v>
      </c>
    </row>
    <row r="311" spans="1:10" x14ac:dyDescent="0.25">
      <c r="A311" s="487">
        <v>103424</v>
      </c>
      <c r="B311" s="6" t="s">
        <v>417</v>
      </c>
      <c r="C311" s="6" t="s">
        <v>40</v>
      </c>
      <c r="D311" s="6" t="s">
        <v>108</v>
      </c>
      <c r="E311" s="487">
        <v>175.07</v>
      </c>
      <c r="F311" s="487">
        <v>140.38</v>
      </c>
      <c r="G311" s="487">
        <v>34.69</v>
      </c>
      <c r="H311" s="487">
        <v>0</v>
      </c>
      <c r="I311" s="487">
        <v>0</v>
      </c>
      <c r="J311" s="487">
        <v>0</v>
      </c>
    </row>
    <row r="312" spans="1:10" x14ac:dyDescent="0.25">
      <c r="A312" s="487">
        <v>103425</v>
      </c>
      <c r="B312" s="6" t="s">
        <v>418</v>
      </c>
      <c r="C312" s="6" t="s">
        <v>40</v>
      </c>
      <c r="D312" s="6" t="s">
        <v>108</v>
      </c>
      <c r="E312" s="487">
        <v>16.21</v>
      </c>
      <c r="F312" s="487">
        <v>3.5</v>
      </c>
      <c r="G312" s="487">
        <v>12.71</v>
      </c>
      <c r="H312" s="487">
        <v>0</v>
      </c>
      <c r="I312" s="487">
        <v>0</v>
      </c>
      <c r="J312" s="487">
        <v>0</v>
      </c>
    </row>
    <row r="313" spans="1:10" x14ac:dyDescent="0.25">
      <c r="A313" s="487">
        <v>103426</v>
      </c>
      <c r="B313" s="6" t="s">
        <v>419</v>
      </c>
      <c r="C313" s="6" t="s">
        <v>40</v>
      </c>
      <c r="D313" s="6" t="s">
        <v>108</v>
      </c>
      <c r="E313" s="487">
        <v>19.77</v>
      </c>
      <c r="F313" s="487">
        <v>5.6</v>
      </c>
      <c r="G313" s="487">
        <v>14.17</v>
      </c>
      <c r="H313" s="487">
        <v>0</v>
      </c>
      <c r="I313" s="487">
        <v>0</v>
      </c>
      <c r="J313" s="487">
        <v>0</v>
      </c>
    </row>
    <row r="314" spans="1:10" x14ac:dyDescent="0.25">
      <c r="A314" s="487">
        <v>103427</v>
      </c>
      <c r="B314" s="6" t="s">
        <v>420</v>
      </c>
      <c r="C314" s="6" t="s">
        <v>40</v>
      </c>
      <c r="D314" s="6" t="s">
        <v>108</v>
      </c>
      <c r="E314" s="487">
        <v>39.57</v>
      </c>
      <c r="F314" s="487">
        <v>11.04</v>
      </c>
      <c r="G314" s="487">
        <v>28.53</v>
      </c>
      <c r="H314" s="487">
        <v>0</v>
      </c>
      <c r="I314" s="487">
        <v>0</v>
      </c>
      <c r="J314" s="487">
        <v>0</v>
      </c>
    </row>
    <row r="315" spans="1:10" x14ac:dyDescent="0.25">
      <c r="A315" s="487">
        <v>103428</v>
      </c>
      <c r="B315" s="6" t="s">
        <v>421</v>
      </c>
      <c r="C315" s="6" t="s">
        <v>40</v>
      </c>
      <c r="D315" s="6" t="s">
        <v>108</v>
      </c>
      <c r="E315" s="487">
        <v>255.8</v>
      </c>
      <c r="F315" s="487">
        <v>35.07</v>
      </c>
      <c r="G315" s="487">
        <v>220.73</v>
      </c>
      <c r="H315" s="487">
        <v>0</v>
      </c>
      <c r="I315" s="487">
        <v>0</v>
      </c>
      <c r="J315" s="487">
        <v>0</v>
      </c>
    </row>
    <row r="316" spans="1:10" x14ac:dyDescent="0.25">
      <c r="A316" s="487">
        <v>103429</v>
      </c>
      <c r="B316" s="6" t="s">
        <v>422</v>
      </c>
      <c r="C316" s="6" t="s">
        <v>40</v>
      </c>
      <c r="D316" s="6" t="s">
        <v>108</v>
      </c>
      <c r="E316" s="488">
        <v>2768.87</v>
      </c>
      <c r="F316" s="487">
        <v>70.16</v>
      </c>
      <c r="G316" s="488">
        <v>2698.71</v>
      </c>
      <c r="H316" s="487">
        <v>0</v>
      </c>
      <c r="I316" s="487">
        <v>0</v>
      </c>
      <c r="J316" s="487">
        <v>0</v>
      </c>
    </row>
    <row r="317" spans="1:10" x14ac:dyDescent="0.25">
      <c r="A317" s="487">
        <v>103430</v>
      </c>
      <c r="B317" s="6" t="s">
        <v>423</v>
      </c>
      <c r="C317" s="6" t="s">
        <v>40</v>
      </c>
      <c r="D317" s="6" t="s">
        <v>108</v>
      </c>
      <c r="E317" s="487">
        <v>34.450000000000003</v>
      </c>
      <c r="F317" s="487">
        <v>5.6</v>
      </c>
      <c r="G317" s="487">
        <v>28.85</v>
      </c>
      <c r="H317" s="487">
        <v>0</v>
      </c>
      <c r="I317" s="487">
        <v>0</v>
      </c>
      <c r="J317" s="487">
        <v>0</v>
      </c>
    </row>
    <row r="318" spans="1:10" x14ac:dyDescent="0.25">
      <c r="A318" s="487">
        <v>103431</v>
      </c>
      <c r="B318" s="6" t="s">
        <v>424</v>
      </c>
      <c r="C318" s="6" t="s">
        <v>40</v>
      </c>
      <c r="D318" s="6" t="s">
        <v>108</v>
      </c>
      <c r="E318" s="487">
        <v>60.63</v>
      </c>
      <c r="F318" s="487">
        <v>11.04</v>
      </c>
      <c r="G318" s="487">
        <v>49.59</v>
      </c>
      <c r="H318" s="487">
        <v>0</v>
      </c>
      <c r="I318" s="487">
        <v>0</v>
      </c>
      <c r="J318" s="487">
        <v>0</v>
      </c>
    </row>
    <row r="319" spans="1:10" x14ac:dyDescent="0.25">
      <c r="A319" s="487">
        <v>103432</v>
      </c>
      <c r="B319" s="6" t="s">
        <v>425</v>
      </c>
      <c r="C319" s="6" t="s">
        <v>40</v>
      </c>
      <c r="D319" s="6" t="s">
        <v>108</v>
      </c>
      <c r="E319" s="488">
        <v>1570.85</v>
      </c>
      <c r="F319" s="487">
        <v>35.06</v>
      </c>
      <c r="G319" s="488">
        <v>1535.79</v>
      </c>
      <c r="H319" s="487">
        <v>0</v>
      </c>
      <c r="I319" s="487">
        <v>0</v>
      </c>
      <c r="J319" s="487">
        <v>0</v>
      </c>
    </row>
    <row r="320" spans="1:10" x14ac:dyDescent="0.25">
      <c r="A320" s="487">
        <v>103433</v>
      </c>
      <c r="B320" s="6" t="s">
        <v>426</v>
      </c>
      <c r="C320" s="6" t="s">
        <v>40</v>
      </c>
      <c r="D320" s="6" t="s">
        <v>108</v>
      </c>
      <c r="E320" s="487">
        <v>33.630000000000003</v>
      </c>
      <c r="F320" s="487">
        <v>3.49</v>
      </c>
      <c r="G320" s="487">
        <v>30.14</v>
      </c>
      <c r="H320" s="487">
        <v>0</v>
      </c>
      <c r="I320" s="487">
        <v>0</v>
      </c>
      <c r="J320" s="487">
        <v>0</v>
      </c>
    </row>
    <row r="321" spans="1:10" x14ac:dyDescent="0.25">
      <c r="A321" s="487">
        <v>103434</v>
      </c>
      <c r="B321" s="6" t="s">
        <v>427</v>
      </c>
      <c r="C321" s="6" t="s">
        <v>40</v>
      </c>
      <c r="D321" s="6" t="s">
        <v>108</v>
      </c>
      <c r="E321" s="487">
        <v>46.71</v>
      </c>
      <c r="F321" s="487">
        <v>5.59</v>
      </c>
      <c r="G321" s="487">
        <v>41.12</v>
      </c>
      <c r="H321" s="487">
        <v>0</v>
      </c>
      <c r="I321" s="487">
        <v>0</v>
      </c>
      <c r="J321" s="487">
        <v>0</v>
      </c>
    </row>
    <row r="322" spans="1:10" x14ac:dyDescent="0.25">
      <c r="A322" s="487">
        <v>103435</v>
      </c>
      <c r="B322" s="6" t="s">
        <v>428</v>
      </c>
      <c r="C322" s="6" t="s">
        <v>40</v>
      </c>
      <c r="D322" s="6" t="s">
        <v>108</v>
      </c>
      <c r="E322" s="487">
        <v>87.02</v>
      </c>
      <c r="F322" s="487">
        <v>11.03</v>
      </c>
      <c r="G322" s="487">
        <v>75.989999999999995</v>
      </c>
      <c r="H322" s="487">
        <v>0</v>
      </c>
      <c r="I322" s="487">
        <v>0</v>
      </c>
      <c r="J322" s="487">
        <v>0</v>
      </c>
    </row>
    <row r="323" spans="1:10" x14ac:dyDescent="0.25">
      <c r="A323" s="487">
        <v>103436</v>
      </c>
      <c r="B323" s="6" t="s">
        <v>429</v>
      </c>
      <c r="C323" s="6" t="s">
        <v>40</v>
      </c>
      <c r="D323" s="6" t="s">
        <v>108</v>
      </c>
      <c r="E323" s="488">
        <v>2221.6</v>
      </c>
      <c r="F323" s="487">
        <v>35.06</v>
      </c>
      <c r="G323" s="488">
        <v>2186.54</v>
      </c>
      <c r="H323" s="487">
        <v>0</v>
      </c>
      <c r="I323" s="487">
        <v>0</v>
      </c>
      <c r="J323" s="487">
        <v>0</v>
      </c>
    </row>
    <row r="324" spans="1:10" x14ac:dyDescent="0.25">
      <c r="A324" s="487">
        <v>103437</v>
      </c>
      <c r="B324" s="6" t="s">
        <v>430</v>
      </c>
      <c r="C324" s="6" t="s">
        <v>40</v>
      </c>
      <c r="D324" s="6" t="s">
        <v>108</v>
      </c>
      <c r="E324" s="487">
        <v>180.37</v>
      </c>
      <c r="F324" s="487">
        <v>22.09</v>
      </c>
      <c r="G324" s="487">
        <v>158.28</v>
      </c>
      <c r="H324" s="487">
        <v>0</v>
      </c>
      <c r="I324" s="487">
        <v>0</v>
      </c>
      <c r="J324" s="487">
        <v>0</v>
      </c>
    </row>
    <row r="325" spans="1:10" x14ac:dyDescent="0.25">
      <c r="A325" s="487">
        <v>103438</v>
      </c>
      <c r="B325" s="6" t="s">
        <v>431</v>
      </c>
      <c r="C325" s="6" t="s">
        <v>40</v>
      </c>
      <c r="D325" s="6" t="s">
        <v>108</v>
      </c>
      <c r="E325" s="487">
        <v>180.37</v>
      </c>
      <c r="F325" s="487">
        <v>22.09</v>
      </c>
      <c r="G325" s="487">
        <v>158.28</v>
      </c>
      <c r="H325" s="487">
        <v>0</v>
      </c>
      <c r="I325" s="487">
        <v>0</v>
      </c>
      <c r="J325" s="487">
        <v>0</v>
      </c>
    </row>
    <row r="326" spans="1:10" x14ac:dyDescent="0.25">
      <c r="A326" s="487">
        <v>103439</v>
      </c>
      <c r="B326" s="6" t="s">
        <v>432</v>
      </c>
      <c r="C326" s="6" t="s">
        <v>40</v>
      </c>
      <c r="D326" s="6" t="s">
        <v>108</v>
      </c>
      <c r="E326" s="487">
        <v>211.61</v>
      </c>
      <c r="F326" s="487">
        <v>22.08</v>
      </c>
      <c r="G326" s="487">
        <v>189.53</v>
      </c>
      <c r="H326" s="487">
        <v>0</v>
      </c>
      <c r="I326" s="487">
        <v>0</v>
      </c>
      <c r="J326" s="487">
        <v>0</v>
      </c>
    </row>
    <row r="327" spans="1:10" x14ac:dyDescent="0.25">
      <c r="A327" s="487">
        <v>103440</v>
      </c>
      <c r="B327" s="6" t="s">
        <v>433</v>
      </c>
      <c r="C327" s="6" t="s">
        <v>40</v>
      </c>
      <c r="D327" s="6" t="s">
        <v>108</v>
      </c>
      <c r="E327" s="487">
        <v>411.03</v>
      </c>
      <c r="F327" s="487">
        <v>70.17</v>
      </c>
      <c r="G327" s="487">
        <v>340.86</v>
      </c>
      <c r="H327" s="487">
        <v>0</v>
      </c>
      <c r="I327" s="487">
        <v>0</v>
      </c>
      <c r="J327" s="487">
        <v>0</v>
      </c>
    </row>
    <row r="328" spans="1:10" x14ac:dyDescent="0.25">
      <c r="A328" s="487">
        <v>103441</v>
      </c>
      <c r="B328" s="6" t="s">
        <v>434</v>
      </c>
      <c r="C328" s="6" t="s">
        <v>40</v>
      </c>
      <c r="D328" s="6" t="s">
        <v>108</v>
      </c>
      <c r="E328" s="487">
        <v>416.09</v>
      </c>
      <c r="F328" s="487">
        <v>70.17</v>
      </c>
      <c r="G328" s="487">
        <v>345.92</v>
      </c>
      <c r="H328" s="487">
        <v>0</v>
      </c>
      <c r="I328" s="487">
        <v>0</v>
      </c>
      <c r="J328" s="487">
        <v>0</v>
      </c>
    </row>
    <row r="329" spans="1:10" x14ac:dyDescent="0.25">
      <c r="A329" s="487">
        <v>103442</v>
      </c>
      <c r="B329" s="6" t="s">
        <v>435</v>
      </c>
      <c r="C329" s="6" t="s">
        <v>40</v>
      </c>
      <c r="D329" s="6" t="s">
        <v>108</v>
      </c>
      <c r="E329" s="487">
        <v>538.20000000000005</v>
      </c>
      <c r="F329" s="487">
        <v>70.16</v>
      </c>
      <c r="G329" s="487">
        <v>468.04</v>
      </c>
      <c r="H329" s="487">
        <v>0</v>
      </c>
      <c r="I329" s="487">
        <v>0</v>
      </c>
      <c r="J329" s="487">
        <v>0</v>
      </c>
    </row>
    <row r="330" spans="1:10" x14ac:dyDescent="0.25">
      <c r="A330" s="487">
        <v>93206</v>
      </c>
      <c r="B330" s="6" t="s">
        <v>436</v>
      </c>
      <c r="C330" s="6" t="s">
        <v>87</v>
      </c>
      <c r="D330" s="6" t="s">
        <v>437</v>
      </c>
      <c r="E330" s="488">
        <v>1235.49</v>
      </c>
      <c r="F330" s="487">
        <v>382.25</v>
      </c>
      <c r="G330" s="487">
        <v>852.91</v>
      </c>
      <c r="H330" s="487">
        <v>0.19</v>
      </c>
      <c r="I330" s="487">
        <v>0</v>
      </c>
      <c r="J330" s="487">
        <v>0.14000000000000001</v>
      </c>
    </row>
    <row r="331" spans="1:10" x14ac:dyDescent="0.25">
      <c r="A331" s="487">
        <v>93207</v>
      </c>
      <c r="B331" s="6" t="s">
        <v>438</v>
      </c>
      <c r="C331" s="6" t="s">
        <v>87</v>
      </c>
      <c r="D331" s="6" t="s">
        <v>437</v>
      </c>
      <c r="E331" s="488">
        <v>1169.6300000000001</v>
      </c>
      <c r="F331" s="487">
        <v>226.38</v>
      </c>
      <c r="G331" s="487">
        <v>942.97</v>
      </c>
      <c r="H331" s="487">
        <v>0.18</v>
      </c>
      <c r="I331" s="487">
        <v>0</v>
      </c>
      <c r="J331" s="487">
        <v>0.1</v>
      </c>
    </row>
    <row r="332" spans="1:10" x14ac:dyDescent="0.25">
      <c r="A332" s="487">
        <v>93208</v>
      </c>
      <c r="B332" s="6" t="s">
        <v>439</v>
      </c>
      <c r="C332" s="6" t="s">
        <v>87</v>
      </c>
      <c r="D332" s="6" t="s">
        <v>437</v>
      </c>
      <c r="E332" s="487">
        <v>880.56</v>
      </c>
      <c r="F332" s="487">
        <v>159.25</v>
      </c>
      <c r="G332" s="487">
        <v>721.01</v>
      </c>
      <c r="H332" s="487">
        <v>0.19</v>
      </c>
      <c r="I332" s="487">
        <v>0</v>
      </c>
      <c r="J332" s="487">
        <v>0.11</v>
      </c>
    </row>
    <row r="333" spans="1:10" x14ac:dyDescent="0.25">
      <c r="A333" s="487">
        <v>93209</v>
      </c>
      <c r="B333" s="6" t="s">
        <v>440</v>
      </c>
      <c r="C333" s="6" t="s">
        <v>87</v>
      </c>
      <c r="D333" s="6" t="s">
        <v>437</v>
      </c>
      <c r="E333" s="487">
        <v>954.03</v>
      </c>
      <c r="F333" s="487">
        <v>280.5</v>
      </c>
      <c r="G333" s="487">
        <v>673.18</v>
      </c>
      <c r="H333" s="487">
        <v>0.21</v>
      </c>
      <c r="I333" s="487">
        <v>0</v>
      </c>
      <c r="J333" s="487">
        <v>0.14000000000000001</v>
      </c>
    </row>
    <row r="334" spans="1:10" x14ac:dyDescent="0.25">
      <c r="A334" s="487">
        <v>93210</v>
      </c>
      <c r="B334" s="6" t="s">
        <v>441</v>
      </c>
      <c r="C334" s="6" t="s">
        <v>87</v>
      </c>
      <c r="D334" s="6" t="s">
        <v>437</v>
      </c>
      <c r="E334" s="487">
        <v>628.33000000000004</v>
      </c>
      <c r="F334" s="487">
        <v>139.32</v>
      </c>
      <c r="G334" s="487">
        <v>488.66</v>
      </c>
      <c r="H334" s="487">
        <v>0.24</v>
      </c>
      <c r="I334" s="487">
        <v>0</v>
      </c>
      <c r="J334" s="487">
        <v>0.11</v>
      </c>
    </row>
    <row r="335" spans="1:10" x14ac:dyDescent="0.25">
      <c r="A335" s="487">
        <v>93211</v>
      </c>
      <c r="B335" s="6" t="s">
        <v>442</v>
      </c>
      <c r="C335" s="6" t="s">
        <v>87</v>
      </c>
      <c r="D335" s="6" t="s">
        <v>437</v>
      </c>
      <c r="E335" s="487">
        <v>623.28</v>
      </c>
      <c r="F335" s="487">
        <v>173.78</v>
      </c>
      <c r="G335" s="487">
        <v>449.15</v>
      </c>
      <c r="H335" s="487">
        <v>0.24</v>
      </c>
      <c r="I335" s="487">
        <v>0</v>
      </c>
      <c r="J335" s="487">
        <v>0.11</v>
      </c>
    </row>
    <row r="336" spans="1:10" x14ac:dyDescent="0.25">
      <c r="A336" s="487">
        <v>93212</v>
      </c>
      <c r="B336" s="6" t="s">
        <v>443</v>
      </c>
      <c r="C336" s="6" t="s">
        <v>87</v>
      </c>
      <c r="D336" s="6" t="s">
        <v>437</v>
      </c>
      <c r="E336" s="488">
        <v>1017.41</v>
      </c>
      <c r="F336" s="487">
        <v>229.17</v>
      </c>
      <c r="G336" s="487">
        <v>787.91</v>
      </c>
      <c r="H336" s="487">
        <v>0.21</v>
      </c>
      <c r="I336" s="487">
        <v>0</v>
      </c>
      <c r="J336" s="487">
        <v>0.12</v>
      </c>
    </row>
    <row r="337" spans="1:10" x14ac:dyDescent="0.25">
      <c r="A337" s="487">
        <v>93213</v>
      </c>
      <c r="B337" s="6" t="s">
        <v>444</v>
      </c>
      <c r="C337" s="6" t="s">
        <v>87</v>
      </c>
      <c r="D337" s="6" t="s">
        <v>437</v>
      </c>
      <c r="E337" s="488">
        <v>1073.6400000000001</v>
      </c>
      <c r="F337" s="487">
        <v>306.25</v>
      </c>
      <c r="G337" s="487">
        <v>767.13</v>
      </c>
      <c r="H337" s="487">
        <v>0.14000000000000001</v>
      </c>
      <c r="I337" s="487">
        <v>0</v>
      </c>
      <c r="J337" s="487">
        <v>0.12</v>
      </c>
    </row>
    <row r="338" spans="1:10" x14ac:dyDescent="0.25">
      <c r="A338" s="487">
        <v>93214</v>
      </c>
      <c r="B338" s="6" t="s">
        <v>9304</v>
      </c>
      <c r="C338" s="6" t="s">
        <v>40</v>
      </c>
      <c r="D338" s="6" t="s">
        <v>108</v>
      </c>
      <c r="E338" s="488">
        <v>5279.42</v>
      </c>
      <c r="F338" s="487">
        <v>380.43</v>
      </c>
      <c r="G338" s="488">
        <v>4898.78</v>
      </c>
      <c r="H338" s="487">
        <v>7.0000000000000007E-2</v>
      </c>
      <c r="I338" s="487">
        <v>0</v>
      </c>
      <c r="J338" s="487">
        <v>0.14000000000000001</v>
      </c>
    </row>
    <row r="339" spans="1:10" x14ac:dyDescent="0.25">
      <c r="A339" s="487">
        <v>93243</v>
      </c>
      <c r="B339" s="6" t="s">
        <v>9305</v>
      </c>
      <c r="C339" s="6" t="s">
        <v>40</v>
      </c>
      <c r="D339" s="6" t="s">
        <v>108</v>
      </c>
      <c r="E339" s="488">
        <v>8389.52</v>
      </c>
      <c r="F339" s="487">
        <v>493.83</v>
      </c>
      <c r="G339" s="488">
        <v>7895.49</v>
      </c>
      <c r="H339" s="487">
        <v>7.0000000000000007E-2</v>
      </c>
      <c r="I339" s="487">
        <v>0</v>
      </c>
      <c r="J339" s="487">
        <v>0.13</v>
      </c>
    </row>
    <row r="340" spans="1:10" x14ac:dyDescent="0.25">
      <c r="A340" s="487">
        <v>93582</v>
      </c>
      <c r="B340" s="6" t="s">
        <v>445</v>
      </c>
      <c r="C340" s="6" t="s">
        <v>87</v>
      </c>
      <c r="D340" s="6" t="s">
        <v>437</v>
      </c>
      <c r="E340" s="487">
        <v>269.29000000000002</v>
      </c>
      <c r="F340" s="487">
        <v>56.97</v>
      </c>
      <c r="G340" s="487">
        <v>212.07</v>
      </c>
      <c r="H340" s="487">
        <v>0.16</v>
      </c>
      <c r="I340" s="487">
        <v>0</v>
      </c>
      <c r="J340" s="487">
        <v>0.09</v>
      </c>
    </row>
    <row r="341" spans="1:10" x14ac:dyDescent="0.25">
      <c r="A341" s="487">
        <v>93583</v>
      </c>
      <c r="B341" s="6" t="s">
        <v>446</v>
      </c>
      <c r="C341" s="6" t="s">
        <v>87</v>
      </c>
      <c r="D341" s="6" t="s">
        <v>437</v>
      </c>
      <c r="E341" s="487">
        <v>449.88</v>
      </c>
      <c r="F341" s="487">
        <v>96.8</v>
      </c>
      <c r="G341" s="487">
        <v>352.67</v>
      </c>
      <c r="H341" s="487">
        <v>0.26</v>
      </c>
      <c r="I341" s="487">
        <v>0</v>
      </c>
      <c r="J341" s="487">
        <v>0.15</v>
      </c>
    </row>
    <row r="342" spans="1:10" x14ac:dyDescent="0.25">
      <c r="A342" s="487">
        <v>93584</v>
      </c>
      <c r="B342" s="6" t="s">
        <v>447</v>
      </c>
      <c r="C342" s="6" t="s">
        <v>87</v>
      </c>
      <c r="D342" s="6" t="s">
        <v>437</v>
      </c>
      <c r="E342" s="487">
        <v>890.43</v>
      </c>
      <c r="F342" s="487">
        <v>171.63</v>
      </c>
      <c r="G342" s="487">
        <v>718.47</v>
      </c>
      <c r="H342" s="487">
        <v>0.21</v>
      </c>
      <c r="I342" s="487">
        <v>0</v>
      </c>
      <c r="J342" s="487">
        <v>0.12</v>
      </c>
    </row>
    <row r="343" spans="1:10" x14ac:dyDescent="0.25">
      <c r="A343" s="487">
        <v>93585</v>
      </c>
      <c r="B343" s="6" t="s">
        <v>448</v>
      </c>
      <c r="C343" s="6" t="s">
        <v>87</v>
      </c>
      <c r="D343" s="6" t="s">
        <v>437</v>
      </c>
      <c r="E343" s="488">
        <v>1186.43</v>
      </c>
      <c r="F343" s="487">
        <v>206.39</v>
      </c>
      <c r="G343" s="487">
        <v>979.85</v>
      </c>
      <c r="H343" s="487">
        <v>0.11</v>
      </c>
      <c r="I343" s="487">
        <v>0</v>
      </c>
      <c r="J343" s="487">
        <v>0.08</v>
      </c>
    </row>
    <row r="344" spans="1:10" x14ac:dyDescent="0.25">
      <c r="A344" s="487">
        <v>98441</v>
      </c>
      <c r="B344" s="6" t="s">
        <v>449</v>
      </c>
      <c r="C344" s="6" t="s">
        <v>87</v>
      </c>
      <c r="D344" s="6" t="s">
        <v>108</v>
      </c>
      <c r="E344" s="487">
        <v>132.93</v>
      </c>
      <c r="F344" s="487">
        <v>21.56</v>
      </c>
      <c r="G344" s="487">
        <v>111.37</v>
      </c>
      <c r="H344" s="487">
        <v>0</v>
      </c>
      <c r="I344" s="487">
        <v>0</v>
      </c>
      <c r="J344" s="487">
        <v>0</v>
      </c>
    </row>
    <row r="345" spans="1:10" x14ac:dyDescent="0.25">
      <c r="A345" s="487">
        <v>98442</v>
      </c>
      <c r="B345" s="6" t="s">
        <v>450</v>
      </c>
      <c r="C345" s="6" t="s">
        <v>87</v>
      </c>
      <c r="D345" s="6" t="s">
        <v>108</v>
      </c>
      <c r="E345" s="487">
        <v>136.22</v>
      </c>
      <c r="F345" s="487">
        <v>24.16</v>
      </c>
      <c r="G345" s="487">
        <v>112.06</v>
      </c>
      <c r="H345" s="487">
        <v>0</v>
      </c>
      <c r="I345" s="487">
        <v>0</v>
      </c>
      <c r="J345" s="487">
        <v>0</v>
      </c>
    </row>
    <row r="346" spans="1:10" x14ac:dyDescent="0.25">
      <c r="A346" s="487">
        <v>98443</v>
      </c>
      <c r="B346" s="6" t="s">
        <v>451</v>
      </c>
      <c r="C346" s="6" t="s">
        <v>87</v>
      </c>
      <c r="D346" s="6" t="s">
        <v>108</v>
      </c>
      <c r="E346" s="487">
        <v>116.44</v>
      </c>
      <c r="F346" s="487">
        <v>11.69</v>
      </c>
      <c r="G346" s="487">
        <v>104.75</v>
      </c>
      <c r="H346" s="487">
        <v>0</v>
      </c>
      <c r="I346" s="487">
        <v>0</v>
      </c>
      <c r="J346" s="487">
        <v>0</v>
      </c>
    </row>
    <row r="347" spans="1:10" x14ac:dyDescent="0.25">
      <c r="A347" s="487">
        <v>98444</v>
      </c>
      <c r="B347" s="6" t="s">
        <v>452</v>
      </c>
      <c r="C347" s="6" t="s">
        <v>87</v>
      </c>
      <c r="D347" s="6" t="s">
        <v>108</v>
      </c>
      <c r="E347" s="487">
        <v>118.77</v>
      </c>
      <c r="F347" s="487">
        <v>13.54</v>
      </c>
      <c r="G347" s="487">
        <v>105.23</v>
      </c>
      <c r="H347" s="487">
        <v>0</v>
      </c>
      <c r="I347" s="487">
        <v>0</v>
      </c>
      <c r="J347" s="487">
        <v>0</v>
      </c>
    </row>
    <row r="348" spans="1:10" x14ac:dyDescent="0.25">
      <c r="A348" s="487">
        <v>98445</v>
      </c>
      <c r="B348" s="6" t="s">
        <v>453</v>
      </c>
      <c r="C348" s="6" t="s">
        <v>87</v>
      </c>
      <c r="D348" s="6" t="s">
        <v>108</v>
      </c>
      <c r="E348" s="487">
        <v>156.51</v>
      </c>
      <c r="F348" s="487">
        <v>31.31</v>
      </c>
      <c r="G348" s="487">
        <v>125.19</v>
      </c>
      <c r="H348" s="487">
        <v>0</v>
      </c>
      <c r="I348" s="487">
        <v>0</v>
      </c>
      <c r="J348" s="487">
        <v>0.01</v>
      </c>
    </row>
    <row r="349" spans="1:10" x14ac:dyDescent="0.25">
      <c r="A349" s="487">
        <v>98446</v>
      </c>
      <c r="B349" s="6" t="s">
        <v>454</v>
      </c>
      <c r="C349" s="6" t="s">
        <v>87</v>
      </c>
      <c r="D349" s="6" t="s">
        <v>108</v>
      </c>
      <c r="E349" s="487">
        <v>197.73</v>
      </c>
      <c r="F349" s="487">
        <v>51.27</v>
      </c>
      <c r="G349" s="487">
        <v>146.44999999999999</v>
      </c>
      <c r="H349" s="487">
        <v>0</v>
      </c>
      <c r="I349" s="487">
        <v>0</v>
      </c>
      <c r="J349" s="487">
        <v>0.01</v>
      </c>
    </row>
    <row r="350" spans="1:10" x14ac:dyDescent="0.25">
      <c r="A350" s="487">
        <v>98447</v>
      </c>
      <c r="B350" s="6" t="s">
        <v>455</v>
      </c>
      <c r="C350" s="6" t="s">
        <v>87</v>
      </c>
      <c r="D350" s="6" t="s">
        <v>108</v>
      </c>
      <c r="E350" s="487">
        <v>133.69999999999999</v>
      </c>
      <c r="F350" s="487">
        <v>17.920000000000002</v>
      </c>
      <c r="G350" s="487">
        <v>115.77</v>
      </c>
      <c r="H350" s="487">
        <v>0</v>
      </c>
      <c r="I350" s="487">
        <v>0</v>
      </c>
      <c r="J350" s="487">
        <v>0.01</v>
      </c>
    </row>
    <row r="351" spans="1:10" x14ac:dyDescent="0.25">
      <c r="A351" s="487">
        <v>98448</v>
      </c>
      <c r="B351" s="6" t="s">
        <v>456</v>
      </c>
      <c r="C351" s="6" t="s">
        <v>87</v>
      </c>
      <c r="D351" s="6" t="s">
        <v>108</v>
      </c>
      <c r="E351" s="487">
        <v>164.97</v>
      </c>
      <c r="F351" s="487">
        <v>32.11</v>
      </c>
      <c r="G351" s="487">
        <v>132.85</v>
      </c>
      <c r="H351" s="487">
        <v>0</v>
      </c>
      <c r="I351" s="487">
        <v>0</v>
      </c>
      <c r="J351" s="487">
        <v>0.01</v>
      </c>
    </row>
    <row r="352" spans="1:10" x14ac:dyDescent="0.25">
      <c r="A352" s="487">
        <v>98449</v>
      </c>
      <c r="B352" s="6" t="s">
        <v>457</v>
      </c>
      <c r="C352" s="6" t="s">
        <v>87</v>
      </c>
      <c r="D352" s="6" t="s">
        <v>108</v>
      </c>
      <c r="E352" s="487">
        <v>192.81</v>
      </c>
      <c r="F352" s="487">
        <v>25.43</v>
      </c>
      <c r="G352" s="487">
        <v>167.37</v>
      </c>
      <c r="H352" s="487">
        <v>0</v>
      </c>
      <c r="I352" s="487">
        <v>0</v>
      </c>
      <c r="J352" s="487">
        <v>0.01</v>
      </c>
    </row>
    <row r="353" spans="1:10" x14ac:dyDescent="0.25">
      <c r="A353" s="487">
        <v>98450</v>
      </c>
      <c r="B353" s="6" t="s">
        <v>458</v>
      </c>
      <c r="C353" s="6" t="s">
        <v>87</v>
      </c>
      <c r="D353" s="6" t="s">
        <v>108</v>
      </c>
      <c r="E353" s="487">
        <v>197.61</v>
      </c>
      <c r="F353" s="487">
        <v>29.23</v>
      </c>
      <c r="G353" s="487">
        <v>168.37</v>
      </c>
      <c r="H353" s="487">
        <v>0</v>
      </c>
      <c r="I353" s="487">
        <v>0</v>
      </c>
      <c r="J353" s="487">
        <v>0.01</v>
      </c>
    </row>
    <row r="354" spans="1:10" x14ac:dyDescent="0.25">
      <c r="A354" s="487">
        <v>98451</v>
      </c>
      <c r="B354" s="6" t="s">
        <v>459</v>
      </c>
      <c r="C354" s="6" t="s">
        <v>87</v>
      </c>
      <c r="D354" s="6" t="s">
        <v>108</v>
      </c>
      <c r="E354" s="487">
        <v>173.48</v>
      </c>
      <c r="F354" s="487">
        <v>13.31</v>
      </c>
      <c r="G354" s="487">
        <v>160.16</v>
      </c>
      <c r="H354" s="487">
        <v>0</v>
      </c>
      <c r="I354" s="487">
        <v>0</v>
      </c>
      <c r="J354" s="487">
        <v>0.01</v>
      </c>
    </row>
    <row r="355" spans="1:10" x14ac:dyDescent="0.25">
      <c r="A355" s="487">
        <v>98452</v>
      </c>
      <c r="B355" s="6" t="s">
        <v>460</v>
      </c>
      <c r="C355" s="6" t="s">
        <v>87</v>
      </c>
      <c r="D355" s="6" t="s">
        <v>108</v>
      </c>
      <c r="E355" s="487">
        <v>176.38</v>
      </c>
      <c r="F355" s="487">
        <v>15.62</v>
      </c>
      <c r="G355" s="487">
        <v>160.75</v>
      </c>
      <c r="H355" s="487">
        <v>0</v>
      </c>
      <c r="I355" s="487">
        <v>0</v>
      </c>
      <c r="J355" s="487">
        <v>0.01</v>
      </c>
    </row>
    <row r="356" spans="1:10" x14ac:dyDescent="0.25">
      <c r="A356" s="487">
        <v>98453</v>
      </c>
      <c r="B356" s="6" t="s">
        <v>461</v>
      </c>
      <c r="C356" s="6" t="s">
        <v>87</v>
      </c>
      <c r="D356" s="6" t="s">
        <v>108</v>
      </c>
      <c r="E356" s="487">
        <v>222.07</v>
      </c>
      <c r="F356" s="487">
        <v>39.549999999999997</v>
      </c>
      <c r="G356" s="487">
        <v>182.51</v>
      </c>
      <c r="H356" s="487">
        <v>0</v>
      </c>
      <c r="I356" s="487">
        <v>0</v>
      </c>
      <c r="J356" s="487">
        <v>0.01</v>
      </c>
    </row>
    <row r="357" spans="1:10" x14ac:dyDescent="0.25">
      <c r="A357" s="487">
        <v>98454</v>
      </c>
      <c r="B357" s="6" t="s">
        <v>462</v>
      </c>
      <c r="C357" s="6" t="s">
        <v>87</v>
      </c>
      <c r="D357" s="6" t="s">
        <v>108</v>
      </c>
      <c r="E357" s="487">
        <v>277.08</v>
      </c>
      <c r="F357" s="487">
        <v>70.239999999999995</v>
      </c>
      <c r="G357" s="487">
        <v>206.82</v>
      </c>
      <c r="H357" s="487">
        <v>0</v>
      </c>
      <c r="I357" s="487">
        <v>0</v>
      </c>
      <c r="J357" s="487">
        <v>0.02</v>
      </c>
    </row>
    <row r="358" spans="1:10" x14ac:dyDescent="0.25">
      <c r="A358" s="487">
        <v>98455</v>
      </c>
      <c r="B358" s="6" t="s">
        <v>463</v>
      </c>
      <c r="C358" s="6" t="s">
        <v>87</v>
      </c>
      <c r="D358" s="6" t="s">
        <v>108</v>
      </c>
      <c r="E358" s="487">
        <v>196.4</v>
      </c>
      <c r="F358" s="487">
        <v>23.91</v>
      </c>
      <c r="G358" s="487">
        <v>172.48</v>
      </c>
      <c r="H358" s="487">
        <v>0</v>
      </c>
      <c r="I358" s="487">
        <v>0</v>
      </c>
      <c r="J358" s="487">
        <v>0.01</v>
      </c>
    </row>
    <row r="359" spans="1:10" x14ac:dyDescent="0.25">
      <c r="A359" s="487">
        <v>98456</v>
      </c>
      <c r="B359" s="6" t="s">
        <v>464</v>
      </c>
      <c r="C359" s="6" t="s">
        <v>87</v>
      </c>
      <c r="D359" s="6" t="s">
        <v>108</v>
      </c>
      <c r="E359" s="487">
        <v>240.53</v>
      </c>
      <c r="F359" s="487">
        <v>48.1</v>
      </c>
      <c r="G359" s="487">
        <v>192.41</v>
      </c>
      <c r="H359" s="487">
        <v>0</v>
      </c>
      <c r="I359" s="487">
        <v>0</v>
      </c>
      <c r="J359" s="487">
        <v>0.02</v>
      </c>
    </row>
    <row r="360" spans="1:10" x14ac:dyDescent="0.25">
      <c r="A360" s="487">
        <v>98458</v>
      </c>
      <c r="B360" s="6" t="s">
        <v>465</v>
      </c>
      <c r="C360" s="6" t="s">
        <v>87</v>
      </c>
      <c r="D360" s="6" t="s">
        <v>108</v>
      </c>
      <c r="E360" s="487">
        <v>127.31</v>
      </c>
      <c r="F360" s="487">
        <v>17.22</v>
      </c>
      <c r="G360" s="487">
        <v>110.09</v>
      </c>
      <c r="H360" s="487">
        <v>0</v>
      </c>
      <c r="I360" s="487">
        <v>0</v>
      </c>
      <c r="J360" s="487">
        <v>0</v>
      </c>
    </row>
    <row r="361" spans="1:10" x14ac:dyDescent="0.25">
      <c r="A361" s="487">
        <v>98459</v>
      </c>
      <c r="B361" s="6" t="s">
        <v>466</v>
      </c>
      <c r="C361" s="6" t="s">
        <v>87</v>
      </c>
      <c r="D361" s="6" t="s">
        <v>108</v>
      </c>
      <c r="E361" s="487">
        <v>84.17</v>
      </c>
      <c r="F361" s="487">
        <v>16.04</v>
      </c>
      <c r="G361" s="487">
        <v>68.13</v>
      </c>
      <c r="H361" s="487">
        <v>0</v>
      </c>
      <c r="I361" s="487">
        <v>0</v>
      </c>
      <c r="J361" s="487">
        <v>0</v>
      </c>
    </row>
    <row r="362" spans="1:10" x14ac:dyDescent="0.25">
      <c r="A362" s="487">
        <v>98460</v>
      </c>
      <c r="B362" s="6" t="s">
        <v>467</v>
      </c>
      <c r="C362" s="6" t="s">
        <v>87</v>
      </c>
      <c r="D362" s="6" t="s">
        <v>108</v>
      </c>
      <c r="E362" s="487">
        <v>172.59</v>
      </c>
      <c r="F362" s="487">
        <v>7.64</v>
      </c>
      <c r="G362" s="487">
        <v>164.94</v>
      </c>
      <c r="H362" s="487">
        <v>0</v>
      </c>
      <c r="I362" s="487">
        <v>0</v>
      </c>
      <c r="J362" s="487">
        <v>0.01</v>
      </c>
    </row>
    <row r="363" spans="1:10" x14ac:dyDescent="0.25">
      <c r="A363" s="487">
        <v>98461</v>
      </c>
      <c r="B363" s="6" t="s">
        <v>9306</v>
      </c>
      <c r="C363" s="6" t="s">
        <v>40</v>
      </c>
      <c r="D363" s="6" t="s">
        <v>108</v>
      </c>
      <c r="E363" s="488">
        <v>4346.88</v>
      </c>
      <c r="F363" s="487">
        <v>212.61</v>
      </c>
      <c r="G363" s="488">
        <v>4134.0600000000004</v>
      </c>
      <c r="H363" s="487">
        <v>7.0000000000000007E-2</v>
      </c>
      <c r="I363" s="487">
        <v>0</v>
      </c>
      <c r="J363" s="487">
        <v>0.14000000000000001</v>
      </c>
    </row>
    <row r="364" spans="1:10" x14ac:dyDescent="0.25">
      <c r="A364" s="487">
        <v>98462</v>
      </c>
      <c r="B364" s="6" t="s">
        <v>9307</v>
      </c>
      <c r="C364" s="6" t="s">
        <v>40</v>
      </c>
      <c r="D364" s="6" t="s">
        <v>108</v>
      </c>
      <c r="E364" s="488">
        <v>6669.46</v>
      </c>
      <c r="F364" s="487">
        <v>320.29000000000002</v>
      </c>
      <c r="G364" s="488">
        <v>6348.97</v>
      </c>
      <c r="H364" s="487">
        <v>7.0000000000000007E-2</v>
      </c>
      <c r="I364" s="487">
        <v>0</v>
      </c>
      <c r="J364" s="487">
        <v>0.13</v>
      </c>
    </row>
    <row r="365" spans="1:10" x14ac:dyDescent="0.25">
      <c r="A365" s="487">
        <v>5631</v>
      </c>
      <c r="B365" s="6" t="s">
        <v>468</v>
      </c>
      <c r="C365" s="6" t="s">
        <v>18</v>
      </c>
      <c r="D365" s="6" t="s">
        <v>469</v>
      </c>
      <c r="E365" s="487">
        <v>229.51</v>
      </c>
      <c r="F365" s="487">
        <v>31.51</v>
      </c>
      <c r="G365" s="487">
        <v>69.17</v>
      </c>
      <c r="H365" s="487">
        <v>128.83000000000001</v>
      </c>
      <c r="I365" s="487">
        <v>0</v>
      </c>
      <c r="J365" s="487">
        <v>0</v>
      </c>
    </row>
    <row r="366" spans="1:10" x14ac:dyDescent="0.25">
      <c r="A366" s="487">
        <v>5678</v>
      </c>
      <c r="B366" s="6" t="s">
        <v>470</v>
      </c>
      <c r="C366" s="6" t="s">
        <v>18</v>
      </c>
      <c r="D366" s="6" t="s">
        <v>108</v>
      </c>
      <c r="E366" s="487">
        <v>152.13</v>
      </c>
      <c r="F366" s="487">
        <v>31.51</v>
      </c>
      <c r="G366" s="487">
        <v>55.69</v>
      </c>
      <c r="H366" s="487">
        <v>64.930000000000007</v>
      </c>
      <c r="I366" s="487">
        <v>0</v>
      </c>
      <c r="J366" s="487">
        <v>0</v>
      </c>
    </row>
    <row r="367" spans="1:10" x14ac:dyDescent="0.25">
      <c r="A367" s="487">
        <v>5680</v>
      </c>
      <c r="B367" s="6" t="s">
        <v>471</v>
      </c>
      <c r="C367" s="6" t="s">
        <v>18</v>
      </c>
      <c r="D367" s="6" t="s">
        <v>108</v>
      </c>
      <c r="E367" s="487">
        <v>139.71</v>
      </c>
      <c r="F367" s="487">
        <v>31.51</v>
      </c>
      <c r="G367" s="487">
        <v>50.45</v>
      </c>
      <c r="H367" s="487">
        <v>57.75</v>
      </c>
      <c r="I367" s="487">
        <v>0</v>
      </c>
      <c r="J367" s="487">
        <v>0</v>
      </c>
    </row>
    <row r="368" spans="1:10" x14ac:dyDescent="0.25">
      <c r="A368" s="487">
        <v>5684</v>
      </c>
      <c r="B368" s="6" t="s">
        <v>472</v>
      </c>
      <c r="C368" s="6" t="s">
        <v>18</v>
      </c>
      <c r="D368" s="6" t="s">
        <v>108</v>
      </c>
      <c r="E368" s="487">
        <v>158.46</v>
      </c>
      <c r="F368" s="487">
        <v>22.4</v>
      </c>
      <c r="G368" s="487">
        <v>61.83</v>
      </c>
      <c r="H368" s="487">
        <v>74.23</v>
      </c>
      <c r="I368" s="487">
        <v>0</v>
      </c>
      <c r="J368" s="487">
        <v>0</v>
      </c>
    </row>
    <row r="369" spans="1:10" x14ac:dyDescent="0.25">
      <c r="A369" s="487">
        <v>5689</v>
      </c>
      <c r="B369" s="6" t="s">
        <v>473</v>
      </c>
      <c r="C369" s="6" t="s">
        <v>18</v>
      </c>
      <c r="D369" s="6" t="s">
        <v>108</v>
      </c>
      <c r="E369" s="487">
        <v>7.73</v>
      </c>
      <c r="F369" s="487">
        <v>0</v>
      </c>
      <c r="G369" s="487">
        <v>0</v>
      </c>
      <c r="H369" s="487">
        <v>7.73</v>
      </c>
      <c r="I369" s="487">
        <v>0</v>
      </c>
      <c r="J369" s="487">
        <v>0</v>
      </c>
    </row>
    <row r="370" spans="1:10" x14ac:dyDescent="0.25">
      <c r="A370" s="487">
        <v>5795</v>
      </c>
      <c r="B370" s="6" t="s">
        <v>474</v>
      </c>
      <c r="C370" s="6" t="s">
        <v>18</v>
      </c>
      <c r="D370" s="6" t="s">
        <v>108</v>
      </c>
      <c r="E370" s="487">
        <v>33.53</v>
      </c>
      <c r="F370" s="487">
        <v>24.95</v>
      </c>
      <c r="G370" s="487">
        <v>4.34</v>
      </c>
      <c r="H370" s="487">
        <v>4.24</v>
      </c>
      <c r="I370" s="487">
        <v>0</v>
      </c>
      <c r="J370" s="487">
        <v>0</v>
      </c>
    </row>
    <row r="371" spans="1:10" x14ac:dyDescent="0.25">
      <c r="A371" s="487">
        <v>5811</v>
      </c>
      <c r="B371" s="6" t="s">
        <v>60</v>
      </c>
      <c r="C371" s="6" t="s">
        <v>18</v>
      </c>
      <c r="D371" s="6" t="s">
        <v>108</v>
      </c>
      <c r="E371" s="487">
        <v>209.11</v>
      </c>
      <c r="F371" s="487">
        <v>21.25</v>
      </c>
      <c r="G371" s="487">
        <v>106.25</v>
      </c>
      <c r="H371" s="487">
        <v>81.61</v>
      </c>
      <c r="I371" s="487">
        <v>0</v>
      </c>
      <c r="J371" s="487">
        <v>0</v>
      </c>
    </row>
    <row r="372" spans="1:10" x14ac:dyDescent="0.25">
      <c r="A372" s="487">
        <v>5823</v>
      </c>
      <c r="B372" s="6" t="s">
        <v>475</v>
      </c>
      <c r="C372" s="6" t="s">
        <v>18</v>
      </c>
      <c r="D372" s="6" t="s">
        <v>437</v>
      </c>
      <c r="E372" s="487">
        <v>216.78</v>
      </c>
      <c r="F372" s="487">
        <v>92.37</v>
      </c>
      <c r="G372" s="487">
        <v>25.74</v>
      </c>
      <c r="H372" s="487">
        <v>78.209999999999994</v>
      </c>
      <c r="I372" s="487">
        <v>0</v>
      </c>
      <c r="J372" s="487">
        <v>20.46</v>
      </c>
    </row>
    <row r="373" spans="1:10" x14ac:dyDescent="0.25">
      <c r="A373" s="487">
        <v>5824</v>
      </c>
      <c r="B373" s="6" t="s">
        <v>476</v>
      </c>
      <c r="C373" s="6" t="s">
        <v>18</v>
      </c>
      <c r="D373" s="6" t="s">
        <v>108</v>
      </c>
      <c r="E373" s="487">
        <v>220.28</v>
      </c>
      <c r="F373" s="487">
        <v>20.46</v>
      </c>
      <c r="G373" s="487">
        <v>121.54</v>
      </c>
      <c r="H373" s="487">
        <v>78.28</v>
      </c>
      <c r="I373" s="487">
        <v>0</v>
      </c>
      <c r="J373" s="487">
        <v>0</v>
      </c>
    </row>
    <row r="374" spans="1:10" x14ac:dyDescent="0.25">
      <c r="A374" s="487">
        <v>5835</v>
      </c>
      <c r="B374" s="6" t="s">
        <v>47</v>
      </c>
      <c r="C374" s="6" t="s">
        <v>18</v>
      </c>
      <c r="D374" s="6" t="s">
        <v>437</v>
      </c>
      <c r="E374" s="487">
        <v>401.46</v>
      </c>
      <c r="F374" s="487">
        <v>30.11</v>
      </c>
      <c r="G374" s="487">
        <v>93.91</v>
      </c>
      <c r="H374" s="487">
        <v>277.44</v>
      </c>
      <c r="I374" s="487">
        <v>0</v>
      </c>
      <c r="J374" s="487">
        <v>0</v>
      </c>
    </row>
    <row r="375" spans="1:10" x14ac:dyDescent="0.25">
      <c r="A375" s="487">
        <v>5839</v>
      </c>
      <c r="B375" s="6" t="s">
        <v>477</v>
      </c>
      <c r="C375" s="6" t="s">
        <v>18</v>
      </c>
      <c r="D375" s="6" t="s">
        <v>108</v>
      </c>
      <c r="E375" s="487">
        <v>11.41</v>
      </c>
      <c r="F375" s="487">
        <v>0</v>
      </c>
      <c r="G375" s="487">
        <v>0</v>
      </c>
      <c r="H375" s="487">
        <v>11.41</v>
      </c>
      <c r="I375" s="487">
        <v>0</v>
      </c>
      <c r="J375" s="487">
        <v>0</v>
      </c>
    </row>
    <row r="376" spans="1:10" x14ac:dyDescent="0.25">
      <c r="A376" s="487">
        <v>5843</v>
      </c>
      <c r="B376" s="6" t="s">
        <v>478</v>
      </c>
      <c r="C376" s="6" t="s">
        <v>18</v>
      </c>
      <c r="D376" s="6" t="s">
        <v>108</v>
      </c>
      <c r="E376" s="487">
        <v>186.9</v>
      </c>
      <c r="F376" s="487">
        <v>32.85</v>
      </c>
      <c r="G376" s="487">
        <v>101.62</v>
      </c>
      <c r="H376" s="487">
        <v>52.43</v>
      </c>
      <c r="I376" s="487">
        <v>0</v>
      </c>
      <c r="J376" s="487">
        <v>0</v>
      </c>
    </row>
    <row r="377" spans="1:10" x14ac:dyDescent="0.25">
      <c r="A377" s="487">
        <v>5847</v>
      </c>
      <c r="B377" s="6" t="s">
        <v>479</v>
      </c>
      <c r="C377" s="6" t="s">
        <v>18</v>
      </c>
      <c r="D377" s="6" t="s">
        <v>108</v>
      </c>
      <c r="E377" s="487">
        <v>281.79000000000002</v>
      </c>
      <c r="F377" s="487">
        <v>32.85</v>
      </c>
      <c r="G377" s="487">
        <v>111.25</v>
      </c>
      <c r="H377" s="487">
        <v>137.69</v>
      </c>
      <c r="I377" s="487">
        <v>0</v>
      </c>
      <c r="J377" s="487">
        <v>0</v>
      </c>
    </row>
    <row r="378" spans="1:10" x14ac:dyDescent="0.25">
      <c r="A378" s="487">
        <v>5851</v>
      </c>
      <c r="B378" s="6" t="s">
        <v>480</v>
      </c>
      <c r="C378" s="6" t="s">
        <v>18</v>
      </c>
      <c r="D378" s="6" t="s">
        <v>108</v>
      </c>
      <c r="E378" s="487">
        <v>270.05</v>
      </c>
      <c r="F378" s="487">
        <v>32.85</v>
      </c>
      <c r="G378" s="487">
        <v>98.67</v>
      </c>
      <c r="H378" s="487">
        <v>138.53</v>
      </c>
      <c r="I378" s="487">
        <v>0</v>
      </c>
      <c r="J378" s="487">
        <v>0</v>
      </c>
    </row>
    <row r="379" spans="1:10" x14ac:dyDescent="0.25">
      <c r="A379" s="487">
        <v>5855</v>
      </c>
      <c r="B379" s="6" t="s">
        <v>481</v>
      </c>
      <c r="C379" s="6" t="s">
        <v>18</v>
      </c>
      <c r="D379" s="6" t="s">
        <v>108</v>
      </c>
      <c r="E379" s="487">
        <v>709.17</v>
      </c>
      <c r="F379" s="487">
        <v>32.85</v>
      </c>
      <c r="G379" s="487">
        <v>222.5</v>
      </c>
      <c r="H379" s="487">
        <v>453.82</v>
      </c>
      <c r="I379" s="487">
        <v>0</v>
      </c>
      <c r="J379" s="487">
        <v>0</v>
      </c>
    </row>
    <row r="380" spans="1:10" x14ac:dyDescent="0.25">
      <c r="A380" s="487">
        <v>5863</v>
      </c>
      <c r="B380" s="6" t="s">
        <v>482</v>
      </c>
      <c r="C380" s="6" t="s">
        <v>18</v>
      </c>
      <c r="D380" s="6" t="s">
        <v>108</v>
      </c>
      <c r="E380" s="487">
        <v>22.4</v>
      </c>
      <c r="F380" s="487">
        <v>0</v>
      </c>
      <c r="G380" s="487">
        <v>0</v>
      </c>
      <c r="H380" s="487">
        <v>22.4</v>
      </c>
      <c r="I380" s="487">
        <v>0</v>
      </c>
      <c r="J380" s="487">
        <v>0</v>
      </c>
    </row>
    <row r="381" spans="1:10" x14ac:dyDescent="0.25">
      <c r="A381" s="487">
        <v>5867</v>
      </c>
      <c r="B381" s="6" t="s">
        <v>49</v>
      </c>
      <c r="C381" s="6" t="s">
        <v>18</v>
      </c>
      <c r="D381" s="6" t="s">
        <v>108</v>
      </c>
      <c r="E381" s="487">
        <v>159</v>
      </c>
      <c r="F381" s="487">
        <v>22.4</v>
      </c>
      <c r="G381" s="487">
        <v>45.45</v>
      </c>
      <c r="H381" s="487">
        <v>91.15</v>
      </c>
      <c r="I381" s="487">
        <v>0</v>
      </c>
      <c r="J381" s="487">
        <v>0</v>
      </c>
    </row>
    <row r="382" spans="1:10" x14ac:dyDescent="0.25">
      <c r="A382" s="487">
        <v>5875</v>
      </c>
      <c r="B382" s="6" t="s">
        <v>483</v>
      </c>
      <c r="C382" s="6" t="s">
        <v>18</v>
      </c>
      <c r="D382" s="6" t="s">
        <v>469</v>
      </c>
      <c r="E382" s="487">
        <v>140.51</v>
      </c>
      <c r="F382" s="487">
        <v>31.51</v>
      </c>
      <c r="G382" s="487">
        <v>46.35</v>
      </c>
      <c r="H382" s="487">
        <v>62.65</v>
      </c>
      <c r="I382" s="487">
        <v>0</v>
      </c>
      <c r="J382" s="487">
        <v>0</v>
      </c>
    </row>
    <row r="383" spans="1:10" x14ac:dyDescent="0.25">
      <c r="A383" s="487">
        <v>5879</v>
      </c>
      <c r="B383" s="6" t="s">
        <v>484</v>
      </c>
      <c r="C383" s="6" t="s">
        <v>18</v>
      </c>
      <c r="D383" s="6" t="s">
        <v>108</v>
      </c>
      <c r="E383" s="487">
        <v>140.22</v>
      </c>
      <c r="F383" s="487">
        <v>22.4</v>
      </c>
      <c r="G383" s="487">
        <v>16.38</v>
      </c>
      <c r="H383" s="487">
        <v>101.44</v>
      </c>
      <c r="I383" s="487">
        <v>0</v>
      </c>
      <c r="J383" s="487">
        <v>0</v>
      </c>
    </row>
    <row r="384" spans="1:10" x14ac:dyDescent="0.25">
      <c r="A384" s="487">
        <v>5882</v>
      </c>
      <c r="B384" s="6" t="s">
        <v>485</v>
      </c>
      <c r="C384" s="6" t="s">
        <v>18</v>
      </c>
      <c r="D384" s="6" t="s">
        <v>437</v>
      </c>
      <c r="E384" s="487">
        <v>124.71</v>
      </c>
      <c r="F384" s="487">
        <v>16.63</v>
      </c>
      <c r="G384" s="487">
        <v>33.1</v>
      </c>
      <c r="H384" s="487">
        <v>74.98</v>
      </c>
      <c r="I384" s="487">
        <v>0</v>
      </c>
      <c r="J384" s="487">
        <v>0</v>
      </c>
    </row>
    <row r="385" spans="1:10" x14ac:dyDescent="0.25">
      <c r="A385" s="487">
        <v>5890</v>
      </c>
      <c r="B385" s="6" t="s">
        <v>486</v>
      </c>
      <c r="C385" s="6" t="s">
        <v>18</v>
      </c>
      <c r="D385" s="6" t="s">
        <v>108</v>
      </c>
      <c r="E385" s="487">
        <v>205.98</v>
      </c>
      <c r="F385" s="487">
        <v>20.46</v>
      </c>
      <c r="G385" s="487">
        <v>119.08</v>
      </c>
      <c r="H385" s="487">
        <v>66.44</v>
      </c>
      <c r="I385" s="487">
        <v>0</v>
      </c>
      <c r="J385" s="487">
        <v>0</v>
      </c>
    </row>
    <row r="386" spans="1:10" x14ac:dyDescent="0.25">
      <c r="A386" s="487">
        <v>5894</v>
      </c>
      <c r="B386" s="6" t="s">
        <v>487</v>
      </c>
      <c r="C386" s="6" t="s">
        <v>18</v>
      </c>
      <c r="D386" s="6" t="s">
        <v>108</v>
      </c>
      <c r="E386" s="487">
        <v>214.97</v>
      </c>
      <c r="F386" s="487">
        <v>20.46</v>
      </c>
      <c r="G386" s="487">
        <v>121.54</v>
      </c>
      <c r="H386" s="487">
        <v>72.97</v>
      </c>
      <c r="I386" s="487">
        <v>0</v>
      </c>
      <c r="J386" s="487">
        <v>0</v>
      </c>
    </row>
    <row r="387" spans="1:10" x14ac:dyDescent="0.25">
      <c r="A387" s="487">
        <v>5901</v>
      </c>
      <c r="B387" s="6" t="s">
        <v>488</v>
      </c>
      <c r="C387" s="6" t="s">
        <v>18</v>
      </c>
      <c r="D387" s="6" t="s">
        <v>437</v>
      </c>
      <c r="E387" s="487">
        <v>322.37</v>
      </c>
      <c r="F387" s="487">
        <v>20.46</v>
      </c>
      <c r="G387" s="487">
        <v>197.94</v>
      </c>
      <c r="H387" s="487">
        <v>103.97</v>
      </c>
      <c r="I387" s="487">
        <v>0</v>
      </c>
      <c r="J387" s="487">
        <v>0</v>
      </c>
    </row>
    <row r="388" spans="1:10" x14ac:dyDescent="0.25">
      <c r="A388" s="487">
        <v>5909</v>
      </c>
      <c r="B388" s="6" t="s">
        <v>489</v>
      </c>
      <c r="C388" s="6" t="s">
        <v>18</v>
      </c>
      <c r="D388" s="6" t="s">
        <v>437</v>
      </c>
      <c r="E388" s="487">
        <v>34.6</v>
      </c>
      <c r="F388" s="487">
        <v>16.63</v>
      </c>
      <c r="G388" s="487">
        <v>8.09</v>
      </c>
      <c r="H388" s="487">
        <v>9.8800000000000008</v>
      </c>
      <c r="I388" s="487">
        <v>0</v>
      </c>
      <c r="J388" s="487">
        <v>0</v>
      </c>
    </row>
    <row r="389" spans="1:10" x14ac:dyDescent="0.25">
      <c r="A389" s="487">
        <v>5921</v>
      </c>
      <c r="B389" s="6" t="s">
        <v>490</v>
      </c>
      <c r="C389" s="6" t="s">
        <v>18</v>
      </c>
      <c r="D389" s="6" t="s">
        <v>469</v>
      </c>
      <c r="E389" s="487">
        <v>6.06</v>
      </c>
      <c r="F389" s="487">
        <v>0</v>
      </c>
      <c r="G389" s="487">
        <v>0</v>
      </c>
      <c r="H389" s="487">
        <v>6.06</v>
      </c>
      <c r="I389" s="487">
        <v>0</v>
      </c>
      <c r="J389" s="487">
        <v>0</v>
      </c>
    </row>
    <row r="390" spans="1:10" x14ac:dyDescent="0.25">
      <c r="A390" s="487">
        <v>5928</v>
      </c>
      <c r="B390" s="6" t="s">
        <v>491</v>
      </c>
      <c r="C390" s="6" t="s">
        <v>18</v>
      </c>
      <c r="D390" s="6" t="s">
        <v>108</v>
      </c>
      <c r="E390" s="487">
        <v>280.70999999999998</v>
      </c>
      <c r="F390" s="487">
        <v>24.97</v>
      </c>
      <c r="G390" s="487">
        <v>163.44</v>
      </c>
      <c r="H390" s="487">
        <v>92.3</v>
      </c>
      <c r="I390" s="487">
        <v>0</v>
      </c>
      <c r="J390" s="487">
        <v>0</v>
      </c>
    </row>
    <row r="391" spans="1:10" x14ac:dyDescent="0.25">
      <c r="A391" s="487">
        <v>5932</v>
      </c>
      <c r="B391" s="6" t="s">
        <v>492</v>
      </c>
      <c r="C391" s="6" t="s">
        <v>18</v>
      </c>
      <c r="D391" s="6" t="s">
        <v>108</v>
      </c>
      <c r="E391" s="487">
        <v>258.33</v>
      </c>
      <c r="F391" s="487">
        <v>35.76</v>
      </c>
      <c r="G391" s="487">
        <v>88.55</v>
      </c>
      <c r="H391" s="487">
        <v>134.02000000000001</v>
      </c>
      <c r="I391" s="487">
        <v>0</v>
      </c>
      <c r="J391" s="487">
        <v>0</v>
      </c>
    </row>
    <row r="392" spans="1:10" x14ac:dyDescent="0.25">
      <c r="A392" s="487">
        <v>5940</v>
      </c>
      <c r="B392" s="6" t="s">
        <v>493</v>
      </c>
      <c r="C392" s="6" t="s">
        <v>18</v>
      </c>
      <c r="D392" s="6" t="s">
        <v>108</v>
      </c>
      <c r="E392" s="487">
        <v>189.78</v>
      </c>
      <c r="F392" s="487">
        <v>28.43</v>
      </c>
      <c r="G392" s="487">
        <v>50.33</v>
      </c>
      <c r="H392" s="487">
        <v>111.02</v>
      </c>
      <c r="I392" s="487">
        <v>0</v>
      </c>
      <c r="J392" s="487">
        <v>0</v>
      </c>
    </row>
    <row r="393" spans="1:10" x14ac:dyDescent="0.25">
      <c r="A393" s="487">
        <v>5944</v>
      </c>
      <c r="B393" s="6" t="s">
        <v>494</v>
      </c>
      <c r="C393" s="6" t="s">
        <v>18</v>
      </c>
      <c r="D393" s="6" t="s">
        <v>108</v>
      </c>
      <c r="E393" s="487">
        <v>230.45</v>
      </c>
      <c r="F393" s="487">
        <v>28.43</v>
      </c>
      <c r="G393" s="487">
        <v>75.13</v>
      </c>
      <c r="H393" s="487">
        <v>126.89</v>
      </c>
      <c r="I393" s="487">
        <v>0</v>
      </c>
      <c r="J393" s="487">
        <v>0</v>
      </c>
    </row>
    <row r="394" spans="1:10" x14ac:dyDescent="0.25">
      <c r="A394" s="487">
        <v>5953</v>
      </c>
      <c r="B394" s="6" t="s">
        <v>495</v>
      </c>
      <c r="C394" s="6" t="s">
        <v>18</v>
      </c>
      <c r="D394" s="6" t="s">
        <v>437</v>
      </c>
      <c r="E394" s="487">
        <v>59.95</v>
      </c>
      <c r="F394" s="487">
        <v>0</v>
      </c>
      <c r="G394" s="487">
        <v>47.43</v>
      </c>
      <c r="H394" s="487">
        <v>12.52</v>
      </c>
      <c r="I394" s="487">
        <v>0</v>
      </c>
      <c r="J394" s="487">
        <v>0</v>
      </c>
    </row>
    <row r="395" spans="1:10" x14ac:dyDescent="0.25">
      <c r="A395" s="487">
        <v>6259</v>
      </c>
      <c r="B395" s="6" t="s">
        <v>496</v>
      </c>
      <c r="C395" s="6" t="s">
        <v>18</v>
      </c>
      <c r="D395" s="6" t="s">
        <v>437</v>
      </c>
      <c r="E395" s="487">
        <v>258.19</v>
      </c>
      <c r="F395" s="487">
        <v>20.46</v>
      </c>
      <c r="G395" s="487">
        <v>163.44</v>
      </c>
      <c r="H395" s="487">
        <v>74.290000000000006</v>
      </c>
      <c r="I395" s="487">
        <v>0</v>
      </c>
      <c r="J395" s="487">
        <v>0</v>
      </c>
    </row>
    <row r="396" spans="1:10" x14ac:dyDescent="0.25">
      <c r="A396" s="487">
        <v>6879</v>
      </c>
      <c r="B396" s="6" t="s">
        <v>51</v>
      </c>
      <c r="C396" s="6" t="s">
        <v>18</v>
      </c>
      <c r="D396" s="6" t="s">
        <v>108</v>
      </c>
      <c r="E396" s="487">
        <v>207.59</v>
      </c>
      <c r="F396" s="487">
        <v>22.4</v>
      </c>
      <c r="G396" s="487">
        <v>69.17</v>
      </c>
      <c r="H396" s="487">
        <v>116.02</v>
      </c>
      <c r="I396" s="487">
        <v>0</v>
      </c>
      <c r="J396" s="487">
        <v>0</v>
      </c>
    </row>
    <row r="397" spans="1:10" x14ac:dyDescent="0.25">
      <c r="A397" s="487">
        <v>7030</v>
      </c>
      <c r="B397" s="6" t="s">
        <v>9308</v>
      </c>
      <c r="C397" s="6" t="s">
        <v>18</v>
      </c>
      <c r="D397" s="6" t="s">
        <v>437</v>
      </c>
      <c r="E397" s="487">
        <v>269.60000000000002</v>
      </c>
      <c r="F397" s="487">
        <v>0</v>
      </c>
      <c r="G397" s="487">
        <v>258.02999999999997</v>
      </c>
      <c r="H397" s="487">
        <v>11.57</v>
      </c>
      <c r="I397" s="487">
        <v>0</v>
      </c>
      <c r="J397" s="487">
        <v>0</v>
      </c>
    </row>
    <row r="398" spans="1:10" x14ac:dyDescent="0.25">
      <c r="A398" s="487">
        <v>7042</v>
      </c>
      <c r="B398" s="6" t="s">
        <v>497</v>
      </c>
      <c r="C398" s="6" t="s">
        <v>18</v>
      </c>
      <c r="D398" s="6" t="s">
        <v>108</v>
      </c>
      <c r="E398" s="487">
        <v>23.8</v>
      </c>
      <c r="F398" s="487">
        <v>0</v>
      </c>
      <c r="G398" s="487">
        <v>23.18</v>
      </c>
      <c r="H398" s="487">
        <v>0.62</v>
      </c>
      <c r="I398" s="487">
        <v>0</v>
      </c>
      <c r="J398" s="487">
        <v>0</v>
      </c>
    </row>
    <row r="399" spans="1:10" x14ac:dyDescent="0.25">
      <c r="A399" s="487">
        <v>7049</v>
      </c>
      <c r="B399" s="6" t="s">
        <v>498</v>
      </c>
      <c r="C399" s="6" t="s">
        <v>18</v>
      </c>
      <c r="D399" s="6" t="s">
        <v>108</v>
      </c>
      <c r="E399" s="487">
        <v>219.53</v>
      </c>
      <c r="F399" s="487">
        <v>22.4</v>
      </c>
      <c r="G399" s="487">
        <v>94.15</v>
      </c>
      <c r="H399" s="487">
        <v>102.98</v>
      </c>
      <c r="I399" s="487">
        <v>0</v>
      </c>
      <c r="J399" s="487">
        <v>0</v>
      </c>
    </row>
    <row r="400" spans="1:10" x14ac:dyDescent="0.25">
      <c r="A400" s="487">
        <v>67826</v>
      </c>
      <c r="B400" s="6" t="s">
        <v>499</v>
      </c>
      <c r="C400" s="6" t="s">
        <v>18</v>
      </c>
      <c r="D400" s="6" t="s">
        <v>108</v>
      </c>
      <c r="E400" s="487">
        <v>192.03</v>
      </c>
      <c r="F400" s="487">
        <v>21.25</v>
      </c>
      <c r="G400" s="487">
        <v>86.33</v>
      </c>
      <c r="H400" s="487">
        <v>84.45</v>
      </c>
      <c r="I400" s="487">
        <v>0</v>
      </c>
      <c r="J400" s="487">
        <v>0</v>
      </c>
    </row>
    <row r="401" spans="1:10" x14ac:dyDescent="0.25">
      <c r="A401" s="487">
        <v>73417</v>
      </c>
      <c r="B401" s="6" t="s">
        <v>500</v>
      </c>
      <c r="C401" s="6" t="s">
        <v>18</v>
      </c>
      <c r="D401" s="6" t="s">
        <v>437</v>
      </c>
      <c r="E401" s="487">
        <v>190.36</v>
      </c>
      <c r="F401" s="487">
        <v>0</v>
      </c>
      <c r="G401" s="487">
        <v>179.21</v>
      </c>
      <c r="H401" s="487">
        <v>11.15</v>
      </c>
      <c r="I401" s="487">
        <v>0</v>
      </c>
      <c r="J401" s="487">
        <v>0</v>
      </c>
    </row>
    <row r="402" spans="1:10" x14ac:dyDescent="0.25">
      <c r="A402" s="487">
        <v>73436</v>
      </c>
      <c r="B402" s="6" t="s">
        <v>501</v>
      </c>
      <c r="C402" s="6" t="s">
        <v>18</v>
      </c>
      <c r="D402" s="6" t="s">
        <v>108</v>
      </c>
      <c r="E402" s="487">
        <v>161.46</v>
      </c>
      <c r="F402" s="487">
        <v>22.4</v>
      </c>
      <c r="G402" s="487">
        <v>61.83</v>
      </c>
      <c r="H402" s="487">
        <v>77.23</v>
      </c>
      <c r="I402" s="487">
        <v>0</v>
      </c>
      <c r="J402" s="487">
        <v>0</v>
      </c>
    </row>
    <row r="403" spans="1:10" x14ac:dyDescent="0.25">
      <c r="A403" s="487">
        <v>73467</v>
      </c>
      <c r="B403" s="6" t="s">
        <v>502</v>
      </c>
      <c r="C403" s="6" t="s">
        <v>18</v>
      </c>
      <c r="D403" s="6" t="s">
        <v>108</v>
      </c>
      <c r="E403" s="487">
        <v>251.91</v>
      </c>
      <c r="F403" s="487">
        <v>20.46</v>
      </c>
      <c r="G403" s="487">
        <v>160.07</v>
      </c>
      <c r="H403" s="487">
        <v>71.38</v>
      </c>
      <c r="I403" s="487">
        <v>0</v>
      </c>
      <c r="J403" s="487">
        <v>0</v>
      </c>
    </row>
    <row r="404" spans="1:10" x14ac:dyDescent="0.25">
      <c r="A404" s="487">
        <v>73536</v>
      </c>
      <c r="B404" s="6" t="s">
        <v>503</v>
      </c>
      <c r="C404" s="6" t="s">
        <v>18</v>
      </c>
      <c r="D404" s="6" t="s">
        <v>108</v>
      </c>
      <c r="E404" s="487">
        <v>20.149999999999999</v>
      </c>
      <c r="F404" s="487">
        <v>0</v>
      </c>
      <c r="G404" s="487">
        <v>19.64</v>
      </c>
      <c r="H404" s="487">
        <v>0.51</v>
      </c>
      <c r="I404" s="487">
        <v>0</v>
      </c>
      <c r="J404" s="487">
        <v>0</v>
      </c>
    </row>
    <row r="405" spans="1:10" x14ac:dyDescent="0.25">
      <c r="A405" s="487">
        <v>83362</v>
      </c>
      <c r="B405" s="6" t="s">
        <v>9309</v>
      </c>
      <c r="C405" s="6" t="s">
        <v>18</v>
      </c>
      <c r="D405" s="6" t="s">
        <v>437</v>
      </c>
      <c r="E405" s="487">
        <v>277.77</v>
      </c>
      <c r="F405" s="487">
        <v>20.46</v>
      </c>
      <c r="G405" s="487">
        <v>168.5</v>
      </c>
      <c r="H405" s="487">
        <v>88.81</v>
      </c>
      <c r="I405" s="487">
        <v>0</v>
      </c>
      <c r="J405" s="487">
        <v>0</v>
      </c>
    </row>
    <row r="406" spans="1:10" x14ac:dyDescent="0.25">
      <c r="A406" s="487">
        <v>83765</v>
      </c>
      <c r="B406" s="6" t="s">
        <v>504</v>
      </c>
      <c r="C406" s="6" t="s">
        <v>18</v>
      </c>
      <c r="D406" s="6" t="s">
        <v>437</v>
      </c>
      <c r="E406" s="487">
        <v>102.12</v>
      </c>
      <c r="F406" s="487">
        <v>27.64</v>
      </c>
      <c r="G406" s="487">
        <v>56.86</v>
      </c>
      <c r="H406" s="487">
        <v>17.62</v>
      </c>
      <c r="I406" s="487">
        <v>0</v>
      </c>
      <c r="J406" s="487">
        <v>0</v>
      </c>
    </row>
    <row r="407" spans="1:10" x14ac:dyDescent="0.25">
      <c r="A407" s="487">
        <v>87445</v>
      </c>
      <c r="B407" s="6" t="s">
        <v>9310</v>
      </c>
      <c r="C407" s="6" t="s">
        <v>18</v>
      </c>
      <c r="D407" s="6" t="s">
        <v>108</v>
      </c>
      <c r="E407" s="487">
        <v>5.26</v>
      </c>
      <c r="F407" s="487">
        <v>0</v>
      </c>
      <c r="G407" s="487">
        <v>4.26</v>
      </c>
      <c r="H407" s="487">
        <v>1</v>
      </c>
      <c r="I407" s="487">
        <v>0</v>
      </c>
      <c r="J407" s="487">
        <v>0</v>
      </c>
    </row>
    <row r="408" spans="1:10" x14ac:dyDescent="0.25">
      <c r="A408" s="487">
        <v>88386</v>
      </c>
      <c r="B408" s="6" t="s">
        <v>9311</v>
      </c>
      <c r="C408" s="6" t="s">
        <v>18</v>
      </c>
      <c r="D408" s="6" t="s">
        <v>108</v>
      </c>
      <c r="E408" s="487">
        <v>4.5199999999999996</v>
      </c>
      <c r="F408" s="487">
        <v>0</v>
      </c>
      <c r="G408" s="487">
        <v>0</v>
      </c>
      <c r="H408" s="487">
        <v>1.83</v>
      </c>
      <c r="I408" s="487">
        <v>0</v>
      </c>
      <c r="J408" s="487">
        <v>2.69</v>
      </c>
    </row>
    <row r="409" spans="1:10" x14ac:dyDescent="0.25">
      <c r="A409" s="487">
        <v>88393</v>
      </c>
      <c r="B409" s="6" t="s">
        <v>9312</v>
      </c>
      <c r="C409" s="6" t="s">
        <v>18</v>
      </c>
      <c r="D409" s="6" t="s">
        <v>108</v>
      </c>
      <c r="E409" s="487">
        <v>6.2</v>
      </c>
      <c r="F409" s="487">
        <v>0</v>
      </c>
      <c r="G409" s="487">
        <v>0</v>
      </c>
      <c r="H409" s="487">
        <v>2.17</v>
      </c>
      <c r="I409" s="487">
        <v>0</v>
      </c>
      <c r="J409" s="487">
        <v>4.03</v>
      </c>
    </row>
    <row r="410" spans="1:10" x14ac:dyDescent="0.25">
      <c r="A410" s="487">
        <v>88399</v>
      </c>
      <c r="B410" s="6" t="s">
        <v>9313</v>
      </c>
      <c r="C410" s="6" t="s">
        <v>18</v>
      </c>
      <c r="D410" s="6" t="s">
        <v>108</v>
      </c>
      <c r="E410" s="487">
        <v>3.34</v>
      </c>
      <c r="F410" s="487">
        <v>0</v>
      </c>
      <c r="G410" s="487">
        <v>0</v>
      </c>
      <c r="H410" s="487">
        <v>1.73</v>
      </c>
      <c r="I410" s="487">
        <v>0</v>
      </c>
      <c r="J410" s="487">
        <v>1.61</v>
      </c>
    </row>
    <row r="411" spans="1:10" x14ac:dyDescent="0.25">
      <c r="A411" s="487">
        <v>88418</v>
      </c>
      <c r="B411" s="6" t="s">
        <v>505</v>
      </c>
      <c r="C411" s="6" t="s">
        <v>18</v>
      </c>
      <c r="D411" s="6" t="s">
        <v>108</v>
      </c>
      <c r="E411" s="487">
        <v>13.31</v>
      </c>
      <c r="F411" s="487">
        <v>0</v>
      </c>
      <c r="G411" s="487">
        <v>0</v>
      </c>
      <c r="H411" s="487">
        <v>12.4</v>
      </c>
      <c r="I411" s="487">
        <v>0</v>
      </c>
      <c r="J411" s="487">
        <v>0.91</v>
      </c>
    </row>
    <row r="412" spans="1:10" x14ac:dyDescent="0.25">
      <c r="A412" s="487">
        <v>88433</v>
      </c>
      <c r="B412" s="6" t="s">
        <v>506</v>
      </c>
      <c r="C412" s="6" t="s">
        <v>18</v>
      </c>
      <c r="D412" s="6" t="s">
        <v>108</v>
      </c>
      <c r="E412" s="487">
        <v>17.36</v>
      </c>
      <c r="F412" s="487">
        <v>0</v>
      </c>
      <c r="G412" s="487">
        <v>0</v>
      </c>
      <c r="H412" s="487">
        <v>16.45</v>
      </c>
      <c r="I412" s="487">
        <v>0</v>
      </c>
      <c r="J412" s="487">
        <v>0.91</v>
      </c>
    </row>
    <row r="413" spans="1:10" x14ac:dyDescent="0.25">
      <c r="A413" s="487">
        <v>88830</v>
      </c>
      <c r="B413" s="6" t="s">
        <v>9314</v>
      </c>
      <c r="C413" s="6" t="s">
        <v>18</v>
      </c>
      <c r="D413" s="6" t="s">
        <v>108</v>
      </c>
      <c r="E413" s="487">
        <v>1.75</v>
      </c>
      <c r="F413" s="487">
        <v>0</v>
      </c>
      <c r="G413" s="487">
        <v>0</v>
      </c>
      <c r="H413" s="487">
        <v>0.68</v>
      </c>
      <c r="I413" s="487">
        <v>0</v>
      </c>
      <c r="J413" s="487">
        <v>1.07</v>
      </c>
    </row>
    <row r="414" spans="1:10" x14ac:dyDescent="0.25">
      <c r="A414" s="487">
        <v>88843</v>
      </c>
      <c r="B414" s="6" t="s">
        <v>507</v>
      </c>
      <c r="C414" s="6" t="s">
        <v>18</v>
      </c>
      <c r="D414" s="6" t="s">
        <v>108</v>
      </c>
      <c r="E414" s="487">
        <v>227.65</v>
      </c>
      <c r="F414" s="487">
        <v>32.85</v>
      </c>
      <c r="G414" s="487">
        <v>194.8</v>
      </c>
      <c r="H414" s="487">
        <v>0</v>
      </c>
      <c r="I414" s="487">
        <v>0</v>
      </c>
      <c r="J414" s="487">
        <v>0</v>
      </c>
    </row>
    <row r="415" spans="1:10" x14ac:dyDescent="0.25">
      <c r="A415" s="487">
        <v>88907</v>
      </c>
      <c r="B415" s="6" t="s">
        <v>508</v>
      </c>
      <c r="C415" s="6" t="s">
        <v>18</v>
      </c>
      <c r="D415" s="6" t="s">
        <v>108</v>
      </c>
      <c r="E415" s="487">
        <v>269.64</v>
      </c>
      <c r="F415" s="487">
        <v>31.51</v>
      </c>
      <c r="G415" s="487">
        <v>94.82</v>
      </c>
      <c r="H415" s="487">
        <v>143.31</v>
      </c>
      <c r="I415" s="487">
        <v>0</v>
      </c>
      <c r="J415" s="487">
        <v>0</v>
      </c>
    </row>
    <row r="416" spans="1:10" x14ac:dyDescent="0.25">
      <c r="A416" s="487">
        <v>89021</v>
      </c>
      <c r="B416" s="6" t="s">
        <v>509</v>
      </c>
      <c r="C416" s="6" t="s">
        <v>18</v>
      </c>
      <c r="D416" s="6" t="s">
        <v>108</v>
      </c>
      <c r="E416" s="487">
        <v>2.75</v>
      </c>
      <c r="F416" s="487">
        <v>0</v>
      </c>
      <c r="G416" s="487">
        <v>0</v>
      </c>
      <c r="H416" s="487">
        <v>1.1000000000000001</v>
      </c>
      <c r="I416" s="487">
        <v>0</v>
      </c>
      <c r="J416" s="487">
        <v>1.65</v>
      </c>
    </row>
    <row r="417" spans="1:10" x14ac:dyDescent="0.25">
      <c r="A417" s="487">
        <v>89028</v>
      </c>
      <c r="B417" s="6" t="s">
        <v>9315</v>
      </c>
      <c r="C417" s="6" t="s">
        <v>18</v>
      </c>
      <c r="D417" s="6" t="s">
        <v>437</v>
      </c>
      <c r="E417" s="487">
        <v>181.42</v>
      </c>
      <c r="F417" s="487">
        <v>0</v>
      </c>
      <c r="G417" s="487">
        <v>172.02</v>
      </c>
      <c r="H417" s="487">
        <v>9.4</v>
      </c>
      <c r="I417" s="487">
        <v>0</v>
      </c>
      <c r="J417" s="487">
        <v>0</v>
      </c>
    </row>
    <row r="418" spans="1:10" x14ac:dyDescent="0.25">
      <c r="A418" s="487">
        <v>89032</v>
      </c>
      <c r="B418" s="6" t="s">
        <v>510</v>
      </c>
      <c r="C418" s="6" t="s">
        <v>18</v>
      </c>
      <c r="D418" s="6" t="s">
        <v>108</v>
      </c>
      <c r="E418" s="487">
        <v>206.89</v>
      </c>
      <c r="F418" s="487">
        <v>32.85</v>
      </c>
      <c r="G418" s="487">
        <v>67.180000000000007</v>
      </c>
      <c r="H418" s="487">
        <v>106.86</v>
      </c>
      <c r="I418" s="487">
        <v>0</v>
      </c>
      <c r="J418" s="487">
        <v>0</v>
      </c>
    </row>
    <row r="419" spans="1:10" x14ac:dyDescent="0.25">
      <c r="A419" s="487">
        <v>89035</v>
      </c>
      <c r="B419" s="6" t="s">
        <v>511</v>
      </c>
      <c r="C419" s="6" t="s">
        <v>18</v>
      </c>
      <c r="D419" s="6" t="s">
        <v>108</v>
      </c>
      <c r="E419" s="487">
        <v>143.36000000000001</v>
      </c>
      <c r="F419" s="487">
        <v>32.85</v>
      </c>
      <c r="G419" s="487">
        <v>72.12</v>
      </c>
      <c r="H419" s="487">
        <v>38.39</v>
      </c>
      <c r="I419" s="487">
        <v>0</v>
      </c>
      <c r="J419" s="487">
        <v>0</v>
      </c>
    </row>
    <row r="420" spans="1:10" x14ac:dyDescent="0.25">
      <c r="A420" s="487">
        <v>89225</v>
      </c>
      <c r="B420" s="6" t="s">
        <v>9316</v>
      </c>
      <c r="C420" s="6" t="s">
        <v>18</v>
      </c>
      <c r="D420" s="6" t="s">
        <v>108</v>
      </c>
      <c r="E420" s="487">
        <v>4.96</v>
      </c>
      <c r="F420" s="487">
        <v>0</v>
      </c>
      <c r="G420" s="487">
        <v>0</v>
      </c>
      <c r="H420" s="487">
        <v>2.81</v>
      </c>
      <c r="I420" s="487">
        <v>0</v>
      </c>
      <c r="J420" s="487">
        <v>2.15</v>
      </c>
    </row>
    <row r="421" spans="1:10" x14ac:dyDescent="0.25">
      <c r="A421" s="487">
        <v>89234</v>
      </c>
      <c r="B421" s="6" t="s">
        <v>512</v>
      </c>
      <c r="C421" s="6" t="s">
        <v>18</v>
      </c>
      <c r="D421" s="6" t="s">
        <v>437</v>
      </c>
      <c r="E421" s="487">
        <v>606.55999999999995</v>
      </c>
      <c r="F421" s="487">
        <v>30.11</v>
      </c>
      <c r="G421" s="487">
        <v>172.47</v>
      </c>
      <c r="H421" s="487">
        <v>403.98</v>
      </c>
      <c r="I421" s="487">
        <v>0</v>
      </c>
      <c r="J421" s="487">
        <v>0</v>
      </c>
    </row>
    <row r="422" spans="1:10" x14ac:dyDescent="0.25">
      <c r="A422" s="487">
        <v>89242</v>
      </c>
      <c r="B422" s="6" t="s">
        <v>513</v>
      </c>
      <c r="C422" s="6" t="s">
        <v>18</v>
      </c>
      <c r="D422" s="6" t="s">
        <v>437</v>
      </c>
      <c r="E422" s="488">
        <v>1422.81</v>
      </c>
      <c r="F422" s="487">
        <v>30.11</v>
      </c>
      <c r="G422" s="487">
        <v>448.97</v>
      </c>
      <c r="H422" s="487">
        <v>943.73</v>
      </c>
      <c r="I422" s="487">
        <v>0</v>
      </c>
      <c r="J422" s="487">
        <v>0</v>
      </c>
    </row>
    <row r="423" spans="1:10" x14ac:dyDescent="0.25">
      <c r="A423" s="487">
        <v>89250</v>
      </c>
      <c r="B423" s="6" t="s">
        <v>514</v>
      </c>
      <c r="C423" s="6" t="s">
        <v>18</v>
      </c>
      <c r="D423" s="6" t="s">
        <v>437</v>
      </c>
      <c r="E423" s="488">
        <v>1233.49</v>
      </c>
      <c r="F423" s="487">
        <v>30.11</v>
      </c>
      <c r="G423" s="487">
        <v>383.35</v>
      </c>
      <c r="H423" s="487">
        <v>820.03</v>
      </c>
      <c r="I423" s="487">
        <v>0</v>
      </c>
      <c r="J423" s="487">
        <v>0</v>
      </c>
    </row>
    <row r="424" spans="1:10" x14ac:dyDescent="0.25">
      <c r="A424" s="487">
        <v>89257</v>
      </c>
      <c r="B424" s="6" t="s">
        <v>515</v>
      </c>
      <c r="C424" s="6" t="s">
        <v>18</v>
      </c>
      <c r="D424" s="6" t="s">
        <v>437</v>
      </c>
      <c r="E424" s="487">
        <v>347.1</v>
      </c>
      <c r="F424" s="487">
        <v>30.11</v>
      </c>
      <c r="G424" s="487">
        <v>89.64</v>
      </c>
      <c r="H424" s="487">
        <v>227.35</v>
      </c>
      <c r="I424" s="487">
        <v>0</v>
      </c>
      <c r="J424" s="487">
        <v>0</v>
      </c>
    </row>
    <row r="425" spans="1:10" x14ac:dyDescent="0.25">
      <c r="A425" s="487">
        <v>89272</v>
      </c>
      <c r="B425" s="6" t="s">
        <v>516</v>
      </c>
      <c r="C425" s="6" t="s">
        <v>18</v>
      </c>
      <c r="D425" s="6" t="s">
        <v>108</v>
      </c>
      <c r="E425" s="487">
        <v>210.57</v>
      </c>
      <c r="F425" s="487">
        <v>26.98</v>
      </c>
      <c r="G425" s="487">
        <v>33.53</v>
      </c>
      <c r="H425" s="487">
        <v>150.06</v>
      </c>
      <c r="I425" s="487">
        <v>0</v>
      </c>
      <c r="J425" s="487">
        <v>0</v>
      </c>
    </row>
    <row r="426" spans="1:10" x14ac:dyDescent="0.25">
      <c r="A426" s="487">
        <v>89278</v>
      </c>
      <c r="B426" s="6" t="s">
        <v>9317</v>
      </c>
      <c r="C426" s="6" t="s">
        <v>18</v>
      </c>
      <c r="D426" s="6" t="s">
        <v>108</v>
      </c>
      <c r="E426" s="487">
        <v>12.19</v>
      </c>
      <c r="F426" s="487">
        <v>0</v>
      </c>
      <c r="G426" s="487">
        <v>8.5299999999999994</v>
      </c>
      <c r="H426" s="487">
        <v>3.66</v>
      </c>
      <c r="I426" s="487">
        <v>0</v>
      </c>
      <c r="J426" s="487">
        <v>0</v>
      </c>
    </row>
    <row r="427" spans="1:10" x14ac:dyDescent="0.25">
      <c r="A427" s="487">
        <v>89843</v>
      </c>
      <c r="B427" s="6" t="s">
        <v>517</v>
      </c>
      <c r="C427" s="6" t="s">
        <v>18</v>
      </c>
      <c r="D427" s="6" t="s">
        <v>108</v>
      </c>
      <c r="E427" s="487">
        <v>219</v>
      </c>
      <c r="F427" s="487">
        <v>54.46</v>
      </c>
      <c r="G427" s="487">
        <v>102.11</v>
      </c>
      <c r="H427" s="487">
        <v>62.43</v>
      </c>
      <c r="I427" s="487">
        <v>0</v>
      </c>
      <c r="J427" s="487">
        <v>0</v>
      </c>
    </row>
    <row r="428" spans="1:10" x14ac:dyDescent="0.25">
      <c r="A428" s="487">
        <v>89876</v>
      </c>
      <c r="B428" s="6" t="s">
        <v>518</v>
      </c>
      <c r="C428" s="6" t="s">
        <v>18</v>
      </c>
      <c r="D428" s="6" t="s">
        <v>108</v>
      </c>
      <c r="E428" s="487">
        <v>345.85</v>
      </c>
      <c r="F428" s="487">
        <v>21.25</v>
      </c>
      <c r="G428" s="487">
        <v>181.74</v>
      </c>
      <c r="H428" s="487">
        <v>142.86000000000001</v>
      </c>
      <c r="I428" s="487">
        <v>0</v>
      </c>
      <c r="J428" s="487">
        <v>0</v>
      </c>
    </row>
    <row r="429" spans="1:10" x14ac:dyDescent="0.25">
      <c r="A429" s="487">
        <v>89883</v>
      </c>
      <c r="B429" s="6" t="s">
        <v>519</v>
      </c>
      <c r="C429" s="6" t="s">
        <v>18</v>
      </c>
      <c r="D429" s="6" t="s">
        <v>108</v>
      </c>
      <c r="E429" s="487">
        <v>382.26</v>
      </c>
      <c r="F429" s="487">
        <v>21.25</v>
      </c>
      <c r="G429" s="487">
        <v>209.02</v>
      </c>
      <c r="H429" s="487">
        <v>151.99</v>
      </c>
      <c r="I429" s="487">
        <v>0</v>
      </c>
      <c r="J429" s="487">
        <v>0</v>
      </c>
    </row>
    <row r="430" spans="1:10" x14ac:dyDescent="0.25">
      <c r="A430" s="487">
        <v>90586</v>
      </c>
      <c r="B430" s="6" t="s">
        <v>520</v>
      </c>
      <c r="C430" s="6" t="s">
        <v>18</v>
      </c>
      <c r="D430" s="6" t="s">
        <v>437</v>
      </c>
      <c r="E430" s="487">
        <v>1.25</v>
      </c>
      <c r="F430" s="487">
        <v>0</v>
      </c>
      <c r="G430" s="487">
        <v>0</v>
      </c>
      <c r="H430" s="487">
        <v>0.81</v>
      </c>
      <c r="I430" s="487">
        <v>0</v>
      </c>
      <c r="J430" s="487">
        <v>0.44</v>
      </c>
    </row>
    <row r="431" spans="1:10" x14ac:dyDescent="0.25">
      <c r="A431" s="487">
        <v>90625</v>
      </c>
      <c r="B431" s="6" t="s">
        <v>521</v>
      </c>
      <c r="C431" s="6" t="s">
        <v>18</v>
      </c>
      <c r="D431" s="6" t="s">
        <v>108</v>
      </c>
      <c r="E431" s="487">
        <v>8.34</v>
      </c>
      <c r="F431" s="487">
        <v>0</v>
      </c>
      <c r="G431" s="487">
        <v>0</v>
      </c>
      <c r="H431" s="487">
        <v>5.65</v>
      </c>
      <c r="I431" s="487">
        <v>0</v>
      </c>
      <c r="J431" s="487">
        <v>2.69</v>
      </c>
    </row>
    <row r="432" spans="1:10" x14ac:dyDescent="0.25">
      <c r="A432" s="487">
        <v>90631</v>
      </c>
      <c r="B432" s="6" t="s">
        <v>522</v>
      </c>
      <c r="C432" s="6" t="s">
        <v>18</v>
      </c>
      <c r="D432" s="6" t="s">
        <v>108</v>
      </c>
      <c r="E432" s="487">
        <v>163.5</v>
      </c>
      <c r="F432" s="487">
        <v>26.48</v>
      </c>
      <c r="G432" s="487">
        <v>4.34</v>
      </c>
      <c r="H432" s="487">
        <v>131.4</v>
      </c>
      <c r="I432" s="487">
        <v>0</v>
      </c>
      <c r="J432" s="487">
        <v>1.28</v>
      </c>
    </row>
    <row r="433" spans="1:10" x14ac:dyDescent="0.25">
      <c r="A433" s="487">
        <v>90637</v>
      </c>
      <c r="B433" s="6" t="s">
        <v>523</v>
      </c>
      <c r="C433" s="6" t="s">
        <v>18</v>
      </c>
      <c r="D433" s="6" t="s">
        <v>108</v>
      </c>
      <c r="E433" s="487">
        <v>14.33</v>
      </c>
      <c r="F433" s="487">
        <v>0</v>
      </c>
      <c r="G433" s="487">
        <v>0</v>
      </c>
      <c r="H433" s="487">
        <v>8.9499999999999993</v>
      </c>
      <c r="I433" s="487">
        <v>0</v>
      </c>
      <c r="J433" s="487">
        <v>5.38</v>
      </c>
    </row>
    <row r="434" spans="1:10" x14ac:dyDescent="0.25">
      <c r="A434" s="487">
        <v>90643</v>
      </c>
      <c r="B434" s="6" t="s">
        <v>524</v>
      </c>
      <c r="C434" s="6" t="s">
        <v>18</v>
      </c>
      <c r="D434" s="6" t="s">
        <v>108</v>
      </c>
      <c r="E434" s="487">
        <v>25.98</v>
      </c>
      <c r="F434" s="487">
        <v>0</v>
      </c>
      <c r="G434" s="487">
        <v>12.64</v>
      </c>
      <c r="H434" s="487">
        <v>13.34</v>
      </c>
      <c r="I434" s="487">
        <v>0</v>
      </c>
      <c r="J434" s="487">
        <v>0</v>
      </c>
    </row>
    <row r="435" spans="1:10" x14ac:dyDescent="0.25">
      <c r="A435" s="487">
        <v>90650</v>
      </c>
      <c r="B435" s="6" t="s">
        <v>525</v>
      </c>
      <c r="C435" s="6" t="s">
        <v>18</v>
      </c>
      <c r="D435" s="6" t="s">
        <v>108</v>
      </c>
      <c r="E435" s="487">
        <v>10.14</v>
      </c>
      <c r="F435" s="487">
        <v>0</v>
      </c>
      <c r="G435" s="487">
        <v>0</v>
      </c>
      <c r="H435" s="487">
        <v>1.78</v>
      </c>
      <c r="I435" s="487">
        <v>0</v>
      </c>
      <c r="J435" s="487">
        <v>8.36</v>
      </c>
    </row>
    <row r="436" spans="1:10" x14ac:dyDescent="0.25">
      <c r="A436" s="487">
        <v>90656</v>
      </c>
      <c r="B436" s="6" t="s">
        <v>526</v>
      </c>
      <c r="C436" s="6" t="s">
        <v>18</v>
      </c>
      <c r="D436" s="6" t="s">
        <v>108</v>
      </c>
      <c r="E436" s="487">
        <v>14.19</v>
      </c>
      <c r="F436" s="487">
        <v>0</v>
      </c>
      <c r="G436" s="487">
        <v>0</v>
      </c>
      <c r="H436" s="487">
        <v>8.69</v>
      </c>
      <c r="I436" s="487">
        <v>0</v>
      </c>
      <c r="J436" s="487">
        <v>5.5</v>
      </c>
    </row>
    <row r="437" spans="1:10" x14ac:dyDescent="0.25">
      <c r="A437" s="487">
        <v>90662</v>
      </c>
      <c r="B437" s="6" t="s">
        <v>527</v>
      </c>
      <c r="C437" s="6" t="s">
        <v>18</v>
      </c>
      <c r="D437" s="6" t="s">
        <v>108</v>
      </c>
      <c r="E437" s="487">
        <v>14.81</v>
      </c>
      <c r="F437" s="487">
        <v>0</v>
      </c>
      <c r="G437" s="487">
        <v>0</v>
      </c>
      <c r="H437" s="487">
        <v>9.31</v>
      </c>
      <c r="I437" s="487">
        <v>0</v>
      </c>
      <c r="J437" s="487">
        <v>5.5</v>
      </c>
    </row>
    <row r="438" spans="1:10" x14ac:dyDescent="0.25">
      <c r="A438" s="487">
        <v>90668</v>
      </c>
      <c r="B438" s="6" t="s">
        <v>9318</v>
      </c>
      <c r="C438" s="6" t="s">
        <v>18</v>
      </c>
      <c r="D438" s="6" t="s">
        <v>437</v>
      </c>
      <c r="E438" s="487">
        <v>32.26</v>
      </c>
      <c r="F438" s="487">
        <v>0</v>
      </c>
      <c r="G438" s="487">
        <v>15.06</v>
      </c>
      <c r="H438" s="487">
        <v>17.2</v>
      </c>
      <c r="I438" s="487">
        <v>0</v>
      </c>
      <c r="J438" s="487">
        <v>0</v>
      </c>
    </row>
    <row r="439" spans="1:10" x14ac:dyDescent="0.25">
      <c r="A439" s="487">
        <v>90674</v>
      </c>
      <c r="B439" s="6" t="s">
        <v>528</v>
      </c>
      <c r="C439" s="6" t="s">
        <v>18</v>
      </c>
      <c r="D439" s="6" t="s">
        <v>108</v>
      </c>
      <c r="E439" s="487">
        <v>754.24</v>
      </c>
      <c r="F439" s="487">
        <v>26.48</v>
      </c>
      <c r="G439" s="487">
        <v>124.67</v>
      </c>
      <c r="H439" s="487">
        <v>603.09</v>
      </c>
      <c r="I439" s="487">
        <v>0</v>
      </c>
      <c r="J439" s="487">
        <v>0</v>
      </c>
    </row>
    <row r="440" spans="1:10" x14ac:dyDescent="0.25">
      <c r="A440" s="487">
        <v>90680</v>
      </c>
      <c r="B440" s="6" t="s">
        <v>529</v>
      </c>
      <c r="C440" s="6" t="s">
        <v>18</v>
      </c>
      <c r="D440" s="6" t="s">
        <v>108</v>
      </c>
      <c r="E440" s="487">
        <v>449.65</v>
      </c>
      <c r="F440" s="487">
        <v>26.48</v>
      </c>
      <c r="G440" s="487">
        <v>96.62</v>
      </c>
      <c r="H440" s="487">
        <v>326.55</v>
      </c>
      <c r="I440" s="487">
        <v>0</v>
      </c>
      <c r="J440" s="487">
        <v>0</v>
      </c>
    </row>
    <row r="441" spans="1:10" x14ac:dyDescent="0.25">
      <c r="A441" s="487">
        <v>90686</v>
      </c>
      <c r="B441" s="6" t="s">
        <v>9319</v>
      </c>
      <c r="C441" s="6" t="s">
        <v>18</v>
      </c>
      <c r="D441" s="6" t="s">
        <v>437</v>
      </c>
      <c r="E441" s="487">
        <v>164.6</v>
      </c>
      <c r="F441" s="487">
        <v>28.43</v>
      </c>
      <c r="G441" s="487">
        <v>61.6</v>
      </c>
      <c r="H441" s="487">
        <v>74.569999999999993</v>
      </c>
      <c r="I441" s="487">
        <v>0</v>
      </c>
      <c r="J441" s="487">
        <v>0</v>
      </c>
    </row>
    <row r="442" spans="1:10" x14ac:dyDescent="0.25">
      <c r="A442" s="487">
        <v>90692</v>
      </c>
      <c r="B442" s="6" t="s">
        <v>530</v>
      </c>
      <c r="C442" s="6" t="s">
        <v>18</v>
      </c>
      <c r="D442" s="6" t="s">
        <v>108</v>
      </c>
      <c r="E442" s="487">
        <v>135.51</v>
      </c>
      <c r="F442" s="487">
        <v>28.43</v>
      </c>
      <c r="G442" s="487">
        <v>44.43</v>
      </c>
      <c r="H442" s="487">
        <v>62.65</v>
      </c>
      <c r="I442" s="487">
        <v>0</v>
      </c>
      <c r="J442" s="487">
        <v>0</v>
      </c>
    </row>
    <row r="443" spans="1:10" x14ac:dyDescent="0.25">
      <c r="A443" s="487">
        <v>90964</v>
      </c>
      <c r="B443" s="6" t="s">
        <v>531</v>
      </c>
      <c r="C443" s="6" t="s">
        <v>18</v>
      </c>
      <c r="D443" s="6" t="s">
        <v>437</v>
      </c>
      <c r="E443" s="487">
        <v>31.76</v>
      </c>
      <c r="F443" s="487">
        <v>0</v>
      </c>
      <c r="G443" s="487">
        <v>15.05</v>
      </c>
      <c r="H443" s="487">
        <v>16.71</v>
      </c>
      <c r="I443" s="487">
        <v>0</v>
      </c>
      <c r="J443" s="487">
        <v>0</v>
      </c>
    </row>
    <row r="444" spans="1:10" x14ac:dyDescent="0.25">
      <c r="A444" s="487">
        <v>90972</v>
      </c>
      <c r="B444" s="6" t="s">
        <v>532</v>
      </c>
      <c r="C444" s="6" t="s">
        <v>18</v>
      </c>
      <c r="D444" s="6" t="s">
        <v>437</v>
      </c>
      <c r="E444" s="487">
        <v>77.739999999999995</v>
      </c>
      <c r="F444" s="487">
        <v>0</v>
      </c>
      <c r="G444" s="487">
        <v>60.98</v>
      </c>
      <c r="H444" s="487">
        <v>16.760000000000002</v>
      </c>
      <c r="I444" s="487">
        <v>0</v>
      </c>
      <c r="J444" s="487">
        <v>0</v>
      </c>
    </row>
    <row r="445" spans="1:10" x14ac:dyDescent="0.25">
      <c r="A445" s="487">
        <v>90979</v>
      </c>
      <c r="B445" s="6" t="s">
        <v>533</v>
      </c>
      <c r="C445" s="6" t="s">
        <v>18</v>
      </c>
      <c r="D445" s="6" t="s">
        <v>437</v>
      </c>
      <c r="E445" s="487">
        <v>200.78</v>
      </c>
      <c r="F445" s="487">
        <v>0</v>
      </c>
      <c r="G445" s="487">
        <v>158.19999999999999</v>
      </c>
      <c r="H445" s="487">
        <v>42.58</v>
      </c>
      <c r="I445" s="487">
        <v>0</v>
      </c>
      <c r="J445" s="487">
        <v>0</v>
      </c>
    </row>
    <row r="446" spans="1:10" x14ac:dyDescent="0.25">
      <c r="A446" s="487">
        <v>90991</v>
      </c>
      <c r="B446" s="6" t="s">
        <v>534</v>
      </c>
      <c r="C446" s="6" t="s">
        <v>18</v>
      </c>
      <c r="D446" s="6" t="s">
        <v>108</v>
      </c>
      <c r="E446" s="487">
        <v>222.99</v>
      </c>
      <c r="F446" s="487">
        <v>31.51</v>
      </c>
      <c r="G446" s="487">
        <v>68.569999999999993</v>
      </c>
      <c r="H446" s="487">
        <v>122.91</v>
      </c>
      <c r="I446" s="487">
        <v>0</v>
      </c>
      <c r="J446" s="487">
        <v>0</v>
      </c>
    </row>
    <row r="447" spans="1:10" x14ac:dyDescent="0.25">
      <c r="A447" s="487">
        <v>90999</v>
      </c>
      <c r="B447" s="6" t="s">
        <v>535</v>
      </c>
      <c r="C447" s="6" t="s">
        <v>18</v>
      </c>
      <c r="D447" s="6" t="s">
        <v>437</v>
      </c>
      <c r="E447" s="487">
        <v>102.7</v>
      </c>
      <c r="F447" s="487">
        <v>0</v>
      </c>
      <c r="G447" s="487">
        <v>82.83</v>
      </c>
      <c r="H447" s="487">
        <v>19.87</v>
      </c>
      <c r="I447" s="487">
        <v>0</v>
      </c>
      <c r="J447" s="487">
        <v>0</v>
      </c>
    </row>
    <row r="448" spans="1:10" x14ac:dyDescent="0.25">
      <c r="A448" s="487">
        <v>91031</v>
      </c>
      <c r="B448" s="6" t="s">
        <v>61</v>
      </c>
      <c r="C448" s="6" t="s">
        <v>18</v>
      </c>
      <c r="D448" s="6" t="s">
        <v>108</v>
      </c>
      <c r="E448" s="487">
        <v>264.55</v>
      </c>
      <c r="F448" s="487">
        <v>20.46</v>
      </c>
      <c r="G448" s="487">
        <v>151.94999999999999</v>
      </c>
      <c r="H448" s="487">
        <v>92.14</v>
      </c>
      <c r="I448" s="487">
        <v>0</v>
      </c>
      <c r="J448" s="487">
        <v>0</v>
      </c>
    </row>
    <row r="449" spans="1:10" x14ac:dyDescent="0.25">
      <c r="A449" s="487">
        <v>91277</v>
      </c>
      <c r="B449" s="6" t="s">
        <v>536</v>
      </c>
      <c r="C449" s="6" t="s">
        <v>18</v>
      </c>
      <c r="D449" s="6" t="s">
        <v>108</v>
      </c>
      <c r="E449" s="487">
        <v>9.7899999999999991</v>
      </c>
      <c r="F449" s="487">
        <v>0</v>
      </c>
      <c r="G449" s="487">
        <v>8.2200000000000006</v>
      </c>
      <c r="H449" s="487">
        <v>1.57</v>
      </c>
      <c r="I449" s="487">
        <v>0</v>
      </c>
      <c r="J449" s="487">
        <v>0</v>
      </c>
    </row>
    <row r="450" spans="1:10" x14ac:dyDescent="0.25">
      <c r="A450" s="487">
        <v>91283</v>
      </c>
      <c r="B450" s="6" t="s">
        <v>537</v>
      </c>
      <c r="C450" s="6" t="s">
        <v>18</v>
      </c>
      <c r="D450" s="6" t="s">
        <v>108</v>
      </c>
      <c r="E450" s="487">
        <v>10.39</v>
      </c>
      <c r="F450" s="487">
        <v>0</v>
      </c>
      <c r="G450" s="487">
        <v>8.27</v>
      </c>
      <c r="H450" s="487">
        <v>2.12</v>
      </c>
      <c r="I450" s="487">
        <v>0</v>
      </c>
      <c r="J450" s="487">
        <v>0</v>
      </c>
    </row>
    <row r="451" spans="1:10" x14ac:dyDescent="0.25">
      <c r="A451" s="487">
        <v>91386</v>
      </c>
      <c r="B451" s="6" t="s">
        <v>538</v>
      </c>
      <c r="C451" s="6" t="s">
        <v>18</v>
      </c>
      <c r="D451" s="6" t="s">
        <v>108</v>
      </c>
      <c r="E451" s="487">
        <v>275.54000000000002</v>
      </c>
      <c r="F451" s="487">
        <v>21.25</v>
      </c>
      <c r="G451" s="487">
        <v>147.01</v>
      </c>
      <c r="H451" s="487">
        <v>107.28</v>
      </c>
      <c r="I451" s="487">
        <v>0</v>
      </c>
      <c r="J451" s="487">
        <v>0</v>
      </c>
    </row>
    <row r="452" spans="1:10" x14ac:dyDescent="0.25">
      <c r="A452" s="487">
        <v>91533</v>
      </c>
      <c r="B452" s="6" t="s">
        <v>539</v>
      </c>
      <c r="C452" s="6" t="s">
        <v>18</v>
      </c>
      <c r="D452" s="6" t="s">
        <v>108</v>
      </c>
      <c r="E452" s="487">
        <v>39.03</v>
      </c>
      <c r="F452" s="487">
        <v>26.48</v>
      </c>
      <c r="G452" s="487">
        <v>10.220000000000001</v>
      </c>
      <c r="H452" s="487">
        <v>2.33</v>
      </c>
      <c r="I452" s="487">
        <v>0</v>
      </c>
      <c r="J452" s="487">
        <v>0</v>
      </c>
    </row>
    <row r="453" spans="1:10" x14ac:dyDescent="0.25">
      <c r="A453" s="487">
        <v>91634</v>
      </c>
      <c r="B453" s="6" t="s">
        <v>540</v>
      </c>
      <c r="C453" s="6" t="s">
        <v>18</v>
      </c>
      <c r="D453" s="6" t="s">
        <v>108</v>
      </c>
      <c r="E453" s="487">
        <v>237.93</v>
      </c>
      <c r="F453" s="487">
        <v>24.97</v>
      </c>
      <c r="G453" s="487">
        <v>139</v>
      </c>
      <c r="H453" s="487">
        <v>73.959999999999994</v>
      </c>
      <c r="I453" s="487">
        <v>0</v>
      </c>
      <c r="J453" s="487">
        <v>0</v>
      </c>
    </row>
    <row r="454" spans="1:10" x14ac:dyDescent="0.25">
      <c r="A454" s="487">
        <v>91645</v>
      </c>
      <c r="B454" s="6" t="s">
        <v>541</v>
      </c>
      <c r="C454" s="6" t="s">
        <v>18</v>
      </c>
      <c r="D454" s="6" t="s">
        <v>437</v>
      </c>
      <c r="E454" s="487">
        <v>483.52</v>
      </c>
      <c r="F454" s="487">
        <v>25.44</v>
      </c>
      <c r="G454" s="487">
        <v>307.38</v>
      </c>
      <c r="H454" s="487">
        <v>150.69999999999999</v>
      </c>
      <c r="I454" s="487">
        <v>0</v>
      </c>
      <c r="J454" s="487">
        <v>0</v>
      </c>
    </row>
    <row r="455" spans="1:10" x14ac:dyDescent="0.25">
      <c r="A455" s="487">
        <v>91692</v>
      </c>
      <c r="B455" s="6" t="s">
        <v>542</v>
      </c>
      <c r="C455" s="6" t="s">
        <v>18</v>
      </c>
      <c r="D455" s="6" t="s">
        <v>108</v>
      </c>
      <c r="E455" s="487">
        <v>32.17</v>
      </c>
      <c r="F455" s="487">
        <v>26.48</v>
      </c>
      <c r="G455" s="487">
        <v>4.34</v>
      </c>
      <c r="H455" s="487">
        <v>0.19</v>
      </c>
      <c r="I455" s="487">
        <v>0</v>
      </c>
      <c r="J455" s="487">
        <v>1.1599999999999999</v>
      </c>
    </row>
    <row r="456" spans="1:10" x14ac:dyDescent="0.25">
      <c r="A456" s="487">
        <v>92043</v>
      </c>
      <c r="B456" s="6" t="s">
        <v>543</v>
      </c>
      <c r="C456" s="6" t="s">
        <v>18</v>
      </c>
      <c r="D456" s="6" t="s">
        <v>437</v>
      </c>
      <c r="E456" s="487">
        <v>13.19</v>
      </c>
      <c r="F456" s="487">
        <v>0</v>
      </c>
      <c r="G456" s="487">
        <v>0</v>
      </c>
      <c r="H456" s="487">
        <v>13.19</v>
      </c>
      <c r="I456" s="487">
        <v>0</v>
      </c>
      <c r="J456" s="487">
        <v>0</v>
      </c>
    </row>
    <row r="457" spans="1:10" x14ac:dyDescent="0.25">
      <c r="A457" s="487">
        <v>92106</v>
      </c>
      <c r="B457" s="6" t="s">
        <v>9320</v>
      </c>
      <c r="C457" s="6" t="s">
        <v>18</v>
      </c>
      <c r="D457" s="6" t="s">
        <v>437</v>
      </c>
      <c r="E457" s="487">
        <v>331.34</v>
      </c>
      <c r="F457" s="487">
        <v>20.46</v>
      </c>
      <c r="G457" s="487">
        <v>181.74</v>
      </c>
      <c r="H457" s="487">
        <v>129.13999999999999</v>
      </c>
      <c r="I457" s="487">
        <v>0</v>
      </c>
      <c r="J457" s="487">
        <v>0</v>
      </c>
    </row>
    <row r="458" spans="1:10" x14ac:dyDescent="0.25">
      <c r="A458" s="487">
        <v>92112</v>
      </c>
      <c r="B458" s="6" t="s">
        <v>9321</v>
      </c>
      <c r="C458" s="6" t="s">
        <v>18</v>
      </c>
      <c r="D458" s="6" t="s">
        <v>108</v>
      </c>
      <c r="E458" s="487">
        <v>3.23</v>
      </c>
      <c r="F458" s="487">
        <v>0</v>
      </c>
      <c r="G458" s="487">
        <v>0</v>
      </c>
      <c r="H458" s="487">
        <v>2.16</v>
      </c>
      <c r="I458" s="487">
        <v>0</v>
      </c>
      <c r="J458" s="487">
        <v>1.07</v>
      </c>
    </row>
    <row r="459" spans="1:10" x14ac:dyDescent="0.25">
      <c r="A459" s="487">
        <v>92118</v>
      </c>
      <c r="B459" s="6" t="s">
        <v>9322</v>
      </c>
      <c r="C459" s="6" t="s">
        <v>18</v>
      </c>
      <c r="D459" s="6" t="s">
        <v>108</v>
      </c>
      <c r="E459" s="487">
        <v>0.41</v>
      </c>
      <c r="F459" s="487">
        <v>0</v>
      </c>
      <c r="G459" s="487">
        <v>0</v>
      </c>
      <c r="H459" s="487">
        <v>0.41</v>
      </c>
      <c r="I459" s="487">
        <v>0</v>
      </c>
      <c r="J459" s="487">
        <v>0</v>
      </c>
    </row>
    <row r="460" spans="1:10" x14ac:dyDescent="0.25">
      <c r="A460" s="487">
        <v>92138</v>
      </c>
      <c r="B460" s="6" t="s">
        <v>544</v>
      </c>
      <c r="C460" s="6" t="s">
        <v>18</v>
      </c>
      <c r="D460" s="6" t="s">
        <v>108</v>
      </c>
      <c r="E460" s="487">
        <v>93.46</v>
      </c>
      <c r="F460" s="487">
        <v>18.170000000000002</v>
      </c>
      <c r="G460" s="487">
        <v>39.79</v>
      </c>
      <c r="H460" s="487">
        <v>35.5</v>
      </c>
      <c r="I460" s="487">
        <v>0</v>
      </c>
      <c r="J460" s="487">
        <v>0</v>
      </c>
    </row>
    <row r="461" spans="1:10" x14ac:dyDescent="0.25">
      <c r="A461" s="487">
        <v>92145</v>
      </c>
      <c r="B461" s="6" t="s">
        <v>545</v>
      </c>
      <c r="C461" s="6" t="s">
        <v>18</v>
      </c>
      <c r="D461" s="6" t="s">
        <v>108</v>
      </c>
      <c r="E461" s="487">
        <v>73.69</v>
      </c>
      <c r="F461" s="487">
        <v>18.170000000000002</v>
      </c>
      <c r="G461" s="487">
        <v>42.53</v>
      </c>
      <c r="H461" s="487">
        <v>12.99</v>
      </c>
      <c r="I461" s="487">
        <v>0</v>
      </c>
      <c r="J461" s="487">
        <v>0</v>
      </c>
    </row>
    <row r="462" spans="1:10" x14ac:dyDescent="0.25">
      <c r="A462" s="487">
        <v>92242</v>
      </c>
      <c r="B462" s="6" t="s">
        <v>546</v>
      </c>
      <c r="C462" s="6" t="s">
        <v>18</v>
      </c>
      <c r="D462" s="6" t="s">
        <v>437</v>
      </c>
      <c r="E462" s="487">
        <v>416.88</v>
      </c>
      <c r="F462" s="487">
        <v>25.44</v>
      </c>
      <c r="G462" s="487">
        <v>282.16000000000003</v>
      </c>
      <c r="H462" s="487">
        <v>109.28</v>
      </c>
      <c r="I462" s="487">
        <v>0</v>
      </c>
      <c r="J462" s="487">
        <v>0</v>
      </c>
    </row>
    <row r="463" spans="1:10" x14ac:dyDescent="0.25">
      <c r="A463" s="487">
        <v>92716</v>
      </c>
      <c r="B463" s="6" t="s">
        <v>9323</v>
      </c>
      <c r="C463" s="6" t="s">
        <v>18</v>
      </c>
      <c r="D463" s="6" t="s">
        <v>108</v>
      </c>
      <c r="E463" s="487">
        <v>94.23</v>
      </c>
      <c r="F463" s="487">
        <v>0</v>
      </c>
      <c r="G463" s="487">
        <v>93.87</v>
      </c>
      <c r="H463" s="487">
        <v>0.36</v>
      </c>
      <c r="I463" s="487">
        <v>0</v>
      </c>
      <c r="J463" s="487">
        <v>0</v>
      </c>
    </row>
    <row r="464" spans="1:10" x14ac:dyDescent="0.25">
      <c r="A464" s="487">
        <v>92960</v>
      </c>
      <c r="B464" s="6" t="s">
        <v>547</v>
      </c>
      <c r="C464" s="6" t="s">
        <v>18</v>
      </c>
      <c r="D464" s="6" t="s">
        <v>437</v>
      </c>
      <c r="E464" s="487">
        <v>19.329999999999998</v>
      </c>
      <c r="F464" s="487">
        <v>0</v>
      </c>
      <c r="G464" s="487">
        <v>9.33</v>
      </c>
      <c r="H464" s="487">
        <v>10</v>
      </c>
      <c r="I464" s="487">
        <v>0</v>
      </c>
      <c r="J464" s="487">
        <v>0</v>
      </c>
    </row>
    <row r="465" spans="1:10" x14ac:dyDescent="0.25">
      <c r="A465" s="487">
        <v>92966</v>
      </c>
      <c r="B465" s="6" t="s">
        <v>548</v>
      </c>
      <c r="C465" s="6" t="s">
        <v>18</v>
      </c>
      <c r="D465" s="6" t="s">
        <v>108</v>
      </c>
      <c r="E465" s="487">
        <v>33.65</v>
      </c>
      <c r="F465" s="487">
        <v>24.95</v>
      </c>
      <c r="G465" s="487">
        <v>4.34</v>
      </c>
      <c r="H465" s="487">
        <v>4.3600000000000003</v>
      </c>
      <c r="I465" s="487">
        <v>0</v>
      </c>
      <c r="J465" s="487">
        <v>0</v>
      </c>
    </row>
    <row r="466" spans="1:10" x14ac:dyDescent="0.25">
      <c r="A466" s="487">
        <v>93224</v>
      </c>
      <c r="B466" s="6" t="s">
        <v>549</v>
      </c>
      <c r="C466" s="6" t="s">
        <v>18</v>
      </c>
      <c r="D466" s="6" t="s">
        <v>108</v>
      </c>
      <c r="E466" s="488">
        <v>1125.78</v>
      </c>
      <c r="F466" s="487">
        <v>26.48</v>
      </c>
      <c r="G466" s="487">
        <v>161.52000000000001</v>
      </c>
      <c r="H466" s="487">
        <v>937.78</v>
      </c>
      <c r="I466" s="487">
        <v>0</v>
      </c>
      <c r="J466" s="487">
        <v>0</v>
      </c>
    </row>
    <row r="467" spans="1:10" x14ac:dyDescent="0.25">
      <c r="A467" s="487">
        <v>93233</v>
      </c>
      <c r="B467" s="6" t="s">
        <v>550</v>
      </c>
      <c r="C467" s="6" t="s">
        <v>18</v>
      </c>
      <c r="D467" s="6" t="s">
        <v>108</v>
      </c>
      <c r="E467" s="487">
        <v>5.33</v>
      </c>
      <c r="F467" s="487">
        <v>0</v>
      </c>
      <c r="G467" s="487">
        <v>4.3899999999999997</v>
      </c>
      <c r="H467" s="487">
        <v>0.94</v>
      </c>
      <c r="I467" s="487">
        <v>0</v>
      </c>
      <c r="J467" s="487">
        <v>0</v>
      </c>
    </row>
    <row r="468" spans="1:10" x14ac:dyDescent="0.25">
      <c r="A468" s="487">
        <v>93272</v>
      </c>
      <c r="B468" s="6" t="s">
        <v>9324</v>
      </c>
      <c r="C468" s="6" t="s">
        <v>18</v>
      </c>
      <c r="D468" s="6" t="s">
        <v>108</v>
      </c>
      <c r="E468" s="487">
        <v>104.01</v>
      </c>
      <c r="F468" s="487">
        <v>26.98</v>
      </c>
      <c r="G468" s="487">
        <v>4.34</v>
      </c>
      <c r="H468" s="487">
        <v>64.650000000000006</v>
      </c>
      <c r="I468" s="487">
        <v>0</v>
      </c>
      <c r="J468" s="487">
        <v>8.0399999999999991</v>
      </c>
    </row>
    <row r="469" spans="1:10" x14ac:dyDescent="0.25">
      <c r="A469" s="487">
        <v>93281</v>
      </c>
      <c r="B469" s="6" t="s">
        <v>33</v>
      </c>
      <c r="C469" s="6" t="s">
        <v>18</v>
      </c>
      <c r="D469" s="6" t="s">
        <v>108</v>
      </c>
      <c r="E469" s="487">
        <v>29.1</v>
      </c>
      <c r="F469" s="487">
        <v>23.53</v>
      </c>
      <c r="G469" s="487">
        <v>4.34</v>
      </c>
      <c r="H469" s="487">
        <v>0.56000000000000005</v>
      </c>
      <c r="I469" s="487">
        <v>0</v>
      </c>
      <c r="J469" s="487">
        <v>0.67</v>
      </c>
    </row>
    <row r="470" spans="1:10" x14ac:dyDescent="0.25">
      <c r="A470" s="487">
        <v>93287</v>
      </c>
      <c r="B470" s="6" t="s">
        <v>551</v>
      </c>
      <c r="C470" s="6" t="s">
        <v>18</v>
      </c>
      <c r="D470" s="6" t="s">
        <v>108</v>
      </c>
      <c r="E470" s="487">
        <v>331.09</v>
      </c>
      <c r="F470" s="487">
        <v>26.98</v>
      </c>
      <c r="G470" s="487">
        <v>4.34</v>
      </c>
      <c r="H470" s="487">
        <v>288.58999999999997</v>
      </c>
      <c r="I470" s="487">
        <v>0</v>
      </c>
      <c r="J470" s="487">
        <v>11.18</v>
      </c>
    </row>
    <row r="471" spans="1:10" x14ac:dyDescent="0.25">
      <c r="A471" s="487">
        <v>93402</v>
      </c>
      <c r="B471" s="6" t="s">
        <v>552</v>
      </c>
      <c r="C471" s="6" t="s">
        <v>18</v>
      </c>
      <c r="D471" s="6" t="s">
        <v>108</v>
      </c>
      <c r="E471" s="487">
        <v>275.12</v>
      </c>
      <c r="F471" s="487">
        <v>24.97</v>
      </c>
      <c r="G471" s="487">
        <v>163.44</v>
      </c>
      <c r="H471" s="487">
        <v>86.71</v>
      </c>
      <c r="I471" s="487">
        <v>0</v>
      </c>
      <c r="J471" s="487">
        <v>0</v>
      </c>
    </row>
    <row r="472" spans="1:10" x14ac:dyDescent="0.25">
      <c r="A472" s="487">
        <v>93408</v>
      </c>
      <c r="B472" s="6" t="s">
        <v>9325</v>
      </c>
      <c r="C472" s="6" t="s">
        <v>18</v>
      </c>
      <c r="D472" s="6" t="s">
        <v>437</v>
      </c>
      <c r="E472" s="487">
        <v>97.82</v>
      </c>
      <c r="F472" s="487">
        <v>28.2</v>
      </c>
      <c r="G472" s="487">
        <v>51.79</v>
      </c>
      <c r="H472" s="487">
        <v>17.829999999999998</v>
      </c>
      <c r="I472" s="487">
        <v>0</v>
      </c>
      <c r="J472" s="487">
        <v>0</v>
      </c>
    </row>
    <row r="473" spans="1:10" x14ac:dyDescent="0.25">
      <c r="A473" s="487">
        <v>93415</v>
      </c>
      <c r="B473" s="6" t="s">
        <v>553</v>
      </c>
      <c r="C473" s="6" t="s">
        <v>18</v>
      </c>
      <c r="D473" s="6" t="s">
        <v>437</v>
      </c>
      <c r="E473" s="487">
        <v>14.84</v>
      </c>
      <c r="F473" s="487">
        <v>0</v>
      </c>
      <c r="G473" s="487">
        <v>14.21</v>
      </c>
      <c r="H473" s="487">
        <v>0.63</v>
      </c>
      <c r="I473" s="487">
        <v>0</v>
      </c>
      <c r="J473" s="487">
        <v>0</v>
      </c>
    </row>
    <row r="474" spans="1:10" x14ac:dyDescent="0.25">
      <c r="A474" s="487">
        <v>93421</v>
      </c>
      <c r="B474" s="6" t="s">
        <v>554</v>
      </c>
      <c r="C474" s="6" t="s">
        <v>18</v>
      </c>
      <c r="D474" s="6" t="s">
        <v>437</v>
      </c>
      <c r="E474" s="487">
        <v>75.8</v>
      </c>
      <c r="F474" s="487">
        <v>0</v>
      </c>
      <c r="G474" s="487">
        <v>67.48</v>
      </c>
      <c r="H474" s="487">
        <v>8.32</v>
      </c>
      <c r="I474" s="487">
        <v>0</v>
      </c>
      <c r="J474" s="487">
        <v>0</v>
      </c>
    </row>
    <row r="475" spans="1:10" x14ac:dyDescent="0.25">
      <c r="A475" s="487">
        <v>93427</v>
      </c>
      <c r="B475" s="6" t="s">
        <v>555</v>
      </c>
      <c r="C475" s="6" t="s">
        <v>18</v>
      </c>
      <c r="D475" s="6" t="s">
        <v>437</v>
      </c>
      <c r="E475" s="487">
        <v>173.05</v>
      </c>
      <c r="F475" s="487">
        <v>0</v>
      </c>
      <c r="G475" s="487">
        <v>161.27000000000001</v>
      </c>
      <c r="H475" s="487">
        <v>11.78</v>
      </c>
      <c r="I475" s="487">
        <v>0</v>
      </c>
      <c r="J475" s="487">
        <v>0</v>
      </c>
    </row>
    <row r="476" spans="1:10" x14ac:dyDescent="0.25">
      <c r="A476" s="487">
        <v>93433</v>
      </c>
      <c r="B476" s="6" t="s">
        <v>9326</v>
      </c>
      <c r="C476" s="6" t="s">
        <v>18</v>
      </c>
      <c r="D476" s="6" t="s">
        <v>437</v>
      </c>
      <c r="E476" s="488">
        <v>2574.65</v>
      </c>
      <c r="F476" s="487">
        <v>92.37</v>
      </c>
      <c r="G476" s="488">
        <v>2192.94</v>
      </c>
      <c r="H476" s="487">
        <v>289.33999999999997</v>
      </c>
      <c r="I476" s="487">
        <v>0</v>
      </c>
      <c r="J476" s="487">
        <v>0</v>
      </c>
    </row>
    <row r="477" spans="1:10" x14ac:dyDescent="0.25">
      <c r="A477" s="487">
        <v>93439</v>
      </c>
      <c r="B477" s="6" t="s">
        <v>9327</v>
      </c>
      <c r="C477" s="6" t="s">
        <v>18</v>
      </c>
      <c r="D477" s="6" t="s">
        <v>437</v>
      </c>
      <c r="E477" s="487">
        <v>247.66</v>
      </c>
      <c r="F477" s="487">
        <v>92.37</v>
      </c>
      <c r="G477" s="487">
        <v>138.72999999999999</v>
      </c>
      <c r="H477" s="487">
        <v>16.559999999999999</v>
      </c>
      <c r="I477" s="487">
        <v>0</v>
      </c>
      <c r="J477" s="487">
        <v>0</v>
      </c>
    </row>
    <row r="478" spans="1:10" x14ac:dyDescent="0.25">
      <c r="A478" s="487">
        <v>95121</v>
      </c>
      <c r="B478" s="6" t="s">
        <v>556</v>
      </c>
      <c r="C478" s="6" t="s">
        <v>18</v>
      </c>
      <c r="D478" s="6" t="s">
        <v>437</v>
      </c>
      <c r="E478" s="487">
        <v>303.19</v>
      </c>
      <c r="F478" s="487">
        <v>92.37</v>
      </c>
      <c r="G478" s="487">
        <v>25.74</v>
      </c>
      <c r="H478" s="487">
        <v>130.26</v>
      </c>
      <c r="I478" s="487">
        <v>0</v>
      </c>
      <c r="J478" s="487">
        <v>54.82</v>
      </c>
    </row>
    <row r="479" spans="1:10" x14ac:dyDescent="0.25">
      <c r="A479" s="487">
        <v>95127</v>
      </c>
      <c r="B479" s="6" t="s">
        <v>557</v>
      </c>
      <c r="C479" s="6" t="s">
        <v>18</v>
      </c>
      <c r="D479" s="6" t="s">
        <v>437</v>
      </c>
      <c r="E479" s="487">
        <v>221.91</v>
      </c>
      <c r="F479" s="487">
        <v>26.48</v>
      </c>
      <c r="G479" s="487">
        <v>152.49</v>
      </c>
      <c r="H479" s="487">
        <v>42.94</v>
      </c>
      <c r="I479" s="487">
        <v>0</v>
      </c>
      <c r="J479" s="487">
        <v>0</v>
      </c>
    </row>
    <row r="480" spans="1:10" x14ac:dyDescent="0.25">
      <c r="A480" s="487">
        <v>95133</v>
      </c>
      <c r="B480" s="6" t="s">
        <v>558</v>
      </c>
      <c r="C480" s="6" t="s">
        <v>18</v>
      </c>
      <c r="D480" s="6" t="s">
        <v>437</v>
      </c>
      <c r="E480" s="487">
        <v>187.08</v>
      </c>
      <c r="F480" s="487">
        <v>28.66</v>
      </c>
      <c r="G480" s="487">
        <v>36.78</v>
      </c>
      <c r="H480" s="487">
        <v>121.64</v>
      </c>
      <c r="I480" s="487">
        <v>0</v>
      </c>
      <c r="J480" s="487">
        <v>0</v>
      </c>
    </row>
    <row r="481" spans="1:10" x14ac:dyDescent="0.25">
      <c r="A481" s="487">
        <v>95139</v>
      </c>
      <c r="B481" s="6" t="s">
        <v>559</v>
      </c>
      <c r="C481" s="6" t="s">
        <v>18</v>
      </c>
      <c r="D481" s="6" t="s">
        <v>469</v>
      </c>
      <c r="E481" s="487">
        <v>0.06</v>
      </c>
      <c r="F481" s="487">
        <v>0</v>
      </c>
      <c r="G481" s="487">
        <v>0</v>
      </c>
      <c r="H481" s="487">
        <v>0.06</v>
      </c>
      <c r="I481" s="487">
        <v>0</v>
      </c>
      <c r="J481" s="487">
        <v>0</v>
      </c>
    </row>
    <row r="482" spans="1:10" x14ac:dyDescent="0.25">
      <c r="A482" s="487">
        <v>95212</v>
      </c>
      <c r="B482" s="6" t="s">
        <v>9328</v>
      </c>
      <c r="C482" s="6" t="s">
        <v>18</v>
      </c>
      <c r="D482" s="6" t="s">
        <v>108</v>
      </c>
      <c r="E482" s="487">
        <v>113.61</v>
      </c>
      <c r="F482" s="487">
        <v>26.98</v>
      </c>
      <c r="G482" s="487">
        <v>4.34</v>
      </c>
      <c r="H482" s="487">
        <v>74.25</v>
      </c>
      <c r="I482" s="487">
        <v>0</v>
      </c>
      <c r="J482" s="487">
        <v>8.0399999999999991</v>
      </c>
    </row>
    <row r="483" spans="1:10" x14ac:dyDescent="0.25">
      <c r="A483" s="487">
        <v>95258</v>
      </c>
      <c r="B483" s="6" t="s">
        <v>560</v>
      </c>
      <c r="C483" s="6" t="s">
        <v>18</v>
      </c>
      <c r="D483" s="6" t="s">
        <v>108</v>
      </c>
      <c r="E483" s="487">
        <v>33.06</v>
      </c>
      <c r="F483" s="487">
        <v>24.95</v>
      </c>
      <c r="G483" s="487">
        <v>4.34</v>
      </c>
      <c r="H483" s="487">
        <v>3.77</v>
      </c>
      <c r="I483" s="487">
        <v>0</v>
      </c>
      <c r="J483" s="487">
        <v>0</v>
      </c>
    </row>
    <row r="484" spans="1:10" x14ac:dyDescent="0.25">
      <c r="A484" s="487">
        <v>95264</v>
      </c>
      <c r="B484" s="6" t="s">
        <v>561</v>
      </c>
      <c r="C484" s="6" t="s">
        <v>18</v>
      </c>
      <c r="D484" s="6" t="s">
        <v>108</v>
      </c>
      <c r="E484" s="487">
        <v>7.12</v>
      </c>
      <c r="F484" s="487">
        <v>0</v>
      </c>
      <c r="G484" s="487">
        <v>4.45</v>
      </c>
      <c r="H484" s="487">
        <v>2.67</v>
      </c>
      <c r="I484" s="487">
        <v>0</v>
      </c>
      <c r="J484" s="487">
        <v>0</v>
      </c>
    </row>
    <row r="485" spans="1:10" x14ac:dyDescent="0.25">
      <c r="A485" s="487">
        <v>95270</v>
      </c>
      <c r="B485" s="6" t="s">
        <v>562</v>
      </c>
      <c r="C485" s="6" t="s">
        <v>18</v>
      </c>
      <c r="D485" s="6" t="s">
        <v>437</v>
      </c>
      <c r="E485" s="487">
        <v>9.18</v>
      </c>
      <c r="F485" s="487">
        <v>0</v>
      </c>
      <c r="G485" s="487">
        <v>8.2200000000000006</v>
      </c>
      <c r="H485" s="487">
        <v>0.96</v>
      </c>
      <c r="I485" s="487">
        <v>0</v>
      </c>
      <c r="J485" s="487">
        <v>0</v>
      </c>
    </row>
    <row r="486" spans="1:10" x14ac:dyDescent="0.25">
      <c r="A486" s="487">
        <v>95276</v>
      </c>
      <c r="B486" s="6" t="s">
        <v>9329</v>
      </c>
      <c r="C486" s="6" t="s">
        <v>18</v>
      </c>
      <c r="D486" s="6" t="s">
        <v>437</v>
      </c>
      <c r="E486" s="487">
        <v>3.01</v>
      </c>
      <c r="F486" s="487">
        <v>0</v>
      </c>
      <c r="G486" s="487">
        <v>0</v>
      </c>
      <c r="H486" s="487">
        <v>0.83</v>
      </c>
      <c r="I486" s="487">
        <v>0</v>
      </c>
      <c r="J486" s="487">
        <v>2.1800000000000002</v>
      </c>
    </row>
    <row r="487" spans="1:10" x14ac:dyDescent="0.25">
      <c r="A487" s="487">
        <v>95282</v>
      </c>
      <c r="B487" s="6" t="s">
        <v>9330</v>
      </c>
      <c r="C487" s="6" t="s">
        <v>18</v>
      </c>
      <c r="D487" s="6" t="s">
        <v>437</v>
      </c>
      <c r="E487" s="487">
        <v>9.32</v>
      </c>
      <c r="F487" s="487">
        <v>0</v>
      </c>
      <c r="G487" s="487">
        <v>8.1999999999999993</v>
      </c>
      <c r="H487" s="487">
        <v>1.1200000000000001</v>
      </c>
      <c r="I487" s="487">
        <v>0</v>
      </c>
      <c r="J487" s="487">
        <v>0</v>
      </c>
    </row>
    <row r="488" spans="1:10" x14ac:dyDescent="0.25">
      <c r="A488" s="487">
        <v>95620</v>
      </c>
      <c r="B488" s="6" t="s">
        <v>563</v>
      </c>
      <c r="C488" s="6" t="s">
        <v>18</v>
      </c>
      <c r="D488" s="6" t="s">
        <v>108</v>
      </c>
      <c r="E488" s="487">
        <v>32.369999999999997</v>
      </c>
      <c r="F488" s="487">
        <v>24.95</v>
      </c>
      <c r="G488" s="487">
        <v>4.34</v>
      </c>
      <c r="H488" s="487">
        <v>3.08</v>
      </c>
      <c r="I488" s="487">
        <v>0</v>
      </c>
      <c r="J488" s="487">
        <v>0</v>
      </c>
    </row>
    <row r="489" spans="1:10" x14ac:dyDescent="0.25">
      <c r="A489" s="487">
        <v>95631</v>
      </c>
      <c r="B489" s="6" t="s">
        <v>564</v>
      </c>
      <c r="C489" s="6" t="s">
        <v>18</v>
      </c>
      <c r="D489" s="6" t="s">
        <v>108</v>
      </c>
      <c r="E489" s="487">
        <v>227.59</v>
      </c>
      <c r="F489" s="487">
        <v>22.4</v>
      </c>
      <c r="G489" s="487">
        <v>94.15</v>
      </c>
      <c r="H489" s="487">
        <v>111.04</v>
      </c>
      <c r="I489" s="487">
        <v>0</v>
      </c>
      <c r="J489" s="487">
        <v>0</v>
      </c>
    </row>
    <row r="490" spans="1:10" x14ac:dyDescent="0.25">
      <c r="A490" s="487">
        <v>95702</v>
      </c>
      <c r="B490" s="6" t="s">
        <v>565</v>
      </c>
      <c r="C490" s="6" t="s">
        <v>18</v>
      </c>
      <c r="D490" s="6" t="s">
        <v>108</v>
      </c>
      <c r="E490" s="487">
        <v>46.07</v>
      </c>
      <c r="F490" s="487">
        <v>26.48</v>
      </c>
      <c r="G490" s="487">
        <v>4.34</v>
      </c>
      <c r="H490" s="487">
        <v>12.56</v>
      </c>
      <c r="I490" s="487">
        <v>0</v>
      </c>
      <c r="J490" s="487">
        <v>2.69</v>
      </c>
    </row>
    <row r="491" spans="1:10" x14ac:dyDescent="0.25">
      <c r="A491" s="487">
        <v>95708</v>
      </c>
      <c r="B491" s="6" t="s">
        <v>566</v>
      </c>
      <c r="C491" s="6" t="s">
        <v>18</v>
      </c>
      <c r="D491" s="6" t="s">
        <v>108</v>
      </c>
      <c r="E491" s="487">
        <v>160.28</v>
      </c>
      <c r="F491" s="487">
        <v>26.48</v>
      </c>
      <c r="G491" s="487">
        <v>4.34</v>
      </c>
      <c r="H491" s="487">
        <v>125.94</v>
      </c>
      <c r="I491" s="487">
        <v>0</v>
      </c>
      <c r="J491" s="487">
        <v>3.52</v>
      </c>
    </row>
    <row r="492" spans="1:10" x14ac:dyDescent="0.25">
      <c r="A492" s="487">
        <v>95714</v>
      </c>
      <c r="B492" s="6" t="s">
        <v>567</v>
      </c>
      <c r="C492" s="6" t="s">
        <v>18</v>
      </c>
      <c r="D492" s="6" t="s">
        <v>108</v>
      </c>
      <c r="E492" s="487">
        <v>277.38</v>
      </c>
      <c r="F492" s="487">
        <v>31.51</v>
      </c>
      <c r="G492" s="487">
        <v>94.82</v>
      </c>
      <c r="H492" s="487">
        <v>151.05000000000001</v>
      </c>
      <c r="I492" s="487">
        <v>0</v>
      </c>
      <c r="J492" s="487">
        <v>0</v>
      </c>
    </row>
    <row r="493" spans="1:10" x14ac:dyDescent="0.25">
      <c r="A493" s="487">
        <v>95720</v>
      </c>
      <c r="B493" s="6" t="s">
        <v>568</v>
      </c>
      <c r="C493" s="6" t="s">
        <v>18</v>
      </c>
      <c r="D493" s="6" t="s">
        <v>108</v>
      </c>
      <c r="E493" s="487">
        <v>271.73</v>
      </c>
      <c r="F493" s="487">
        <v>31.51</v>
      </c>
      <c r="G493" s="487">
        <v>94.82</v>
      </c>
      <c r="H493" s="487">
        <v>145.4</v>
      </c>
      <c r="I493" s="487">
        <v>0</v>
      </c>
      <c r="J493" s="487">
        <v>0</v>
      </c>
    </row>
    <row r="494" spans="1:10" x14ac:dyDescent="0.25">
      <c r="A494" s="487">
        <v>95872</v>
      </c>
      <c r="B494" s="6" t="s">
        <v>569</v>
      </c>
      <c r="C494" s="6" t="s">
        <v>18</v>
      </c>
      <c r="D494" s="6" t="s">
        <v>437</v>
      </c>
      <c r="E494" s="487">
        <v>293.58</v>
      </c>
      <c r="F494" s="487">
        <v>0</v>
      </c>
      <c r="G494" s="487">
        <v>274.75</v>
      </c>
      <c r="H494" s="487">
        <v>18.829999999999998</v>
      </c>
      <c r="I494" s="487">
        <v>0</v>
      </c>
      <c r="J494" s="487">
        <v>0</v>
      </c>
    </row>
    <row r="495" spans="1:10" x14ac:dyDescent="0.25">
      <c r="A495" s="487">
        <v>96013</v>
      </c>
      <c r="B495" s="6" t="s">
        <v>570</v>
      </c>
      <c r="C495" s="6" t="s">
        <v>18</v>
      </c>
      <c r="D495" s="6" t="s">
        <v>108</v>
      </c>
      <c r="E495" s="487">
        <v>197.06</v>
      </c>
      <c r="F495" s="487">
        <v>32.85</v>
      </c>
      <c r="G495" s="487">
        <v>101.62</v>
      </c>
      <c r="H495" s="487">
        <v>62.59</v>
      </c>
      <c r="I495" s="487">
        <v>0</v>
      </c>
      <c r="J495" s="487">
        <v>0</v>
      </c>
    </row>
    <row r="496" spans="1:10" x14ac:dyDescent="0.25">
      <c r="A496" s="487">
        <v>96020</v>
      </c>
      <c r="B496" s="6" t="s">
        <v>571</v>
      </c>
      <c r="C496" s="6" t="s">
        <v>18</v>
      </c>
      <c r="D496" s="6" t="s">
        <v>108</v>
      </c>
      <c r="E496" s="487">
        <v>196.48</v>
      </c>
      <c r="F496" s="487">
        <v>32.85</v>
      </c>
      <c r="G496" s="487">
        <v>101.62</v>
      </c>
      <c r="H496" s="487">
        <v>62.01</v>
      </c>
      <c r="I496" s="487">
        <v>0</v>
      </c>
      <c r="J496" s="487">
        <v>0</v>
      </c>
    </row>
    <row r="497" spans="1:10" x14ac:dyDescent="0.25">
      <c r="A497" s="487">
        <v>96028</v>
      </c>
      <c r="B497" s="6" t="s">
        <v>572</v>
      </c>
      <c r="C497" s="6" t="s">
        <v>18</v>
      </c>
      <c r="D497" s="6" t="s">
        <v>108</v>
      </c>
      <c r="E497" s="487">
        <v>152.97999999999999</v>
      </c>
      <c r="F497" s="487">
        <v>32.85</v>
      </c>
      <c r="G497" s="487">
        <v>72.12</v>
      </c>
      <c r="H497" s="487">
        <v>48.01</v>
      </c>
      <c r="I497" s="487">
        <v>0</v>
      </c>
      <c r="J497" s="487">
        <v>0</v>
      </c>
    </row>
    <row r="498" spans="1:10" x14ac:dyDescent="0.25">
      <c r="A498" s="487">
        <v>96035</v>
      </c>
      <c r="B498" s="6" t="s">
        <v>573</v>
      </c>
      <c r="C498" s="6" t="s">
        <v>18</v>
      </c>
      <c r="D498" s="6" t="s">
        <v>437</v>
      </c>
      <c r="E498" s="487">
        <v>285.98</v>
      </c>
      <c r="F498" s="487">
        <v>21.25</v>
      </c>
      <c r="G498" s="487">
        <v>147.01</v>
      </c>
      <c r="H498" s="487">
        <v>117.72</v>
      </c>
      <c r="I498" s="487">
        <v>0</v>
      </c>
      <c r="J498" s="487">
        <v>0</v>
      </c>
    </row>
    <row r="499" spans="1:10" x14ac:dyDescent="0.25">
      <c r="A499" s="487">
        <v>96157</v>
      </c>
      <c r="B499" s="6" t="s">
        <v>574</v>
      </c>
      <c r="C499" s="6" t="s">
        <v>18</v>
      </c>
      <c r="D499" s="6" t="s">
        <v>108</v>
      </c>
      <c r="E499" s="487">
        <v>153.56</v>
      </c>
      <c r="F499" s="487">
        <v>32.85</v>
      </c>
      <c r="G499" s="487">
        <v>72.12</v>
      </c>
      <c r="H499" s="487">
        <v>48.59</v>
      </c>
      <c r="I499" s="487">
        <v>0</v>
      </c>
      <c r="J499" s="487">
        <v>0</v>
      </c>
    </row>
    <row r="500" spans="1:10" x14ac:dyDescent="0.25">
      <c r="A500" s="487">
        <v>96158</v>
      </c>
      <c r="B500" s="6" t="s">
        <v>575</v>
      </c>
      <c r="C500" s="6" t="s">
        <v>18</v>
      </c>
      <c r="D500" s="6" t="s">
        <v>108</v>
      </c>
      <c r="E500" s="487">
        <v>151.30000000000001</v>
      </c>
      <c r="F500" s="487">
        <v>28.43</v>
      </c>
      <c r="G500" s="487">
        <v>44.43</v>
      </c>
      <c r="H500" s="487">
        <v>78.44</v>
      </c>
      <c r="I500" s="487">
        <v>0</v>
      </c>
      <c r="J500" s="487">
        <v>0</v>
      </c>
    </row>
    <row r="501" spans="1:10" x14ac:dyDescent="0.25">
      <c r="A501" s="487">
        <v>96245</v>
      </c>
      <c r="B501" s="6" t="s">
        <v>576</v>
      </c>
      <c r="C501" s="6" t="s">
        <v>18</v>
      </c>
      <c r="D501" s="6" t="s">
        <v>108</v>
      </c>
      <c r="E501" s="487">
        <v>121.74</v>
      </c>
      <c r="F501" s="487">
        <v>31.51</v>
      </c>
      <c r="G501" s="487">
        <v>21.85</v>
      </c>
      <c r="H501" s="487">
        <v>68.38</v>
      </c>
      <c r="I501" s="487">
        <v>0</v>
      </c>
      <c r="J501" s="487">
        <v>0</v>
      </c>
    </row>
    <row r="502" spans="1:10" x14ac:dyDescent="0.25">
      <c r="A502" s="487">
        <v>96463</v>
      </c>
      <c r="B502" s="6" t="s">
        <v>577</v>
      </c>
      <c r="C502" s="6" t="s">
        <v>18</v>
      </c>
      <c r="D502" s="6" t="s">
        <v>108</v>
      </c>
      <c r="E502" s="487">
        <v>214.13</v>
      </c>
      <c r="F502" s="487">
        <v>22.4</v>
      </c>
      <c r="G502" s="487">
        <v>68.569999999999993</v>
      </c>
      <c r="H502" s="487">
        <v>123.16</v>
      </c>
      <c r="I502" s="487">
        <v>0</v>
      </c>
      <c r="J502" s="487">
        <v>0</v>
      </c>
    </row>
    <row r="503" spans="1:10" x14ac:dyDescent="0.25">
      <c r="A503" s="487">
        <v>98764</v>
      </c>
      <c r="B503" s="6" t="s">
        <v>578</v>
      </c>
      <c r="C503" s="6" t="s">
        <v>18</v>
      </c>
      <c r="D503" s="6" t="s">
        <v>108</v>
      </c>
      <c r="E503" s="487">
        <v>4.08</v>
      </c>
      <c r="F503" s="487">
        <v>0</v>
      </c>
      <c r="G503" s="487">
        <v>0</v>
      </c>
      <c r="H503" s="487">
        <v>0.14000000000000001</v>
      </c>
      <c r="I503" s="487">
        <v>0</v>
      </c>
      <c r="J503" s="487">
        <v>3.94</v>
      </c>
    </row>
    <row r="504" spans="1:10" x14ac:dyDescent="0.25">
      <c r="A504" s="487">
        <v>99833</v>
      </c>
      <c r="B504" s="6" t="s">
        <v>9331</v>
      </c>
      <c r="C504" s="6" t="s">
        <v>18</v>
      </c>
      <c r="D504" s="6" t="s">
        <v>108</v>
      </c>
      <c r="E504" s="487">
        <v>1.99</v>
      </c>
      <c r="F504" s="487">
        <v>0</v>
      </c>
      <c r="G504" s="487">
        <v>0</v>
      </c>
      <c r="H504" s="487">
        <v>0.38</v>
      </c>
      <c r="I504" s="487">
        <v>0</v>
      </c>
      <c r="J504" s="487">
        <v>1.61</v>
      </c>
    </row>
    <row r="505" spans="1:10" x14ac:dyDescent="0.25">
      <c r="A505" s="487">
        <v>100641</v>
      </c>
      <c r="B505" s="6" t="s">
        <v>579</v>
      </c>
      <c r="C505" s="6" t="s">
        <v>18</v>
      </c>
      <c r="D505" s="6" t="s">
        <v>437</v>
      </c>
      <c r="E505" s="488">
        <v>4736.08</v>
      </c>
      <c r="F505" s="487">
        <v>25.85</v>
      </c>
      <c r="G505" s="488">
        <v>4338.74</v>
      </c>
      <c r="H505" s="487">
        <v>371.49</v>
      </c>
      <c r="I505" s="487">
        <v>0</v>
      </c>
      <c r="J505" s="487">
        <v>0</v>
      </c>
    </row>
    <row r="506" spans="1:10" x14ac:dyDescent="0.25">
      <c r="A506" s="487">
        <v>100647</v>
      </c>
      <c r="B506" s="6" t="s">
        <v>580</v>
      </c>
      <c r="C506" s="6" t="s">
        <v>18</v>
      </c>
      <c r="D506" s="6" t="s">
        <v>437</v>
      </c>
      <c r="E506" s="488">
        <v>6328.9</v>
      </c>
      <c r="F506" s="487">
        <v>25.85</v>
      </c>
      <c r="G506" s="488">
        <v>5422.34</v>
      </c>
      <c r="H506" s="487">
        <v>880.71</v>
      </c>
      <c r="I506" s="487">
        <v>0</v>
      </c>
      <c r="J506" s="487">
        <v>0</v>
      </c>
    </row>
    <row r="507" spans="1:10" x14ac:dyDescent="0.25">
      <c r="A507" s="487">
        <v>102275</v>
      </c>
      <c r="B507" s="6" t="s">
        <v>581</v>
      </c>
      <c r="C507" s="6" t="s">
        <v>18</v>
      </c>
      <c r="D507" s="6" t="s">
        <v>108</v>
      </c>
      <c r="E507" s="487">
        <v>32.61</v>
      </c>
      <c r="F507" s="487">
        <v>24.95</v>
      </c>
      <c r="G507" s="487">
        <v>4.34</v>
      </c>
      <c r="H507" s="487">
        <v>1.86</v>
      </c>
      <c r="I507" s="487">
        <v>0</v>
      </c>
      <c r="J507" s="487">
        <v>1.46</v>
      </c>
    </row>
    <row r="508" spans="1:10" x14ac:dyDescent="0.25">
      <c r="A508" s="487">
        <v>104091</v>
      </c>
      <c r="B508" s="6" t="s">
        <v>9332</v>
      </c>
      <c r="C508" s="6" t="s">
        <v>18</v>
      </c>
      <c r="D508" s="6" t="s">
        <v>108</v>
      </c>
      <c r="E508" s="487">
        <v>0.73</v>
      </c>
      <c r="F508" s="487">
        <v>0</v>
      </c>
      <c r="G508" s="487">
        <v>0</v>
      </c>
      <c r="H508" s="487">
        <v>0.15</v>
      </c>
      <c r="I508" s="487">
        <v>0</v>
      </c>
      <c r="J508" s="487">
        <v>0.57999999999999996</v>
      </c>
    </row>
    <row r="509" spans="1:10" x14ac:dyDescent="0.25">
      <c r="A509" s="487">
        <v>104097</v>
      </c>
      <c r="B509" s="6" t="s">
        <v>9333</v>
      </c>
      <c r="C509" s="6" t="s">
        <v>18</v>
      </c>
      <c r="D509" s="6" t="s">
        <v>108</v>
      </c>
      <c r="E509" s="487">
        <v>1.02</v>
      </c>
      <c r="F509" s="487">
        <v>0</v>
      </c>
      <c r="G509" s="487">
        <v>0</v>
      </c>
      <c r="H509" s="487">
        <v>0.22</v>
      </c>
      <c r="I509" s="487">
        <v>0</v>
      </c>
      <c r="J509" s="487">
        <v>0.8</v>
      </c>
    </row>
    <row r="510" spans="1:10" x14ac:dyDescent="0.25">
      <c r="A510" s="487">
        <v>5632</v>
      </c>
      <c r="B510" s="6" t="s">
        <v>582</v>
      </c>
      <c r="C510" s="6" t="s">
        <v>19</v>
      </c>
      <c r="D510" s="6" t="s">
        <v>469</v>
      </c>
      <c r="E510" s="487">
        <v>100.63</v>
      </c>
      <c r="F510" s="487">
        <v>31.51</v>
      </c>
      <c r="G510" s="487">
        <v>4.34</v>
      </c>
      <c r="H510" s="487">
        <v>64.78</v>
      </c>
      <c r="I510" s="487">
        <v>0</v>
      </c>
      <c r="J510" s="487">
        <v>0</v>
      </c>
    </row>
    <row r="511" spans="1:10" x14ac:dyDescent="0.25">
      <c r="A511" s="487">
        <v>5679</v>
      </c>
      <c r="B511" s="6" t="s">
        <v>583</v>
      </c>
      <c r="C511" s="6" t="s">
        <v>19</v>
      </c>
      <c r="D511" s="6" t="s">
        <v>108</v>
      </c>
      <c r="E511" s="487">
        <v>68.5</v>
      </c>
      <c r="F511" s="487">
        <v>31.51</v>
      </c>
      <c r="G511" s="487">
        <v>4.34</v>
      </c>
      <c r="H511" s="487">
        <v>32.65</v>
      </c>
      <c r="I511" s="487">
        <v>0</v>
      </c>
      <c r="J511" s="487">
        <v>0</v>
      </c>
    </row>
    <row r="512" spans="1:10" x14ac:dyDescent="0.25">
      <c r="A512" s="487">
        <v>5681</v>
      </c>
      <c r="B512" s="6" t="s">
        <v>584</v>
      </c>
      <c r="C512" s="6" t="s">
        <v>19</v>
      </c>
      <c r="D512" s="6" t="s">
        <v>108</v>
      </c>
      <c r="E512" s="487">
        <v>64.89</v>
      </c>
      <c r="F512" s="487">
        <v>31.51</v>
      </c>
      <c r="G512" s="487">
        <v>4.34</v>
      </c>
      <c r="H512" s="487">
        <v>29.04</v>
      </c>
      <c r="I512" s="487">
        <v>0</v>
      </c>
      <c r="J512" s="487">
        <v>0</v>
      </c>
    </row>
    <row r="513" spans="1:10" x14ac:dyDescent="0.25">
      <c r="A513" s="487">
        <v>5685</v>
      </c>
      <c r="B513" s="6" t="s">
        <v>585</v>
      </c>
      <c r="C513" s="6" t="s">
        <v>19</v>
      </c>
      <c r="D513" s="6" t="s">
        <v>108</v>
      </c>
      <c r="E513" s="487">
        <v>64.099999999999994</v>
      </c>
      <c r="F513" s="487">
        <v>22.4</v>
      </c>
      <c r="G513" s="487">
        <v>4.34</v>
      </c>
      <c r="H513" s="487">
        <v>37.36</v>
      </c>
      <c r="I513" s="487">
        <v>0</v>
      </c>
      <c r="J513" s="487">
        <v>0</v>
      </c>
    </row>
    <row r="514" spans="1:10" x14ac:dyDescent="0.25">
      <c r="A514" s="487">
        <v>5690</v>
      </c>
      <c r="B514" s="6" t="s">
        <v>586</v>
      </c>
      <c r="C514" s="6" t="s">
        <v>19</v>
      </c>
      <c r="D514" s="6" t="s">
        <v>108</v>
      </c>
      <c r="E514" s="487">
        <v>5</v>
      </c>
      <c r="F514" s="487">
        <v>0</v>
      </c>
      <c r="G514" s="487">
        <v>0</v>
      </c>
      <c r="H514" s="487">
        <v>5</v>
      </c>
      <c r="I514" s="487">
        <v>0</v>
      </c>
      <c r="J514" s="487">
        <v>0</v>
      </c>
    </row>
    <row r="515" spans="1:10" x14ac:dyDescent="0.25">
      <c r="A515" s="487">
        <v>5806</v>
      </c>
      <c r="B515" s="6" t="s">
        <v>587</v>
      </c>
      <c r="C515" s="6" t="s">
        <v>19</v>
      </c>
      <c r="D515" s="6" t="s">
        <v>108</v>
      </c>
      <c r="E515" s="487">
        <v>0.27</v>
      </c>
      <c r="F515" s="487">
        <v>0</v>
      </c>
      <c r="G515" s="487">
        <v>0</v>
      </c>
      <c r="H515" s="487">
        <v>0.27</v>
      </c>
      <c r="I515" s="487">
        <v>0</v>
      </c>
      <c r="J515" s="487">
        <v>0</v>
      </c>
    </row>
    <row r="516" spans="1:10" x14ac:dyDescent="0.25">
      <c r="A516" s="487">
        <v>5826</v>
      </c>
      <c r="B516" s="6" t="s">
        <v>588</v>
      </c>
      <c r="C516" s="6" t="s">
        <v>19</v>
      </c>
      <c r="D516" s="6" t="s">
        <v>108</v>
      </c>
      <c r="E516" s="487">
        <v>60.91</v>
      </c>
      <c r="F516" s="487">
        <v>20.46</v>
      </c>
      <c r="G516" s="487">
        <v>4.34</v>
      </c>
      <c r="H516" s="487">
        <v>36.11</v>
      </c>
      <c r="I516" s="487">
        <v>0</v>
      </c>
      <c r="J516" s="487">
        <v>0</v>
      </c>
    </row>
    <row r="517" spans="1:10" x14ac:dyDescent="0.25">
      <c r="A517" s="487">
        <v>5829</v>
      </c>
      <c r="B517" s="6" t="s">
        <v>589</v>
      </c>
      <c r="C517" s="6" t="s">
        <v>19</v>
      </c>
      <c r="D517" s="6" t="s">
        <v>437</v>
      </c>
      <c r="E517" s="487">
        <v>160.69999999999999</v>
      </c>
      <c r="F517" s="487">
        <v>92.37</v>
      </c>
      <c r="G517" s="487">
        <v>25.74</v>
      </c>
      <c r="H517" s="487">
        <v>42.59</v>
      </c>
      <c r="I517" s="487">
        <v>0</v>
      </c>
      <c r="J517" s="487">
        <v>0</v>
      </c>
    </row>
    <row r="518" spans="1:10" x14ac:dyDescent="0.25">
      <c r="A518" s="487">
        <v>5837</v>
      </c>
      <c r="B518" s="6" t="s">
        <v>48</v>
      </c>
      <c r="C518" s="6" t="s">
        <v>19</v>
      </c>
      <c r="D518" s="6" t="s">
        <v>437</v>
      </c>
      <c r="E518" s="487">
        <v>161.22</v>
      </c>
      <c r="F518" s="487">
        <v>30.11</v>
      </c>
      <c r="G518" s="487">
        <v>4.34</v>
      </c>
      <c r="H518" s="487">
        <v>126.77</v>
      </c>
      <c r="I518" s="487">
        <v>0</v>
      </c>
      <c r="J518" s="487">
        <v>0</v>
      </c>
    </row>
    <row r="519" spans="1:10" x14ac:dyDescent="0.25">
      <c r="A519" s="487">
        <v>5841</v>
      </c>
      <c r="B519" s="6" t="s">
        <v>590</v>
      </c>
      <c r="C519" s="6" t="s">
        <v>19</v>
      </c>
      <c r="D519" s="6" t="s">
        <v>108</v>
      </c>
      <c r="E519" s="487">
        <v>5.74</v>
      </c>
      <c r="F519" s="487">
        <v>0</v>
      </c>
      <c r="G519" s="487">
        <v>0</v>
      </c>
      <c r="H519" s="487">
        <v>5.74</v>
      </c>
      <c r="I519" s="487">
        <v>0</v>
      </c>
      <c r="J519" s="487">
        <v>0</v>
      </c>
    </row>
    <row r="520" spans="1:10" x14ac:dyDescent="0.25">
      <c r="A520" s="487">
        <v>5845</v>
      </c>
      <c r="B520" s="6" t="s">
        <v>591</v>
      </c>
      <c r="C520" s="6" t="s">
        <v>19</v>
      </c>
      <c r="D520" s="6" t="s">
        <v>108</v>
      </c>
      <c r="E520" s="487">
        <v>65.36</v>
      </c>
      <c r="F520" s="487">
        <v>32.85</v>
      </c>
      <c r="G520" s="487">
        <v>4.34</v>
      </c>
      <c r="H520" s="487">
        <v>28.17</v>
      </c>
      <c r="I520" s="487">
        <v>0</v>
      </c>
      <c r="J520" s="487">
        <v>0</v>
      </c>
    </row>
    <row r="521" spans="1:10" x14ac:dyDescent="0.25">
      <c r="A521" s="487">
        <v>5849</v>
      </c>
      <c r="B521" s="6" t="s">
        <v>592</v>
      </c>
      <c r="C521" s="6" t="s">
        <v>19</v>
      </c>
      <c r="D521" s="6" t="s">
        <v>108</v>
      </c>
      <c r="E521" s="487">
        <v>98.63</v>
      </c>
      <c r="F521" s="487">
        <v>32.85</v>
      </c>
      <c r="G521" s="487">
        <v>4.34</v>
      </c>
      <c r="H521" s="487">
        <v>61.44</v>
      </c>
      <c r="I521" s="487">
        <v>0</v>
      </c>
      <c r="J521" s="487">
        <v>0</v>
      </c>
    </row>
    <row r="522" spans="1:10" x14ac:dyDescent="0.25">
      <c r="A522" s="487">
        <v>5853</v>
      </c>
      <c r="B522" s="6" t="s">
        <v>593</v>
      </c>
      <c r="C522" s="6" t="s">
        <v>19</v>
      </c>
      <c r="D522" s="6" t="s">
        <v>108</v>
      </c>
      <c r="E522" s="487">
        <v>99</v>
      </c>
      <c r="F522" s="487">
        <v>32.85</v>
      </c>
      <c r="G522" s="487">
        <v>4.34</v>
      </c>
      <c r="H522" s="487">
        <v>61.81</v>
      </c>
      <c r="I522" s="487">
        <v>0</v>
      </c>
      <c r="J522" s="487">
        <v>0</v>
      </c>
    </row>
    <row r="523" spans="1:10" x14ac:dyDescent="0.25">
      <c r="A523" s="487">
        <v>5857</v>
      </c>
      <c r="B523" s="6" t="s">
        <v>594</v>
      </c>
      <c r="C523" s="6" t="s">
        <v>19</v>
      </c>
      <c r="D523" s="6" t="s">
        <v>108</v>
      </c>
      <c r="E523" s="487">
        <v>239.69</v>
      </c>
      <c r="F523" s="487">
        <v>32.85</v>
      </c>
      <c r="G523" s="487">
        <v>4.34</v>
      </c>
      <c r="H523" s="487">
        <v>202.5</v>
      </c>
      <c r="I523" s="487">
        <v>0</v>
      </c>
      <c r="J523" s="487">
        <v>0</v>
      </c>
    </row>
    <row r="524" spans="1:10" x14ac:dyDescent="0.25">
      <c r="A524" s="487">
        <v>5865</v>
      </c>
      <c r="B524" s="6" t="s">
        <v>595</v>
      </c>
      <c r="C524" s="6" t="s">
        <v>19</v>
      </c>
      <c r="D524" s="6" t="s">
        <v>108</v>
      </c>
      <c r="E524" s="487">
        <v>11.27</v>
      </c>
      <c r="F524" s="487">
        <v>0</v>
      </c>
      <c r="G524" s="487">
        <v>0</v>
      </c>
      <c r="H524" s="487">
        <v>11.27</v>
      </c>
      <c r="I524" s="487">
        <v>0</v>
      </c>
      <c r="J524" s="487">
        <v>0</v>
      </c>
    </row>
    <row r="525" spans="1:10" x14ac:dyDescent="0.25">
      <c r="A525" s="487">
        <v>5869</v>
      </c>
      <c r="B525" s="6" t="s">
        <v>50</v>
      </c>
      <c r="C525" s="6" t="s">
        <v>19</v>
      </c>
      <c r="D525" s="6" t="s">
        <v>108</v>
      </c>
      <c r="E525" s="487">
        <v>72.62</v>
      </c>
      <c r="F525" s="487">
        <v>22.4</v>
      </c>
      <c r="G525" s="487">
        <v>4.34</v>
      </c>
      <c r="H525" s="487">
        <v>45.88</v>
      </c>
      <c r="I525" s="487">
        <v>0</v>
      </c>
      <c r="J525" s="487">
        <v>0</v>
      </c>
    </row>
    <row r="526" spans="1:10" x14ac:dyDescent="0.25">
      <c r="A526" s="487">
        <v>5877</v>
      </c>
      <c r="B526" s="6" t="s">
        <v>596</v>
      </c>
      <c r="C526" s="6" t="s">
        <v>19</v>
      </c>
      <c r="D526" s="6" t="s">
        <v>469</v>
      </c>
      <c r="E526" s="487">
        <v>67.349999999999994</v>
      </c>
      <c r="F526" s="487">
        <v>31.51</v>
      </c>
      <c r="G526" s="487">
        <v>4.34</v>
      </c>
      <c r="H526" s="487">
        <v>31.5</v>
      </c>
      <c r="I526" s="487">
        <v>0</v>
      </c>
      <c r="J526" s="487">
        <v>0</v>
      </c>
    </row>
    <row r="527" spans="1:10" x14ac:dyDescent="0.25">
      <c r="A527" s="487">
        <v>5881</v>
      </c>
      <c r="B527" s="6" t="s">
        <v>597</v>
      </c>
      <c r="C527" s="6" t="s">
        <v>19</v>
      </c>
      <c r="D527" s="6" t="s">
        <v>108</v>
      </c>
      <c r="E527" s="487">
        <v>77.8</v>
      </c>
      <c r="F527" s="487">
        <v>22.4</v>
      </c>
      <c r="G527" s="487">
        <v>4.34</v>
      </c>
      <c r="H527" s="487">
        <v>51.06</v>
      </c>
      <c r="I527" s="487">
        <v>0</v>
      </c>
      <c r="J527" s="487">
        <v>0</v>
      </c>
    </row>
    <row r="528" spans="1:10" x14ac:dyDescent="0.25">
      <c r="A528" s="487">
        <v>5884</v>
      </c>
      <c r="B528" s="6" t="s">
        <v>598</v>
      </c>
      <c r="C528" s="6" t="s">
        <v>19</v>
      </c>
      <c r="D528" s="6" t="s">
        <v>437</v>
      </c>
      <c r="E528" s="487">
        <v>54.18</v>
      </c>
      <c r="F528" s="487">
        <v>16.63</v>
      </c>
      <c r="G528" s="487">
        <v>5.35</v>
      </c>
      <c r="H528" s="487">
        <v>32.200000000000003</v>
      </c>
      <c r="I528" s="487">
        <v>0</v>
      </c>
      <c r="J528" s="487">
        <v>0</v>
      </c>
    </row>
    <row r="529" spans="1:10" x14ac:dyDescent="0.25">
      <c r="A529" s="487">
        <v>5892</v>
      </c>
      <c r="B529" s="6" t="s">
        <v>599</v>
      </c>
      <c r="C529" s="6" t="s">
        <v>19</v>
      </c>
      <c r="D529" s="6" t="s">
        <v>108</v>
      </c>
      <c r="E529" s="487">
        <v>55.15</v>
      </c>
      <c r="F529" s="487">
        <v>20.46</v>
      </c>
      <c r="G529" s="487">
        <v>4.34</v>
      </c>
      <c r="H529" s="487">
        <v>30.35</v>
      </c>
      <c r="I529" s="487">
        <v>0</v>
      </c>
      <c r="J529" s="487">
        <v>0</v>
      </c>
    </row>
    <row r="530" spans="1:10" x14ac:dyDescent="0.25">
      <c r="A530" s="487">
        <v>5896</v>
      </c>
      <c r="B530" s="6" t="s">
        <v>600</v>
      </c>
      <c r="C530" s="6" t="s">
        <v>19</v>
      </c>
      <c r="D530" s="6" t="s">
        <v>108</v>
      </c>
      <c r="E530" s="487">
        <v>58.14</v>
      </c>
      <c r="F530" s="487">
        <v>20.46</v>
      </c>
      <c r="G530" s="487">
        <v>4.34</v>
      </c>
      <c r="H530" s="487">
        <v>33.340000000000003</v>
      </c>
      <c r="I530" s="487">
        <v>0</v>
      </c>
      <c r="J530" s="487">
        <v>0</v>
      </c>
    </row>
    <row r="531" spans="1:10" x14ac:dyDescent="0.25">
      <c r="A531" s="487">
        <v>5903</v>
      </c>
      <c r="B531" s="6" t="s">
        <v>601</v>
      </c>
      <c r="C531" s="6" t="s">
        <v>19</v>
      </c>
      <c r="D531" s="6" t="s">
        <v>437</v>
      </c>
      <c r="E531" s="487">
        <v>73.08</v>
      </c>
      <c r="F531" s="487">
        <v>20.46</v>
      </c>
      <c r="G531" s="487">
        <v>4.34</v>
      </c>
      <c r="H531" s="487">
        <v>48.28</v>
      </c>
      <c r="I531" s="487">
        <v>0</v>
      </c>
      <c r="J531" s="487">
        <v>0</v>
      </c>
    </row>
    <row r="532" spans="1:10" x14ac:dyDescent="0.25">
      <c r="A532" s="487">
        <v>5911</v>
      </c>
      <c r="B532" s="6" t="s">
        <v>602</v>
      </c>
      <c r="C532" s="6" t="s">
        <v>19</v>
      </c>
      <c r="D532" s="6" t="s">
        <v>437</v>
      </c>
      <c r="E532" s="487">
        <v>27.22</v>
      </c>
      <c r="F532" s="487">
        <v>16.63</v>
      </c>
      <c r="G532" s="487">
        <v>5.35</v>
      </c>
      <c r="H532" s="487">
        <v>5.24</v>
      </c>
      <c r="I532" s="487">
        <v>0</v>
      </c>
      <c r="J532" s="487">
        <v>0</v>
      </c>
    </row>
    <row r="533" spans="1:10" x14ac:dyDescent="0.25">
      <c r="A533" s="487">
        <v>5923</v>
      </c>
      <c r="B533" s="6" t="s">
        <v>603</v>
      </c>
      <c r="C533" s="6" t="s">
        <v>19</v>
      </c>
      <c r="D533" s="6" t="s">
        <v>469</v>
      </c>
      <c r="E533" s="487">
        <v>3.92</v>
      </c>
      <c r="F533" s="487">
        <v>0</v>
      </c>
      <c r="G533" s="487">
        <v>0</v>
      </c>
      <c r="H533" s="487">
        <v>3.92</v>
      </c>
      <c r="I533" s="487">
        <v>0</v>
      </c>
      <c r="J533" s="487">
        <v>0</v>
      </c>
    </row>
    <row r="534" spans="1:10" x14ac:dyDescent="0.25">
      <c r="A534" s="487">
        <v>5930</v>
      </c>
      <c r="B534" s="6" t="s">
        <v>604</v>
      </c>
      <c r="C534" s="6" t="s">
        <v>19</v>
      </c>
      <c r="D534" s="6" t="s">
        <v>108</v>
      </c>
      <c r="E534" s="487">
        <v>72.739999999999995</v>
      </c>
      <c r="F534" s="487">
        <v>24.97</v>
      </c>
      <c r="G534" s="487">
        <v>4.34</v>
      </c>
      <c r="H534" s="487">
        <v>43.43</v>
      </c>
      <c r="I534" s="487">
        <v>0</v>
      </c>
      <c r="J534" s="487">
        <v>0</v>
      </c>
    </row>
    <row r="535" spans="1:10" x14ac:dyDescent="0.25">
      <c r="A535" s="487">
        <v>5934</v>
      </c>
      <c r="B535" s="6" t="s">
        <v>605</v>
      </c>
      <c r="C535" s="6" t="s">
        <v>19</v>
      </c>
      <c r="D535" s="6" t="s">
        <v>108</v>
      </c>
      <c r="E535" s="487">
        <v>101.34</v>
      </c>
      <c r="F535" s="487">
        <v>35.76</v>
      </c>
      <c r="G535" s="487">
        <v>4.34</v>
      </c>
      <c r="H535" s="487">
        <v>61.24</v>
      </c>
      <c r="I535" s="487">
        <v>0</v>
      </c>
      <c r="J535" s="487">
        <v>0</v>
      </c>
    </row>
    <row r="536" spans="1:10" x14ac:dyDescent="0.25">
      <c r="A536" s="487">
        <v>5942</v>
      </c>
      <c r="B536" s="6" t="s">
        <v>606</v>
      </c>
      <c r="C536" s="6" t="s">
        <v>19</v>
      </c>
      <c r="D536" s="6" t="s">
        <v>108</v>
      </c>
      <c r="E536" s="487">
        <v>78.790000000000006</v>
      </c>
      <c r="F536" s="487">
        <v>28.43</v>
      </c>
      <c r="G536" s="487">
        <v>4.34</v>
      </c>
      <c r="H536" s="487">
        <v>46.02</v>
      </c>
      <c r="I536" s="487">
        <v>0</v>
      </c>
      <c r="J536" s="487">
        <v>0</v>
      </c>
    </row>
    <row r="537" spans="1:10" x14ac:dyDescent="0.25">
      <c r="A537" s="487">
        <v>5946</v>
      </c>
      <c r="B537" s="6" t="s">
        <v>607</v>
      </c>
      <c r="C537" s="6" t="s">
        <v>19</v>
      </c>
      <c r="D537" s="6" t="s">
        <v>108</v>
      </c>
      <c r="E537" s="487">
        <v>96.57</v>
      </c>
      <c r="F537" s="487">
        <v>28.43</v>
      </c>
      <c r="G537" s="487">
        <v>4.34</v>
      </c>
      <c r="H537" s="487">
        <v>63.8</v>
      </c>
      <c r="I537" s="487">
        <v>0</v>
      </c>
      <c r="J537" s="487">
        <v>0</v>
      </c>
    </row>
    <row r="538" spans="1:10" x14ac:dyDescent="0.25">
      <c r="A538" s="487">
        <v>5952</v>
      </c>
      <c r="B538" s="6" t="s">
        <v>608</v>
      </c>
      <c r="C538" s="6" t="s">
        <v>19</v>
      </c>
      <c r="D538" s="6" t="s">
        <v>108</v>
      </c>
      <c r="E538" s="487">
        <v>31.39</v>
      </c>
      <c r="F538" s="487">
        <v>24.95</v>
      </c>
      <c r="G538" s="487">
        <v>4.34</v>
      </c>
      <c r="H538" s="487">
        <v>2.1</v>
      </c>
      <c r="I538" s="487">
        <v>0</v>
      </c>
      <c r="J538" s="487">
        <v>0</v>
      </c>
    </row>
    <row r="539" spans="1:10" x14ac:dyDescent="0.25">
      <c r="A539" s="487">
        <v>5954</v>
      </c>
      <c r="B539" s="6" t="s">
        <v>609</v>
      </c>
      <c r="C539" s="6" t="s">
        <v>19</v>
      </c>
      <c r="D539" s="6" t="s">
        <v>437</v>
      </c>
      <c r="E539" s="487">
        <v>6.3</v>
      </c>
      <c r="F539" s="487">
        <v>0</v>
      </c>
      <c r="G539" s="487">
        <v>0</v>
      </c>
      <c r="H539" s="487">
        <v>6.3</v>
      </c>
      <c r="I539" s="487">
        <v>0</v>
      </c>
      <c r="J539" s="487">
        <v>0</v>
      </c>
    </row>
    <row r="540" spans="1:10" x14ac:dyDescent="0.25">
      <c r="A540" s="487">
        <v>5961</v>
      </c>
      <c r="B540" s="6" t="s">
        <v>76</v>
      </c>
      <c r="C540" s="6" t="s">
        <v>19</v>
      </c>
      <c r="D540" s="6" t="s">
        <v>108</v>
      </c>
      <c r="E540" s="487">
        <v>63.19</v>
      </c>
      <c r="F540" s="487">
        <v>21.25</v>
      </c>
      <c r="G540" s="487">
        <v>4.34</v>
      </c>
      <c r="H540" s="487">
        <v>37.6</v>
      </c>
      <c r="I540" s="487">
        <v>0</v>
      </c>
      <c r="J540" s="487">
        <v>0</v>
      </c>
    </row>
    <row r="541" spans="1:10" x14ac:dyDescent="0.25">
      <c r="A541" s="487">
        <v>6260</v>
      </c>
      <c r="B541" s="6" t="s">
        <v>610</v>
      </c>
      <c r="C541" s="6" t="s">
        <v>19</v>
      </c>
      <c r="D541" s="6" t="s">
        <v>437</v>
      </c>
      <c r="E541" s="487">
        <v>59.39</v>
      </c>
      <c r="F541" s="487">
        <v>20.46</v>
      </c>
      <c r="G541" s="487">
        <v>4.34</v>
      </c>
      <c r="H541" s="487">
        <v>34.590000000000003</v>
      </c>
      <c r="I541" s="487">
        <v>0</v>
      </c>
      <c r="J541" s="487">
        <v>0</v>
      </c>
    </row>
    <row r="542" spans="1:10" x14ac:dyDescent="0.25">
      <c r="A542" s="487">
        <v>6880</v>
      </c>
      <c r="B542" s="6" t="s">
        <v>52</v>
      </c>
      <c r="C542" s="6" t="s">
        <v>19</v>
      </c>
      <c r="D542" s="6" t="s">
        <v>108</v>
      </c>
      <c r="E542" s="487">
        <v>85.14</v>
      </c>
      <c r="F542" s="487">
        <v>22.4</v>
      </c>
      <c r="G542" s="487">
        <v>4.34</v>
      </c>
      <c r="H542" s="487">
        <v>58.4</v>
      </c>
      <c r="I542" s="487">
        <v>0</v>
      </c>
      <c r="J542" s="487">
        <v>0</v>
      </c>
    </row>
    <row r="543" spans="1:10" x14ac:dyDescent="0.25">
      <c r="A543" s="487">
        <v>7031</v>
      </c>
      <c r="B543" s="6" t="s">
        <v>9334</v>
      </c>
      <c r="C543" s="6" t="s">
        <v>19</v>
      </c>
      <c r="D543" s="6" t="s">
        <v>437</v>
      </c>
      <c r="E543" s="487">
        <v>5.86</v>
      </c>
      <c r="F543" s="487">
        <v>0</v>
      </c>
      <c r="G543" s="487">
        <v>0</v>
      </c>
      <c r="H543" s="487">
        <v>5.86</v>
      </c>
      <c r="I543" s="487">
        <v>0</v>
      </c>
      <c r="J543" s="487">
        <v>0</v>
      </c>
    </row>
    <row r="544" spans="1:10" x14ac:dyDescent="0.25">
      <c r="A544" s="487">
        <v>7043</v>
      </c>
      <c r="B544" s="6" t="s">
        <v>611</v>
      </c>
      <c r="C544" s="6" t="s">
        <v>19</v>
      </c>
      <c r="D544" s="6" t="s">
        <v>108</v>
      </c>
      <c r="E544" s="487">
        <v>0.33</v>
      </c>
      <c r="F544" s="487">
        <v>0</v>
      </c>
      <c r="G544" s="487">
        <v>0</v>
      </c>
      <c r="H544" s="487">
        <v>0.33</v>
      </c>
      <c r="I544" s="487">
        <v>0</v>
      </c>
      <c r="J544" s="487">
        <v>0</v>
      </c>
    </row>
    <row r="545" spans="1:10" x14ac:dyDescent="0.25">
      <c r="A545" s="487">
        <v>7050</v>
      </c>
      <c r="B545" s="6" t="s">
        <v>612</v>
      </c>
      <c r="C545" s="6" t="s">
        <v>19</v>
      </c>
      <c r="D545" s="6" t="s">
        <v>108</v>
      </c>
      <c r="E545" s="487">
        <v>78.61</v>
      </c>
      <c r="F545" s="487">
        <v>22.4</v>
      </c>
      <c r="G545" s="487">
        <v>4.34</v>
      </c>
      <c r="H545" s="487">
        <v>51.87</v>
      </c>
      <c r="I545" s="487">
        <v>0</v>
      </c>
      <c r="J545" s="487">
        <v>0</v>
      </c>
    </row>
    <row r="546" spans="1:10" x14ac:dyDescent="0.25">
      <c r="A546" s="487">
        <v>67827</v>
      </c>
      <c r="B546" s="6" t="s">
        <v>613</v>
      </c>
      <c r="C546" s="6" t="s">
        <v>19</v>
      </c>
      <c r="D546" s="6" t="s">
        <v>108</v>
      </c>
      <c r="E546" s="487">
        <v>64.52</v>
      </c>
      <c r="F546" s="487">
        <v>21.25</v>
      </c>
      <c r="G546" s="487">
        <v>4.34</v>
      </c>
      <c r="H546" s="487">
        <v>38.93</v>
      </c>
      <c r="I546" s="487">
        <v>0</v>
      </c>
      <c r="J546" s="487">
        <v>0</v>
      </c>
    </row>
    <row r="547" spans="1:10" x14ac:dyDescent="0.25">
      <c r="A547" s="487">
        <v>73395</v>
      </c>
      <c r="B547" s="6" t="s">
        <v>614</v>
      </c>
      <c r="C547" s="6" t="s">
        <v>19</v>
      </c>
      <c r="D547" s="6" t="s">
        <v>437</v>
      </c>
      <c r="E547" s="487">
        <v>7.96</v>
      </c>
      <c r="F547" s="487">
        <v>0</v>
      </c>
      <c r="G547" s="487">
        <v>0</v>
      </c>
      <c r="H547" s="487">
        <v>7.96</v>
      </c>
      <c r="I547" s="487">
        <v>0</v>
      </c>
      <c r="J547" s="487">
        <v>0</v>
      </c>
    </row>
    <row r="548" spans="1:10" x14ac:dyDescent="0.25">
      <c r="A548" s="487">
        <v>83766</v>
      </c>
      <c r="B548" s="6" t="s">
        <v>615</v>
      </c>
      <c r="C548" s="6" t="s">
        <v>19</v>
      </c>
      <c r="D548" s="6" t="s">
        <v>437</v>
      </c>
      <c r="E548" s="487">
        <v>44.61</v>
      </c>
      <c r="F548" s="487">
        <v>27.64</v>
      </c>
      <c r="G548" s="487">
        <v>6.36</v>
      </c>
      <c r="H548" s="487">
        <v>10.61</v>
      </c>
      <c r="I548" s="487">
        <v>0</v>
      </c>
      <c r="J548" s="487">
        <v>0</v>
      </c>
    </row>
    <row r="549" spans="1:10" x14ac:dyDescent="0.25">
      <c r="A549" s="487">
        <v>84013</v>
      </c>
      <c r="B549" s="6" t="s">
        <v>616</v>
      </c>
      <c r="C549" s="6" t="s">
        <v>19</v>
      </c>
      <c r="D549" s="6" t="s">
        <v>108</v>
      </c>
      <c r="E549" s="487">
        <v>97.65</v>
      </c>
      <c r="F549" s="487">
        <v>31.51</v>
      </c>
      <c r="G549" s="487">
        <v>4.34</v>
      </c>
      <c r="H549" s="487">
        <v>61.8</v>
      </c>
      <c r="I549" s="487">
        <v>0</v>
      </c>
      <c r="J549" s="487">
        <v>0</v>
      </c>
    </row>
    <row r="550" spans="1:10" x14ac:dyDescent="0.25">
      <c r="A550" s="487">
        <v>87446</v>
      </c>
      <c r="B550" s="6" t="s">
        <v>9335</v>
      </c>
      <c r="C550" s="6" t="s">
        <v>19</v>
      </c>
      <c r="D550" s="6" t="s">
        <v>108</v>
      </c>
      <c r="E550" s="487">
        <v>0.48</v>
      </c>
      <c r="F550" s="487">
        <v>0</v>
      </c>
      <c r="G550" s="487">
        <v>0</v>
      </c>
      <c r="H550" s="487">
        <v>0.48</v>
      </c>
      <c r="I550" s="487">
        <v>0</v>
      </c>
      <c r="J550" s="487">
        <v>0</v>
      </c>
    </row>
    <row r="551" spans="1:10" x14ac:dyDescent="0.25">
      <c r="A551" s="487">
        <v>88392</v>
      </c>
      <c r="B551" s="6" t="s">
        <v>9336</v>
      </c>
      <c r="C551" s="6" t="s">
        <v>19</v>
      </c>
      <c r="D551" s="6" t="s">
        <v>108</v>
      </c>
      <c r="E551" s="487">
        <v>0.94</v>
      </c>
      <c r="F551" s="487">
        <v>0</v>
      </c>
      <c r="G551" s="487">
        <v>0</v>
      </c>
      <c r="H551" s="487">
        <v>0.94</v>
      </c>
      <c r="I551" s="487">
        <v>0</v>
      </c>
      <c r="J551" s="487">
        <v>0</v>
      </c>
    </row>
    <row r="552" spans="1:10" x14ac:dyDescent="0.25">
      <c r="A552" s="487">
        <v>88398</v>
      </c>
      <c r="B552" s="6" t="s">
        <v>9337</v>
      </c>
      <c r="C552" s="6" t="s">
        <v>19</v>
      </c>
      <c r="D552" s="6" t="s">
        <v>108</v>
      </c>
      <c r="E552" s="487">
        <v>1.1200000000000001</v>
      </c>
      <c r="F552" s="487">
        <v>0</v>
      </c>
      <c r="G552" s="487">
        <v>0</v>
      </c>
      <c r="H552" s="487">
        <v>1.1200000000000001</v>
      </c>
      <c r="I552" s="487">
        <v>0</v>
      </c>
      <c r="J552" s="487">
        <v>0</v>
      </c>
    </row>
    <row r="553" spans="1:10" x14ac:dyDescent="0.25">
      <c r="A553" s="487">
        <v>88404</v>
      </c>
      <c r="B553" s="6" t="s">
        <v>9338</v>
      </c>
      <c r="C553" s="6" t="s">
        <v>19</v>
      </c>
      <c r="D553" s="6" t="s">
        <v>108</v>
      </c>
      <c r="E553" s="487">
        <v>0.89</v>
      </c>
      <c r="F553" s="487">
        <v>0</v>
      </c>
      <c r="G553" s="487">
        <v>0</v>
      </c>
      <c r="H553" s="487">
        <v>0.89</v>
      </c>
      <c r="I553" s="487">
        <v>0</v>
      </c>
      <c r="J553" s="487">
        <v>0</v>
      </c>
    </row>
    <row r="554" spans="1:10" x14ac:dyDescent="0.25">
      <c r="A554" s="487">
        <v>88430</v>
      </c>
      <c r="B554" s="6" t="s">
        <v>617</v>
      </c>
      <c r="C554" s="6" t="s">
        <v>19</v>
      </c>
      <c r="D554" s="6" t="s">
        <v>108</v>
      </c>
      <c r="E554" s="487">
        <v>6.15</v>
      </c>
      <c r="F554" s="487">
        <v>0</v>
      </c>
      <c r="G554" s="487">
        <v>0</v>
      </c>
      <c r="H554" s="487">
        <v>6.15</v>
      </c>
      <c r="I554" s="487">
        <v>0</v>
      </c>
      <c r="J554" s="487">
        <v>0</v>
      </c>
    </row>
    <row r="555" spans="1:10" x14ac:dyDescent="0.25">
      <c r="A555" s="487">
        <v>88438</v>
      </c>
      <c r="B555" s="6" t="s">
        <v>618</v>
      </c>
      <c r="C555" s="6" t="s">
        <v>19</v>
      </c>
      <c r="D555" s="6" t="s">
        <v>108</v>
      </c>
      <c r="E555" s="487">
        <v>8.16</v>
      </c>
      <c r="F555" s="487">
        <v>0</v>
      </c>
      <c r="G555" s="487">
        <v>0</v>
      </c>
      <c r="H555" s="487">
        <v>8.16</v>
      </c>
      <c r="I555" s="487">
        <v>0</v>
      </c>
      <c r="J555" s="487">
        <v>0</v>
      </c>
    </row>
    <row r="556" spans="1:10" x14ac:dyDescent="0.25">
      <c r="A556" s="487">
        <v>88831</v>
      </c>
      <c r="B556" s="6" t="s">
        <v>9339</v>
      </c>
      <c r="C556" s="6" t="s">
        <v>19</v>
      </c>
      <c r="D556" s="6" t="s">
        <v>469</v>
      </c>
      <c r="E556" s="487">
        <v>0.35</v>
      </c>
      <c r="F556" s="487">
        <v>0</v>
      </c>
      <c r="G556" s="487">
        <v>0</v>
      </c>
      <c r="H556" s="487">
        <v>0.35</v>
      </c>
      <c r="I556" s="487">
        <v>0</v>
      </c>
      <c r="J556" s="487">
        <v>0</v>
      </c>
    </row>
    <row r="557" spans="1:10" x14ac:dyDescent="0.25">
      <c r="A557" s="487">
        <v>88844</v>
      </c>
      <c r="B557" s="6" t="s">
        <v>619</v>
      </c>
      <c r="C557" s="6" t="s">
        <v>19</v>
      </c>
      <c r="D557" s="6" t="s">
        <v>108</v>
      </c>
      <c r="E557" s="487">
        <v>87.09</v>
      </c>
      <c r="F557" s="487">
        <v>32.85</v>
      </c>
      <c r="G557" s="487">
        <v>54.24</v>
      </c>
      <c r="H557" s="487">
        <v>0</v>
      </c>
      <c r="I557" s="487">
        <v>0</v>
      </c>
      <c r="J557" s="487">
        <v>0</v>
      </c>
    </row>
    <row r="558" spans="1:10" x14ac:dyDescent="0.25">
      <c r="A558" s="487">
        <v>88908</v>
      </c>
      <c r="B558" s="6" t="s">
        <v>620</v>
      </c>
      <c r="C558" s="6" t="s">
        <v>19</v>
      </c>
      <c r="D558" s="6" t="s">
        <v>108</v>
      </c>
      <c r="E558" s="487">
        <v>107.91</v>
      </c>
      <c r="F558" s="487">
        <v>31.51</v>
      </c>
      <c r="G558" s="487">
        <v>4.34</v>
      </c>
      <c r="H558" s="487">
        <v>72.06</v>
      </c>
      <c r="I558" s="487">
        <v>0</v>
      </c>
      <c r="J558" s="487">
        <v>0</v>
      </c>
    </row>
    <row r="559" spans="1:10" x14ac:dyDescent="0.25">
      <c r="A559" s="487">
        <v>89022</v>
      </c>
      <c r="B559" s="6" t="s">
        <v>621</v>
      </c>
      <c r="C559" s="6" t="s">
        <v>19</v>
      </c>
      <c r="D559" s="6" t="s">
        <v>108</v>
      </c>
      <c r="E559" s="487">
        <v>0.57999999999999996</v>
      </c>
      <c r="F559" s="487">
        <v>0</v>
      </c>
      <c r="G559" s="487">
        <v>0</v>
      </c>
      <c r="H559" s="487">
        <v>0.57999999999999996</v>
      </c>
      <c r="I559" s="487">
        <v>0</v>
      </c>
      <c r="J559" s="487">
        <v>0</v>
      </c>
    </row>
    <row r="560" spans="1:10" x14ac:dyDescent="0.25">
      <c r="A560" s="487">
        <v>89027</v>
      </c>
      <c r="B560" s="6" t="s">
        <v>9340</v>
      </c>
      <c r="C560" s="6" t="s">
        <v>19</v>
      </c>
      <c r="D560" s="6" t="s">
        <v>437</v>
      </c>
      <c r="E560" s="487">
        <v>4.76</v>
      </c>
      <c r="F560" s="487">
        <v>0</v>
      </c>
      <c r="G560" s="487">
        <v>0</v>
      </c>
      <c r="H560" s="487">
        <v>4.76</v>
      </c>
      <c r="I560" s="487">
        <v>0</v>
      </c>
      <c r="J560" s="487">
        <v>0</v>
      </c>
    </row>
    <row r="561" spans="1:10" x14ac:dyDescent="0.25">
      <c r="A561" s="487">
        <v>89031</v>
      </c>
      <c r="B561" s="6" t="s">
        <v>622</v>
      </c>
      <c r="C561" s="6" t="s">
        <v>19</v>
      </c>
      <c r="D561" s="6" t="s">
        <v>108</v>
      </c>
      <c r="E561" s="487">
        <v>84.87</v>
      </c>
      <c r="F561" s="487">
        <v>32.85</v>
      </c>
      <c r="G561" s="487">
        <v>4.34</v>
      </c>
      <c r="H561" s="487">
        <v>47.68</v>
      </c>
      <c r="I561" s="487">
        <v>0</v>
      </c>
      <c r="J561" s="487">
        <v>0</v>
      </c>
    </row>
    <row r="562" spans="1:10" x14ac:dyDescent="0.25">
      <c r="A562" s="487">
        <v>89036</v>
      </c>
      <c r="B562" s="6" t="s">
        <v>623</v>
      </c>
      <c r="C562" s="6" t="s">
        <v>19</v>
      </c>
      <c r="D562" s="6" t="s">
        <v>108</v>
      </c>
      <c r="E562" s="487">
        <v>57.8</v>
      </c>
      <c r="F562" s="487">
        <v>32.85</v>
      </c>
      <c r="G562" s="487">
        <v>4.34</v>
      </c>
      <c r="H562" s="487">
        <v>20.61</v>
      </c>
      <c r="I562" s="487">
        <v>0</v>
      </c>
      <c r="J562" s="487">
        <v>0</v>
      </c>
    </row>
    <row r="563" spans="1:10" x14ac:dyDescent="0.25">
      <c r="A563" s="487">
        <v>89218</v>
      </c>
      <c r="B563" s="6" t="s">
        <v>624</v>
      </c>
      <c r="C563" s="6" t="s">
        <v>19</v>
      </c>
      <c r="D563" s="6" t="s">
        <v>108</v>
      </c>
      <c r="E563" s="487">
        <v>99.49</v>
      </c>
      <c r="F563" s="487">
        <v>54.46</v>
      </c>
      <c r="G563" s="487">
        <v>8.68</v>
      </c>
      <c r="H563" s="487">
        <v>36.35</v>
      </c>
      <c r="I563" s="487">
        <v>0</v>
      </c>
      <c r="J563" s="487">
        <v>0</v>
      </c>
    </row>
    <row r="564" spans="1:10" x14ac:dyDescent="0.25">
      <c r="A564" s="487">
        <v>89226</v>
      </c>
      <c r="B564" s="6" t="s">
        <v>9341</v>
      </c>
      <c r="C564" s="6" t="s">
        <v>19</v>
      </c>
      <c r="D564" s="6" t="s">
        <v>108</v>
      </c>
      <c r="E564" s="487">
        <v>1.45</v>
      </c>
      <c r="F564" s="487">
        <v>0</v>
      </c>
      <c r="G564" s="487">
        <v>0</v>
      </c>
      <c r="H564" s="487">
        <v>1.45</v>
      </c>
      <c r="I564" s="487">
        <v>0</v>
      </c>
      <c r="J564" s="487">
        <v>0</v>
      </c>
    </row>
    <row r="565" spans="1:10" x14ac:dyDescent="0.25">
      <c r="A565" s="487">
        <v>89235</v>
      </c>
      <c r="B565" s="6" t="s">
        <v>625</v>
      </c>
      <c r="C565" s="6" t="s">
        <v>19</v>
      </c>
      <c r="D565" s="6" t="s">
        <v>437</v>
      </c>
      <c r="E565" s="487">
        <v>205.22</v>
      </c>
      <c r="F565" s="487">
        <v>30.11</v>
      </c>
      <c r="G565" s="487">
        <v>4.34</v>
      </c>
      <c r="H565" s="487">
        <v>170.77</v>
      </c>
      <c r="I565" s="487">
        <v>0</v>
      </c>
      <c r="J565" s="487">
        <v>0</v>
      </c>
    </row>
    <row r="566" spans="1:10" x14ac:dyDescent="0.25">
      <c r="A566" s="487">
        <v>89243</v>
      </c>
      <c r="B566" s="6" t="s">
        <v>626</v>
      </c>
      <c r="C566" s="6" t="s">
        <v>19</v>
      </c>
      <c r="D566" s="6" t="s">
        <v>437</v>
      </c>
      <c r="E566" s="487">
        <v>433.39</v>
      </c>
      <c r="F566" s="487">
        <v>30.11</v>
      </c>
      <c r="G566" s="487">
        <v>4.34</v>
      </c>
      <c r="H566" s="487">
        <v>398.94</v>
      </c>
      <c r="I566" s="487">
        <v>0</v>
      </c>
      <c r="J566" s="487">
        <v>0</v>
      </c>
    </row>
    <row r="567" spans="1:10" x14ac:dyDescent="0.25">
      <c r="A567" s="487">
        <v>89251</v>
      </c>
      <c r="B567" s="6" t="s">
        <v>627</v>
      </c>
      <c r="C567" s="6" t="s">
        <v>19</v>
      </c>
      <c r="D567" s="6" t="s">
        <v>437</v>
      </c>
      <c r="E567" s="487">
        <v>381.1</v>
      </c>
      <c r="F567" s="487">
        <v>30.11</v>
      </c>
      <c r="G567" s="487">
        <v>4.34</v>
      </c>
      <c r="H567" s="487">
        <v>346.65</v>
      </c>
      <c r="I567" s="487">
        <v>0</v>
      </c>
      <c r="J567" s="487">
        <v>0</v>
      </c>
    </row>
    <row r="568" spans="1:10" x14ac:dyDescent="0.25">
      <c r="A568" s="487">
        <v>89258</v>
      </c>
      <c r="B568" s="6" t="s">
        <v>628</v>
      </c>
      <c r="C568" s="6" t="s">
        <v>19</v>
      </c>
      <c r="D568" s="6" t="s">
        <v>437</v>
      </c>
      <c r="E568" s="487">
        <v>138.33000000000001</v>
      </c>
      <c r="F568" s="487">
        <v>30.11</v>
      </c>
      <c r="G568" s="487">
        <v>4.34</v>
      </c>
      <c r="H568" s="487">
        <v>103.88</v>
      </c>
      <c r="I568" s="487">
        <v>0</v>
      </c>
      <c r="J568" s="487">
        <v>0</v>
      </c>
    </row>
    <row r="569" spans="1:10" x14ac:dyDescent="0.25">
      <c r="A569" s="487">
        <v>89273</v>
      </c>
      <c r="B569" s="6" t="s">
        <v>629</v>
      </c>
      <c r="C569" s="6" t="s">
        <v>19</v>
      </c>
      <c r="D569" s="6" t="s">
        <v>108</v>
      </c>
      <c r="E569" s="487">
        <v>103.63</v>
      </c>
      <c r="F569" s="487">
        <v>26.98</v>
      </c>
      <c r="G569" s="487">
        <v>4.34</v>
      </c>
      <c r="H569" s="487">
        <v>72.31</v>
      </c>
      <c r="I569" s="487">
        <v>0</v>
      </c>
      <c r="J569" s="487">
        <v>0</v>
      </c>
    </row>
    <row r="570" spans="1:10" x14ac:dyDescent="0.25">
      <c r="A570" s="487">
        <v>89279</v>
      </c>
      <c r="B570" s="6" t="s">
        <v>9342</v>
      </c>
      <c r="C570" s="6" t="s">
        <v>19</v>
      </c>
      <c r="D570" s="6" t="s">
        <v>108</v>
      </c>
      <c r="E570" s="487">
        <v>1.77</v>
      </c>
      <c r="F570" s="487">
        <v>0</v>
      </c>
      <c r="G570" s="487">
        <v>0</v>
      </c>
      <c r="H570" s="487">
        <v>1.77</v>
      </c>
      <c r="I570" s="487">
        <v>0</v>
      </c>
      <c r="J570" s="487">
        <v>0</v>
      </c>
    </row>
    <row r="571" spans="1:10" x14ac:dyDescent="0.25">
      <c r="A571" s="487">
        <v>89877</v>
      </c>
      <c r="B571" s="6" t="s">
        <v>630</v>
      </c>
      <c r="C571" s="6" t="s">
        <v>19</v>
      </c>
      <c r="D571" s="6" t="s">
        <v>108</v>
      </c>
      <c r="E571" s="487">
        <v>92.23</v>
      </c>
      <c r="F571" s="487">
        <v>21.25</v>
      </c>
      <c r="G571" s="487">
        <v>4.34</v>
      </c>
      <c r="H571" s="487">
        <v>66.64</v>
      </c>
      <c r="I571" s="487">
        <v>0</v>
      </c>
      <c r="J571" s="487">
        <v>0</v>
      </c>
    </row>
    <row r="572" spans="1:10" x14ac:dyDescent="0.25">
      <c r="A572" s="487">
        <v>89884</v>
      </c>
      <c r="B572" s="6" t="s">
        <v>631</v>
      </c>
      <c r="C572" s="6" t="s">
        <v>19</v>
      </c>
      <c r="D572" s="6" t="s">
        <v>108</v>
      </c>
      <c r="E572" s="487">
        <v>96.65</v>
      </c>
      <c r="F572" s="487">
        <v>21.25</v>
      </c>
      <c r="G572" s="487">
        <v>4.34</v>
      </c>
      <c r="H572" s="487">
        <v>71.06</v>
      </c>
      <c r="I572" s="487">
        <v>0</v>
      </c>
      <c r="J572" s="487">
        <v>0</v>
      </c>
    </row>
    <row r="573" spans="1:10" x14ac:dyDescent="0.25">
      <c r="A573" s="487">
        <v>90587</v>
      </c>
      <c r="B573" s="6" t="s">
        <v>632</v>
      </c>
      <c r="C573" s="6" t="s">
        <v>19</v>
      </c>
      <c r="D573" s="6" t="s">
        <v>437</v>
      </c>
      <c r="E573" s="487">
        <v>0.49</v>
      </c>
      <c r="F573" s="487">
        <v>0</v>
      </c>
      <c r="G573" s="487">
        <v>0</v>
      </c>
      <c r="H573" s="487">
        <v>0.49</v>
      </c>
      <c r="I573" s="487">
        <v>0</v>
      </c>
      <c r="J573" s="487">
        <v>0</v>
      </c>
    </row>
    <row r="574" spans="1:10" x14ac:dyDescent="0.25">
      <c r="A574" s="487">
        <v>90626</v>
      </c>
      <c r="B574" s="6" t="s">
        <v>633</v>
      </c>
      <c r="C574" s="6" t="s">
        <v>19</v>
      </c>
      <c r="D574" s="6" t="s">
        <v>108</v>
      </c>
      <c r="E574" s="487">
        <v>2.8</v>
      </c>
      <c r="F574" s="487">
        <v>0</v>
      </c>
      <c r="G574" s="487">
        <v>0</v>
      </c>
      <c r="H574" s="487">
        <v>2.8</v>
      </c>
      <c r="I574" s="487">
        <v>0</v>
      </c>
      <c r="J574" s="487">
        <v>0</v>
      </c>
    </row>
    <row r="575" spans="1:10" x14ac:dyDescent="0.25">
      <c r="A575" s="487">
        <v>90632</v>
      </c>
      <c r="B575" s="6" t="s">
        <v>634</v>
      </c>
      <c r="C575" s="6" t="s">
        <v>19</v>
      </c>
      <c r="D575" s="6" t="s">
        <v>108</v>
      </c>
      <c r="E575" s="487">
        <v>96.96</v>
      </c>
      <c r="F575" s="487">
        <v>26.48</v>
      </c>
      <c r="G575" s="487">
        <v>4.34</v>
      </c>
      <c r="H575" s="487">
        <v>66.14</v>
      </c>
      <c r="I575" s="487">
        <v>0</v>
      </c>
      <c r="J575" s="487">
        <v>0</v>
      </c>
    </row>
    <row r="576" spans="1:10" x14ac:dyDescent="0.25">
      <c r="A576" s="487">
        <v>90638</v>
      </c>
      <c r="B576" s="6" t="s">
        <v>635</v>
      </c>
      <c r="C576" s="6" t="s">
        <v>19</v>
      </c>
      <c r="D576" s="6" t="s">
        <v>108</v>
      </c>
      <c r="E576" s="487">
        <v>4.74</v>
      </c>
      <c r="F576" s="487">
        <v>0</v>
      </c>
      <c r="G576" s="487">
        <v>0</v>
      </c>
      <c r="H576" s="487">
        <v>4.74</v>
      </c>
      <c r="I576" s="487">
        <v>0</v>
      </c>
      <c r="J576" s="487">
        <v>0</v>
      </c>
    </row>
    <row r="577" spans="1:10" x14ac:dyDescent="0.25">
      <c r="A577" s="487">
        <v>90644</v>
      </c>
      <c r="B577" s="6" t="s">
        <v>636</v>
      </c>
      <c r="C577" s="6" t="s">
        <v>19</v>
      </c>
      <c r="D577" s="6" t="s">
        <v>108</v>
      </c>
      <c r="E577" s="487">
        <v>7.06</v>
      </c>
      <c r="F577" s="487">
        <v>0</v>
      </c>
      <c r="G577" s="487">
        <v>0</v>
      </c>
      <c r="H577" s="487">
        <v>7.06</v>
      </c>
      <c r="I577" s="487">
        <v>0</v>
      </c>
      <c r="J577" s="487">
        <v>0</v>
      </c>
    </row>
    <row r="578" spans="1:10" x14ac:dyDescent="0.25">
      <c r="A578" s="487">
        <v>90651</v>
      </c>
      <c r="B578" s="6" t="s">
        <v>637</v>
      </c>
      <c r="C578" s="6" t="s">
        <v>19</v>
      </c>
      <c r="D578" s="6" t="s">
        <v>108</v>
      </c>
      <c r="E578" s="487">
        <v>0.94</v>
      </c>
      <c r="F578" s="487">
        <v>0</v>
      </c>
      <c r="G578" s="487">
        <v>0</v>
      </c>
      <c r="H578" s="487">
        <v>0.94</v>
      </c>
      <c r="I578" s="487">
        <v>0</v>
      </c>
      <c r="J578" s="487">
        <v>0</v>
      </c>
    </row>
    <row r="579" spans="1:10" x14ac:dyDescent="0.25">
      <c r="A579" s="487">
        <v>90657</v>
      </c>
      <c r="B579" s="6" t="s">
        <v>638</v>
      </c>
      <c r="C579" s="6" t="s">
        <v>19</v>
      </c>
      <c r="D579" s="6" t="s">
        <v>108</v>
      </c>
      <c r="E579" s="487">
        <v>4.5999999999999996</v>
      </c>
      <c r="F579" s="487">
        <v>0</v>
      </c>
      <c r="G579" s="487">
        <v>0</v>
      </c>
      <c r="H579" s="487">
        <v>4.5999999999999996</v>
      </c>
      <c r="I579" s="487">
        <v>0</v>
      </c>
      <c r="J579" s="487">
        <v>0</v>
      </c>
    </row>
    <row r="580" spans="1:10" x14ac:dyDescent="0.25">
      <c r="A580" s="487">
        <v>90663</v>
      </c>
      <c r="B580" s="6" t="s">
        <v>639</v>
      </c>
      <c r="C580" s="6" t="s">
        <v>19</v>
      </c>
      <c r="D580" s="6" t="s">
        <v>108</v>
      </c>
      <c r="E580" s="487">
        <v>4.93</v>
      </c>
      <c r="F580" s="487">
        <v>0</v>
      </c>
      <c r="G580" s="487">
        <v>0</v>
      </c>
      <c r="H580" s="487">
        <v>4.93</v>
      </c>
      <c r="I580" s="487">
        <v>0</v>
      </c>
      <c r="J580" s="487">
        <v>0</v>
      </c>
    </row>
    <row r="581" spans="1:10" x14ac:dyDescent="0.25">
      <c r="A581" s="487">
        <v>90669</v>
      </c>
      <c r="B581" s="6" t="s">
        <v>9343</v>
      </c>
      <c r="C581" s="6" t="s">
        <v>19</v>
      </c>
      <c r="D581" s="6" t="s">
        <v>437</v>
      </c>
      <c r="E581" s="487">
        <v>8.4499999999999993</v>
      </c>
      <c r="F581" s="487">
        <v>0</v>
      </c>
      <c r="G581" s="487">
        <v>0</v>
      </c>
      <c r="H581" s="487">
        <v>8.4499999999999993</v>
      </c>
      <c r="I581" s="487">
        <v>0</v>
      </c>
      <c r="J581" s="487">
        <v>0</v>
      </c>
    </row>
    <row r="582" spans="1:10" x14ac:dyDescent="0.25">
      <c r="A582" s="487">
        <v>90675</v>
      </c>
      <c r="B582" s="6" t="s">
        <v>640</v>
      </c>
      <c r="C582" s="6" t="s">
        <v>19</v>
      </c>
      <c r="D582" s="6" t="s">
        <v>108</v>
      </c>
      <c r="E582" s="487">
        <v>334.38</v>
      </c>
      <c r="F582" s="487">
        <v>26.48</v>
      </c>
      <c r="G582" s="487">
        <v>4.34</v>
      </c>
      <c r="H582" s="487">
        <v>303.56</v>
      </c>
      <c r="I582" s="487">
        <v>0</v>
      </c>
      <c r="J582" s="487">
        <v>0</v>
      </c>
    </row>
    <row r="583" spans="1:10" x14ac:dyDescent="0.25">
      <c r="A583" s="487">
        <v>90681</v>
      </c>
      <c r="B583" s="6" t="s">
        <v>641</v>
      </c>
      <c r="C583" s="6" t="s">
        <v>19</v>
      </c>
      <c r="D583" s="6" t="s">
        <v>108</v>
      </c>
      <c r="E583" s="487">
        <v>196.05</v>
      </c>
      <c r="F583" s="487">
        <v>26.48</v>
      </c>
      <c r="G583" s="487">
        <v>4.34</v>
      </c>
      <c r="H583" s="487">
        <v>165.23</v>
      </c>
      <c r="I583" s="487">
        <v>0</v>
      </c>
      <c r="J583" s="487">
        <v>0</v>
      </c>
    </row>
    <row r="584" spans="1:10" x14ac:dyDescent="0.25">
      <c r="A584" s="487">
        <v>90687</v>
      </c>
      <c r="B584" s="6" t="s">
        <v>9344</v>
      </c>
      <c r="C584" s="6" t="s">
        <v>19</v>
      </c>
      <c r="D584" s="6" t="s">
        <v>437</v>
      </c>
      <c r="E584" s="487">
        <v>71.290000000000006</v>
      </c>
      <c r="F584" s="487">
        <v>28.43</v>
      </c>
      <c r="G584" s="487">
        <v>4.34</v>
      </c>
      <c r="H584" s="487">
        <v>38.520000000000003</v>
      </c>
      <c r="I584" s="487">
        <v>0</v>
      </c>
      <c r="J584" s="487">
        <v>0</v>
      </c>
    </row>
    <row r="585" spans="1:10" x14ac:dyDescent="0.25">
      <c r="A585" s="487">
        <v>90693</v>
      </c>
      <c r="B585" s="6" t="s">
        <v>642</v>
      </c>
      <c r="C585" s="6" t="s">
        <v>19</v>
      </c>
      <c r="D585" s="6" t="s">
        <v>108</v>
      </c>
      <c r="E585" s="487">
        <v>63.42</v>
      </c>
      <c r="F585" s="487">
        <v>28.43</v>
      </c>
      <c r="G585" s="487">
        <v>4.34</v>
      </c>
      <c r="H585" s="487">
        <v>30.65</v>
      </c>
      <c r="I585" s="487">
        <v>0</v>
      </c>
      <c r="J585" s="487">
        <v>0</v>
      </c>
    </row>
    <row r="586" spans="1:10" x14ac:dyDescent="0.25">
      <c r="A586" s="487">
        <v>90965</v>
      </c>
      <c r="B586" s="6" t="s">
        <v>643</v>
      </c>
      <c r="C586" s="6" t="s">
        <v>19</v>
      </c>
      <c r="D586" s="6" t="s">
        <v>437</v>
      </c>
      <c r="E586" s="487">
        <v>8.41</v>
      </c>
      <c r="F586" s="487">
        <v>0</v>
      </c>
      <c r="G586" s="487">
        <v>0</v>
      </c>
      <c r="H586" s="487">
        <v>8.41</v>
      </c>
      <c r="I586" s="487">
        <v>0</v>
      </c>
      <c r="J586" s="487">
        <v>0</v>
      </c>
    </row>
    <row r="587" spans="1:10" x14ac:dyDescent="0.25">
      <c r="A587" s="487">
        <v>90973</v>
      </c>
      <c r="B587" s="6" t="s">
        <v>644</v>
      </c>
      <c r="C587" s="6" t="s">
        <v>19</v>
      </c>
      <c r="D587" s="6" t="s">
        <v>437</v>
      </c>
      <c r="E587" s="487">
        <v>8.43</v>
      </c>
      <c r="F587" s="487">
        <v>0</v>
      </c>
      <c r="G587" s="487">
        <v>0</v>
      </c>
      <c r="H587" s="487">
        <v>8.43</v>
      </c>
      <c r="I587" s="487">
        <v>0</v>
      </c>
      <c r="J587" s="487">
        <v>0</v>
      </c>
    </row>
    <row r="588" spans="1:10" x14ac:dyDescent="0.25">
      <c r="A588" s="487">
        <v>90982</v>
      </c>
      <c r="B588" s="6" t="s">
        <v>645</v>
      </c>
      <c r="C588" s="6" t="s">
        <v>19</v>
      </c>
      <c r="D588" s="6" t="s">
        <v>437</v>
      </c>
      <c r="E588" s="487">
        <v>21.43</v>
      </c>
      <c r="F588" s="487">
        <v>0</v>
      </c>
      <c r="G588" s="487">
        <v>0</v>
      </c>
      <c r="H588" s="487">
        <v>21.43</v>
      </c>
      <c r="I588" s="487">
        <v>0</v>
      </c>
      <c r="J588" s="487">
        <v>0</v>
      </c>
    </row>
    <row r="589" spans="1:10" x14ac:dyDescent="0.25">
      <c r="A589" s="487">
        <v>91001</v>
      </c>
      <c r="B589" s="6" t="s">
        <v>646</v>
      </c>
      <c r="C589" s="6" t="s">
        <v>19</v>
      </c>
      <c r="D589" s="6" t="s">
        <v>437</v>
      </c>
      <c r="E589" s="487">
        <v>10</v>
      </c>
      <c r="F589" s="487">
        <v>0</v>
      </c>
      <c r="G589" s="487">
        <v>0</v>
      </c>
      <c r="H589" s="487">
        <v>10</v>
      </c>
      <c r="I589" s="487">
        <v>0</v>
      </c>
      <c r="J589" s="487">
        <v>0</v>
      </c>
    </row>
    <row r="590" spans="1:10" x14ac:dyDescent="0.25">
      <c r="A590" s="487">
        <v>91032</v>
      </c>
      <c r="B590" s="6" t="s">
        <v>647</v>
      </c>
      <c r="C590" s="6" t="s">
        <v>19</v>
      </c>
      <c r="D590" s="6" t="s">
        <v>108</v>
      </c>
      <c r="E590" s="487">
        <v>67.2</v>
      </c>
      <c r="F590" s="487">
        <v>20.46</v>
      </c>
      <c r="G590" s="487">
        <v>4.34</v>
      </c>
      <c r="H590" s="487">
        <v>42.4</v>
      </c>
      <c r="I590" s="487">
        <v>0</v>
      </c>
      <c r="J590" s="487">
        <v>0</v>
      </c>
    </row>
    <row r="591" spans="1:10" x14ac:dyDescent="0.25">
      <c r="A591" s="487">
        <v>91278</v>
      </c>
      <c r="B591" s="6" t="s">
        <v>648</v>
      </c>
      <c r="C591" s="6" t="s">
        <v>19</v>
      </c>
      <c r="D591" s="6" t="s">
        <v>108</v>
      </c>
      <c r="E591" s="487">
        <v>0.79</v>
      </c>
      <c r="F591" s="487">
        <v>0</v>
      </c>
      <c r="G591" s="487">
        <v>0</v>
      </c>
      <c r="H591" s="487">
        <v>0.79</v>
      </c>
      <c r="I591" s="487">
        <v>0</v>
      </c>
      <c r="J591" s="487">
        <v>0</v>
      </c>
    </row>
    <row r="592" spans="1:10" x14ac:dyDescent="0.25">
      <c r="A592" s="487">
        <v>91285</v>
      </c>
      <c r="B592" s="6" t="s">
        <v>649</v>
      </c>
      <c r="C592" s="6" t="s">
        <v>19</v>
      </c>
      <c r="D592" s="6" t="s">
        <v>108</v>
      </c>
      <c r="E592" s="487">
        <v>1.05</v>
      </c>
      <c r="F592" s="487">
        <v>0</v>
      </c>
      <c r="G592" s="487">
        <v>0</v>
      </c>
      <c r="H592" s="487">
        <v>1.05</v>
      </c>
      <c r="I592" s="487">
        <v>0</v>
      </c>
      <c r="J592" s="487">
        <v>0</v>
      </c>
    </row>
    <row r="593" spans="1:10" x14ac:dyDescent="0.25">
      <c r="A593" s="487">
        <v>91387</v>
      </c>
      <c r="B593" s="6" t="s">
        <v>650</v>
      </c>
      <c r="C593" s="6" t="s">
        <v>19</v>
      </c>
      <c r="D593" s="6" t="s">
        <v>108</v>
      </c>
      <c r="E593" s="487">
        <v>75.06</v>
      </c>
      <c r="F593" s="487">
        <v>21.25</v>
      </c>
      <c r="G593" s="487">
        <v>4.34</v>
      </c>
      <c r="H593" s="487">
        <v>49.47</v>
      </c>
      <c r="I593" s="487">
        <v>0</v>
      </c>
      <c r="J593" s="487">
        <v>0</v>
      </c>
    </row>
    <row r="594" spans="1:10" x14ac:dyDescent="0.25">
      <c r="A594" s="487">
        <v>91395</v>
      </c>
      <c r="B594" s="6" t="s">
        <v>651</v>
      </c>
      <c r="C594" s="6" t="s">
        <v>19</v>
      </c>
      <c r="D594" s="6" t="s">
        <v>108</v>
      </c>
      <c r="E594" s="487">
        <v>57.72</v>
      </c>
      <c r="F594" s="487">
        <v>20.46</v>
      </c>
      <c r="G594" s="487">
        <v>4.34</v>
      </c>
      <c r="H594" s="487">
        <v>32.92</v>
      </c>
      <c r="I594" s="487">
        <v>0</v>
      </c>
      <c r="J594" s="487">
        <v>0</v>
      </c>
    </row>
    <row r="595" spans="1:10" x14ac:dyDescent="0.25">
      <c r="A595" s="487">
        <v>91486</v>
      </c>
      <c r="B595" s="6" t="s">
        <v>9345</v>
      </c>
      <c r="C595" s="6" t="s">
        <v>19</v>
      </c>
      <c r="D595" s="6" t="s">
        <v>437</v>
      </c>
      <c r="E595" s="487">
        <v>67.73</v>
      </c>
      <c r="F595" s="487">
        <v>20.46</v>
      </c>
      <c r="G595" s="487">
        <v>4.34</v>
      </c>
      <c r="H595" s="487">
        <v>42.93</v>
      </c>
      <c r="I595" s="487">
        <v>0</v>
      </c>
      <c r="J595" s="487">
        <v>0</v>
      </c>
    </row>
    <row r="596" spans="1:10" x14ac:dyDescent="0.25">
      <c r="A596" s="487">
        <v>91534</v>
      </c>
      <c r="B596" s="6" t="s">
        <v>652</v>
      </c>
      <c r="C596" s="6" t="s">
        <v>19</v>
      </c>
      <c r="D596" s="6" t="s">
        <v>108</v>
      </c>
      <c r="E596" s="487">
        <v>31.99</v>
      </c>
      <c r="F596" s="487">
        <v>26.48</v>
      </c>
      <c r="G596" s="487">
        <v>4.34</v>
      </c>
      <c r="H596" s="487">
        <v>1.17</v>
      </c>
      <c r="I596" s="487">
        <v>0</v>
      </c>
      <c r="J596" s="487">
        <v>0</v>
      </c>
    </row>
    <row r="597" spans="1:10" x14ac:dyDescent="0.25">
      <c r="A597" s="487">
        <v>91635</v>
      </c>
      <c r="B597" s="6" t="s">
        <v>653</v>
      </c>
      <c r="C597" s="6" t="s">
        <v>19</v>
      </c>
      <c r="D597" s="6" t="s">
        <v>108</v>
      </c>
      <c r="E597" s="487">
        <v>63.99</v>
      </c>
      <c r="F597" s="487">
        <v>24.97</v>
      </c>
      <c r="G597" s="487">
        <v>4.34</v>
      </c>
      <c r="H597" s="487">
        <v>34.68</v>
      </c>
      <c r="I597" s="487">
        <v>0</v>
      </c>
      <c r="J597" s="487">
        <v>0</v>
      </c>
    </row>
    <row r="598" spans="1:10" x14ac:dyDescent="0.25">
      <c r="A598" s="487">
        <v>91646</v>
      </c>
      <c r="B598" s="6" t="s">
        <v>654</v>
      </c>
      <c r="C598" s="6" t="s">
        <v>19</v>
      </c>
      <c r="D598" s="6" t="s">
        <v>437</v>
      </c>
      <c r="E598" s="487">
        <v>99.71</v>
      </c>
      <c r="F598" s="487">
        <v>25.44</v>
      </c>
      <c r="G598" s="487">
        <v>4.34</v>
      </c>
      <c r="H598" s="487">
        <v>69.930000000000007</v>
      </c>
      <c r="I598" s="487">
        <v>0</v>
      </c>
      <c r="J598" s="487">
        <v>0</v>
      </c>
    </row>
    <row r="599" spans="1:10" x14ac:dyDescent="0.25">
      <c r="A599" s="487">
        <v>91693</v>
      </c>
      <c r="B599" s="6" t="s">
        <v>655</v>
      </c>
      <c r="C599" s="6" t="s">
        <v>19</v>
      </c>
      <c r="D599" s="6" t="s">
        <v>108</v>
      </c>
      <c r="E599" s="487">
        <v>30.94</v>
      </c>
      <c r="F599" s="487">
        <v>26.48</v>
      </c>
      <c r="G599" s="487">
        <v>4.34</v>
      </c>
      <c r="H599" s="487">
        <v>0.12</v>
      </c>
      <c r="I599" s="487">
        <v>0</v>
      </c>
      <c r="J599" s="487">
        <v>0</v>
      </c>
    </row>
    <row r="600" spans="1:10" x14ac:dyDescent="0.25">
      <c r="A600" s="487">
        <v>92044</v>
      </c>
      <c r="B600" s="6" t="s">
        <v>656</v>
      </c>
      <c r="C600" s="6" t="s">
        <v>19</v>
      </c>
      <c r="D600" s="6" t="s">
        <v>437</v>
      </c>
      <c r="E600" s="487">
        <v>7.8</v>
      </c>
      <c r="F600" s="487">
        <v>0</v>
      </c>
      <c r="G600" s="487">
        <v>0</v>
      </c>
      <c r="H600" s="487">
        <v>7.8</v>
      </c>
      <c r="I600" s="487">
        <v>0</v>
      </c>
      <c r="J600" s="487">
        <v>0</v>
      </c>
    </row>
    <row r="601" spans="1:10" x14ac:dyDescent="0.25">
      <c r="A601" s="487">
        <v>92107</v>
      </c>
      <c r="B601" s="6" t="s">
        <v>9346</v>
      </c>
      <c r="C601" s="6" t="s">
        <v>19</v>
      </c>
      <c r="D601" s="6" t="s">
        <v>437</v>
      </c>
      <c r="E601" s="487">
        <v>87.71</v>
      </c>
      <c r="F601" s="487">
        <v>20.46</v>
      </c>
      <c r="G601" s="487">
        <v>4.34</v>
      </c>
      <c r="H601" s="487">
        <v>62.91</v>
      </c>
      <c r="I601" s="487">
        <v>0</v>
      </c>
      <c r="J601" s="487">
        <v>0</v>
      </c>
    </row>
    <row r="602" spans="1:10" x14ac:dyDescent="0.25">
      <c r="A602" s="487">
        <v>92113</v>
      </c>
      <c r="B602" s="6" t="s">
        <v>9347</v>
      </c>
      <c r="C602" s="6" t="s">
        <v>19</v>
      </c>
      <c r="D602" s="6" t="s">
        <v>108</v>
      </c>
      <c r="E602" s="487">
        <v>1.04</v>
      </c>
      <c r="F602" s="487">
        <v>0</v>
      </c>
      <c r="G602" s="487">
        <v>0</v>
      </c>
      <c r="H602" s="487">
        <v>1.04</v>
      </c>
      <c r="I602" s="487">
        <v>0</v>
      </c>
      <c r="J602" s="487">
        <v>0</v>
      </c>
    </row>
    <row r="603" spans="1:10" x14ac:dyDescent="0.25">
      <c r="A603" s="487">
        <v>92119</v>
      </c>
      <c r="B603" s="6" t="s">
        <v>9348</v>
      </c>
      <c r="C603" s="6" t="s">
        <v>19</v>
      </c>
      <c r="D603" s="6" t="s">
        <v>108</v>
      </c>
      <c r="E603" s="487">
        <v>0.26</v>
      </c>
      <c r="F603" s="487">
        <v>0</v>
      </c>
      <c r="G603" s="487">
        <v>0</v>
      </c>
      <c r="H603" s="487">
        <v>0.26</v>
      </c>
      <c r="I603" s="487">
        <v>0</v>
      </c>
      <c r="J603" s="487">
        <v>0</v>
      </c>
    </row>
    <row r="604" spans="1:10" x14ac:dyDescent="0.25">
      <c r="A604" s="487">
        <v>92139</v>
      </c>
      <c r="B604" s="6" t="s">
        <v>657</v>
      </c>
      <c r="C604" s="6" t="s">
        <v>19</v>
      </c>
      <c r="D604" s="6" t="s">
        <v>108</v>
      </c>
      <c r="E604" s="487">
        <v>41.47</v>
      </c>
      <c r="F604" s="487">
        <v>18.170000000000002</v>
      </c>
      <c r="G604" s="487">
        <v>4.34</v>
      </c>
      <c r="H604" s="487">
        <v>18.96</v>
      </c>
      <c r="I604" s="487">
        <v>0</v>
      </c>
      <c r="J604" s="487">
        <v>0</v>
      </c>
    </row>
    <row r="605" spans="1:10" x14ac:dyDescent="0.25">
      <c r="A605" s="487">
        <v>92146</v>
      </c>
      <c r="B605" s="6" t="s">
        <v>658</v>
      </c>
      <c r="C605" s="6" t="s">
        <v>19</v>
      </c>
      <c r="D605" s="6" t="s">
        <v>108</v>
      </c>
      <c r="E605" s="487">
        <v>29.44</v>
      </c>
      <c r="F605" s="487">
        <v>18.170000000000002</v>
      </c>
      <c r="G605" s="487">
        <v>4.34</v>
      </c>
      <c r="H605" s="487">
        <v>6.93</v>
      </c>
      <c r="I605" s="487">
        <v>0</v>
      </c>
      <c r="J605" s="487">
        <v>0</v>
      </c>
    </row>
    <row r="606" spans="1:10" x14ac:dyDescent="0.25">
      <c r="A606" s="487">
        <v>92243</v>
      </c>
      <c r="B606" s="6" t="s">
        <v>659</v>
      </c>
      <c r="C606" s="6" t="s">
        <v>19</v>
      </c>
      <c r="D606" s="6" t="s">
        <v>437</v>
      </c>
      <c r="E606" s="487">
        <v>80.58</v>
      </c>
      <c r="F606" s="487">
        <v>25.44</v>
      </c>
      <c r="G606" s="487">
        <v>4.34</v>
      </c>
      <c r="H606" s="487">
        <v>50.8</v>
      </c>
      <c r="I606" s="487">
        <v>0</v>
      </c>
      <c r="J606" s="487">
        <v>0</v>
      </c>
    </row>
    <row r="607" spans="1:10" x14ac:dyDescent="0.25">
      <c r="A607" s="487">
        <v>92717</v>
      </c>
      <c r="B607" s="6" t="s">
        <v>9349</v>
      </c>
      <c r="C607" s="6" t="s">
        <v>19</v>
      </c>
      <c r="D607" s="6" t="s">
        <v>108</v>
      </c>
      <c r="E607" s="487">
        <v>0.17</v>
      </c>
      <c r="F607" s="487">
        <v>0</v>
      </c>
      <c r="G607" s="487">
        <v>0</v>
      </c>
      <c r="H607" s="487">
        <v>0.17</v>
      </c>
      <c r="I607" s="487">
        <v>0</v>
      </c>
      <c r="J607" s="487">
        <v>0</v>
      </c>
    </row>
    <row r="608" spans="1:10" x14ac:dyDescent="0.25">
      <c r="A608" s="487">
        <v>92961</v>
      </c>
      <c r="B608" s="6" t="s">
        <v>660</v>
      </c>
      <c r="C608" s="6" t="s">
        <v>19</v>
      </c>
      <c r="D608" s="6" t="s">
        <v>437</v>
      </c>
      <c r="E608" s="487">
        <v>5.29</v>
      </c>
      <c r="F608" s="487">
        <v>0</v>
      </c>
      <c r="G608" s="487">
        <v>0</v>
      </c>
      <c r="H608" s="487">
        <v>5.29</v>
      </c>
      <c r="I608" s="487">
        <v>0</v>
      </c>
      <c r="J608" s="487">
        <v>0</v>
      </c>
    </row>
    <row r="609" spans="1:10" x14ac:dyDescent="0.25">
      <c r="A609" s="487">
        <v>92967</v>
      </c>
      <c r="B609" s="6" t="s">
        <v>661</v>
      </c>
      <c r="C609" s="6" t="s">
        <v>19</v>
      </c>
      <c r="D609" s="6" t="s">
        <v>108</v>
      </c>
      <c r="E609" s="487">
        <v>31.45</v>
      </c>
      <c r="F609" s="487">
        <v>24.95</v>
      </c>
      <c r="G609" s="487">
        <v>4.34</v>
      </c>
      <c r="H609" s="487">
        <v>2.16</v>
      </c>
      <c r="I609" s="487">
        <v>0</v>
      </c>
      <c r="J609" s="487">
        <v>0</v>
      </c>
    </row>
    <row r="610" spans="1:10" x14ac:dyDescent="0.25">
      <c r="A610" s="487">
        <v>93225</v>
      </c>
      <c r="B610" s="6" t="s">
        <v>662</v>
      </c>
      <c r="C610" s="6" t="s">
        <v>19</v>
      </c>
      <c r="D610" s="6" t="s">
        <v>108</v>
      </c>
      <c r="E610" s="487">
        <v>502.85</v>
      </c>
      <c r="F610" s="487">
        <v>26.48</v>
      </c>
      <c r="G610" s="487">
        <v>4.34</v>
      </c>
      <c r="H610" s="487">
        <v>472.03</v>
      </c>
      <c r="I610" s="487">
        <v>0</v>
      </c>
      <c r="J610" s="487">
        <v>0</v>
      </c>
    </row>
    <row r="611" spans="1:10" x14ac:dyDescent="0.25">
      <c r="A611" s="487">
        <v>93234</v>
      </c>
      <c r="B611" s="6" t="s">
        <v>663</v>
      </c>
      <c r="C611" s="6" t="s">
        <v>19</v>
      </c>
      <c r="D611" s="6" t="s">
        <v>108</v>
      </c>
      <c r="E611" s="487">
        <v>0.46</v>
      </c>
      <c r="F611" s="487">
        <v>0</v>
      </c>
      <c r="G611" s="487">
        <v>0</v>
      </c>
      <c r="H611" s="487">
        <v>0.46</v>
      </c>
      <c r="I611" s="487">
        <v>0</v>
      </c>
      <c r="J611" s="487">
        <v>0</v>
      </c>
    </row>
    <row r="612" spans="1:10" x14ac:dyDescent="0.25">
      <c r="A612" s="487">
        <v>93244</v>
      </c>
      <c r="B612" s="6" t="s">
        <v>664</v>
      </c>
      <c r="C612" s="6" t="s">
        <v>19</v>
      </c>
      <c r="D612" s="6" t="s">
        <v>108</v>
      </c>
      <c r="E612" s="487">
        <v>65.64</v>
      </c>
      <c r="F612" s="487">
        <v>22.4</v>
      </c>
      <c r="G612" s="487">
        <v>4.34</v>
      </c>
      <c r="H612" s="487">
        <v>38.9</v>
      </c>
      <c r="I612" s="487">
        <v>0</v>
      </c>
      <c r="J612" s="487">
        <v>0</v>
      </c>
    </row>
    <row r="613" spans="1:10" x14ac:dyDescent="0.25">
      <c r="A613" s="487">
        <v>93274</v>
      </c>
      <c r="B613" s="6" t="s">
        <v>9350</v>
      </c>
      <c r="C613" s="6" t="s">
        <v>19</v>
      </c>
      <c r="D613" s="6" t="s">
        <v>108</v>
      </c>
      <c r="E613" s="487">
        <v>68.31</v>
      </c>
      <c r="F613" s="487">
        <v>26.98</v>
      </c>
      <c r="G613" s="487">
        <v>4.34</v>
      </c>
      <c r="H613" s="487">
        <v>36.99</v>
      </c>
      <c r="I613" s="487">
        <v>0</v>
      </c>
      <c r="J613" s="487">
        <v>0</v>
      </c>
    </row>
    <row r="614" spans="1:10" x14ac:dyDescent="0.25">
      <c r="A614" s="487">
        <v>93282</v>
      </c>
      <c r="B614" s="6" t="s">
        <v>34</v>
      </c>
      <c r="C614" s="6" t="s">
        <v>19</v>
      </c>
      <c r="D614" s="6" t="s">
        <v>108</v>
      </c>
      <c r="E614" s="487">
        <v>28.19</v>
      </c>
      <c r="F614" s="487">
        <v>23.53</v>
      </c>
      <c r="G614" s="487">
        <v>4.34</v>
      </c>
      <c r="H614" s="487">
        <v>0.32</v>
      </c>
      <c r="I614" s="487">
        <v>0</v>
      </c>
      <c r="J614" s="487">
        <v>0</v>
      </c>
    </row>
    <row r="615" spans="1:10" x14ac:dyDescent="0.25">
      <c r="A615" s="487">
        <v>93288</v>
      </c>
      <c r="B615" s="6" t="s">
        <v>665</v>
      </c>
      <c r="C615" s="6" t="s">
        <v>19</v>
      </c>
      <c r="D615" s="6" t="s">
        <v>108</v>
      </c>
      <c r="E615" s="487">
        <v>170.38</v>
      </c>
      <c r="F615" s="487">
        <v>26.98</v>
      </c>
      <c r="G615" s="487">
        <v>4.34</v>
      </c>
      <c r="H615" s="487">
        <v>139.06</v>
      </c>
      <c r="I615" s="487">
        <v>0</v>
      </c>
      <c r="J615" s="487">
        <v>0</v>
      </c>
    </row>
    <row r="616" spans="1:10" x14ac:dyDescent="0.25">
      <c r="A616" s="487">
        <v>93403</v>
      </c>
      <c r="B616" s="6" t="s">
        <v>666</v>
      </c>
      <c r="C616" s="6" t="s">
        <v>19</v>
      </c>
      <c r="D616" s="6" t="s">
        <v>108</v>
      </c>
      <c r="E616" s="487">
        <v>69.819999999999993</v>
      </c>
      <c r="F616" s="487">
        <v>24.97</v>
      </c>
      <c r="G616" s="487">
        <v>4.34</v>
      </c>
      <c r="H616" s="487">
        <v>40.51</v>
      </c>
      <c r="I616" s="487">
        <v>0</v>
      </c>
      <c r="J616" s="487">
        <v>0</v>
      </c>
    </row>
    <row r="617" spans="1:10" x14ac:dyDescent="0.25">
      <c r="A617" s="487">
        <v>93409</v>
      </c>
      <c r="B617" s="6" t="s">
        <v>9351</v>
      </c>
      <c r="C617" s="6" t="s">
        <v>19</v>
      </c>
      <c r="D617" s="6" t="s">
        <v>437</v>
      </c>
      <c r="E617" s="487">
        <v>41.28</v>
      </c>
      <c r="F617" s="487">
        <v>28.2</v>
      </c>
      <c r="G617" s="487">
        <v>4.34</v>
      </c>
      <c r="H617" s="487">
        <v>8.74</v>
      </c>
      <c r="I617" s="487">
        <v>0</v>
      </c>
      <c r="J617" s="487">
        <v>0</v>
      </c>
    </row>
    <row r="618" spans="1:10" x14ac:dyDescent="0.25">
      <c r="A618" s="487">
        <v>93416</v>
      </c>
      <c r="B618" s="6" t="s">
        <v>667</v>
      </c>
      <c r="C618" s="6" t="s">
        <v>19</v>
      </c>
      <c r="D618" s="6" t="s">
        <v>437</v>
      </c>
      <c r="E618" s="487">
        <v>0.38</v>
      </c>
      <c r="F618" s="487">
        <v>0</v>
      </c>
      <c r="G618" s="487">
        <v>0</v>
      </c>
      <c r="H618" s="487">
        <v>0.38</v>
      </c>
      <c r="I618" s="487">
        <v>0</v>
      </c>
      <c r="J618" s="487">
        <v>0</v>
      </c>
    </row>
    <row r="619" spans="1:10" x14ac:dyDescent="0.25">
      <c r="A619" s="487">
        <v>93422</v>
      </c>
      <c r="B619" s="6" t="s">
        <v>668</v>
      </c>
      <c r="C619" s="6" t="s">
        <v>19</v>
      </c>
      <c r="D619" s="6" t="s">
        <v>437</v>
      </c>
      <c r="E619" s="487">
        <v>5.01</v>
      </c>
      <c r="F619" s="487">
        <v>0</v>
      </c>
      <c r="G619" s="487">
        <v>0</v>
      </c>
      <c r="H619" s="487">
        <v>5.01</v>
      </c>
      <c r="I619" s="487">
        <v>0</v>
      </c>
      <c r="J619" s="487">
        <v>0</v>
      </c>
    </row>
    <row r="620" spans="1:10" x14ac:dyDescent="0.25">
      <c r="A620" s="487">
        <v>93428</v>
      </c>
      <c r="B620" s="6" t="s">
        <v>669</v>
      </c>
      <c r="C620" s="6" t="s">
        <v>19</v>
      </c>
      <c r="D620" s="6" t="s">
        <v>437</v>
      </c>
      <c r="E620" s="487">
        <v>7.1</v>
      </c>
      <c r="F620" s="487">
        <v>0</v>
      </c>
      <c r="G620" s="487">
        <v>0</v>
      </c>
      <c r="H620" s="487">
        <v>7.1</v>
      </c>
      <c r="I620" s="487">
        <v>0</v>
      </c>
      <c r="J620" s="487">
        <v>0</v>
      </c>
    </row>
    <row r="621" spans="1:10" x14ac:dyDescent="0.25">
      <c r="A621" s="487">
        <v>93434</v>
      </c>
      <c r="B621" s="6" t="s">
        <v>9352</v>
      </c>
      <c r="C621" s="6" t="s">
        <v>19</v>
      </c>
      <c r="D621" s="6" t="s">
        <v>437</v>
      </c>
      <c r="E621" s="487">
        <v>269.45</v>
      </c>
      <c r="F621" s="487">
        <v>92.37</v>
      </c>
      <c r="G621" s="487">
        <v>25.74</v>
      </c>
      <c r="H621" s="487">
        <v>151.34</v>
      </c>
      <c r="I621" s="487">
        <v>0</v>
      </c>
      <c r="J621" s="487">
        <v>0</v>
      </c>
    </row>
    <row r="622" spans="1:10" x14ac:dyDescent="0.25">
      <c r="A622" s="487">
        <v>93440</v>
      </c>
      <c r="B622" s="6" t="s">
        <v>9353</v>
      </c>
      <c r="C622" s="6" t="s">
        <v>19</v>
      </c>
      <c r="D622" s="6" t="s">
        <v>437</v>
      </c>
      <c r="E622" s="487">
        <v>127.41</v>
      </c>
      <c r="F622" s="487">
        <v>92.37</v>
      </c>
      <c r="G622" s="487">
        <v>25.74</v>
      </c>
      <c r="H622" s="487">
        <v>9.3000000000000007</v>
      </c>
      <c r="I622" s="487">
        <v>0</v>
      </c>
      <c r="J622" s="487">
        <v>0</v>
      </c>
    </row>
    <row r="623" spans="1:10" x14ac:dyDescent="0.25">
      <c r="A623" s="487">
        <v>95122</v>
      </c>
      <c r="B623" s="6" t="s">
        <v>670</v>
      </c>
      <c r="C623" s="6" t="s">
        <v>19</v>
      </c>
      <c r="D623" s="6" t="s">
        <v>437</v>
      </c>
      <c r="E623" s="487">
        <v>189.05</v>
      </c>
      <c r="F623" s="487">
        <v>92.37</v>
      </c>
      <c r="G623" s="487">
        <v>25.74</v>
      </c>
      <c r="H623" s="487">
        <v>70.94</v>
      </c>
      <c r="I623" s="487">
        <v>0</v>
      </c>
      <c r="J623" s="487">
        <v>0</v>
      </c>
    </row>
    <row r="624" spans="1:10" x14ac:dyDescent="0.25">
      <c r="A624" s="487">
        <v>95128</v>
      </c>
      <c r="B624" s="6" t="s">
        <v>671</v>
      </c>
      <c r="C624" s="6" t="s">
        <v>19</v>
      </c>
      <c r="D624" s="6" t="s">
        <v>437</v>
      </c>
      <c r="E624" s="487">
        <v>54.2</v>
      </c>
      <c r="F624" s="487">
        <v>26.48</v>
      </c>
      <c r="G624" s="487">
        <v>4.34</v>
      </c>
      <c r="H624" s="487">
        <v>23.38</v>
      </c>
      <c r="I624" s="487">
        <v>0</v>
      </c>
      <c r="J624" s="487">
        <v>0</v>
      </c>
    </row>
    <row r="625" spans="1:10" x14ac:dyDescent="0.25">
      <c r="A625" s="487">
        <v>95140</v>
      </c>
      <c r="B625" s="6" t="s">
        <v>672</v>
      </c>
      <c r="C625" s="6" t="s">
        <v>19</v>
      </c>
      <c r="D625" s="6" t="s">
        <v>469</v>
      </c>
      <c r="E625" s="487">
        <v>0.04</v>
      </c>
      <c r="F625" s="487">
        <v>0</v>
      </c>
      <c r="G625" s="487">
        <v>0</v>
      </c>
      <c r="H625" s="487">
        <v>0.04</v>
      </c>
      <c r="I625" s="487">
        <v>0</v>
      </c>
      <c r="J625" s="487">
        <v>0</v>
      </c>
    </row>
    <row r="626" spans="1:10" x14ac:dyDescent="0.25">
      <c r="A626" s="487">
        <v>95213</v>
      </c>
      <c r="B626" s="6" t="s">
        <v>9354</v>
      </c>
      <c r="C626" s="6" t="s">
        <v>19</v>
      </c>
      <c r="D626" s="6" t="s">
        <v>108</v>
      </c>
      <c r="E626" s="487">
        <v>74.239999999999995</v>
      </c>
      <c r="F626" s="487">
        <v>26.98</v>
      </c>
      <c r="G626" s="487">
        <v>4.34</v>
      </c>
      <c r="H626" s="487">
        <v>42.92</v>
      </c>
      <c r="I626" s="487">
        <v>0</v>
      </c>
      <c r="J626" s="487">
        <v>0</v>
      </c>
    </row>
    <row r="627" spans="1:10" x14ac:dyDescent="0.25">
      <c r="A627" s="487">
        <v>95259</v>
      </c>
      <c r="B627" s="6" t="s">
        <v>673</v>
      </c>
      <c r="C627" s="6" t="s">
        <v>19</v>
      </c>
      <c r="D627" s="6" t="s">
        <v>108</v>
      </c>
      <c r="E627" s="487">
        <v>31.16</v>
      </c>
      <c r="F627" s="487">
        <v>24.95</v>
      </c>
      <c r="G627" s="487">
        <v>4.34</v>
      </c>
      <c r="H627" s="487">
        <v>1.87</v>
      </c>
      <c r="I627" s="487">
        <v>0</v>
      </c>
      <c r="J627" s="487">
        <v>0</v>
      </c>
    </row>
    <row r="628" spans="1:10" x14ac:dyDescent="0.25">
      <c r="A628" s="487">
        <v>95265</v>
      </c>
      <c r="B628" s="6" t="s">
        <v>674</v>
      </c>
      <c r="C628" s="6" t="s">
        <v>19</v>
      </c>
      <c r="D628" s="6" t="s">
        <v>108</v>
      </c>
      <c r="E628" s="487">
        <v>1.0900000000000001</v>
      </c>
      <c r="F628" s="487">
        <v>0</v>
      </c>
      <c r="G628" s="487">
        <v>0</v>
      </c>
      <c r="H628" s="487">
        <v>1.0900000000000001</v>
      </c>
      <c r="I628" s="487">
        <v>0</v>
      </c>
      <c r="J628" s="487">
        <v>0</v>
      </c>
    </row>
    <row r="629" spans="1:10" x14ac:dyDescent="0.25">
      <c r="A629" s="487">
        <v>95271</v>
      </c>
      <c r="B629" s="6" t="s">
        <v>675</v>
      </c>
      <c r="C629" s="6" t="s">
        <v>19</v>
      </c>
      <c r="D629" s="6" t="s">
        <v>437</v>
      </c>
      <c r="E629" s="487">
        <v>0.53</v>
      </c>
      <c r="F629" s="487">
        <v>0</v>
      </c>
      <c r="G629" s="487">
        <v>0</v>
      </c>
      <c r="H629" s="487">
        <v>0.53</v>
      </c>
      <c r="I629" s="487">
        <v>0</v>
      </c>
      <c r="J629" s="487">
        <v>0</v>
      </c>
    </row>
    <row r="630" spans="1:10" x14ac:dyDescent="0.25">
      <c r="A630" s="487">
        <v>95277</v>
      </c>
      <c r="B630" s="6" t="s">
        <v>9355</v>
      </c>
      <c r="C630" s="6" t="s">
        <v>19</v>
      </c>
      <c r="D630" s="6" t="s">
        <v>437</v>
      </c>
      <c r="E630" s="487">
        <v>0.5</v>
      </c>
      <c r="F630" s="487">
        <v>0</v>
      </c>
      <c r="G630" s="487">
        <v>0</v>
      </c>
      <c r="H630" s="487">
        <v>0.5</v>
      </c>
      <c r="I630" s="487">
        <v>0</v>
      </c>
      <c r="J630" s="487">
        <v>0</v>
      </c>
    </row>
    <row r="631" spans="1:10" x14ac:dyDescent="0.25">
      <c r="A631" s="487">
        <v>95283</v>
      </c>
      <c r="B631" s="6" t="s">
        <v>9356</v>
      </c>
      <c r="C631" s="6" t="s">
        <v>19</v>
      </c>
      <c r="D631" s="6" t="s">
        <v>437</v>
      </c>
      <c r="E631" s="487">
        <v>0.61</v>
      </c>
      <c r="F631" s="487">
        <v>0</v>
      </c>
      <c r="G631" s="487">
        <v>0</v>
      </c>
      <c r="H631" s="487">
        <v>0.61</v>
      </c>
      <c r="I631" s="487">
        <v>0</v>
      </c>
      <c r="J631" s="487">
        <v>0</v>
      </c>
    </row>
    <row r="632" spans="1:10" x14ac:dyDescent="0.25">
      <c r="A632" s="487">
        <v>95621</v>
      </c>
      <c r="B632" s="6" t="s">
        <v>676</v>
      </c>
      <c r="C632" s="6" t="s">
        <v>19</v>
      </c>
      <c r="D632" s="6" t="s">
        <v>108</v>
      </c>
      <c r="E632" s="487">
        <v>30.81</v>
      </c>
      <c r="F632" s="487">
        <v>24.95</v>
      </c>
      <c r="G632" s="487">
        <v>4.34</v>
      </c>
      <c r="H632" s="487">
        <v>1.52</v>
      </c>
      <c r="I632" s="487">
        <v>0</v>
      </c>
      <c r="J632" s="487">
        <v>0</v>
      </c>
    </row>
    <row r="633" spans="1:10" x14ac:dyDescent="0.25">
      <c r="A633" s="487">
        <v>95632</v>
      </c>
      <c r="B633" s="6" t="s">
        <v>677</v>
      </c>
      <c r="C633" s="6" t="s">
        <v>19</v>
      </c>
      <c r="D633" s="6" t="s">
        <v>108</v>
      </c>
      <c r="E633" s="487">
        <v>82.63</v>
      </c>
      <c r="F633" s="487">
        <v>22.4</v>
      </c>
      <c r="G633" s="487">
        <v>4.34</v>
      </c>
      <c r="H633" s="487">
        <v>55.89</v>
      </c>
      <c r="I633" s="487">
        <v>0</v>
      </c>
      <c r="J633" s="487">
        <v>0</v>
      </c>
    </row>
    <row r="634" spans="1:10" x14ac:dyDescent="0.25">
      <c r="A634" s="487">
        <v>95703</v>
      </c>
      <c r="B634" s="6" t="s">
        <v>678</v>
      </c>
      <c r="C634" s="6" t="s">
        <v>19</v>
      </c>
      <c r="D634" s="6" t="s">
        <v>108</v>
      </c>
      <c r="E634" s="487">
        <v>37.049999999999997</v>
      </c>
      <c r="F634" s="487">
        <v>26.48</v>
      </c>
      <c r="G634" s="487">
        <v>4.34</v>
      </c>
      <c r="H634" s="487">
        <v>6.23</v>
      </c>
      <c r="I634" s="487">
        <v>0</v>
      </c>
      <c r="J634" s="487">
        <v>0</v>
      </c>
    </row>
    <row r="635" spans="1:10" x14ac:dyDescent="0.25">
      <c r="A635" s="487">
        <v>95709</v>
      </c>
      <c r="B635" s="6" t="s">
        <v>679</v>
      </c>
      <c r="C635" s="6" t="s">
        <v>19</v>
      </c>
      <c r="D635" s="6" t="s">
        <v>108</v>
      </c>
      <c r="E635" s="487">
        <v>94.21</v>
      </c>
      <c r="F635" s="487">
        <v>26.48</v>
      </c>
      <c r="G635" s="487">
        <v>4.34</v>
      </c>
      <c r="H635" s="487">
        <v>63.39</v>
      </c>
      <c r="I635" s="487">
        <v>0</v>
      </c>
      <c r="J635" s="487">
        <v>0</v>
      </c>
    </row>
    <row r="636" spans="1:10" x14ac:dyDescent="0.25">
      <c r="A636" s="487">
        <v>95715</v>
      </c>
      <c r="B636" s="6" t="s">
        <v>680</v>
      </c>
      <c r="C636" s="6" t="s">
        <v>19</v>
      </c>
      <c r="D636" s="6" t="s">
        <v>108</v>
      </c>
      <c r="E636" s="487">
        <v>111.8</v>
      </c>
      <c r="F636" s="487">
        <v>31.51</v>
      </c>
      <c r="G636" s="487">
        <v>4.34</v>
      </c>
      <c r="H636" s="487">
        <v>75.95</v>
      </c>
      <c r="I636" s="487">
        <v>0</v>
      </c>
      <c r="J636" s="487">
        <v>0</v>
      </c>
    </row>
    <row r="637" spans="1:10" x14ac:dyDescent="0.25">
      <c r="A637" s="487">
        <v>95721</v>
      </c>
      <c r="B637" s="6" t="s">
        <v>681</v>
      </c>
      <c r="C637" s="6" t="s">
        <v>19</v>
      </c>
      <c r="D637" s="6" t="s">
        <v>108</v>
      </c>
      <c r="E637" s="487">
        <v>108.96</v>
      </c>
      <c r="F637" s="487">
        <v>31.51</v>
      </c>
      <c r="G637" s="487">
        <v>4.34</v>
      </c>
      <c r="H637" s="487">
        <v>73.11</v>
      </c>
      <c r="I637" s="487">
        <v>0</v>
      </c>
      <c r="J637" s="487">
        <v>0</v>
      </c>
    </row>
    <row r="638" spans="1:10" x14ac:dyDescent="0.25">
      <c r="A638" s="487">
        <v>95873</v>
      </c>
      <c r="B638" s="6" t="s">
        <v>682</v>
      </c>
      <c r="C638" s="6" t="s">
        <v>19</v>
      </c>
      <c r="D638" s="6" t="s">
        <v>437</v>
      </c>
      <c r="E638" s="487">
        <v>11.34</v>
      </c>
      <c r="F638" s="487">
        <v>0</v>
      </c>
      <c r="G638" s="487">
        <v>0</v>
      </c>
      <c r="H638" s="487">
        <v>11.34</v>
      </c>
      <c r="I638" s="487">
        <v>0</v>
      </c>
      <c r="J638" s="487">
        <v>0</v>
      </c>
    </row>
    <row r="639" spans="1:10" x14ac:dyDescent="0.25">
      <c r="A639" s="487">
        <v>96014</v>
      </c>
      <c r="B639" s="6" t="s">
        <v>683</v>
      </c>
      <c r="C639" s="6" t="s">
        <v>19</v>
      </c>
      <c r="D639" s="6" t="s">
        <v>108</v>
      </c>
      <c r="E639" s="487">
        <v>70.8</v>
      </c>
      <c r="F639" s="487">
        <v>32.85</v>
      </c>
      <c r="G639" s="487">
        <v>4.34</v>
      </c>
      <c r="H639" s="487">
        <v>33.61</v>
      </c>
      <c r="I639" s="487">
        <v>0</v>
      </c>
      <c r="J639" s="487">
        <v>0</v>
      </c>
    </row>
    <row r="640" spans="1:10" x14ac:dyDescent="0.25">
      <c r="A640" s="487">
        <v>96021</v>
      </c>
      <c r="B640" s="6" t="s">
        <v>684</v>
      </c>
      <c r="C640" s="6" t="s">
        <v>19</v>
      </c>
      <c r="D640" s="6" t="s">
        <v>108</v>
      </c>
      <c r="E640" s="487">
        <v>70.48</v>
      </c>
      <c r="F640" s="487">
        <v>32.85</v>
      </c>
      <c r="G640" s="487">
        <v>4.34</v>
      </c>
      <c r="H640" s="487">
        <v>33.29</v>
      </c>
      <c r="I640" s="487">
        <v>0</v>
      </c>
      <c r="J640" s="487">
        <v>0</v>
      </c>
    </row>
    <row r="641" spans="1:10" x14ac:dyDescent="0.25">
      <c r="A641" s="487">
        <v>96029</v>
      </c>
      <c r="B641" s="6" t="s">
        <v>685</v>
      </c>
      <c r="C641" s="6" t="s">
        <v>19</v>
      </c>
      <c r="D641" s="6" t="s">
        <v>108</v>
      </c>
      <c r="E641" s="487">
        <v>62.96</v>
      </c>
      <c r="F641" s="487">
        <v>32.85</v>
      </c>
      <c r="G641" s="487">
        <v>4.34</v>
      </c>
      <c r="H641" s="487">
        <v>25.77</v>
      </c>
      <c r="I641" s="487">
        <v>0</v>
      </c>
      <c r="J641" s="487">
        <v>0</v>
      </c>
    </row>
    <row r="642" spans="1:10" x14ac:dyDescent="0.25">
      <c r="A642" s="487">
        <v>96036</v>
      </c>
      <c r="B642" s="6" t="s">
        <v>686</v>
      </c>
      <c r="C642" s="6" t="s">
        <v>19</v>
      </c>
      <c r="D642" s="6" t="s">
        <v>437</v>
      </c>
      <c r="E642" s="487">
        <v>81.010000000000005</v>
      </c>
      <c r="F642" s="487">
        <v>21.25</v>
      </c>
      <c r="G642" s="487">
        <v>4.34</v>
      </c>
      <c r="H642" s="487">
        <v>55.42</v>
      </c>
      <c r="I642" s="487">
        <v>0</v>
      </c>
      <c r="J642" s="487">
        <v>0</v>
      </c>
    </row>
    <row r="643" spans="1:10" x14ac:dyDescent="0.25">
      <c r="A643" s="487">
        <v>96155</v>
      </c>
      <c r="B643" s="6" t="s">
        <v>687</v>
      </c>
      <c r="C643" s="6" t="s">
        <v>19</v>
      </c>
      <c r="D643" s="6" t="s">
        <v>108</v>
      </c>
      <c r="E643" s="487">
        <v>63.28</v>
      </c>
      <c r="F643" s="487">
        <v>32.85</v>
      </c>
      <c r="G643" s="487">
        <v>4.34</v>
      </c>
      <c r="H643" s="487">
        <v>26.09</v>
      </c>
      <c r="I643" s="487">
        <v>0</v>
      </c>
      <c r="J643" s="487">
        <v>0</v>
      </c>
    </row>
    <row r="644" spans="1:10" x14ac:dyDescent="0.25">
      <c r="A644" s="487">
        <v>96156</v>
      </c>
      <c r="B644" s="6" t="s">
        <v>688</v>
      </c>
      <c r="C644" s="6" t="s">
        <v>19</v>
      </c>
      <c r="D644" s="6" t="s">
        <v>108</v>
      </c>
      <c r="E644" s="487">
        <v>71.099999999999994</v>
      </c>
      <c r="F644" s="487">
        <v>28.43</v>
      </c>
      <c r="G644" s="487">
        <v>4.34</v>
      </c>
      <c r="H644" s="487">
        <v>38.33</v>
      </c>
      <c r="I644" s="487">
        <v>0</v>
      </c>
      <c r="J644" s="487">
        <v>0</v>
      </c>
    </row>
    <row r="645" spans="1:10" x14ac:dyDescent="0.25">
      <c r="A645" s="487">
        <v>96159</v>
      </c>
      <c r="B645" s="6" t="s">
        <v>689</v>
      </c>
      <c r="C645" s="6" t="s">
        <v>19</v>
      </c>
      <c r="D645" s="6" t="s">
        <v>437</v>
      </c>
      <c r="E645" s="487">
        <v>98.26</v>
      </c>
      <c r="F645" s="487">
        <v>28.66</v>
      </c>
      <c r="G645" s="487">
        <v>4.34</v>
      </c>
      <c r="H645" s="487">
        <v>65.260000000000005</v>
      </c>
      <c r="I645" s="487">
        <v>0</v>
      </c>
      <c r="J645" s="487">
        <v>0</v>
      </c>
    </row>
    <row r="646" spans="1:10" x14ac:dyDescent="0.25">
      <c r="A646" s="487">
        <v>96246</v>
      </c>
      <c r="B646" s="6" t="s">
        <v>690</v>
      </c>
      <c r="C646" s="6" t="s">
        <v>19</v>
      </c>
      <c r="D646" s="6" t="s">
        <v>108</v>
      </c>
      <c r="E646" s="487">
        <v>70.23</v>
      </c>
      <c r="F646" s="487">
        <v>31.51</v>
      </c>
      <c r="G646" s="487">
        <v>4.34</v>
      </c>
      <c r="H646" s="487">
        <v>34.380000000000003</v>
      </c>
      <c r="I646" s="487">
        <v>0</v>
      </c>
      <c r="J646" s="487">
        <v>0</v>
      </c>
    </row>
    <row r="647" spans="1:10" x14ac:dyDescent="0.25">
      <c r="A647" s="487">
        <v>96464</v>
      </c>
      <c r="B647" s="6" t="s">
        <v>691</v>
      </c>
      <c r="C647" s="6" t="s">
        <v>19</v>
      </c>
      <c r="D647" s="6" t="s">
        <v>108</v>
      </c>
      <c r="E647" s="487">
        <v>88.73</v>
      </c>
      <c r="F647" s="487">
        <v>22.4</v>
      </c>
      <c r="G647" s="487">
        <v>4.34</v>
      </c>
      <c r="H647" s="487">
        <v>61.99</v>
      </c>
      <c r="I647" s="487">
        <v>0</v>
      </c>
      <c r="J647" s="487">
        <v>0</v>
      </c>
    </row>
    <row r="648" spans="1:10" x14ac:dyDescent="0.25">
      <c r="A648" s="487">
        <v>98765</v>
      </c>
      <c r="B648" s="6" t="s">
        <v>692</v>
      </c>
      <c r="C648" s="6" t="s">
        <v>19</v>
      </c>
      <c r="D648" s="6" t="s">
        <v>469</v>
      </c>
      <c r="E648" s="487">
        <v>7.0000000000000007E-2</v>
      </c>
      <c r="F648" s="487">
        <v>0</v>
      </c>
      <c r="G648" s="487">
        <v>0</v>
      </c>
      <c r="H648" s="487">
        <v>7.0000000000000007E-2</v>
      </c>
      <c r="I648" s="487">
        <v>0</v>
      </c>
      <c r="J648" s="487">
        <v>0</v>
      </c>
    </row>
    <row r="649" spans="1:10" x14ac:dyDescent="0.25">
      <c r="A649" s="487">
        <v>99834</v>
      </c>
      <c r="B649" s="6" t="s">
        <v>9357</v>
      </c>
      <c r="C649" s="6" t="s">
        <v>19</v>
      </c>
      <c r="D649" s="6" t="s">
        <v>469</v>
      </c>
      <c r="E649" s="487">
        <v>0.24</v>
      </c>
      <c r="F649" s="487">
        <v>0</v>
      </c>
      <c r="G649" s="487">
        <v>0</v>
      </c>
      <c r="H649" s="487">
        <v>0.24</v>
      </c>
      <c r="I649" s="487">
        <v>0</v>
      </c>
      <c r="J649" s="487">
        <v>0</v>
      </c>
    </row>
    <row r="650" spans="1:10" x14ac:dyDescent="0.25">
      <c r="A650" s="487">
        <v>100642</v>
      </c>
      <c r="B650" s="6" t="s">
        <v>693</v>
      </c>
      <c r="C650" s="6" t="s">
        <v>19</v>
      </c>
      <c r="D650" s="6" t="s">
        <v>437</v>
      </c>
      <c r="E650" s="487">
        <v>220.03</v>
      </c>
      <c r="F650" s="487">
        <v>25.85</v>
      </c>
      <c r="G650" s="487">
        <v>4.34</v>
      </c>
      <c r="H650" s="487">
        <v>189.84</v>
      </c>
      <c r="I650" s="487">
        <v>0</v>
      </c>
      <c r="J650" s="487">
        <v>0</v>
      </c>
    </row>
    <row r="651" spans="1:10" x14ac:dyDescent="0.25">
      <c r="A651" s="487">
        <v>100648</v>
      </c>
      <c r="B651" s="6" t="s">
        <v>694</v>
      </c>
      <c r="C651" s="6" t="s">
        <v>19</v>
      </c>
      <c r="D651" s="6" t="s">
        <v>437</v>
      </c>
      <c r="E651" s="487">
        <v>432.61</v>
      </c>
      <c r="F651" s="487">
        <v>25.85</v>
      </c>
      <c r="G651" s="487">
        <v>4.34</v>
      </c>
      <c r="H651" s="487">
        <v>402.42</v>
      </c>
      <c r="I651" s="487">
        <v>0</v>
      </c>
      <c r="J651" s="487">
        <v>0</v>
      </c>
    </row>
    <row r="652" spans="1:10" x14ac:dyDescent="0.25">
      <c r="A652" s="487">
        <v>102274</v>
      </c>
      <c r="B652" s="6" t="s">
        <v>695</v>
      </c>
      <c r="C652" s="6" t="s">
        <v>19</v>
      </c>
      <c r="D652" s="6" t="s">
        <v>108</v>
      </c>
      <c r="E652" s="487">
        <v>30.21</v>
      </c>
      <c r="F652" s="487">
        <v>24.95</v>
      </c>
      <c r="G652" s="487">
        <v>4.34</v>
      </c>
      <c r="H652" s="487">
        <v>0.92</v>
      </c>
      <c r="I652" s="487">
        <v>0</v>
      </c>
      <c r="J652" s="487">
        <v>0</v>
      </c>
    </row>
    <row r="653" spans="1:10" x14ac:dyDescent="0.25">
      <c r="A653" s="487">
        <v>104092</v>
      </c>
      <c r="B653" s="6" t="s">
        <v>9358</v>
      </c>
      <c r="C653" s="6" t="s">
        <v>19</v>
      </c>
      <c r="D653" s="6" t="s">
        <v>108</v>
      </c>
      <c r="E653" s="487">
        <v>7.0000000000000007E-2</v>
      </c>
      <c r="F653" s="487">
        <v>0</v>
      </c>
      <c r="G653" s="487">
        <v>0</v>
      </c>
      <c r="H653" s="487">
        <v>7.0000000000000007E-2</v>
      </c>
      <c r="I653" s="487">
        <v>0</v>
      </c>
      <c r="J653" s="487">
        <v>0</v>
      </c>
    </row>
    <row r="654" spans="1:10" x14ac:dyDescent="0.25">
      <c r="A654" s="487">
        <v>104098</v>
      </c>
      <c r="B654" s="6" t="s">
        <v>9359</v>
      </c>
      <c r="C654" s="6" t="s">
        <v>19</v>
      </c>
      <c r="D654" s="6" t="s">
        <v>108</v>
      </c>
      <c r="E654" s="487">
        <v>0.11</v>
      </c>
      <c r="F654" s="487">
        <v>0</v>
      </c>
      <c r="G654" s="487">
        <v>0</v>
      </c>
      <c r="H654" s="487">
        <v>0.11</v>
      </c>
      <c r="I654" s="487">
        <v>0</v>
      </c>
      <c r="J654" s="487">
        <v>0</v>
      </c>
    </row>
    <row r="655" spans="1:10" x14ac:dyDescent="0.25">
      <c r="A655" s="487">
        <v>5089</v>
      </c>
      <c r="B655" s="6" t="s">
        <v>696</v>
      </c>
      <c r="C655" s="6" t="s">
        <v>41</v>
      </c>
      <c r="D655" s="6" t="s">
        <v>108</v>
      </c>
      <c r="E655" s="487">
        <v>38.33</v>
      </c>
      <c r="F655" s="487">
        <v>0</v>
      </c>
      <c r="G655" s="487">
        <v>0</v>
      </c>
      <c r="H655" s="487">
        <v>38.33</v>
      </c>
      <c r="I655" s="487">
        <v>0</v>
      </c>
      <c r="J655" s="487">
        <v>0</v>
      </c>
    </row>
    <row r="656" spans="1:10" x14ac:dyDescent="0.25">
      <c r="A656" s="487">
        <v>5627</v>
      </c>
      <c r="B656" s="6" t="s">
        <v>697</v>
      </c>
      <c r="C656" s="6" t="s">
        <v>41</v>
      </c>
      <c r="D656" s="6" t="s">
        <v>469</v>
      </c>
      <c r="E656" s="487">
        <v>51.24</v>
      </c>
      <c r="F656" s="487">
        <v>0</v>
      </c>
      <c r="G656" s="487">
        <v>0</v>
      </c>
      <c r="H656" s="487">
        <v>51.24</v>
      </c>
      <c r="I656" s="487">
        <v>0</v>
      </c>
      <c r="J656" s="487">
        <v>0</v>
      </c>
    </row>
    <row r="657" spans="1:10" x14ac:dyDescent="0.25">
      <c r="A657" s="487">
        <v>5628</v>
      </c>
      <c r="B657" s="6" t="s">
        <v>698</v>
      </c>
      <c r="C657" s="6" t="s">
        <v>41</v>
      </c>
      <c r="D657" s="6" t="s">
        <v>469</v>
      </c>
      <c r="E657" s="487">
        <v>13.54</v>
      </c>
      <c r="F657" s="487">
        <v>0</v>
      </c>
      <c r="G657" s="487">
        <v>0</v>
      </c>
      <c r="H657" s="487">
        <v>13.54</v>
      </c>
      <c r="I657" s="487">
        <v>0</v>
      </c>
      <c r="J657" s="487">
        <v>0</v>
      </c>
    </row>
    <row r="658" spans="1:10" x14ac:dyDescent="0.25">
      <c r="A658" s="487">
        <v>5629</v>
      </c>
      <c r="B658" s="6" t="s">
        <v>699</v>
      </c>
      <c r="C658" s="6" t="s">
        <v>41</v>
      </c>
      <c r="D658" s="6" t="s">
        <v>469</v>
      </c>
      <c r="E658" s="487">
        <v>64.05</v>
      </c>
      <c r="F658" s="487">
        <v>0</v>
      </c>
      <c r="G658" s="487">
        <v>0</v>
      </c>
      <c r="H658" s="487">
        <v>64.05</v>
      </c>
      <c r="I658" s="487">
        <v>0</v>
      </c>
      <c r="J658" s="487">
        <v>0</v>
      </c>
    </row>
    <row r="659" spans="1:10" x14ac:dyDescent="0.25">
      <c r="A659" s="487">
        <v>5630</v>
      </c>
      <c r="B659" s="6" t="s">
        <v>700</v>
      </c>
      <c r="C659" s="6" t="s">
        <v>41</v>
      </c>
      <c r="D659" s="6" t="s">
        <v>469</v>
      </c>
      <c r="E659" s="487">
        <v>64.83</v>
      </c>
      <c r="F659" s="487">
        <v>0</v>
      </c>
      <c r="G659" s="487">
        <v>64.83</v>
      </c>
      <c r="H659" s="487">
        <v>0</v>
      </c>
      <c r="I659" s="487">
        <v>0</v>
      </c>
      <c r="J659" s="487">
        <v>0</v>
      </c>
    </row>
    <row r="660" spans="1:10" x14ac:dyDescent="0.25">
      <c r="A660" s="487">
        <v>5658</v>
      </c>
      <c r="B660" s="6" t="s">
        <v>701</v>
      </c>
      <c r="C660" s="6" t="s">
        <v>41</v>
      </c>
      <c r="D660" s="6" t="s">
        <v>108</v>
      </c>
      <c r="E660" s="487">
        <v>2.73</v>
      </c>
      <c r="F660" s="487">
        <v>0</v>
      </c>
      <c r="G660" s="487">
        <v>0</v>
      </c>
      <c r="H660" s="487">
        <v>2.73</v>
      </c>
      <c r="I660" s="487">
        <v>0</v>
      </c>
      <c r="J660" s="487">
        <v>0</v>
      </c>
    </row>
    <row r="661" spans="1:10" x14ac:dyDescent="0.25">
      <c r="A661" s="487">
        <v>5664</v>
      </c>
      <c r="B661" s="6" t="s">
        <v>702</v>
      </c>
      <c r="C661" s="6" t="s">
        <v>41</v>
      </c>
      <c r="D661" s="6" t="s">
        <v>108</v>
      </c>
      <c r="E661" s="487">
        <v>32.28</v>
      </c>
      <c r="F661" s="487">
        <v>0</v>
      </c>
      <c r="G661" s="487">
        <v>0</v>
      </c>
      <c r="H661" s="487">
        <v>32.28</v>
      </c>
      <c r="I661" s="487">
        <v>0</v>
      </c>
      <c r="J661" s="487">
        <v>0</v>
      </c>
    </row>
    <row r="662" spans="1:10" x14ac:dyDescent="0.25">
      <c r="A662" s="487">
        <v>5667</v>
      </c>
      <c r="B662" s="6" t="s">
        <v>703</v>
      </c>
      <c r="C662" s="6" t="s">
        <v>41</v>
      </c>
      <c r="D662" s="6" t="s">
        <v>108</v>
      </c>
      <c r="E662" s="487">
        <v>28.71</v>
      </c>
      <c r="F662" s="487">
        <v>0</v>
      </c>
      <c r="G662" s="487">
        <v>0</v>
      </c>
      <c r="H662" s="487">
        <v>28.71</v>
      </c>
      <c r="I662" s="487">
        <v>0</v>
      </c>
      <c r="J662" s="487">
        <v>0</v>
      </c>
    </row>
    <row r="663" spans="1:10" x14ac:dyDescent="0.25">
      <c r="A663" s="487">
        <v>5668</v>
      </c>
      <c r="B663" s="6" t="s">
        <v>704</v>
      </c>
      <c r="C663" s="6" t="s">
        <v>41</v>
      </c>
      <c r="D663" s="6" t="s">
        <v>469</v>
      </c>
      <c r="E663" s="487">
        <v>46.11</v>
      </c>
      <c r="F663" s="487">
        <v>0</v>
      </c>
      <c r="G663" s="487">
        <v>46.11</v>
      </c>
      <c r="H663" s="487">
        <v>0</v>
      </c>
      <c r="I663" s="487">
        <v>0</v>
      </c>
      <c r="J663" s="487">
        <v>0</v>
      </c>
    </row>
    <row r="664" spans="1:10" x14ac:dyDescent="0.25">
      <c r="A664" s="487">
        <v>5674</v>
      </c>
      <c r="B664" s="6" t="s">
        <v>705</v>
      </c>
      <c r="C664" s="6" t="s">
        <v>41</v>
      </c>
      <c r="D664" s="6" t="s">
        <v>108</v>
      </c>
      <c r="E664" s="487">
        <v>36.869999999999997</v>
      </c>
      <c r="F664" s="487">
        <v>0</v>
      </c>
      <c r="G664" s="487">
        <v>0</v>
      </c>
      <c r="H664" s="487">
        <v>36.869999999999997</v>
      </c>
      <c r="I664" s="487">
        <v>0</v>
      </c>
      <c r="J664" s="487">
        <v>0</v>
      </c>
    </row>
    <row r="665" spans="1:10" x14ac:dyDescent="0.25">
      <c r="A665" s="487">
        <v>5692</v>
      </c>
      <c r="B665" s="6" t="s">
        <v>706</v>
      </c>
      <c r="C665" s="6" t="s">
        <v>41</v>
      </c>
      <c r="D665" s="6" t="s">
        <v>108</v>
      </c>
      <c r="E665" s="487">
        <v>0.24</v>
      </c>
      <c r="F665" s="487">
        <v>0</v>
      </c>
      <c r="G665" s="487">
        <v>0</v>
      </c>
      <c r="H665" s="487">
        <v>0.24</v>
      </c>
      <c r="I665" s="487">
        <v>0</v>
      </c>
      <c r="J665" s="487">
        <v>0</v>
      </c>
    </row>
    <row r="666" spans="1:10" x14ac:dyDescent="0.25">
      <c r="A666" s="487">
        <v>5693</v>
      </c>
      <c r="B666" s="6" t="s">
        <v>707</v>
      </c>
      <c r="C666" s="6" t="s">
        <v>41</v>
      </c>
      <c r="D666" s="6" t="s">
        <v>469</v>
      </c>
      <c r="E666" s="487">
        <v>19.64</v>
      </c>
      <c r="F666" s="487">
        <v>0</v>
      </c>
      <c r="G666" s="487">
        <v>19.64</v>
      </c>
      <c r="H666" s="487">
        <v>0</v>
      </c>
      <c r="I666" s="487">
        <v>0</v>
      </c>
      <c r="J666" s="487">
        <v>0</v>
      </c>
    </row>
    <row r="667" spans="1:10" x14ac:dyDescent="0.25">
      <c r="A667" s="487">
        <v>5695</v>
      </c>
      <c r="B667" s="6" t="s">
        <v>708</v>
      </c>
      <c r="C667" s="6" t="s">
        <v>41</v>
      </c>
      <c r="D667" s="6" t="s">
        <v>108</v>
      </c>
      <c r="E667" s="487">
        <v>44.01</v>
      </c>
      <c r="F667" s="487">
        <v>0</v>
      </c>
      <c r="G667" s="487">
        <v>0</v>
      </c>
      <c r="H667" s="487">
        <v>44.01</v>
      </c>
      <c r="I667" s="487">
        <v>0</v>
      </c>
      <c r="J667" s="487">
        <v>0</v>
      </c>
    </row>
    <row r="668" spans="1:10" x14ac:dyDescent="0.25">
      <c r="A668" s="487">
        <v>5703</v>
      </c>
      <c r="B668" s="6" t="s">
        <v>709</v>
      </c>
      <c r="C668" s="6" t="s">
        <v>41</v>
      </c>
      <c r="D668" s="6" t="s">
        <v>108</v>
      </c>
      <c r="E668" s="487">
        <v>20.46</v>
      </c>
      <c r="F668" s="487">
        <v>0</v>
      </c>
      <c r="G668" s="487">
        <v>0</v>
      </c>
      <c r="H668" s="487">
        <v>0</v>
      </c>
      <c r="I668" s="487">
        <v>0</v>
      </c>
      <c r="J668" s="487">
        <v>20.46</v>
      </c>
    </row>
    <row r="669" spans="1:10" x14ac:dyDescent="0.25">
      <c r="A669" s="487">
        <v>5705</v>
      </c>
      <c r="B669" s="6" t="s">
        <v>710</v>
      </c>
      <c r="C669" s="6" t="s">
        <v>41</v>
      </c>
      <c r="D669" s="6" t="s">
        <v>108</v>
      </c>
      <c r="E669" s="487">
        <v>42.17</v>
      </c>
      <c r="F669" s="487">
        <v>0</v>
      </c>
      <c r="G669" s="487">
        <v>0</v>
      </c>
      <c r="H669" s="487">
        <v>42.17</v>
      </c>
      <c r="I669" s="487">
        <v>0</v>
      </c>
      <c r="J669" s="487">
        <v>0</v>
      </c>
    </row>
    <row r="670" spans="1:10" x14ac:dyDescent="0.25">
      <c r="A670" s="487">
        <v>5707</v>
      </c>
      <c r="B670" s="6" t="s">
        <v>711</v>
      </c>
      <c r="C670" s="6" t="s">
        <v>41</v>
      </c>
      <c r="D670" s="6" t="s">
        <v>437</v>
      </c>
      <c r="E670" s="487">
        <v>59.32</v>
      </c>
      <c r="F670" s="487">
        <v>0</v>
      </c>
      <c r="G670" s="487">
        <v>0</v>
      </c>
      <c r="H670" s="487">
        <v>59.32</v>
      </c>
      <c r="I670" s="487">
        <v>0</v>
      </c>
      <c r="J670" s="487">
        <v>0</v>
      </c>
    </row>
    <row r="671" spans="1:10" x14ac:dyDescent="0.25">
      <c r="A671" s="487">
        <v>5710</v>
      </c>
      <c r="B671" s="6" t="s">
        <v>712</v>
      </c>
      <c r="C671" s="6" t="s">
        <v>41</v>
      </c>
      <c r="D671" s="6" t="s">
        <v>437</v>
      </c>
      <c r="E671" s="487">
        <v>150.66999999999999</v>
      </c>
      <c r="F671" s="487">
        <v>0</v>
      </c>
      <c r="G671" s="487">
        <v>0</v>
      </c>
      <c r="H671" s="487">
        <v>150.66999999999999</v>
      </c>
      <c r="I671" s="487">
        <v>0</v>
      </c>
      <c r="J671" s="487">
        <v>0</v>
      </c>
    </row>
    <row r="672" spans="1:10" x14ac:dyDescent="0.25">
      <c r="A672" s="487">
        <v>5711</v>
      </c>
      <c r="B672" s="6" t="s">
        <v>713</v>
      </c>
      <c r="C672" s="6" t="s">
        <v>41</v>
      </c>
      <c r="D672" s="6" t="s">
        <v>469</v>
      </c>
      <c r="E672" s="487">
        <v>89.57</v>
      </c>
      <c r="F672" s="487">
        <v>0</v>
      </c>
      <c r="G672" s="487">
        <v>89.57</v>
      </c>
      <c r="H672" s="487">
        <v>0</v>
      </c>
      <c r="I672" s="487">
        <v>0</v>
      </c>
      <c r="J672" s="487">
        <v>0</v>
      </c>
    </row>
    <row r="673" spans="1:10" x14ac:dyDescent="0.25">
      <c r="A673" s="487">
        <v>5714</v>
      </c>
      <c r="B673" s="6" t="s">
        <v>714</v>
      </c>
      <c r="C673" s="6" t="s">
        <v>41</v>
      </c>
      <c r="D673" s="6" t="s">
        <v>469</v>
      </c>
      <c r="E673" s="487">
        <v>17.78</v>
      </c>
      <c r="F673" s="487">
        <v>0</v>
      </c>
      <c r="G673" s="487">
        <v>0</v>
      </c>
      <c r="H673" s="487">
        <v>17.78</v>
      </c>
      <c r="I673" s="487">
        <v>0</v>
      </c>
      <c r="J673" s="487">
        <v>0</v>
      </c>
    </row>
    <row r="674" spans="1:10" x14ac:dyDescent="0.25">
      <c r="A674" s="487">
        <v>5715</v>
      </c>
      <c r="B674" s="6" t="s">
        <v>715</v>
      </c>
      <c r="C674" s="6" t="s">
        <v>41</v>
      </c>
      <c r="D674" s="6" t="s">
        <v>469</v>
      </c>
      <c r="E674" s="487">
        <v>67.78</v>
      </c>
      <c r="F674" s="487">
        <v>0</v>
      </c>
      <c r="G674" s="487">
        <v>67.78</v>
      </c>
      <c r="H674" s="487">
        <v>0</v>
      </c>
      <c r="I674" s="487">
        <v>0</v>
      </c>
      <c r="J674" s="487">
        <v>0</v>
      </c>
    </row>
    <row r="675" spans="1:10" x14ac:dyDescent="0.25">
      <c r="A675" s="487">
        <v>5718</v>
      </c>
      <c r="B675" s="6" t="s">
        <v>716</v>
      </c>
      <c r="C675" s="6" t="s">
        <v>41</v>
      </c>
      <c r="D675" s="6" t="s">
        <v>469</v>
      </c>
      <c r="E675" s="487">
        <v>106.91</v>
      </c>
      <c r="F675" s="487">
        <v>0</v>
      </c>
      <c r="G675" s="487">
        <v>106.91</v>
      </c>
      <c r="H675" s="487">
        <v>0</v>
      </c>
      <c r="I675" s="487">
        <v>0</v>
      </c>
      <c r="J675" s="487">
        <v>0</v>
      </c>
    </row>
    <row r="676" spans="1:10" x14ac:dyDescent="0.25">
      <c r="A676" s="487">
        <v>5721</v>
      </c>
      <c r="B676" s="6" t="s">
        <v>717</v>
      </c>
      <c r="C676" s="6" t="s">
        <v>41</v>
      </c>
      <c r="D676" s="6" t="s">
        <v>469</v>
      </c>
      <c r="E676" s="487">
        <v>94.33</v>
      </c>
      <c r="F676" s="487">
        <v>0</v>
      </c>
      <c r="G676" s="487">
        <v>94.33</v>
      </c>
      <c r="H676" s="487">
        <v>0</v>
      </c>
      <c r="I676" s="487">
        <v>0</v>
      </c>
      <c r="J676" s="487">
        <v>0</v>
      </c>
    </row>
    <row r="677" spans="1:10" x14ac:dyDescent="0.25">
      <c r="A677" s="487">
        <v>5722</v>
      </c>
      <c r="B677" s="6" t="s">
        <v>718</v>
      </c>
      <c r="C677" s="6" t="s">
        <v>41</v>
      </c>
      <c r="D677" s="6" t="s">
        <v>469</v>
      </c>
      <c r="E677" s="487">
        <v>218.16</v>
      </c>
      <c r="F677" s="487">
        <v>0</v>
      </c>
      <c r="G677" s="487">
        <v>218.16</v>
      </c>
      <c r="H677" s="487">
        <v>0</v>
      </c>
      <c r="I677" s="487">
        <v>0</v>
      </c>
      <c r="J677" s="487">
        <v>0</v>
      </c>
    </row>
    <row r="678" spans="1:10" x14ac:dyDescent="0.25">
      <c r="A678" s="487">
        <v>5724</v>
      </c>
      <c r="B678" s="6" t="s">
        <v>719</v>
      </c>
      <c r="C678" s="6" t="s">
        <v>41</v>
      </c>
      <c r="D678" s="6" t="s">
        <v>108</v>
      </c>
      <c r="E678" s="487">
        <v>59.18</v>
      </c>
      <c r="F678" s="487">
        <v>0</v>
      </c>
      <c r="G678" s="487">
        <v>0</v>
      </c>
      <c r="H678" s="487">
        <v>59.18</v>
      </c>
      <c r="I678" s="487">
        <v>0</v>
      </c>
      <c r="J678" s="487">
        <v>0</v>
      </c>
    </row>
    <row r="679" spans="1:10" x14ac:dyDescent="0.25">
      <c r="A679" s="487">
        <v>5727</v>
      </c>
      <c r="B679" s="6" t="s">
        <v>720</v>
      </c>
      <c r="C679" s="6" t="s">
        <v>41</v>
      </c>
      <c r="D679" s="6" t="s">
        <v>108</v>
      </c>
      <c r="E679" s="487">
        <v>11.13</v>
      </c>
      <c r="F679" s="487">
        <v>0</v>
      </c>
      <c r="G679" s="487">
        <v>0</v>
      </c>
      <c r="H679" s="487">
        <v>11.13</v>
      </c>
      <c r="I679" s="487">
        <v>0</v>
      </c>
      <c r="J679" s="487">
        <v>0</v>
      </c>
    </row>
    <row r="680" spans="1:10" x14ac:dyDescent="0.25">
      <c r="A680" s="487">
        <v>5729</v>
      </c>
      <c r="B680" s="6" t="s">
        <v>721</v>
      </c>
      <c r="C680" s="6" t="s">
        <v>41</v>
      </c>
      <c r="D680" s="6" t="s">
        <v>108</v>
      </c>
      <c r="E680" s="487">
        <v>45.27</v>
      </c>
      <c r="F680" s="487">
        <v>0</v>
      </c>
      <c r="G680" s="487">
        <v>0</v>
      </c>
      <c r="H680" s="487">
        <v>45.27</v>
      </c>
      <c r="I680" s="487">
        <v>0</v>
      </c>
      <c r="J680" s="487">
        <v>0</v>
      </c>
    </row>
    <row r="681" spans="1:10" x14ac:dyDescent="0.25">
      <c r="A681" s="487">
        <v>5730</v>
      </c>
      <c r="B681" s="6" t="s">
        <v>722</v>
      </c>
      <c r="C681" s="6" t="s">
        <v>41</v>
      </c>
      <c r="D681" s="6" t="s">
        <v>469</v>
      </c>
      <c r="E681" s="487">
        <v>41.11</v>
      </c>
      <c r="F681" s="487">
        <v>0</v>
      </c>
      <c r="G681" s="487">
        <v>41.11</v>
      </c>
      <c r="H681" s="487">
        <v>0</v>
      </c>
      <c r="I681" s="487">
        <v>0</v>
      </c>
      <c r="J681" s="487">
        <v>0</v>
      </c>
    </row>
    <row r="682" spans="1:10" x14ac:dyDescent="0.25">
      <c r="A682" s="487">
        <v>5735</v>
      </c>
      <c r="B682" s="6" t="s">
        <v>723</v>
      </c>
      <c r="C682" s="6" t="s">
        <v>41</v>
      </c>
      <c r="D682" s="6" t="s">
        <v>469</v>
      </c>
      <c r="E682" s="487">
        <v>31.15</v>
      </c>
      <c r="F682" s="487">
        <v>0</v>
      </c>
      <c r="G682" s="487">
        <v>0</v>
      </c>
      <c r="H682" s="487">
        <v>31.15</v>
      </c>
      <c r="I682" s="487">
        <v>0</v>
      </c>
      <c r="J682" s="487">
        <v>0</v>
      </c>
    </row>
    <row r="683" spans="1:10" x14ac:dyDescent="0.25">
      <c r="A683" s="487">
        <v>5736</v>
      </c>
      <c r="B683" s="6" t="s">
        <v>724</v>
      </c>
      <c r="C683" s="6" t="s">
        <v>41</v>
      </c>
      <c r="D683" s="6" t="s">
        <v>469</v>
      </c>
      <c r="E683" s="487">
        <v>42.01</v>
      </c>
      <c r="F683" s="487">
        <v>0</v>
      </c>
      <c r="G683" s="487">
        <v>42.01</v>
      </c>
      <c r="H683" s="487">
        <v>0</v>
      </c>
      <c r="I683" s="487">
        <v>0</v>
      </c>
      <c r="J683" s="487">
        <v>0</v>
      </c>
    </row>
    <row r="684" spans="1:10" x14ac:dyDescent="0.25">
      <c r="A684" s="487">
        <v>5738</v>
      </c>
      <c r="B684" s="6" t="s">
        <v>725</v>
      </c>
      <c r="C684" s="6" t="s">
        <v>41</v>
      </c>
      <c r="D684" s="6" t="s">
        <v>108</v>
      </c>
      <c r="E684" s="487">
        <v>40.26</v>
      </c>
      <c r="F684" s="487">
        <v>0</v>
      </c>
      <c r="G684" s="487">
        <v>0</v>
      </c>
      <c r="H684" s="487">
        <v>40.26</v>
      </c>
      <c r="I684" s="487">
        <v>0</v>
      </c>
      <c r="J684" s="487">
        <v>0</v>
      </c>
    </row>
    <row r="685" spans="1:10" x14ac:dyDescent="0.25">
      <c r="A685" s="487">
        <v>5739</v>
      </c>
      <c r="B685" s="6" t="s">
        <v>726</v>
      </c>
      <c r="C685" s="6" t="s">
        <v>41</v>
      </c>
      <c r="D685" s="6" t="s">
        <v>108</v>
      </c>
      <c r="E685" s="487">
        <v>50.38</v>
      </c>
      <c r="F685" s="487">
        <v>0</v>
      </c>
      <c r="G685" s="487">
        <v>0</v>
      </c>
      <c r="H685" s="487">
        <v>50.38</v>
      </c>
      <c r="I685" s="487">
        <v>0</v>
      </c>
      <c r="J685" s="487">
        <v>0</v>
      </c>
    </row>
    <row r="686" spans="1:10" x14ac:dyDescent="0.25">
      <c r="A686" s="487">
        <v>5741</v>
      </c>
      <c r="B686" s="6" t="s">
        <v>727</v>
      </c>
      <c r="C686" s="6" t="s">
        <v>41</v>
      </c>
      <c r="D686" s="6" t="s">
        <v>437</v>
      </c>
      <c r="E686" s="487">
        <v>42.78</v>
      </c>
      <c r="F686" s="487">
        <v>0</v>
      </c>
      <c r="G686" s="487">
        <v>0</v>
      </c>
      <c r="H686" s="487">
        <v>42.78</v>
      </c>
      <c r="I686" s="487">
        <v>0</v>
      </c>
      <c r="J686" s="487">
        <v>0</v>
      </c>
    </row>
    <row r="687" spans="1:10" x14ac:dyDescent="0.25">
      <c r="A687" s="487">
        <v>5742</v>
      </c>
      <c r="B687" s="6" t="s">
        <v>728</v>
      </c>
      <c r="C687" s="6" t="s">
        <v>41</v>
      </c>
      <c r="D687" s="6" t="s">
        <v>469</v>
      </c>
      <c r="E687" s="487">
        <v>27.75</v>
      </c>
      <c r="F687" s="487">
        <v>0</v>
      </c>
      <c r="G687" s="487">
        <v>27.75</v>
      </c>
      <c r="H687" s="487">
        <v>0</v>
      </c>
      <c r="I687" s="487">
        <v>0</v>
      </c>
      <c r="J687" s="487">
        <v>0</v>
      </c>
    </row>
    <row r="688" spans="1:10" x14ac:dyDescent="0.25">
      <c r="A688" s="487">
        <v>5747</v>
      </c>
      <c r="B688" s="6" t="s">
        <v>729</v>
      </c>
      <c r="C688" s="6" t="s">
        <v>41</v>
      </c>
      <c r="D688" s="6" t="s">
        <v>469</v>
      </c>
      <c r="E688" s="487">
        <v>159.1</v>
      </c>
      <c r="F688" s="487">
        <v>0</v>
      </c>
      <c r="G688" s="487">
        <v>159.1</v>
      </c>
      <c r="H688" s="487">
        <v>0</v>
      </c>
      <c r="I688" s="487">
        <v>0</v>
      </c>
      <c r="J688" s="487">
        <v>0</v>
      </c>
    </row>
    <row r="689" spans="1:10" x14ac:dyDescent="0.25">
      <c r="A689" s="487">
        <v>5751</v>
      </c>
      <c r="B689" s="6" t="s">
        <v>730</v>
      </c>
      <c r="C689" s="6" t="s">
        <v>41</v>
      </c>
      <c r="D689" s="6" t="s">
        <v>108</v>
      </c>
      <c r="E689" s="487">
        <v>36.090000000000003</v>
      </c>
      <c r="F689" s="487">
        <v>0</v>
      </c>
      <c r="G689" s="487">
        <v>0</v>
      </c>
      <c r="H689" s="487">
        <v>36.090000000000003</v>
      </c>
      <c r="I689" s="487">
        <v>0</v>
      </c>
      <c r="J689" s="487">
        <v>0</v>
      </c>
    </row>
    <row r="690" spans="1:10" x14ac:dyDescent="0.25">
      <c r="A690" s="487">
        <v>5754</v>
      </c>
      <c r="B690" s="6" t="s">
        <v>731</v>
      </c>
      <c r="C690" s="6" t="s">
        <v>41</v>
      </c>
      <c r="D690" s="6" t="s">
        <v>108</v>
      </c>
      <c r="E690" s="487">
        <v>39.630000000000003</v>
      </c>
      <c r="F690" s="487">
        <v>0</v>
      </c>
      <c r="G690" s="487">
        <v>0</v>
      </c>
      <c r="H690" s="487">
        <v>39.630000000000003</v>
      </c>
      <c r="I690" s="487">
        <v>0</v>
      </c>
      <c r="J690" s="487">
        <v>0</v>
      </c>
    </row>
    <row r="691" spans="1:10" x14ac:dyDescent="0.25">
      <c r="A691" s="487">
        <v>5763</v>
      </c>
      <c r="B691" s="6" t="s">
        <v>732</v>
      </c>
      <c r="C691" s="6" t="s">
        <v>41</v>
      </c>
      <c r="D691" s="6" t="s">
        <v>437</v>
      </c>
      <c r="E691" s="487">
        <v>55.69</v>
      </c>
      <c r="F691" s="487">
        <v>0</v>
      </c>
      <c r="G691" s="487">
        <v>0</v>
      </c>
      <c r="H691" s="487">
        <v>55.69</v>
      </c>
      <c r="I691" s="487">
        <v>0</v>
      </c>
      <c r="J691" s="487">
        <v>0</v>
      </c>
    </row>
    <row r="692" spans="1:10" x14ac:dyDescent="0.25">
      <c r="A692" s="487">
        <v>5765</v>
      </c>
      <c r="B692" s="6" t="s">
        <v>733</v>
      </c>
      <c r="C692" s="6" t="s">
        <v>41</v>
      </c>
      <c r="D692" s="6" t="s">
        <v>437</v>
      </c>
      <c r="E692" s="487">
        <v>4.6399999999999997</v>
      </c>
      <c r="F692" s="487">
        <v>0</v>
      </c>
      <c r="G692" s="487">
        <v>0</v>
      </c>
      <c r="H692" s="487">
        <v>4.6399999999999997</v>
      </c>
      <c r="I692" s="487">
        <v>0</v>
      </c>
      <c r="J692" s="487">
        <v>0</v>
      </c>
    </row>
    <row r="693" spans="1:10" x14ac:dyDescent="0.25">
      <c r="A693" s="487">
        <v>5766</v>
      </c>
      <c r="B693" s="6" t="s">
        <v>734</v>
      </c>
      <c r="C693" s="6" t="s">
        <v>41</v>
      </c>
      <c r="D693" s="6" t="s">
        <v>469</v>
      </c>
      <c r="E693" s="487">
        <v>2.74</v>
      </c>
      <c r="F693" s="487">
        <v>0</v>
      </c>
      <c r="G693" s="487">
        <v>2.74</v>
      </c>
      <c r="H693" s="487">
        <v>0</v>
      </c>
      <c r="I693" s="487">
        <v>0</v>
      </c>
      <c r="J693" s="487">
        <v>0</v>
      </c>
    </row>
    <row r="694" spans="1:10" x14ac:dyDescent="0.25">
      <c r="A694" s="487">
        <v>5779</v>
      </c>
      <c r="B694" s="6" t="s">
        <v>735</v>
      </c>
      <c r="C694" s="6" t="s">
        <v>41</v>
      </c>
      <c r="D694" s="6" t="s">
        <v>469</v>
      </c>
      <c r="E694" s="487">
        <v>72.78</v>
      </c>
      <c r="F694" s="487">
        <v>0</v>
      </c>
      <c r="G694" s="487">
        <v>0</v>
      </c>
      <c r="H694" s="487">
        <v>72.78</v>
      </c>
      <c r="I694" s="487">
        <v>0</v>
      </c>
      <c r="J694" s="487">
        <v>0</v>
      </c>
    </row>
    <row r="695" spans="1:10" x14ac:dyDescent="0.25">
      <c r="A695" s="487">
        <v>5787</v>
      </c>
      <c r="B695" s="6" t="s">
        <v>736</v>
      </c>
      <c r="C695" s="6" t="s">
        <v>41</v>
      </c>
      <c r="D695" s="6" t="s">
        <v>469</v>
      </c>
      <c r="E695" s="487">
        <v>70.790000000000006</v>
      </c>
      <c r="F695" s="487">
        <v>0</v>
      </c>
      <c r="G695" s="487">
        <v>70.790000000000006</v>
      </c>
      <c r="H695" s="487">
        <v>0</v>
      </c>
      <c r="I695" s="487">
        <v>0</v>
      </c>
      <c r="J695" s="487">
        <v>0</v>
      </c>
    </row>
    <row r="696" spans="1:10" x14ac:dyDescent="0.25">
      <c r="A696" s="487">
        <v>5797</v>
      </c>
      <c r="B696" s="6" t="s">
        <v>737</v>
      </c>
      <c r="C696" s="6" t="s">
        <v>41</v>
      </c>
      <c r="D696" s="6" t="s">
        <v>437</v>
      </c>
      <c r="E696" s="487">
        <v>6.22</v>
      </c>
      <c r="F696" s="487">
        <v>0</v>
      </c>
      <c r="G696" s="487">
        <v>0</v>
      </c>
      <c r="H696" s="487">
        <v>6.22</v>
      </c>
      <c r="I696" s="487">
        <v>0</v>
      </c>
      <c r="J696" s="487">
        <v>0</v>
      </c>
    </row>
    <row r="697" spans="1:10" x14ac:dyDescent="0.25">
      <c r="A697" s="487">
        <v>5800</v>
      </c>
      <c r="B697" s="6" t="s">
        <v>738</v>
      </c>
      <c r="C697" s="6" t="s">
        <v>41</v>
      </c>
      <c r="D697" s="6" t="s">
        <v>108</v>
      </c>
      <c r="E697" s="487">
        <v>0.52</v>
      </c>
      <c r="F697" s="487">
        <v>0</v>
      </c>
      <c r="G697" s="487">
        <v>0</v>
      </c>
      <c r="H697" s="487">
        <v>0.52</v>
      </c>
      <c r="I697" s="487">
        <v>0</v>
      </c>
      <c r="J697" s="487">
        <v>0</v>
      </c>
    </row>
    <row r="698" spans="1:10" x14ac:dyDescent="0.25">
      <c r="A698" s="487">
        <v>7032</v>
      </c>
      <c r="B698" s="6" t="s">
        <v>9360</v>
      </c>
      <c r="C698" s="6" t="s">
        <v>41</v>
      </c>
      <c r="D698" s="6" t="s">
        <v>437</v>
      </c>
      <c r="E698" s="487">
        <v>4.28</v>
      </c>
      <c r="F698" s="487">
        <v>0</v>
      </c>
      <c r="G698" s="487">
        <v>0</v>
      </c>
      <c r="H698" s="487">
        <v>4.28</v>
      </c>
      <c r="I698" s="487">
        <v>0</v>
      </c>
      <c r="J698" s="487">
        <v>0</v>
      </c>
    </row>
    <row r="699" spans="1:10" x14ac:dyDescent="0.25">
      <c r="A699" s="487">
        <v>7033</v>
      </c>
      <c r="B699" s="6" t="s">
        <v>9361</v>
      </c>
      <c r="C699" s="6" t="s">
        <v>41</v>
      </c>
      <c r="D699" s="6" t="s">
        <v>437</v>
      </c>
      <c r="E699" s="487">
        <v>1.58</v>
      </c>
      <c r="F699" s="487">
        <v>0</v>
      </c>
      <c r="G699" s="487">
        <v>0</v>
      </c>
      <c r="H699" s="487">
        <v>1.58</v>
      </c>
      <c r="I699" s="487">
        <v>0</v>
      </c>
      <c r="J699" s="487">
        <v>0</v>
      </c>
    </row>
    <row r="700" spans="1:10" x14ac:dyDescent="0.25">
      <c r="A700" s="487">
        <v>7034</v>
      </c>
      <c r="B700" s="6" t="s">
        <v>9362</v>
      </c>
      <c r="C700" s="6" t="s">
        <v>41</v>
      </c>
      <c r="D700" s="6" t="s">
        <v>437</v>
      </c>
      <c r="E700" s="487">
        <v>5.71</v>
      </c>
      <c r="F700" s="487">
        <v>0</v>
      </c>
      <c r="G700" s="487">
        <v>0</v>
      </c>
      <c r="H700" s="487">
        <v>5.71</v>
      </c>
      <c r="I700" s="487">
        <v>0</v>
      </c>
      <c r="J700" s="487">
        <v>0</v>
      </c>
    </row>
    <row r="701" spans="1:10" x14ac:dyDescent="0.25">
      <c r="A701" s="487">
        <v>7035</v>
      </c>
      <c r="B701" s="6" t="s">
        <v>9363</v>
      </c>
      <c r="C701" s="6" t="s">
        <v>41</v>
      </c>
      <c r="D701" s="6" t="s">
        <v>469</v>
      </c>
      <c r="E701" s="487">
        <v>258.02999999999997</v>
      </c>
      <c r="F701" s="487">
        <v>0</v>
      </c>
      <c r="G701" s="487">
        <v>258.02999999999997</v>
      </c>
      <c r="H701" s="487">
        <v>0</v>
      </c>
      <c r="I701" s="487">
        <v>0</v>
      </c>
      <c r="J701" s="487">
        <v>0</v>
      </c>
    </row>
    <row r="702" spans="1:10" x14ac:dyDescent="0.25">
      <c r="A702" s="487">
        <v>7038</v>
      </c>
      <c r="B702" s="6" t="s">
        <v>739</v>
      </c>
      <c r="C702" s="6" t="s">
        <v>41</v>
      </c>
      <c r="D702" s="6" t="s">
        <v>469</v>
      </c>
      <c r="E702" s="487">
        <v>46.05</v>
      </c>
      <c r="F702" s="487">
        <v>0</v>
      </c>
      <c r="G702" s="487">
        <v>0</v>
      </c>
      <c r="H702" s="487">
        <v>46.05</v>
      </c>
      <c r="I702" s="487">
        <v>0</v>
      </c>
      <c r="J702" s="487">
        <v>0</v>
      </c>
    </row>
    <row r="703" spans="1:10" x14ac:dyDescent="0.25">
      <c r="A703" s="487">
        <v>7039</v>
      </c>
      <c r="B703" s="6" t="s">
        <v>740</v>
      </c>
      <c r="C703" s="6" t="s">
        <v>41</v>
      </c>
      <c r="D703" s="6" t="s">
        <v>469</v>
      </c>
      <c r="E703" s="487">
        <v>12.35</v>
      </c>
      <c r="F703" s="487">
        <v>0</v>
      </c>
      <c r="G703" s="487">
        <v>0</v>
      </c>
      <c r="H703" s="487">
        <v>12.35</v>
      </c>
      <c r="I703" s="487">
        <v>0</v>
      </c>
      <c r="J703" s="487">
        <v>0</v>
      </c>
    </row>
    <row r="704" spans="1:10" x14ac:dyDescent="0.25">
      <c r="A704" s="487">
        <v>7040</v>
      </c>
      <c r="B704" s="6" t="s">
        <v>741</v>
      </c>
      <c r="C704" s="6" t="s">
        <v>41</v>
      </c>
      <c r="D704" s="6" t="s">
        <v>469</v>
      </c>
      <c r="E704" s="487">
        <v>57.62</v>
      </c>
      <c r="F704" s="487">
        <v>0</v>
      </c>
      <c r="G704" s="487">
        <v>0</v>
      </c>
      <c r="H704" s="487">
        <v>57.62</v>
      </c>
      <c r="I704" s="487">
        <v>0</v>
      </c>
      <c r="J704" s="487">
        <v>0</v>
      </c>
    </row>
    <row r="705" spans="1:10" x14ac:dyDescent="0.25">
      <c r="A705" s="487">
        <v>7044</v>
      </c>
      <c r="B705" s="6" t="s">
        <v>742</v>
      </c>
      <c r="C705" s="6" t="s">
        <v>41</v>
      </c>
      <c r="D705" s="6" t="s">
        <v>108</v>
      </c>
      <c r="E705" s="487">
        <v>0.27</v>
      </c>
      <c r="F705" s="487">
        <v>0</v>
      </c>
      <c r="G705" s="487">
        <v>0</v>
      </c>
      <c r="H705" s="487">
        <v>0.27</v>
      </c>
      <c r="I705" s="487">
        <v>0</v>
      </c>
      <c r="J705" s="487">
        <v>0</v>
      </c>
    </row>
    <row r="706" spans="1:10" x14ac:dyDescent="0.25">
      <c r="A706" s="487">
        <v>7045</v>
      </c>
      <c r="B706" s="6" t="s">
        <v>743</v>
      </c>
      <c r="C706" s="6" t="s">
        <v>41</v>
      </c>
      <c r="D706" s="6" t="s">
        <v>108</v>
      </c>
      <c r="E706" s="487">
        <v>0.06</v>
      </c>
      <c r="F706" s="487">
        <v>0</v>
      </c>
      <c r="G706" s="487">
        <v>0</v>
      </c>
      <c r="H706" s="487">
        <v>0.06</v>
      </c>
      <c r="I706" s="487">
        <v>0</v>
      </c>
      <c r="J706" s="487">
        <v>0</v>
      </c>
    </row>
    <row r="707" spans="1:10" x14ac:dyDescent="0.25">
      <c r="A707" s="487">
        <v>7046</v>
      </c>
      <c r="B707" s="6" t="s">
        <v>744</v>
      </c>
      <c r="C707" s="6" t="s">
        <v>41</v>
      </c>
      <c r="D707" s="6" t="s">
        <v>108</v>
      </c>
      <c r="E707" s="487">
        <v>0.28999999999999998</v>
      </c>
      <c r="F707" s="487">
        <v>0</v>
      </c>
      <c r="G707" s="487">
        <v>0</v>
      </c>
      <c r="H707" s="487">
        <v>0.28999999999999998</v>
      </c>
      <c r="I707" s="487">
        <v>0</v>
      </c>
      <c r="J707" s="487">
        <v>0</v>
      </c>
    </row>
    <row r="708" spans="1:10" x14ac:dyDescent="0.25">
      <c r="A708" s="487">
        <v>7047</v>
      </c>
      <c r="B708" s="6" t="s">
        <v>745</v>
      </c>
      <c r="C708" s="6" t="s">
        <v>41</v>
      </c>
      <c r="D708" s="6" t="s">
        <v>469</v>
      </c>
      <c r="E708" s="487">
        <v>23.18</v>
      </c>
      <c r="F708" s="487">
        <v>0</v>
      </c>
      <c r="G708" s="487">
        <v>23.18</v>
      </c>
      <c r="H708" s="487">
        <v>0</v>
      </c>
      <c r="I708" s="487">
        <v>0</v>
      </c>
      <c r="J708" s="487">
        <v>0</v>
      </c>
    </row>
    <row r="709" spans="1:10" x14ac:dyDescent="0.25">
      <c r="A709" s="487">
        <v>7051</v>
      </c>
      <c r="B709" s="6" t="s">
        <v>746</v>
      </c>
      <c r="C709" s="6" t="s">
        <v>41</v>
      </c>
      <c r="D709" s="6" t="s">
        <v>108</v>
      </c>
      <c r="E709" s="487">
        <v>40.840000000000003</v>
      </c>
      <c r="F709" s="487">
        <v>0</v>
      </c>
      <c r="G709" s="487">
        <v>0</v>
      </c>
      <c r="H709" s="487">
        <v>40.840000000000003</v>
      </c>
      <c r="I709" s="487">
        <v>0</v>
      </c>
      <c r="J709" s="487">
        <v>0</v>
      </c>
    </row>
    <row r="710" spans="1:10" x14ac:dyDescent="0.25">
      <c r="A710" s="487">
        <v>7052</v>
      </c>
      <c r="B710" s="6" t="s">
        <v>747</v>
      </c>
      <c r="C710" s="6" t="s">
        <v>41</v>
      </c>
      <c r="D710" s="6" t="s">
        <v>108</v>
      </c>
      <c r="E710" s="487">
        <v>11.03</v>
      </c>
      <c r="F710" s="487">
        <v>0</v>
      </c>
      <c r="G710" s="487">
        <v>0</v>
      </c>
      <c r="H710" s="487">
        <v>11.03</v>
      </c>
      <c r="I710" s="487">
        <v>0</v>
      </c>
      <c r="J710" s="487">
        <v>0</v>
      </c>
    </row>
    <row r="711" spans="1:10" x14ac:dyDescent="0.25">
      <c r="A711" s="487">
        <v>7053</v>
      </c>
      <c r="B711" s="6" t="s">
        <v>748</v>
      </c>
      <c r="C711" s="6" t="s">
        <v>41</v>
      </c>
      <c r="D711" s="6" t="s">
        <v>108</v>
      </c>
      <c r="E711" s="487">
        <v>51.11</v>
      </c>
      <c r="F711" s="487">
        <v>0</v>
      </c>
      <c r="G711" s="487">
        <v>0</v>
      </c>
      <c r="H711" s="487">
        <v>51.11</v>
      </c>
      <c r="I711" s="487">
        <v>0</v>
      </c>
      <c r="J711" s="487">
        <v>0</v>
      </c>
    </row>
    <row r="712" spans="1:10" x14ac:dyDescent="0.25">
      <c r="A712" s="487">
        <v>7054</v>
      </c>
      <c r="B712" s="6" t="s">
        <v>749</v>
      </c>
      <c r="C712" s="6" t="s">
        <v>41</v>
      </c>
      <c r="D712" s="6" t="s">
        <v>469</v>
      </c>
      <c r="E712" s="487">
        <v>89.81</v>
      </c>
      <c r="F712" s="487">
        <v>0</v>
      </c>
      <c r="G712" s="487">
        <v>89.81</v>
      </c>
      <c r="H712" s="487">
        <v>0</v>
      </c>
      <c r="I712" s="487">
        <v>0</v>
      </c>
      <c r="J712" s="487">
        <v>0</v>
      </c>
    </row>
    <row r="713" spans="1:10" x14ac:dyDescent="0.25">
      <c r="A713" s="487">
        <v>7058</v>
      </c>
      <c r="B713" s="6" t="s">
        <v>750</v>
      </c>
      <c r="C713" s="6" t="s">
        <v>41</v>
      </c>
      <c r="D713" s="6" t="s">
        <v>108</v>
      </c>
      <c r="E713" s="487">
        <v>25.3</v>
      </c>
      <c r="F713" s="487">
        <v>0</v>
      </c>
      <c r="G713" s="487">
        <v>0</v>
      </c>
      <c r="H713" s="487">
        <v>25.3</v>
      </c>
      <c r="I713" s="487">
        <v>0</v>
      </c>
      <c r="J713" s="487">
        <v>0</v>
      </c>
    </row>
    <row r="714" spans="1:10" x14ac:dyDescent="0.25">
      <c r="A714" s="487">
        <v>7059</v>
      </c>
      <c r="B714" s="6" t="s">
        <v>751</v>
      </c>
      <c r="C714" s="6" t="s">
        <v>41</v>
      </c>
      <c r="D714" s="6" t="s">
        <v>108</v>
      </c>
      <c r="E714" s="487">
        <v>9.7100000000000009</v>
      </c>
      <c r="F714" s="487">
        <v>0</v>
      </c>
      <c r="G714" s="487">
        <v>0</v>
      </c>
      <c r="H714" s="487">
        <v>9.7100000000000009</v>
      </c>
      <c r="I714" s="487">
        <v>0</v>
      </c>
      <c r="J714" s="487">
        <v>0</v>
      </c>
    </row>
    <row r="715" spans="1:10" x14ac:dyDescent="0.25">
      <c r="A715" s="487">
        <v>7060</v>
      </c>
      <c r="B715" s="6" t="s">
        <v>752</v>
      </c>
      <c r="C715" s="6" t="s">
        <v>41</v>
      </c>
      <c r="D715" s="6" t="s">
        <v>108</v>
      </c>
      <c r="E715" s="487">
        <v>45.52</v>
      </c>
      <c r="F715" s="487">
        <v>0</v>
      </c>
      <c r="G715" s="487">
        <v>0</v>
      </c>
      <c r="H715" s="487">
        <v>45.52</v>
      </c>
      <c r="I715" s="487">
        <v>0</v>
      </c>
      <c r="J715" s="487">
        <v>0</v>
      </c>
    </row>
    <row r="716" spans="1:10" x14ac:dyDescent="0.25">
      <c r="A716" s="487">
        <v>7061</v>
      </c>
      <c r="B716" s="6" t="s">
        <v>753</v>
      </c>
      <c r="C716" s="6" t="s">
        <v>41</v>
      </c>
      <c r="D716" s="6" t="s">
        <v>469</v>
      </c>
      <c r="E716" s="487">
        <v>81.99</v>
      </c>
      <c r="F716" s="487">
        <v>0</v>
      </c>
      <c r="G716" s="487">
        <v>81.99</v>
      </c>
      <c r="H716" s="487">
        <v>0</v>
      </c>
      <c r="I716" s="487">
        <v>0</v>
      </c>
      <c r="J716" s="487">
        <v>0</v>
      </c>
    </row>
    <row r="717" spans="1:10" x14ac:dyDescent="0.25">
      <c r="A717" s="487">
        <v>7063</v>
      </c>
      <c r="B717" s="6" t="s">
        <v>754</v>
      </c>
      <c r="C717" s="6" t="s">
        <v>41</v>
      </c>
      <c r="D717" s="6" t="s">
        <v>108</v>
      </c>
      <c r="E717" s="487">
        <v>22.18</v>
      </c>
      <c r="F717" s="487">
        <v>0</v>
      </c>
      <c r="G717" s="487">
        <v>0</v>
      </c>
      <c r="H717" s="487">
        <v>22.18</v>
      </c>
      <c r="I717" s="487">
        <v>0</v>
      </c>
      <c r="J717" s="487">
        <v>0</v>
      </c>
    </row>
    <row r="718" spans="1:10" x14ac:dyDescent="0.25">
      <c r="A718" s="487">
        <v>7064</v>
      </c>
      <c r="B718" s="6" t="s">
        <v>755</v>
      </c>
      <c r="C718" s="6" t="s">
        <v>41</v>
      </c>
      <c r="D718" s="6" t="s">
        <v>108</v>
      </c>
      <c r="E718" s="487">
        <v>5.99</v>
      </c>
      <c r="F718" s="487">
        <v>0</v>
      </c>
      <c r="G718" s="487">
        <v>0</v>
      </c>
      <c r="H718" s="487">
        <v>5.99</v>
      </c>
      <c r="I718" s="487">
        <v>0</v>
      </c>
      <c r="J718" s="487">
        <v>0</v>
      </c>
    </row>
    <row r="719" spans="1:10" x14ac:dyDescent="0.25">
      <c r="A719" s="487">
        <v>7065</v>
      </c>
      <c r="B719" s="6" t="s">
        <v>756</v>
      </c>
      <c r="C719" s="6" t="s">
        <v>41</v>
      </c>
      <c r="D719" s="6" t="s">
        <v>108</v>
      </c>
      <c r="E719" s="487">
        <v>24.26</v>
      </c>
      <c r="F719" s="487">
        <v>0</v>
      </c>
      <c r="G719" s="487">
        <v>0</v>
      </c>
      <c r="H719" s="487">
        <v>24.26</v>
      </c>
      <c r="I719" s="487">
        <v>0</v>
      </c>
      <c r="J719" s="487">
        <v>0</v>
      </c>
    </row>
    <row r="720" spans="1:10" x14ac:dyDescent="0.25">
      <c r="A720" s="487">
        <v>7066</v>
      </c>
      <c r="B720" s="6" t="s">
        <v>757</v>
      </c>
      <c r="C720" s="6" t="s">
        <v>41</v>
      </c>
      <c r="D720" s="6" t="s">
        <v>469</v>
      </c>
      <c r="E720" s="487">
        <v>97.28</v>
      </c>
      <c r="F720" s="487">
        <v>0</v>
      </c>
      <c r="G720" s="487">
        <v>97.28</v>
      </c>
      <c r="H720" s="487">
        <v>0</v>
      </c>
      <c r="I720" s="487">
        <v>0</v>
      </c>
      <c r="J720" s="487">
        <v>0</v>
      </c>
    </row>
    <row r="721" spans="1:10" x14ac:dyDescent="0.25">
      <c r="A721" s="487">
        <v>53786</v>
      </c>
      <c r="B721" s="6" t="s">
        <v>758</v>
      </c>
      <c r="C721" s="6" t="s">
        <v>41</v>
      </c>
      <c r="D721" s="6" t="s">
        <v>469</v>
      </c>
      <c r="E721" s="487">
        <v>51.35</v>
      </c>
      <c r="F721" s="487">
        <v>0</v>
      </c>
      <c r="G721" s="487">
        <v>51.35</v>
      </c>
      <c r="H721" s="487">
        <v>0</v>
      </c>
      <c r="I721" s="487">
        <v>0</v>
      </c>
      <c r="J721" s="487">
        <v>0</v>
      </c>
    </row>
    <row r="722" spans="1:10" x14ac:dyDescent="0.25">
      <c r="A722" s="487">
        <v>53788</v>
      </c>
      <c r="B722" s="6" t="s">
        <v>759</v>
      </c>
      <c r="C722" s="6" t="s">
        <v>41</v>
      </c>
      <c r="D722" s="6" t="s">
        <v>469</v>
      </c>
      <c r="E722" s="487">
        <v>57.49</v>
      </c>
      <c r="F722" s="487">
        <v>0</v>
      </c>
      <c r="G722" s="487">
        <v>57.49</v>
      </c>
      <c r="H722" s="487">
        <v>0</v>
      </c>
      <c r="I722" s="487">
        <v>0</v>
      </c>
      <c r="J722" s="487">
        <v>0</v>
      </c>
    </row>
    <row r="723" spans="1:10" x14ac:dyDescent="0.25">
      <c r="A723" s="487">
        <v>53792</v>
      </c>
      <c r="B723" s="6" t="s">
        <v>760</v>
      </c>
      <c r="C723" s="6" t="s">
        <v>41</v>
      </c>
      <c r="D723" s="6" t="s">
        <v>469</v>
      </c>
      <c r="E723" s="487">
        <v>101.91</v>
      </c>
      <c r="F723" s="487">
        <v>0</v>
      </c>
      <c r="G723" s="487">
        <v>101.91</v>
      </c>
      <c r="H723" s="487">
        <v>0</v>
      </c>
      <c r="I723" s="487">
        <v>0</v>
      </c>
      <c r="J723" s="487">
        <v>0</v>
      </c>
    </row>
    <row r="724" spans="1:10" x14ac:dyDescent="0.25">
      <c r="A724" s="487">
        <v>53794</v>
      </c>
      <c r="B724" s="6" t="s">
        <v>761</v>
      </c>
      <c r="C724" s="6" t="s">
        <v>41</v>
      </c>
      <c r="D724" s="6" t="s">
        <v>437</v>
      </c>
      <c r="E724" s="487">
        <v>35.619999999999997</v>
      </c>
      <c r="F724" s="487">
        <v>0</v>
      </c>
      <c r="G724" s="487">
        <v>0</v>
      </c>
      <c r="H724" s="487">
        <v>35.619999999999997</v>
      </c>
      <c r="I724" s="487">
        <v>0</v>
      </c>
      <c r="J724" s="487">
        <v>0</v>
      </c>
    </row>
    <row r="725" spans="1:10" x14ac:dyDescent="0.25">
      <c r="A725" s="487">
        <v>53797</v>
      </c>
      <c r="B725" s="6" t="s">
        <v>762</v>
      </c>
      <c r="C725" s="6" t="s">
        <v>41</v>
      </c>
      <c r="D725" s="6" t="s">
        <v>469</v>
      </c>
      <c r="E725" s="487">
        <v>117.2</v>
      </c>
      <c r="F725" s="487">
        <v>0</v>
      </c>
      <c r="G725" s="487">
        <v>117.2</v>
      </c>
      <c r="H725" s="487">
        <v>0</v>
      </c>
      <c r="I725" s="487">
        <v>0</v>
      </c>
      <c r="J725" s="487">
        <v>0</v>
      </c>
    </row>
    <row r="726" spans="1:10" x14ac:dyDescent="0.25">
      <c r="A726" s="487">
        <v>53804</v>
      </c>
      <c r="B726" s="6" t="s">
        <v>763</v>
      </c>
      <c r="C726" s="6" t="s">
        <v>41</v>
      </c>
      <c r="D726" s="6" t="s">
        <v>108</v>
      </c>
      <c r="E726" s="487">
        <v>5.67</v>
      </c>
      <c r="F726" s="487">
        <v>0</v>
      </c>
      <c r="G726" s="487">
        <v>0</v>
      </c>
      <c r="H726" s="487">
        <v>5.67</v>
      </c>
      <c r="I726" s="487">
        <v>0</v>
      </c>
      <c r="J726" s="487">
        <v>0</v>
      </c>
    </row>
    <row r="727" spans="1:10" x14ac:dyDescent="0.25">
      <c r="A727" s="487">
        <v>53806</v>
      </c>
      <c r="B727" s="6" t="s">
        <v>764</v>
      </c>
      <c r="C727" s="6" t="s">
        <v>41</v>
      </c>
      <c r="D727" s="6" t="s">
        <v>108</v>
      </c>
      <c r="E727" s="487">
        <v>76.25</v>
      </c>
      <c r="F727" s="487">
        <v>0</v>
      </c>
      <c r="G727" s="487">
        <v>0</v>
      </c>
      <c r="H727" s="487">
        <v>76.25</v>
      </c>
      <c r="I727" s="487">
        <v>0</v>
      </c>
      <c r="J727" s="487">
        <v>0</v>
      </c>
    </row>
    <row r="728" spans="1:10" x14ac:dyDescent="0.25">
      <c r="A728" s="487">
        <v>53810</v>
      </c>
      <c r="B728" s="6" t="s">
        <v>765</v>
      </c>
      <c r="C728" s="6" t="s">
        <v>41</v>
      </c>
      <c r="D728" s="6" t="s">
        <v>469</v>
      </c>
      <c r="E728" s="487">
        <v>76.72</v>
      </c>
      <c r="F728" s="487">
        <v>0</v>
      </c>
      <c r="G728" s="487">
        <v>0</v>
      </c>
      <c r="H728" s="487">
        <v>76.72</v>
      </c>
      <c r="I728" s="487">
        <v>0</v>
      </c>
      <c r="J728" s="487">
        <v>0</v>
      </c>
    </row>
    <row r="729" spans="1:10" x14ac:dyDescent="0.25">
      <c r="A729" s="487">
        <v>53814</v>
      </c>
      <c r="B729" s="6" t="s">
        <v>766</v>
      </c>
      <c r="C729" s="6" t="s">
        <v>41</v>
      </c>
      <c r="D729" s="6" t="s">
        <v>108</v>
      </c>
      <c r="E729" s="487">
        <v>251.32</v>
      </c>
      <c r="F729" s="487">
        <v>0</v>
      </c>
      <c r="G729" s="487">
        <v>0</v>
      </c>
      <c r="H729" s="487">
        <v>251.32</v>
      </c>
      <c r="I729" s="487">
        <v>0</v>
      </c>
      <c r="J729" s="487">
        <v>0</v>
      </c>
    </row>
    <row r="730" spans="1:10" x14ac:dyDescent="0.25">
      <c r="A730" s="487">
        <v>53817</v>
      </c>
      <c r="B730" s="6" t="s">
        <v>767</v>
      </c>
      <c r="C730" s="6" t="s">
        <v>41</v>
      </c>
      <c r="D730" s="6" t="s">
        <v>469</v>
      </c>
      <c r="E730" s="487">
        <v>62.84</v>
      </c>
      <c r="F730" s="487">
        <v>0</v>
      </c>
      <c r="G730" s="487">
        <v>62.84</v>
      </c>
      <c r="H730" s="487">
        <v>0</v>
      </c>
      <c r="I730" s="487">
        <v>0</v>
      </c>
      <c r="J730" s="487">
        <v>0</v>
      </c>
    </row>
    <row r="731" spans="1:10" x14ac:dyDescent="0.25">
      <c r="A731" s="487">
        <v>53818</v>
      </c>
      <c r="B731" s="6" t="s">
        <v>768</v>
      </c>
      <c r="C731" s="6" t="s">
        <v>41</v>
      </c>
      <c r="D731" s="6" t="s">
        <v>108</v>
      </c>
      <c r="E731" s="487">
        <v>8.89</v>
      </c>
      <c r="F731" s="487">
        <v>0</v>
      </c>
      <c r="G731" s="487">
        <v>0</v>
      </c>
      <c r="H731" s="487">
        <v>8.89</v>
      </c>
      <c r="I731" s="487">
        <v>0</v>
      </c>
      <c r="J731" s="487">
        <v>0</v>
      </c>
    </row>
    <row r="732" spans="1:10" x14ac:dyDescent="0.25">
      <c r="A732" s="487">
        <v>53827</v>
      </c>
      <c r="B732" s="6" t="s">
        <v>769</v>
      </c>
      <c r="C732" s="6" t="s">
        <v>41</v>
      </c>
      <c r="D732" s="6" t="s">
        <v>469</v>
      </c>
      <c r="E732" s="487">
        <v>114.74</v>
      </c>
      <c r="F732" s="487">
        <v>0</v>
      </c>
      <c r="G732" s="487">
        <v>114.74</v>
      </c>
      <c r="H732" s="487">
        <v>0</v>
      </c>
      <c r="I732" s="487">
        <v>0</v>
      </c>
      <c r="J732" s="487">
        <v>0</v>
      </c>
    </row>
    <row r="733" spans="1:10" x14ac:dyDescent="0.25">
      <c r="A733" s="487">
        <v>53829</v>
      </c>
      <c r="B733" s="6" t="s">
        <v>770</v>
      </c>
      <c r="C733" s="6" t="s">
        <v>41</v>
      </c>
      <c r="D733" s="6" t="s">
        <v>469</v>
      </c>
      <c r="E733" s="487">
        <v>117.2</v>
      </c>
      <c r="F733" s="487">
        <v>0</v>
      </c>
      <c r="G733" s="487">
        <v>117.2</v>
      </c>
      <c r="H733" s="487">
        <v>0</v>
      </c>
      <c r="I733" s="487">
        <v>0</v>
      </c>
      <c r="J733" s="487">
        <v>0</v>
      </c>
    </row>
    <row r="734" spans="1:10" x14ac:dyDescent="0.25">
      <c r="A734" s="487">
        <v>53831</v>
      </c>
      <c r="B734" s="6" t="s">
        <v>771</v>
      </c>
      <c r="C734" s="6" t="s">
        <v>41</v>
      </c>
      <c r="D734" s="6" t="s">
        <v>469</v>
      </c>
      <c r="E734" s="487">
        <v>193.6</v>
      </c>
      <c r="F734" s="487">
        <v>0</v>
      </c>
      <c r="G734" s="487">
        <v>193.6</v>
      </c>
      <c r="H734" s="487">
        <v>0</v>
      </c>
      <c r="I734" s="487">
        <v>0</v>
      </c>
      <c r="J734" s="487">
        <v>0</v>
      </c>
    </row>
    <row r="735" spans="1:10" x14ac:dyDescent="0.25">
      <c r="A735" s="487">
        <v>53840</v>
      </c>
      <c r="B735" s="6" t="s">
        <v>772</v>
      </c>
      <c r="C735" s="6" t="s">
        <v>41</v>
      </c>
      <c r="D735" s="6" t="s">
        <v>469</v>
      </c>
      <c r="E735" s="487">
        <v>3.08</v>
      </c>
      <c r="F735" s="487">
        <v>0</v>
      </c>
      <c r="G735" s="487">
        <v>0</v>
      </c>
      <c r="H735" s="487">
        <v>3.08</v>
      </c>
      <c r="I735" s="487">
        <v>0</v>
      </c>
      <c r="J735" s="487">
        <v>0</v>
      </c>
    </row>
    <row r="736" spans="1:10" x14ac:dyDescent="0.25">
      <c r="A736" s="487">
        <v>53841</v>
      </c>
      <c r="B736" s="6" t="s">
        <v>773</v>
      </c>
      <c r="C736" s="6" t="s">
        <v>41</v>
      </c>
      <c r="D736" s="6" t="s">
        <v>469</v>
      </c>
      <c r="E736" s="487">
        <v>2.14</v>
      </c>
      <c r="F736" s="487">
        <v>0</v>
      </c>
      <c r="G736" s="487">
        <v>0</v>
      </c>
      <c r="H736" s="487">
        <v>2.14</v>
      </c>
      <c r="I736" s="487">
        <v>0</v>
      </c>
      <c r="J736" s="487">
        <v>0</v>
      </c>
    </row>
    <row r="737" spans="1:10" x14ac:dyDescent="0.25">
      <c r="A737" s="487">
        <v>53849</v>
      </c>
      <c r="B737" s="6" t="s">
        <v>774</v>
      </c>
      <c r="C737" s="6" t="s">
        <v>41</v>
      </c>
      <c r="D737" s="6" t="s">
        <v>469</v>
      </c>
      <c r="E737" s="487">
        <v>84.21</v>
      </c>
      <c r="F737" s="487">
        <v>0</v>
      </c>
      <c r="G737" s="487">
        <v>84.21</v>
      </c>
      <c r="H737" s="487">
        <v>0</v>
      </c>
      <c r="I737" s="487">
        <v>0</v>
      </c>
      <c r="J737" s="487">
        <v>0</v>
      </c>
    </row>
    <row r="738" spans="1:10" x14ac:dyDescent="0.25">
      <c r="A738" s="487">
        <v>53857</v>
      </c>
      <c r="B738" s="6" t="s">
        <v>775</v>
      </c>
      <c r="C738" s="6" t="s">
        <v>41</v>
      </c>
      <c r="D738" s="6" t="s">
        <v>469</v>
      </c>
      <c r="E738" s="487">
        <v>65</v>
      </c>
      <c r="F738" s="487">
        <v>0</v>
      </c>
      <c r="G738" s="487">
        <v>0</v>
      </c>
      <c r="H738" s="487">
        <v>65</v>
      </c>
      <c r="I738" s="487">
        <v>0</v>
      </c>
      <c r="J738" s="487">
        <v>0</v>
      </c>
    </row>
    <row r="739" spans="1:10" x14ac:dyDescent="0.25">
      <c r="A739" s="487">
        <v>53858</v>
      </c>
      <c r="B739" s="6" t="s">
        <v>776</v>
      </c>
      <c r="C739" s="6" t="s">
        <v>41</v>
      </c>
      <c r="D739" s="6" t="s">
        <v>469</v>
      </c>
      <c r="E739" s="487">
        <v>45.99</v>
      </c>
      <c r="F739" s="487">
        <v>0</v>
      </c>
      <c r="G739" s="487">
        <v>45.99</v>
      </c>
      <c r="H739" s="487">
        <v>0</v>
      </c>
      <c r="I739" s="487">
        <v>0</v>
      </c>
      <c r="J739" s="487">
        <v>0</v>
      </c>
    </row>
    <row r="740" spans="1:10" x14ac:dyDescent="0.25">
      <c r="A740" s="487">
        <v>53861</v>
      </c>
      <c r="B740" s="6" t="s">
        <v>777</v>
      </c>
      <c r="C740" s="6" t="s">
        <v>41</v>
      </c>
      <c r="D740" s="6" t="s">
        <v>108</v>
      </c>
      <c r="E740" s="487">
        <v>63.09</v>
      </c>
      <c r="F740" s="487">
        <v>0</v>
      </c>
      <c r="G740" s="487">
        <v>0</v>
      </c>
      <c r="H740" s="487">
        <v>63.09</v>
      </c>
      <c r="I740" s="487">
        <v>0</v>
      </c>
      <c r="J740" s="487">
        <v>0</v>
      </c>
    </row>
    <row r="741" spans="1:10" x14ac:dyDescent="0.25">
      <c r="A741" s="487">
        <v>53863</v>
      </c>
      <c r="B741" s="6" t="s">
        <v>778</v>
      </c>
      <c r="C741" s="6" t="s">
        <v>41</v>
      </c>
      <c r="D741" s="6" t="s">
        <v>108</v>
      </c>
      <c r="E741" s="487">
        <v>2.14</v>
      </c>
      <c r="F741" s="487">
        <v>0</v>
      </c>
      <c r="G741" s="487">
        <v>0</v>
      </c>
      <c r="H741" s="487">
        <v>2.14</v>
      </c>
      <c r="I741" s="487">
        <v>0</v>
      </c>
      <c r="J741" s="487">
        <v>0</v>
      </c>
    </row>
    <row r="742" spans="1:10" x14ac:dyDescent="0.25">
      <c r="A742" s="487">
        <v>53865</v>
      </c>
      <c r="B742" s="6" t="s">
        <v>779</v>
      </c>
      <c r="C742" s="6" t="s">
        <v>41</v>
      </c>
      <c r="D742" s="6" t="s">
        <v>469</v>
      </c>
      <c r="E742" s="487">
        <v>47.43</v>
      </c>
      <c r="F742" s="487">
        <v>0</v>
      </c>
      <c r="G742" s="487">
        <v>47.43</v>
      </c>
      <c r="H742" s="487">
        <v>0</v>
      </c>
      <c r="I742" s="487">
        <v>0</v>
      </c>
      <c r="J742" s="487">
        <v>0</v>
      </c>
    </row>
    <row r="743" spans="1:10" x14ac:dyDescent="0.25">
      <c r="A743" s="487">
        <v>53866</v>
      </c>
      <c r="B743" s="6" t="s">
        <v>780</v>
      </c>
      <c r="C743" s="6" t="s">
        <v>41</v>
      </c>
      <c r="D743" s="6" t="s">
        <v>469</v>
      </c>
      <c r="E743" s="487">
        <v>1.65</v>
      </c>
      <c r="F743" s="487">
        <v>0</v>
      </c>
      <c r="G743" s="487">
        <v>0</v>
      </c>
      <c r="H743" s="487">
        <v>0</v>
      </c>
      <c r="I743" s="487">
        <v>0</v>
      </c>
      <c r="J743" s="487">
        <v>1.65</v>
      </c>
    </row>
    <row r="744" spans="1:10" x14ac:dyDescent="0.25">
      <c r="A744" s="487">
        <v>53882</v>
      </c>
      <c r="B744" s="6" t="s">
        <v>781</v>
      </c>
      <c r="C744" s="6" t="s">
        <v>41</v>
      </c>
      <c r="D744" s="6" t="s">
        <v>437</v>
      </c>
      <c r="E744" s="487">
        <v>39.700000000000003</v>
      </c>
      <c r="F744" s="487">
        <v>0</v>
      </c>
      <c r="G744" s="487">
        <v>0</v>
      </c>
      <c r="H744" s="487">
        <v>39.700000000000003</v>
      </c>
      <c r="I744" s="487">
        <v>0</v>
      </c>
      <c r="J744" s="487">
        <v>0</v>
      </c>
    </row>
    <row r="745" spans="1:10" x14ac:dyDescent="0.25">
      <c r="A745" s="487">
        <v>55263</v>
      </c>
      <c r="B745" s="6" t="s">
        <v>782</v>
      </c>
      <c r="C745" s="6" t="s">
        <v>41</v>
      </c>
      <c r="D745" s="6" t="s">
        <v>469</v>
      </c>
      <c r="E745" s="487">
        <v>64.83</v>
      </c>
      <c r="F745" s="487">
        <v>0</v>
      </c>
      <c r="G745" s="487">
        <v>64.83</v>
      </c>
      <c r="H745" s="487">
        <v>0</v>
      </c>
      <c r="I745" s="487">
        <v>0</v>
      </c>
      <c r="J745" s="487">
        <v>0</v>
      </c>
    </row>
    <row r="746" spans="1:10" x14ac:dyDescent="0.25">
      <c r="A746" s="487">
        <v>73303</v>
      </c>
      <c r="B746" s="6" t="s">
        <v>783</v>
      </c>
      <c r="C746" s="6" t="s">
        <v>41</v>
      </c>
      <c r="D746" s="6" t="s">
        <v>437</v>
      </c>
      <c r="E746" s="487">
        <v>5.89</v>
      </c>
      <c r="F746" s="487">
        <v>0</v>
      </c>
      <c r="G746" s="487">
        <v>0</v>
      </c>
      <c r="H746" s="487">
        <v>5.89</v>
      </c>
      <c r="I746" s="487">
        <v>0</v>
      </c>
      <c r="J746" s="487">
        <v>0</v>
      </c>
    </row>
    <row r="747" spans="1:10" x14ac:dyDescent="0.25">
      <c r="A747" s="487">
        <v>73307</v>
      </c>
      <c r="B747" s="6" t="s">
        <v>784</v>
      </c>
      <c r="C747" s="6" t="s">
        <v>41</v>
      </c>
      <c r="D747" s="6" t="s">
        <v>437</v>
      </c>
      <c r="E747" s="487">
        <v>5.26</v>
      </c>
      <c r="F747" s="487">
        <v>0</v>
      </c>
      <c r="G747" s="487">
        <v>0</v>
      </c>
      <c r="H747" s="487">
        <v>5.26</v>
      </c>
      <c r="I747" s="487">
        <v>0</v>
      </c>
      <c r="J747" s="487">
        <v>0</v>
      </c>
    </row>
    <row r="748" spans="1:10" x14ac:dyDescent="0.25">
      <c r="A748" s="487">
        <v>73309</v>
      </c>
      <c r="B748" s="6" t="s">
        <v>785</v>
      </c>
      <c r="C748" s="6" t="s">
        <v>41</v>
      </c>
      <c r="D748" s="6" t="s">
        <v>108</v>
      </c>
      <c r="E748" s="487">
        <v>30.63</v>
      </c>
      <c r="F748" s="487">
        <v>0</v>
      </c>
      <c r="G748" s="487">
        <v>0</v>
      </c>
      <c r="H748" s="487">
        <v>30.63</v>
      </c>
      <c r="I748" s="487">
        <v>0</v>
      </c>
      <c r="J748" s="487">
        <v>0</v>
      </c>
    </row>
    <row r="749" spans="1:10" x14ac:dyDescent="0.25">
      <c r="A749" s="487">
        <v>73311</v>
      </c>
      <c r="B749" s="6" t="s">
        <v>786</v>
      </c>
      <c r="C749" s="6" t="s">
        <v>41</v>
      </c>
      <c r="D749" s="6" t="s">
        <v>469</v>
      </c>
      <c r="E749" s="487">
        <v>179.21</v>
      </c>
      <c r="F749" s="487">
        <v>0</v>
      </c>
      <c r="G749" s="487">
        <v>179.21</v>
      </c>
      <c r="H749" s="487">
        <v>0</v>
      </c>
      <c r="I749" s="487">
        <v>0</v>
      </c>
      <c r="J749" s="487">
        <v>0</v>
      </c>
    </row>
    <row r="750" spans="1:10" x14ac:dyDescent="0.25">
      <c r="A750" s="487">
        <v>73313</v>
      </c>
      <c r="B750" s="6" t="s">
        <v>787</v>
      </c>
      <c r="C750" s="6" t="s">
        <v>41</v>
      </c>
      <c r="D750" s="6" t="s">
        <v>108</v>
      </c>
      <c r="E750" s="487">
        <v>8.27</v>
      </c>
      <c r="F750" s="487">
        <v>0</v>
      </c>
      <c r="G750" s="487">
        <v>0</v>
      </c>
      <c r="H750" s="487">
        <v>8.27</v>
      </c>
      <c r="I750" s="487">
        <v>0</v>
      </c>
      <c r="J750" s="487">
        <v>0</v>
      </c>
    </row>
    <row r="751" spans="1:10" x14ac:dyDescent="0.25">
      <c r="A751" s="487">
        <v>73315</v>
      </c>
      <c r="B751" s="6" t="s">
        <v>788</v>
      </c>
      <c r="C751" s="6" t="s">
        <v>41</v>
      </c>
      <c r="D751" s="6" t="s">
        <v>469</v>
      </c>
      <c r="E751" s="487">
        <v>57.49</v>
      </c>
      <c r="F751" s="487">
        <v>0</v>
      </c>
      <c r="G751" s="487">
        <v>57.49</v>
      </c>
      <c r="H751" s="487">
        <v>0</v>
      </c>
      <c r="I751" s="487">
        <v>0</v>
      </c>
      <c r="J751" s="487">
        <v>0</v>
      </c>
    </row>
    <row r="752" spans="1:10" x14ac:dyDescent="0.25">
      <c r="A752" s="487">
        <v>73335</v>
      </c>
      <c r="B752" s="6" t="s">
        <v>789</v>
      </c>
      <c r="C752" s="6" t="s">
        <v>41</v>
      </c>
      <c r="D752" s="6" t="s">
        <v>108</v>
      </c>
      <c r="E752" s="487">
        <v>38.46</v>
      </c>
      <c r="F752" s="487">
        <v>0</v>
      </c>
      <c r="G752" s="487">
        <v>0</v>
      </c>
      <c r="H752" s="487">
        <v>38.46</v>
      </c>
      <c r="I752" s="487">
        <v>0</v>
      </c>
      <c r="J752" s="487">
        <v>0</v>
      </c>
    </row>
    <row r="753" spans="1:10" x14ac:dyDescent="0.25">
      <c r="A753" s="487">
        <v>73340</v>
      </c>
      <c r="B753" s="6" t="s">
        <v>790</v>
      </c>
      <c r="C753" s="6" t="s">
        <v>41</v>
      </c>
      <c r="D753" s="6" t="s">
        <v>469</v>
      </c>
      <c r="E753" s="487">
        <v>155.72999999999999</v>
      </c>
      <c r="F753" s="487">
        <v>0</v>
      </c>
      <c r="G753" s="487">
        <v>155.72999999999999</v>
      </c>
      <c r="H753" s="487">
        <v>0</v>
      </c>
      <c r="I753" s="487">
        <v>0</v>
      </c>
      <c r="J753" s="487">
        <v>0</v>
      </c>
    </row>
    <row r="754" spans="1:10" x14ac:dyDescent="0.25">
      <c r="A754" s="487">
        <v>83361</v>
      </c>
      <c r="B754" s="6" t="s">
        <v>791</v>
      </c>
      <c r="C754" s="6" t="s">
        <v>41</v>
      </c>
      <c r="D754" s="6" t="s">
        <v>437</v>
      </c>
      <c r="E754" s="487">
        <v>45.88</v>
      </c>
      <c r="F754" s="487">
        <v>0</v>
      </c>
      <c r="G754" s="487">
        <v>0</v>
      </c>
      <c r="H754" s="487">
        <v>45.88</v>
      </c>
      <c r="I754" s="487">
        <v>0</v>
      </c>
      <c r="J754" s="487">
        <v>0</v>
      </c>
    </row>
    <row r="755" spans="1:10" x14ac:dyDescent="0.25">
      <c r="A755" s="487">
        <v>83761</v>
      </c>
      <c r="B755" s="6" t="s">
        <v>792</v>
      </c>
      <c r="C755" s="6" t="s">
        <v>41</v>
      </c>
      <c r="D755" s="6" t="s">
        <v>437</v>
      </c>
      <c r="E755" s="487">
        <v>7.85</v>
      </c>
      <c r="F755" s="487">
        <v>0</v>
      </c>
      <c r="G755" s="487">
        <v>0</v>
      </c>
      <c r="H755" s="487">
        <v>7.85</v>
      </c>
      <c r="I755" s="487">
        <v>0</v>
      </c>
      <c r="J755" s="487">
        <v>0</v>
      </c>
    </row>
    <row r="756" spans="1:10" x14ac:dyDescent="0.25">
      <c r="A756" s="487">
        <v>83762</v>
      </c>
      <c r="B756" s="6" t="s">
        <v>793</v>
      </c>
      <c r="C756" s="6" t="s">
        <v>41</v>
      </c>
      <c r="D756" s="6" t="s">
        <v>437</v>
      </c>
      <c r="E756" s="487">
        <v>7.01</v>
      </c>
      <c r="F756" s="487">
        <v>0</v>
      </c>
      <c r="G756" s="487">
        <v>0</v>
      </c>
      <c r="H756" s="487">
        <v>7.01</v>
      </c>
      <c r="I756" s="487">
        <v>0</v>
      </c>
      <c r="J756" s="487">
        <v>0</v>
      </c>
    </row>
    <row r="757" spans="1:10" x14ac:dyDescent="0.25">
      <c r="A757" s="487">
        <v>83763</v>
      </c>
      <c r="B757" s="6" t="s">
        <v>794</v>
      </c>
      <c r="C757" s="6" t="s">
        <v>41</v>
      </c>
      <c r="D757" s="6" t="s">
        <v>469</v>
      </c>
      <c r="E757" s="487">
        <v>50.5</v>
      </c>
      <c r="F757" s="487">
        <v>0</v>
      </c>
      <c r="G757" s="487">
        <v>50.5</v>
      </c>
      <c r="H757" s="487">
        <v>0</v>
      </c>
      <c r="I757" s="487">
        <v>0</v>
      </c>
      <c r="J757" s="487">
        <v>0</v>
      </c>
    </row>
    <row r="758" spans="1:10" x14ac:dyDescent="0.25">
      <c r="A758" s="487">
        <v>83764</v>
      </c>
      <c r="B758" s="6" t="s">
        <v>795</v>
      </c>
      <c r="C758" s="6" t="s">
        <v>41</v>
      </c>
      <c r="D758" s="6" t="s">
        <v>437</v>
      </c>
      <c r="E758" s="487">
        <v>2.76</v>
      </c>
      <c r="F758" s="487">
        <v>0</v>
      </c>
      <c r="G758" s="487">
        <v>0</v>
      </c>
      <c r="H758" s="487">
        <v>2.76</v>
      </c>
      <c r="I758" s="487">
        <v>0</v>
      </c>
      <c r="J758" s="487">
        <v>0</v>
      </c>
    </row>
    <row r="759" spans="1:10" x14ac:dyDescent="0.25">
      <c r="A759" s="487">
        <v>87026</v>
      </c>
      <c r="B759" s="6" t="s">
        <v>796</v>
      </c>
      <c r="C759" s="6" t="s">
        <v>41</v>
      </c>
      <c r="D759" s="6" t="s">
        <v>469</v>
      </c>
      <c r="E759" s="487">
        <v>0.84</v>
      </c>
      <c r="F759" s="487">
        <v>0</v>
      </c>
      <c r="G759" s="487">
        <v>0</v>
      </c>
      <c r="H759" s="487">
        <v>0.84</v>
      </c>
      <c r="I759" s="487">
        <v>0</v>
      </c>
      <c r="J759" s="487">
        <v>0</v>
      </c>
    </row>
    <row r="760" spans="1:10" x14ac:dyDescent="0.25">
      <c r="A760" s="487">
        <v>87441</v>
      </c>
      <c r="B760" s="6" t="s">
        <v>9364</v>
      </c>
      <c r="C760" s="6" t="s">
        <v>41</v>
      </c>
      <c r="D760" s="6" t="s">
        <v>108</v>
      </c>
      <c r="E760" s="487">
        <v>0.39</v>
      </c>
      <c r="F760" s="487">
        <v>0</v>
      </c>
      <c r="G760" s="487">
        <v>0</v>
      </c>
      <c r="H760" s="487">
        <v>0.39</v>
      </c>
      <c r="I760" s="487">
        <v>0</v>
      </c>
      <c r="J760" s="487">
        <v>0</v>
      </c>
    </row>
    <row r="761" spans="1:10" x14ac:dyDescent="0.25">
      <c r="A761" s="487">
        <v>87442</v>
      </c>
      <c r="B761" s="6" t="s">
        <v>9365</v>
      </c>
      <c r="C761" s="6" t="s">
        <v>41</v>
      </c>
      <c r="D761" s="6" t="s">
        <v>108</v>
      </c>
      <c r="E761" s="487">
        <v>0.09</v>
      </c>
      <c r="F761" s="487">
        <v>0</v>
      </c>
      <c r="G761" s="487">
        <v>0</v>
      </c>
      <c r="H761" s="487">
        <v>0.09</v>
      </c>
      <c r="I761" s="487">
        <v>0</v>
      </c>
      <c r="J761" s="487">
        <v>0</v>
      </c>
    </row>
    <row r="762" spans="1:10" x14ac:dyDescent="0.25">
      <c r="A762" s="487">
        <v>87443</v>
      </c>
      <c r="B762" s="6" t="s">
        <v>9366</v>
      </c>
      <c r="C762" s="6" t="s">
        <v>41</v>
      </c>
      <c r="D762" s="6" t="s">
        <v>108</v>
      </c>
      <c r="E762" s="487">
        <v>0.52</v>
      </c>
      <c r="F762" s="487">
        <v>0</v>
      </c>
      <c r="G762" s="487">
        <v>0</v>
      </c>
      <c r="H762" s="487">
        <v>0.52</v>
      </c>
      <c r="I762" s="487">
        <v>0</v>
      </c>
      <c r="J762" s="487">
        <v>0</v>
      </c>
    </row>
    <row r="763" spans="1:10" x14ac:dyDescent="0.25">
      <c r="A763" s="487">
        <v>87444</v>
      </c>
      <c r="B763" s="6" t="s">
        <v>9367</v>
      </c>
      <c r="C763" s="6" t="s">
        <v>41</v>
      </c>
      <c r="D763" s="6" t="s">
        <v>469</v>
      </c>
      <c r="E763" s="487">
        <v>4.26</v>
      </c>
      <c r="F763" s="487">
        <v>0</v>
      </c>
      <c r="G763" s="487">
        <v>4.26</v>
      </c>
      <c r="H763" s="487">
        <v>0</v>
      </c>
      <c r="I763" s="487">
        <v>0</v>
      </c>
      <c r="J763" s="487">
        <v>0</v>
      </c>
    </row>
    <row r="764" spans="1:10" x14ac:dyDescent="0.25">
      <c r="A764" s="487">
        <v>88387</v>
      </c>
      <c r="B764" s="6" t="s">
        <v>9368</v>
      </c>
      <c r="C764" s="6" t="s">
        <v>41</v>
      </c>
      <c r="D764" s="6" t="s">
        <v>108</v>
      </c>
      <c r="E764" s="487">
        <v>0.76</v>
      </c>
      <c r="F764" s="487">
        <v>0</v>
      </c>
      <c r="G764" s="487">
        <v>0</v>
      </c>
      <c r="H764" s="487">
        <v>0.76</v>
      </c>
      <c r="I764" s="487">
        <v>0</v>
      </c>
      <c r="J764" s="487">
        <v>0</v>
      </c>
    </row>
    <row r="765" spans="1:10" x14ac:dyDescent="0.25">
      <c r="A765" s="487">
        <v>88389</v>
      </c>
      <c r="B765" s="6" t="s">
        <v>9369</v>
      </c>
      <c r="C765" s="6" t="s">
        <v>41</v>
      </c>
      <c r="D765" s="6" t="s">
        <v>108</v>
      </c>
      <c r="E765" s="487">
        <v>0.18</v>
      </c>
      <c r="F765" s="487">
        <v>0</v>
      </c>
      <c r="G765" s="487">
        <v>0</v>
      </c>
      <c r="H765" s="487">
        <v>0.18</v>
      </c>
      <c r="I765" s="487">
        <v>0</v>
      </c>
      <c r="J765" s="487">
        <v>0</v>
      </c>
    </row>
    <row r="766" spans="1:10" x14ac:dyDescent="0.25">
      <c r="A766" s="487">
        <v>88390</v>
      </c>
      <c r="B766" s="6" t="s">
        <v>9370</v>
      </c>
      <c r="C766" s="6" t="s">
        <v>41</v>
      </c>
      <c r="D766" s="6" t="s">
        <v>108</v>
      </c>
      <c r="E766" s="487">
        <v>0.89</v>
      </c>
      <c r="F766" s="487">
        <v>0</v>
      </c>
      <c r="G766" s="487">
        <v>0</v>
      </c>
      <c r="H766" s="487">
        <v>0.89</v>
      </c>
      <c r="I766" s="487">
        <v>0</v>
      </c>
      <c r="J766" s="487">
        <v>0</v>
      </c>
    </row>
    <row r="767" spans="1:10" x14ac:dyDescent="0.25">
      <c r="A767" s="487">
        <v>88391</v>
      </c>
      <c r="B767" s="6" t="s">
        <v>9371</v>
      </c>
      <c r="C767" s="6" t="s">
        <v>41</v>
      </c>
      <c r="D767" s="6" t="s">
        <v>108</v>
      </c>
      <c r="E767" s="487">
        <v>2.69</v>
      </c>
      <c r="F767" s="487">
        <v>0</v>
      </c>
      <c r="G767" s="487">
        <v>0</v>
      </c>
      <c r="H767" s="487">
        <v>0</v>
      </c>
      <c r="I767" s="487">
        <v>0</v>
      </c>
      <c r="J767" s="487">
        <v>2.69</v>
      </c>
    </row>
    <row r="768" spans="1:10" x14ac:dyDescent="0.25">
      <c r="A768" s="487">
        <v>88394</v>
      </c>
      <c r="B768" s="6" t="s">
        <v>9372</v>
      </c>
      <c r="C768" s="6" t="s">
        <v>41</v>
      </c>
      <c r="D768" s="6" t="s">
        <v>108</v>
      </c>
      <c r="E768" s="487">
        <v>0.9</v>
      </c>
      <c r="F768" s="487">
        <v>0</v>
      </c>
      <c r="G768" s="487">
        <v>0</v>
      </c>
      <c r="H768" s="487">
        <v>0.9</v>
      </c>
      <c r="I768" s="487">
        <v>0</v>
      </c>
      <c r="J768" s="487">
        <v>0</v>
      </c>
    </row>
    <row r="769" spans="1:10" x14ac:dyDescent="0.25">
      <c r="A769" s="487">
        <v>88395</v>
      </c>
      <c r="B769" s="6" t="s">
        <v>9373</v>
      </c>
      <c r="C769" s="6" t="s">
        <v>41</v>
      </c>
      <c r="D769" s="6" t="s">
        <v>108</v>
      </c>
      <c r="E769" s="487">
        <v>0.22</v>
      </c>
      <c r="F769" s="487">
        <v>0</v>
      </c>
      <c r="G769" s="487">
        <v>0</v>
      </c>
      <c r="H769" s="487">
        <v>0.22</v>
      </c>
      <c r="I769" s="487">
        <v>0</v>
      </c>
      <c r="J769" s="487">
        <v>0</v>
      </c>
    </row>
    <row r="770" spans="1:10" x14ac:dyDescent="0.25">
      <c r="A770" s="487">
        <v>88396</v>
      </c>
      <c r="B770" s="6" t="s">
        <v>9374</v>
      </c>
      <c r="C770" s="6" t="s">
        <v>41</v>
      </c>
      <c r="D770" s="6" t="s">
        <v>108</v>
      </c>
      <c r="E770" s="487">
        <v>1.05</v>
      </c>
      <c r="F770" s="487">
        <v>0</v>
      </c>
      <c r="G770" s="487">
        <v>0</v>
      </c>
      <c r="H770" s="487">
        <v>1.05</v>
      </c>
      <c r="I770" s="487">
        <v>0</v>
      </c>
      <c r="J770" s="487">
        <v>0</v>
      </c>
    </row>
    <row r="771" spans="1:10" x14ac:dyDescent="0.25">
      <c r="A771" s="487">
        <v>88397</v>
      </c>
      <c r="B771" s="6" t="s">
        <v>9375</v>
      </c>
      <c r="C771" s="6" t="s">
        <v>41</v>
      </c>
      <c r="D771" s="6" t="s">
        <v>108</v>
      </c>
      <c r="E771" s="487">
        <v>4.03</v>
      </c>
      <c r="F771" s="487">
        <v>0</v>
      </c>
      <c r="G771" s="487">
        <v>0</v>
      </c>
      <c r="H771" s="487">
        <v>0</v>
      </c>
      <c r="I771" s="487">
        <v>0</v>
      </c>
      <c r="J771" s="487">
        <v>4.03</v>
      </c>
    </row>
    <row r="772" spans="1:10" x14ac:dyDescent="0.25">
      <c r="A772" s="487">
        <v>88400</v>
      </c>
      <c r="B772" s="6" t="s">
        <v>9376</v>
      </c>
      <c r="C772" s="6" t="s">
        <v>41</v>
      </c>
      <c r="D772" s="6" t="s">
        <v>108</v>
      </c>
      <c r="E772" s="487">
        <v>0.72</v>
      </c>
      <c r="F772" s="487">
        <v>0</v>
      </c>
      <c r="G772" s="487">
        <v>0</v>
      </c>
      <c r="H772" s="487">
        <v>0.72</v>
      </c>
      <c r="I772" s="487">
        <v>0</v>
      </c>
      <c r="J772" s="487">
        <v>0</v>
      </c>
    </row>
    <row r="773" spans="1:10" x14ac:dyDescent="0.25">
      <c r="A773" s="487">
        <v>88401</v>
      </c>
      <c r="B773" s="6" t="s">
        <v>9377</v>
      </c>
      <c r="C773" s="6" t="s">
        <v>41</v>
      </c>
      <c r="D773" s="6" t="s">
        <v>108</v>
      </c>
      <c r="E773" s="487">
        <v>0.17</v>
      </c>
      <c r="F773" s="487">
        <v>0</v>
      </c>
      <c r="G773" s="487">
        <v>0</v>
      </c>
      <c r="H773" s="487">
        <v>0.17</v>
      </c>
      <c r="I773" s="487">
        <v>0</v>
      </c>
      <c r="J773" s="487">
        <v>0</v>
      </c>
    </row>
    <row r="774" spans="1:10" x14ac:dyDescent="0.25">
      <c r="A774" s="487">
        <v>88402</v>
      </c>
      <c r="B774" s="6" t="s">
        <v>9378</v>
      </c>
      <c r="C774" s="6" t="s">
        <v>41</v>
      </c>
      <c r="D774" s="6" t="s">
        <v>108</v>
      </c>
      <c r="E774" s="487">
        <v>0.84</v>
      </c>
      <c r="F774" s="487">
        <v>0</v>
      </c>
      <c r="G774" s="487">
        <v>0</v>
      </c>
      <c r="H774" s="487">
        <v>0.84</v>
      </c>
      <c r="I774" s="487">
        <v>0</v>
      </c>
      <c r="J774" s="487">
        <v>0</v>
      </c>
    </row>
    <row r="775" spans="1:10" x14ac:dyDescent="0.25">
      <c r="A775" s="487">
        <v>88403</v>
      </c>
      <c r="B775" s="6" t="s">
        <v>9379</v>
      </c>
      <c r="C775" s="6" t="s">
        <v>41</v>
      </c>
      <c r="D775" s="6" t="s">
        <v>108</v>
      </c>
      <c r="E775" s="487">
        <v>1.61</v>
      </c>
      <c r="F775" s="487">
        <v>0</v>
      </c>
      <c r="G775" s="487">
        <v>0</v>
      </c>
      <c r="H775" s="487">
        <v>0</v>
      </c>
      <c r="I775" s="487">
        <v>0</v>
      </c>
      <c r="J775" s="487">
        <v>1.61</v>
      </c>
    </row>
    <row r="776" spans="1:10" x14ac:dyDescent="0.25">
      <c r="A776" s="487">
        <v>88419</v>
      </c>
      <c r="B776" s="6" t="s">
        <v>797</v>
      </c>
      <c r="C776" s="6" t="s">
        <v>41</v>
      </c>
      <c r="D776" s="6" t="s">
        <v>108</v>
      </c>
      <c r="E776" s="487">
        <v>5</v>
      </c>
      <c r="F776" s="487">
        <v>0</v>
      </c>
      <c r="G776" s="487">
        <v>0</v>
      </c>
      <c r="H776" s="487">
        <v>5</v>
      </c>
      <c r="I776" s="487">
        <v>0</v>
      </c>
      <c r="J776" s="487">
        <v>0</v>
      </c>
    </row>
    <row r="777" spans="1:10" x14ac:dyDescent="0.25">
      <c r="A777" s="487">
        <v>88422</v>
      </c>
      <c r="B777" s="6" t="s">
        <v>798</v>
      </c>
      <c r="C777" s="6" t="s">
        <v>41</v>
      </c>
      <c r="D777" s="6" t="s">
        <v>108</v>
      </c>
      <c r="E777" s="487">
        <v>1.1499999999999999</v>
      </c>
      <c r="F777" s="487">
        <v>0</v>
      </c>
      <c r="G777" s="487">
        <v>0</v>
      </c>
      <c r="H777" s="487">
        <v>1.1499999999999999</v>
      </c>
      <c r="I777" s="487">
        <v>0</v>
      </c>
      <c r="J777" s="487">
        <v>0</v>
      </c>
    </row>
    <row r="778" spans="1:10" x14ac:dyDescent="0.25">
      <c r="A778" s="487">
        <v>88425</v>
      </c>
      <c r="B778" s="6" t="s">
        <v>799</v>
      </c>
      <c r="C778" s="6" t="s">
        <v>41</v>
      </c>
      <c r="D778" s="6" t="s">
        <v>108</v>
      </c>
      <c r="E778" s="487">
        <v>6.25</v>
      </c>
      <c r="F778" s="487">
        <v>0</v>
      </c>
      <c r="G778" s="487">
        <v>0</v>
      </c>
      <c r="H778" s="487">
        <v>6.25</v>
      </c>
      <c r="I778" s="487">
        <v>0</v>
      </c>
      <c r="J778" s="487">
        <v>0</v>
      </c>
    </row>
    <row r="779" spans="1:10" x14ac:dyDescent="0.25">
      <c r="A779" s="487">
        <v>88427</v>
      </c>
      <c r="B779" s="6" t="s">
        <v>800</v>
      </c>
      <c r="C779" s="6" t="s">
        <v>41</v>
      </c>
      <c r="D779" s="6" t="s">
        <v>108</v>
      </c>
      <c r="E779" s="487">
        <v>0.91</v>
      </c>
      <c r="F779" s="487">
        <v>0</v>
      </c>
      <c r="G779" s="487">
        <v>0</v>
      </c>
      <c r="H779" s="487">
        <v>0</v>
      </c>
      <c r="I779" s="487">
        <v>0</v>
      </c>
      <c r="J779" s="487">
        <v>0.91</v>
      </c>
    </row>
    <row r="780" spans="1:10" x14ac:dyDescent="0.25">
      <c r="A780" s="487">
        <v>88434</v>
      </c>
      <c r="B780" s="6" t="s">
        <v>801</v>
      </c>
      <c r="C780" s="6" t="s">
        <v>41</v>
      </c>
      <c r="D780" s="6" t="s">
        <v>108</v>
      </c>
      <c r="E780" s="487">
        <v>6.63</v>
      </c>
      <c r="F780" s="487">
        <v>0</v>
      </c>
      <c r="G780" s="487">
        <v>0</v>
      </c>
      <c r="H780" s="487">
        <v>6.63</v>
      </c>
      <c r="I780" s="487">
        <v>0</v>
      </c>
      <c r="J780" s="487">
        <v>0</v>
      </c>
    </row>
    <row r="781" spans="1:10" x14ac:dyDescent="0.25">
      <c r="A781" s="487">
        <v>88435</v>
      </c>
      <c r="B781" s="6" t="s">
        <v>802</v>
      </c>
      <c r="C781" s="6" t="s">
        <v>41</v>
      </c>
      <c r="D781" s="6" t="s">
        <v>108</v>
      </c>
      <c r="E781" s="487">
        <v>1.53</v>
      </c>
      <c r="F781" s="487">
        <v>0</v>
      </c>
      <c r="G781" s="487">
        <v>0</v>
      </c>
      <c r="H781" s="487">
        <v>1.53</v>
      </c>
      <c r="I781" s="487">
        <v>0</v>
      </c>
      <c r="J781" s="487">
        <v>0</v>
      </c>
    </row>
    <row r="782" spans="1:10" x14ac:dyDescent="0.25">
      <c r="A782" s="487">
        <v>88436</v>
      </c>
      <c r="B782" s="6" t="s">
        <v>803</v>
      </c>
      <c r="C782" s="6" t="s">
        <v>41</v>
      </c>
      <c r="D782" s="6" t="s">
        <v>108</v>
      </c>
      <c r="E782" s="487">
        <v>8.2899999999999991</v>
      </c>
      <c r="F782" s="487">
        <v>0</v>
      </c>
      <c r="G782" s="487">
        <v>0</v>
      </c>
      <c r="H782" s="487">
        <v>8.2899999999999991</v>
      </c>
      <c r="I782" s="487">
        <v>0</v>
      </c>
      <c r="J782" s="487">
        <v>0</v>
      </c>
    </row>
    <row r="783" spans="1:10" x14ac:dyDescent="0.25">
      <c r="A783" s="487">
        <v>88437</v>
      </c>
      <c r="B783" s="6" t="s">
        <v>804</v>
      </c>
      <c r="C783" s="6" t="s">
        <v>41</v>
      </c>
      <c r="D783" s="6" t="s">
        <v>108</v>
      </c>
      <c r="E783" s="487">
        <v>0.91</v>
      </c>
      <c r="F783" s="487">
        <v>0</v>
      </c>
      <c r="G783" s="487">
        <v>0</v>
      </c>
      <c r="H783" s="487">
        <v>0</v>
      </c>
      <c r="I783" s="487">
        <v>0</v>
      </c>
      <c r="J783" s="487">
        <v>0.91</v>
      </c>
    </row>
    <row r="784" spans="1:10" x14ac:dyDescent="0.25">
      <c r="A784" s="487">
        <v>88569</v>
      </c>
      <c r="B784" s="6" t="s">
        <v>805</v>
      </c>
      <c r="C784" s="6" t="s">
        <v>41</v>
      </c>
      <c r="D784" s="6" t="s">
        <v>437</v>
      </c>
      <c r="E784" s="487">
        <v>3.96</v>
      </c>
      <c r="F784" s="487">
        <v>0</v>
      </c>
      <c r="G784" s="487">
        <v>0</v>
      </c>
      <c r="H784" s="487">
        <v>3.96</v>
      </c>
      <c r="I784" s="487">
        <v>0</v>
      </c>
      <c r="J784" s="487">
        <v>0</v>
      </c>
    </row>
    <row r="785" spans="1:10" x14ac:dyDescent="0.25">
      <c r="A785" s="487">
        <v>88570</v>
      </c>
      <c r="B785" s="6" t="s">
        <v>806</v>
      </c>
      <c r="C785" s="6" t="s">
        <v>41</v>
      </c>
      <c r="D785" s="6" t="s">
        <v>437</v>
      </c>
      <c r="E785" s="487">
        <v>1.28</v>
      </c>
      <c r="F785" s="487">
        <v>0</v>
      </c>
      <c r="G785" s="487">
        <v>0</v>
      </c>
      <c r="H785" s="487">
        <v>1.28</v>
      </c>
      <c r="I785" s="487">
        <v>0</v>
      </c>
      <c r="J785" s="487">
        <v>0</v>
      </c>
    </row>
    <row r="786" spans="1:10" x14ac:dyDescent="0.25">
      <c r="A786" s="487">
        <v>88826</v>
      </c>
      <c r="B786" s="6" t="s">
        <v>9380</v>
      </c>
      <c r="C786" s="6" t="s">
        <v>41</v>
      </c>
      <c r="D786" s="6" t="s">
        <v>469</v>
      </c>
      <c r="E786" s="487">
        <v>0.28000000000000003</v>
      </c>
      <c r="F786" s="487">
        <v>0</v>
      </c>
      <c r="G786" s="487">
        <v>0</v>
      </c>
      <c r="H786" s="487">
        <v>0.28000000000000003</v>
      </c>
      <c r="I786" s="487">
        <v>0</v>
      </c>
      <c r="J786" s="487">
        <v>0</v>
      </c>
    </row>
    <row r="787" spans="1:10" x14ac:dyDescent="0.25">
      <c r="A787" s="487">
        <v>88827</v>
      </c>
      <c r="B787" s="6" t="s">
        <v>9381</v>
      </c>
      <c r="C787" s="6" t="s">
        <v>41</v>
      </c>
      <c r="D787" s="6" t="s">
        <v>469</v>
      </c>
      <c r="E787" s="487">
        <v>7.0000000000000007E-2</v>
      </c>
      <c r="F787" s="487">
        <v>0</v>
      </c>
      <c r="G787" s="487">
        <v>0</v>
      </c>
      <c r="H787" s="487">
        <v>7.0000000000000007E-2</v>
      </c>
      <c r="I787" s="487">
        <v>0</v>
      </c>
      <c r="J787" s="487">
        <v>0</v>
      </c>
    </row>
    <row r="788" spans="1:10" x14ac:dyDescent="0.25">
      <c r="A788" s="487">
        <v>88828</v>
      </c>
      <c r="B788" s="6" t="s">
        <v>9382</v>
      </c>
      <c r="C788" s="6" t="s">
        <v>41</v>
      </c>
      <c r="D788" s="6" t="s">
        <v>469</v>
      </c>
      <c r="E788" s="487">
        <v>0.33</v>
      </c>
      <c r="F788" s="487">
        <v>0</v>
      </c>
      <c r="G788" s="487">
        <v>0</v>
      </c>
      <c r="H788" s="487">
        <v>0.33</v>
      </c>
      <c r="I788" s="487">
        <v>0</v>
      </c>
      <c r="J788" s="487">
        <v>0</v>
      </c>
    </row>
    <row r="789" spans="1:10" x14ac:dyDescent="0.25">
      <c r="A789" s="487">
        <v>88829</v>
      </c>
      <c r="B789" s="6" t="s">
        <v>9383</v>
      </c>
      <c r="C789" s="6" t="s">
        <v>41</v>
      </c>
      <c r="D789" s="6" t="s">
        <v>108</v>
      </c>
      <c r="E789" s="487">
        <v>1.07</v>
      </c>
      <c r="F789" s="487">
        <v>0</v>
      </c>
      <c r="G789" s="487">
        <v>0</v>
      </c>
      <c r="H789" s="487">
        <v>0</v>
      </c>
      <c r="I789" s="487">
        <v>0</v>
      </c>
      <c r="J789" s="487">
        <v>1.07</v>
      </c>
    </row>
    <row r="790" spans="1:10" x14ac:dyDescent="0.25">
      <c r="A790" s="487">
        <v>88832</v>
      </c>
      <c r="B790" s="6" t="s">
        <v>807</v>
      </c>
      <c r="C790" s="6" t="s">
        <v>41</v>
      </c>
      <c r="D790" s="6" t="s">
        <v>108</v>
      </c>
      <c r="E790" s="487">
        <v>48.88</v>
      </c>
      <c r="F790" s="487">
        <v>0</v>
      </c>
      <c r="G790" s="487">
        <v>0</v>
      </c>
      <c r="H790" s="487">
        <v>48.88</v>
      </c>
      <c r="I790" s="487">
        <v>0</v>
      </c>
      <c r="J790" s="487">
        <v>0</v>
      </c>
    </row>
    <row r="791" spans="1:10" x14ac:dyDescent="0.25">
      <c r="A791" s="487">
        <v>88834</v>
      </c>
      <c r="B791" s="6" t="s">
        <v>808</v>
      </c>
      <c r="C791" s="6" t="s">
        <v>41</v>
      </c>
      <c r="D791" s="6" t="s">
        <v>108</v>
      </c>
      <c r="E791" s="487">
        <v>12.92</v>
      </c>
      <c r="F791" s="487">
        <v>0</v>
      </c>
      <c r="G791" s="487">
        <v>0</v>
      </c>
      <c r="H791" s="487">
        <v>12.92</v>
      </c>
      <c r="I791" s="487">
        <v>0</v>
      </c>
      <c r="J791" s="487">
        <v>0</v>
      </c>
    </row>
    <row r="792" spans="1:10" x14ac:dyDescent="0.25">
      <c r="A792" s="487">
        <v>88835</v>
      </c>
      <c r="B792" s="6" t="s">
        <v>809</v>
      </c>
      <c r="C792" s="6" t="s">
        <v>41</v>
      </c>
      <c r="D792" s="6" t="s">
        <v>108</v>
      </c>
      <c r="E792" s="487">
        <v>61.11</v>
      </c>
      <c r="F792" s="487">
        <v>0</v>
      </c>
      <c r="G792" s="487">
        <v>0</v>
      </c>
      <c r="H792" s="487">
        <v>61.11</v>
      </c>
      <c r="I792" s="487">
        <v>0</v>
      </c>
      <c r="J792" s="487">
        <v>0</v>
      </c>
    </row>
    <row r="793" spans="1:10" x14ac:dyDescent="0.25">
      <c r="A793" s="487">
        <v>88836</v>
      </c>
      <c r="B793" s="6" t="s">
        <v>810</v>
      </c>
      <c r="C793" s="6" t="s">
        <v>41</v>
      </c>
      <c r="D793" s="6" t="s">
        <v>469</v>
      </c>
      <c r="E793" s="487">
        <v>64.23</v>
      </c>
      <c r="F793" s="487">
        <v>0</v>
      </c>
      <c r="G793" s="487">
        <v>64.23</v>
      </c>
      <c r="H793" s="487">
        <v>0</v>
      </c>
      <c r="I793" s="487">
        <v>0</v>
      </c>
      <c r="J793" s="487">
        <v>0</v>
      </c>
    </row>
    <row r="794" spans="1:10" x14ac:dyDescent="0.25">
      <c r="A794" s="487">
        <v>88839</v>
      </c>
      <c r="B794" s="6" t="s">
        <v>811</v>
      </c>
      <c r="C794" s="6" t="s">
        <v>41</v>
      </c>
      <c r="D794" s="6" t="s">
        <v>108</v>
      </c>
      <c r="E794" s="487">
        <v>34.64</v>
      </c>
      <c r="F794" s="487">
        <v>0</v>
      </c>
      <c r="G794" s="487">
        <v>34.64</v>
      </c>
      <c r="H794" s="487">
        <v>0</v>
      </c>
      <c r="I794" s="487">
        <v>0</v>
      </c>
      <c r="J794" s="487">
        <v>0</v>
      </c>
    </row>
    <row r="795" spans="1:10" x14ac:dyDescent="0.25">
      <c r="A795" s="487">
        <v>88840</v>
      </c>
      <c r="B795" s="6" t="s">
        <v>812</v>
      </c>
      <c r="C795" s="6" t="s">
        <v>41</v>
      </c>
      <c r="D795" s="6" t="s">
        <v>108</v>
      </c>
      <c r="E795" s="487">
        <v>15.26</v>
      </c>
      <c r="F795" s="487">
        <v>0</v>
      </c>
      <c r="G795" s="487">
        <v>15.26</v>
      </c>
      <c r="H795" s="487">
        <v>0</v>
      </c>
      <c r="I795" s="487">
        <v>0</v>
      </c>
      <c r="J795" s="487">
        <v>0</v>
      </c>
    </row>
    <row r="796" spans="1:10" x14ac:dyDescent="0.25">
      <c r="A796" s="487">
        <v>88841</v>
      </c>
      <c r="B796" s="6" t="s">
        <v>813</v>
      </c>
      <c r="C796" s="6" t="s">
        <v>41</v>
      </c>
      <c r="D796" s="6" t="s">
        <v>108</v>
      </c>
      <c r="E796" s="487">
        <v>61.94</v>
      </c>
      <c r="F796" s="487">
        <v>0</v>
      </c>
      <c r="G796" s="487">
        <v>61.94</v>
      </c>
      <c r="H796" s="487">
        <v>0</v>
      </c>
      <c r="I796" s="487">
        <v>0</v>
      </c>
      <c r="J796" s="487">
        <v>0</v>
      </c>
    </row>
    <row r="797" spans="1:10" x14ac:dyDescent="0.25">
      <c r="A797" s="487">
        <v>88842</v>
      </c>
      <c r="B797" s="6" t="s">
        <v>814</v>
      </c>
      <c r="C797" s="6" t="s">
        <v>41</v>
      </c>
      <c r="D797" s="6" t="s">
        <v>469</v>
      </c>
      <c r="E797" s="487">
        <v>78.62</v>
      </c>
      <c r="F797" s="487">
        <v>0</v>
      </c>
      <c r="G797" s="487">
        <v>78.62</v>
      </c>
      <c r="H797" s="487">
        <v>0</v>
      </c>
      <c r="I797" s="487">
        <v>0</v>
      </c>
      <c r="J797" s="487">
        <v>0</v>
      </c>
    </row>
    <row r="798" spans="1:10" x14ac:dyDescent="0.25">
      <c r="A798" s="487">
        <v>88847</v>
      </c>
      <c r="B798" s="6" t="s">
        <v>815</v>
      </c>
      <c r="C798" s="6" t="s">
        <v>41</v>
      </c>
      <c r="D798" s="6" t="s">
        <v>437</v>
      </c>
      <c r="E798" s="487">
        <v>22.82</v>
      </c>
      <c r="F798" s="487">
        <v>0</v>
      </c>
      <c r="G798" s="487">
        <v>0</v>
      </c>
      <c r="H798" s="487">
        <v>22.82</v>
      </c>
      <c r="I798" s="487">
        <v>0</v>
      </c>
      <c r="J798" s="487">
        <v>0</v>
      </c>
    </row>
    <row r="799" spans="1:10" x14ac:dyDescent="0.25">
      <c r="A799" s="487">
        <v>88848</v>
      </c>
      <c r="B799" s="6" t="s">
        <v>816</v>
      </c>
      <c r="C799" s="6" t="s">
        <v>41</v>
      </c>
      <c r="D799" s="6" t="s">
        <v>437</v>
      </c>
      <c r="E799" s="487">
        <v>9.3800000000000008</v>
      </c>
      <c r="F799" s="487">
        <v>0</v>
      </c>
      <c r="G799" s="487">
        <v>0</v>
      </c>
      <c r="H799" s="487">
        <v>9.3800000000000008</v>
      </c>
      <c r="I799" s="487">
        <v>0</v>
      </c>
      <c r="J799" s="487">
        <v>0</v>
      </c>
    </row>
    <row r="800" spans="1:10" x14ac:dyDescent="0.25">
      <c r="A800" s="487">
        <v>88853</v>
      </c>
      <c r="B800" s="6" t="s">
        <v>817</v>
      </c>
      <c r="C800" s="6" t="s">
        <v>41</v>
      </c>
      <c r="D800" s="6" t="s">
        <v>108</v>
      </c>
      <c r="E800" s="487">
        <v>0.22</v>
      </c>
      <c r="F800" s="487">
        <v>0</v>
      </c>
      <c r="G800" s="487">
        <v>0</v>
      </c>
      <c r="H800" s="487">
        <v>0.22</v>
      </c>
      <c r="I800" s="487">
        <v>0</v>
      </c>
      <c r="J800" s="487">
        <v>0</v>
      </c>
    </row>
    <row r="801" spans="1:10" x14ac:dyDescent="0.25">
      <c r="A801" s="487">
        <v>88854</v>
      </c>
      <c r="B801" s="6" t="s">
        <v>818</v>
      </c>
      <c r="C801" s="6" t="s">
        <v>41</v>
      </c>
      <c r="D801" s="6" t="s">
        <v>108</v>
      </c>
      <c r="E801" s="487">
        <v>0.05</v>
      </c>
      <c r="F801" s="487">
        <v>0</v>
      </c>
      <c r="G801" s="487">
        <v>0</v>
      </c>
      <c r="H801" s="487">
        <v>0.05</v>
      </c>
      <c r="I801" s="487">
        <v>0</v>
      </c>
      <c r="J801" s="487">
        <v>0</v>
      </c>
    </row>
    <row r="802" spans="1:10" x14ac:dyDescent="0.25">
      <c r="A802" s="487">
        <v>88855</v>
      </c>
      <c r="B802" s="6" t="s">
        <v>819</v>
      </c>
      <c r="C802" s="6" t="s">
        <v>41</v>
      </c>
      <c r="D802" s="6" t="s">
        <v>108</v>
      </c>
      <c r="E802" s="487">
        <v>3.93</v>
      </c>
      <c r="F802" s="487">
        <v>0</v>
      </c>
      <c r="G802" s="487">
        <v>0</v>
      </c>
      <c r="H802" s="487">
        <v>3.93</v>
      </c>
      <c r="I802" s="487">
        <v>0</v>
      </c>
      <c r="J802" s="487">
        <v>0</v>
      </c>
    </row>
    <row r="803" spans="1:10" x14ac:dyDescent="0.25">
      <c r="A803" s="487">
        <v>88856</v>
      </c>
      <c r="B803" s="6" t="s">
        <v>820</v>
      </c>
      <c r="C803" s="6" t="s">
        <v>41</v>
      </c>
      <c r="D803" s="6" t="s">
        <v>108</v>
      </c>
      <c r="E803" s="487">
        <v>1.07</v>
      </c>
      <c r="F803" s="487">
        <v>0</v>
      </c>
      <c r="G803" s="487">
        <v>0</v>
      </c>
      <c r="H803" s="487">
        <v>1.07</v>
      </c>
      <c r="I803" s="487">
        <v>0</v>
      </c>
      <c r="J803" s="487">
        <v>0</v>
      </c>
    </row>
    <row r="804" spans="1:10" x14ac:dyDescent="0.25">
      <c r="A804" s="487">
        <v>88857</v>
      </c>
      <c r="B804" s="6" t="s">
        <v>821</v>
      </c>
      <c r="C804" s="6" t="s">
        <v>41</v>
      </c>
      <c r="D804" s="6" t="s">
        <v>108</v>
      </c>
      <c r="E804" s="487">
        <v>25.83</v>
      </c>
      <c r="F804" s="487">
        <v>0</v>
      </c>
      <c r="G804" s="487">
        <v>0</v>
      </c>
      <c r="H804" s="487">
        <v>25.83</v>
      </c>
      <c r="I804" s="487">
        <v>0</v>
      </c>
      <c r="J804" s="487">
        <v>0</v>
      </c>
    </row>
    <row r="805" spans="1:10" x14ac:dyDescent="0.25">
      <c r="A805" s="487">
        <v>88858</v>
      </c>
      <c r="B805" s="6" t="s">
        <v>822</v>
      </c>
      <c r="C805" s="6" t="s">
        <v>41</v>
      </c>
      <c r="D805" s="6" t="s">
        <v>108</v>
      </c>
      <c r="E805" s="487">
        <v>6.82</v>
      </c>
      <c r="F805" s="487">
        <v>0</v>
      </c>
      <c r="G805" s="487">
        <v>0</v>
      </c>
      <c r="H805" s="487">
        <v>6.82</v>
      </c>
      <c r="I805" s="487">
        <v>0</v>
      </c>
      <c r="J805" s="487">
        <v>0</v>
      </c>
    </row>
    <row r="806" spans="1:10" x14ac:dyDescent="0.25">
      <c r="A806" s="487">
        <v>88859</v>
      </c>
      <c r="B806" s="6" t="s">
        <v>823</v>
      </c>
      <c r="C806" s="6" t="s">
        <v>41</v>
      </c>
      <c r="D806" s="6" t="s">
        <v>108</v>
      </c>
      <c r="E806" s="487">
        <v>22.97</v>
      </c>
      <c r="F806" s="487">
        <v>0</v>
      </c>
      <c r="G806" s="487">
        <v>0</v>
      </c>
      <c r="H806" s="487">
        <v>22.97</v>
      </c>
      <c r="I806" s="487">
        <v>0</v>
      </c>
      <c r="J806" s="487">
        <v>0</v>
      </c>
    </row>
    <row r="807" spans="1:10" x14ac:dyDescent="0.25">
      <c r="A807" s="487">
        <v>88860</v>
      </c>
      <c r="B807" s="6" t="s">
        <v>824</v>
      </c>
      <c r="C807" s="6" t="s">
        <v>41</v>
      </c>
      <c r="D807" s="6" t="s">
        <v>108</v>
      </c>
      <c r="E807" s="487">
        <v>6.07</v>
      </c>
      <c r="F807" s="487">
        <v>0</v>
      </c>
      <c r="G807" s="487">
        <v>0</v>
      </c>
      <c r="H807" s="487">
        <v>6.07</v>
      </c>
      <c r="I807" s="487">
        <v>0</v>
      </c>
      <c r="J807" s="487">
        <v>0</v>
      </c>
    </row>
    <row r="808" spans="1:10" x14ac:dyDescent="0.25">
      <c r="A808" s="487">
        <v>88900</v>
      </c>
      <c r="B808" s="6" t="s">
        <v>825</v>
      </c>
      <c r="C808" s="6" t="s">
        <v>41</v>
      </c>
      <c r="D808" s="6" t="s">
        <v>108</v>
      </c>
      <c r="E808" s="487">
        <v>57</v>
      </c>
      <c r="F808" s="487">
        <v>0</v>
      </c>
      <c r="G808" s="487">
        <v>0</v>
      </c>
      <c r="H808" s="487">
        <v>57</v>
      </c>
      <c r="I808" s="487">
        <v>0</v>
      </c>
      <c r="J808" s="487">
        <v>0</v>
      </c>
    </row>
    <row r="809" spans="1:10" x14ac:dyDescent="0.25">
      <c r="A809" s="487">
        <v>88902</v>
      </c>
      <c r="B809" s="6" t="s">
        <v>826</v>
      </c>
      <c r="C809" s="6" t="s">
        <v>41</v>
      </c>
      <c r="D809" s="6" t="s">
        <v>108</v>
      </c>
      <c r="E809" s="487">
        <v>15.06</v>
      </c>
      <c r="F809" s="487">
        <v>0</v>
      </c>
      <c r="G809" s="487">
        <v>0</v>
      </c>
      <c r="H809" s="487">
        <v>15.06</v>
      </c>
      <c r="I809" s="487">
        <v>0</v>
      </c>
      <c r="J809" s="487">
        <v>0</v>
      </c>
    </row>
    <row r="810" spans="1:10" x14ac:dyDescent="0.25">
      <c r="A810" s="487">
        <v>88903</v>
      </c>
      <c r="B810" s="6" t="s">
        <v>827</v>
      </c>
      <c r="C810" s="6" t="s">
        <v>41</v>
      </c>
      <c r="D810" s="6" t="s">
        <v>108</v>
      </c>
      <c r="E810" s="487">
        <v>71.25</v>
      </c>
      <c r="F810" s="487">
        <v>0</v>
      </c>
      <c r="G810" s="487">
        <v>0</v>
      </c>
      <c r="H810" s="487">
        <v>71.25</v>
      </c>
      <c r="I810" s="487">
        <v>0</v>
      </c>
      <c r="J810" s="487">
        <v>0</v>
      </c>
    </row>
    <row r="811" spans="1:10" x14ac:dyDescent="0.25">
      <c r="A811" s="487">
        <v>88904</v>
      </c>
      <c r="B811" s="6" t="s">
        <v>828</v>
      </c>
      <c r="C811" s="6" t="s">
        <v>41</v>
      </c>
      <c r="D811" s="6" t="s">
        <v>469</v>
      </c>
      <c r="E811" s="487">
        <v>90.48</v>
      </c>
      <c r="F811" s="487">
        <v>0</v>
      </c>
      <c r="G811" s="487">
        <v>90.48</v>
      </c>
      <c r="H811" s="487">
        <v>0</v>
      </c>
      <c r="I811" s="487">
        <v>0</v>
      </c>
      <c r="J811" s="487">
        <v>0</v>
      </c>
    </row>
    <row r="812" spans="1:10" x14ac:dyDescent="0.25">
      <c r="A812" s="487">
        <v>89009</v>
      </c>
      <c r="B812" s="6" t="s">
        <v>829</v>
      </c>
      <c r="C812" s="6" t="s">
        <v>41</v>
      </c>
      <c r="D812" s="6" t="s">
        <v>469</v>
      </c>
      <c r="E812" s="487">
        <v>42.91</v>
      </c>
      <c r="F812" s="487">
        <v>0</v>
      </c>
      <c r="G812" s="487">
        <v>0</v>
      </c>
      <c r="H812" s="487">
        <v>42.91</v>
      </c>
      <c r="I812" s="487">
        <v>0</v>
      </c>
      <c r="J812" s="487">
        <v>0</v>
      </c>
    </row>
    <row r="813" spans="1:10" x14ac:dyDescent="0.25">
      <c r="A813" s="487">
        <v>89010</v>
      </c>
      <c r="B813" s="6" t="s">
        <v>830</v>
      </c>
      <c r="C813" s="6" t="s">
        <v>41</v>
      </c>
      <c r="D813" s="6" t="s">
        <v>469</v>
      </c>
      <c r="E813" s="487">
        <v>18.899999999999999</v>
      </c>
      <c r="F813" s="487">
        <v>0</v>
      </c>
      <c r="G813" s="487">
        <v>0</v>
      </c>
      <c r="H813" s="487">
        <v>18.899999999999999</v>
      </c>
      <c r="I813" s="487">
        <v>0</v>
      </c>
      <c r="J813" s="487">
        <v>0</v>
      </c>
    </row>
    <row r="814" spans="1:10" x14ac:dyDescent="0.25">
      <c r="A814" s="487">
        <v>89011</v>
      </c>
      <c r="B814" s="6" t="s">
        <v>831</v>
      </c>
      <c r="C814" s="6" t="s">
        <v>41</v>
      </c>
      <c r="D814" s="6" t="s">
        <v>469</v>
      </c>
      <c r="E814" s="487">
        <v>24.92</v>
      </c>
      <c r="F814" s="487">
        <v>0</v>
      </c>
      <c r="G814" s="487">
        <v>0</v>
      </c>
      <c r="H814" s="487">
        <v>24.92</v>
      </c>
      <c r="I814" s="487">
        <v>0</v>
      </c>
      <c r="J814" s="487">
        <v>0</v>
      </c>
    </row>
    <row r="815" spans="1:10" x14ac:dyDescent="0.25">
      <c r="A815" s="487">
        <v>89012</v>
      </c>
      <c r="B815" s="6" t="s">
        <v>832</v>
      </c>
      <c r="C815" s="6" t="s">
        <v>41</v>
      </c>
      <c r="D815" s="6" t="s">
        <v>469</v>
      </c>
      <c r="E815" s="487">
        <v>6.58</v>
      </c>
      <c r="F815" s="487">
        <v>0</v>
      </c>
      <c r="G815" s="487">
        <v>0</v>
      </c>
      <c r="H815" s="487">
        <v>6.58</v>
      </c>
      <c r="I815" s="487">
        <v>0</v>
      </c>
      <c r="J815" s="487">
        <v>0</v>
      </c>
    </row>
    <row r="816" spans="1:10" x14ac:dyDescent="0.25">
      <c r="A816" s="487">
        <v>89013</v>
      </c>
      <c r="B816" s="6" t="s">
        <v>833</v>
      </c>
      <c r="C816" s="6" t="s">
        <v>41</v>
      </c>
      <c r="D816" s="6" t="s">
        <v>108</v>
      </c>
      <c r="E816" s="487">
        <v>140.58000000000001</v>
      </c>
      <c r="F816" s="487">
        <v>0</v>
      </c>
      <c r="G816" s="487">
        <v>0</v>
      </c>
      <c r="H816" s="487">
        <v>140.58000000000001</v>
      </c>
      <c r="I816" s="487">
        <v>0</v>
      </c>
      <c r="J816" s="487">
        <v>0</v>
      </c>
    </row>
    <row r="817" spans="1:10" x14ac:dyDescent="0.25">
      <c r="A817" s="487">
        <v>89014</v>
      </c>
      <c r="B817" s="6" t="s">
        <v>834</v>
      </c>
      <c r="C817" s="6" t="s">
        <v>41</v>
      </c>
      <c r="D817" s="6" t="s">
        <v>108</v>
      </c>
      <c r="E817" s="487">
        <v>61.92</v>
      </c>
      <c r="F817" s="487">
        <v>0</v>
      </c>
      <c r="G817" s="487">
        <v>0</v>
      </c>
      <c r="H817" s="487">
        <v>61.92</v>
      </c>
      <c r="I817" s="487">
        <v>0</v>
      </c>
      <c r="J817" s="487">
        <v>0</v>
      </c>
    </row>
    <row r="818" spans="1:10" x14ac:dyDescent="0.25">
      <c r="A818" s="487">
        <v>89015</v>
      </c>
      <c r="B818" s="6" t="s">
        <v>835</v>
      </c>
      <c r="C818" s="6" t="s">
        <v>41</v>
      </c>
      <c r="D818" s="6" t="s">
        <v>108</v>
      </c>
      <c r="E818" s="487">
        <v>4.54</v>
      </c>
      <c r="F818" s="487">
        <v>0</v>
      </c>
      <c r="G818" s="487">
        <v>0</v>
      </c>
      <c r="H818" s="487">
        <v>4.54</v>
      </c>
      <c r="I818" s="487">
        <v>0</v>
      </c>
      <c r="J818" s="487">
        <v>0</v>
      </c>
    </row>
    <row r="819" spans="1:10" x14ac:dyDescent="0.25">
      <c r="A819" s="487">
        <v>89016</v>
      </c>
      <c r="B819" s="6" t="s">
        <v>836</v>
      </c>
      <c r="C819" s="6" t="s">
        <v>41</v>
      </c>
      <c r="D819" s="6" t="s">
        <v>108</v>
      </c>
      <c r="E819" s="487">
        <v>1.2</v>
      </c>
      <c r="F819" s="487">
        <v>0</v>
      </c>
      <c r="G819" s="487">
        <v>0</v>
      </c>
      <c r="H819" s="487">
        <v>1.2</v>
      </c>
      <c r="I819" s="487">
        <v>0</v>
      </c>
      <c r="J819" s="487">
        <v>0</v>
      </c>
    </row>
    <row r="820" spans="1:10" x14ac:dyDescent="0.25">
      <c r="A820" s="487">
        <v>89017</v>
      </c>
      <c r="B820" s="6" t="s">
        <v>837</v>
      </c>
      <c r="C820" s="6" t="s">
        <v>41</v>
      </c>
      <c r="D820" s="6" t="s">
        <v>108</v>
      </c>
      <c r="E820" s="487">
        <v>42.65</v>
      </c>
      <c r="F820" s="487">
        <v>0</v>
      </c>
      <c r="G820" s="487">
        <v>0</v>
      </c>
      <c r="H820" s="487">
        <v>42.65</v>
      </c>
      <c r="I820" s="487">
        <v>0</v>
      </c>
      <c r="J820" s="487">
        <v>0</v>
      </c>
    </row>
    <row r="821" spans="1:10" x14ac:dyDescent="0.25">
      <c r="A821" s="487">
        <v>89018</v>
      </c>
      <c r="B821" s="6" t="s">
        <v>838</v>
      </c>
      <c r="C821" s="6" t="s">
        <v>41</v>
      </c>
      <c r="D821" s="6" t="s">
        <v>108</v>
      </c>
      <c r="E821" s="487">
        <v>18.79</v>
      </c>
      <c r="F821" s="487">
        <v>0</v>
      </c>
      <c r="G821" s="487">
        <v>0</v>
      </c>
      <c r="H821" s="487">
        <v>18.79</v>
      </c>
      <c r="I821" s="487">
        <v>0</v>
      </c>
      <c r="J821" s="487">
        <v>0</v>
      </c>
    </row>
    <row r="822" spans="1:10" x14ac:dyDescent="0.25">
      <c r="A822" s="487">
        <v>89019</v>
      </c>
      <c r="B822" s="6" t="s">
        <v>839</v>
      </c>
      <c r="C822" s="6" t="s">
        <v>41</v>
      </c>
      <c r="D822" s="6" t="s">
        <v>108</v>
      </c>
      <c r="E822" s="487">
        <v>0.47</v>
      </c>
      <c r="F822" s="487">
        <v>0</v>
      </c>
      <c r="G822" s="487">
        <v>0</v>
      </c>
      <c r="H822" s="487">
        <v>0.47</v>
      </c>
      <c r="I822" s="487">
        <v>0</v>
      </c>
      <c r="J822" s="487">
        <v>0</v>
      </c>
    </row>
    <row r="823" spans="1:10" x14ac:dyDescent="0.25">
      <c r="A823" s="487">
        <v>89020</v>
      </c>
      <c r="B823" s="6" t="s">
        <v>840</v>
      </c>
      <c r="C823" s="6" t="s">
        <v>41</v>
      </c>
      <c r="D823" s="6" t="s">
        <v>108</v>
      </c>
      <c r="E823" s="487">
        <v>0.11</v>
      </c>
      <c r="F823" s="487">
        <v>0</v>
      </c>
      <c r="G823" s="487">
        <v>0</v>
      </c>
      <c r="H823" s="487">
        <v>0.11</v>
      </c>
      <c r="I823" s="487">
        <v>0</v>
      </c>
      <c r="J823" s="487">
        <v>0</v>
      </c>
    </row>
    <row r="824" spans="1:10" x14ac:dyDescent="0.25">
      <c r="A824" s="487">
        <v>89023</v>
      </c>
      <c r="B824" s="6" t="s">
        <v>9384</v>
      </c>
      <c r="C824" s="6" t="s">
        <v>41</v>
      </c>
      <c r="D824" s="6" t="s">
        <v>437</v>
      </c>
      <c r="E824" s="487">
        <v>3.48</v>
      </c>
      <c r="F824" s="487">
        <v>0</v>
      </c>
      <c r="G824" s="487">
        <v>0</v>
      </c>
      <c r="H824" s="487">
        <v>3.48</v>
      </c>
      <c r="I824" s="487">
        <v>0</v>
      </c>
      <c r="J824" s="487">
        <v>0</v>
      </c>
    </row>
    <row r="825" spans="1:10" x14ac:dyDescent="0.25">
      <c r="A825" s="487">
        <v>89024</v>
      </c>
      <c r="B825" s="6" t="s">
        <v>9385</v>
      </c>
      <c r="C825" s="6" t="s">
        <v>41</v>
      </c>
      <c r="D825" s="6" t="s">
        <v>437</v>
      </c>
      <c r="E825" s="487">
        <v>1.28</v>
      </c>
      <c r="F825" s="487">
        <v>0</v>
      </c>
      <c r="G825" s="487">
        <v>0</v>
      </c>
      <c r="H825" s="487">
        <v>1.28</v>
      </c>
      <c r="I825" s="487">
        <v>0</v>
      </c>
      <c r="J825" s="487">
        <v>0</v>
      </c>
    </row>
    <row r="826" spans="1:10" x14ac:dyDescent="0.25">
      <c r="A826" s="487">
        <v>89025</v>
      </c>
      <c r="B826" s="6" t="s">
        <v>9386</v>
      </c>
      <c r="C826" s="6" t="s">
        <v>41</v>
      </c>
      <c r="D826" s="6" t="s">
        <v>437</v>
      </c>
      <c r="E826" s="487">
        <v>4.6399999999999997</v>
      </c>
      <c r="F826" s="487">
        <v>0</v>
      </c>
      <c r="G826" s="487">
        <v>0</v>
      </c>
      <c r="H826" s="487">
        <v>4.6399999999999997</v>
      </c>
      <c r="I826" s="487">
        <v>0</v>
      </c>
      <c r="J826" s="487">
        <v>0</v>
      </c>
    </row>
    <row r="827" spans="1:10" x14ac:dyDescent="0.25">
      <c r="A827" s="487">
        <v>89026</v>
      </c>
      <c r="B827" s="6" t="s">
        <v>9387</v>
      </c>
      <c r="C827" s="6" t="s">
        <v>41</v>
      </c>
      <c r="D827" s="6" t="s">
        <v>469</v>
      </c>
      <c r="E827" s="487">
        <v>172.02</v>
      </c>
      <c r="F827" s="487">
        <v>0</v>
      </c>
      <c r="G827" s="487">
        <v>172.02</v>
      </c>
      <c r="H827" s="487">
        <v>0</v>
      </c>
      <c r="I827" s="487">
        <v>0</v>
      </c>
      <c r="J827" s="487">
        <v>0</v>
      </c>
    </row>
    <row r="828" spans="1:10" x14ac:dyDescent="0.25">
      <c r="A828" s="487">
        <v>89029</v>
      </c>
      <c r="B828" s="6" t="s">
        <v>841</v>
      </c>
      <c r="C828" s="6" t="s">
        <v>41</v>
      </c>
      <c r="D828" s="6" t="s">
        <v>108</v>
      </c>
      <c r="E828" s="487">
        <v>33.1</v>
      </c>
      <c r="F828" s="487">
        <v>0</v>
      </c>
      <c r="G828" s="487">
        <v>0</v>
      </c>
      <c r="H828" s="487">
        <v>33.1</v>
      </c>
      <c r="I828" s="487">
        <v>0</v>
      </c>
      <c r="J828" s="487">
        <v>0</v>
      </c>
    </row>
    <row r="829" spans="1:10" x14ac:dyDescent="0.25">
      <c r="A829" s="487">
        <v>89030</v>
      </c>
      <c r="B829" s="6" t="s">
        <v>842</v>
      </c>
      <c r="C829" s="6" t="s">
        <v>41</v>
      </c>
      <c r="D829" s="6" t="s">
        <v>108</v>
      </c>
      <c r="E829" s="487">
        <v>14.58</v>
      </c>
      <c r="F829" s="487">
        <v>0</v>
      </c>
      <c r="G829" s="487">
        <v>0</v>
      </c>
      <c r="H829" s="487">
        <v>14.58</v>
      </c>
      <c r="I829" s="487">
        <v>0</v>
      </c>
      <c r="J829" s="487">
        <v>0</v>
      </c>
    </row>
    <row r="830" spans="1:10" x14ac:dyDescent="0.25">
      <c r="A830" s="487">
        <v>89033</v>
      </c>
      <c r="B830" s="6" t="s">
        <v>843</v>
      </c>
      <c r="C830" s="6" t="s">
        <v>41</v>
      </c>
      <c r="D830" s="6" t="s">
        <v>469</v>
      </c>
      <c r="E830" s="487">
        <v>16.25</v>
      </c>
      <c r="F830" s="487">
        <v>0</v>
      </c>
      <c r="G830" s="487">
        <v>0</v>
      </c>
      <c r="H830" s="487">
        <v>16.25</v>
      </c>
      <c r="I830" s="487">
        <v>0</v>
      </c>
      <c r="J830" s="487">
        <v>0</v>
      </c>
    </row>
    <row r="831" spans="1:10" x14ac:dyDescent="0.25">
      <c r="A831" s="487">
        <v>89034</v>
      </c>
      <c r="B831" s="6" t="s">
        <v>844</v>
      </c>
      <c r="C831" s="6" t="s">
        <v>41</v>
      </c>
      <c r="D831" s="6" t="s">
        <v>469</v>
      </c>
      <c r="E831" s="487">
        <v>4.3600000000000003</v>
      </c>
      <c r="F831" s="487">
        <v>0</v>
      </c>
      <c r="G831" s="487">
        <v>0</v>
      </c>
      <c r="H831" s="487">
        <v>4.3600000000000003</v>
      </c>
      <c r="I831" s="487">
        <v>0</v>
      </c>
      <c r="J831" s="487">
        <v>0</v>
      </c>
    </row>
    <row r="832" spans="1:10" x14ac:dyDescent="0.25">
      <c r="A832" s="487">
        <v>89128</v>
      </c>
      <c r="B832" s="6" t="s">
        <v>845</v>
      </c>
      <c r="C832" s="6" t="s">
        <v>41</v>
      </c>
      <c r="D832" s="6" t="s">
        <v>469</v>
      </c>
      <c r="E832" s="487">
        <v>36.4</v>
      </c>
      <c r="F832" s="487">
        <v>0</v>
      </c>
      <c r="G832" s="487">
        <v>0</v>
      </c>
      <c r="H832" s="487">
        <v>36.4</v>
      </c>
      <c r="I832" s="487">
        <v>0</v>
      </c>
      <c r="J832" s="487">
        <v>0</v>
      </c>
    </row>
    <row r="833" spans="1:10" x14ac:dyDescent="0.25">
      <c r="A833" s="487">
        <v>89129</v>
      </c>
      <c r="B833" s="6" t="s">
        <v>846</v>
      </c>
      <c r="C833" s="6" t="s">
        <v>41</v>
      </c>
      <c r="D833" s="6" t="s">
        <v>469</v>
      </c>
      <c r="E833" s="487">
        <v>9.6199999999999992</v>
      </c>
      <c r="F833" s="487">
        <v>0</v>
      </c>
      <c r="G833" s="487">
        <v>0</v>
      </c>
      <c r="H833" s="487">
        <v>9.6199999999999992</v>
      </c>
      <c r="I833" s="487">
        <v>0</v>
      </c>
      <c r="J833" s="487">
        <v>0</v>
      </c>
    </row>
    <row r="834" spans="1:10" x14ac:dyDescent="0.25">
      <c r="A834" s="487">
        <v>89130</v>
      </c>
      <c r="B834" s="6" t="s">
        <v>847</v>
      </c>
      <c r="C834" s="6" t="s">
        <v>41</v>
      </c>
      <c r="D834" s="6" t="s">
        <v>108</v>
      </c>
      <c r="E834" s="487">
        <v>50.47</v>
      </c>
      <c r="F834" s="487">
        <v>0</v>
      </c>
      <c r="G834" s="487">
        <v>0</v>
      </c>
      <c r="H834" s="487">
        <v>50.47</v>
      </c>
      <c r="I834" s="487">
        <v>0</v>
      </c>
      <c r="J834" s="487">
        <v>0</v>
      </c>
    </row>
    <row r="835" spans="1:10" x14ac:dyDescent="0.25">
      <c r="A835" s="487">
        <v>89131</v>
      </c>
      <c r="B835" s="6" t="s">
        <v>848</v>
      </c>
      <c r="C835" s="6" t="s">
        <v>41</v>
      </c>
      <c r="D835" s="6" t="s">
        <v>108</v>
      </c>
      <c r="E835" s="487">
        <v>13.33</v>
      </c>
      <c r="F835" s="487">
        <v>0</v>
      </c>
      <c r="G835" s="487">
        <v>0</v>
      </c>
      <c r="H835" s="487">
        <v>13.33</v>
      </c>
      <c r="I835" s="487">
        <v>0</v>
      </c>
      <c r="J835" s="487">
        <v>0</v>
      </c>
    </row>
    <row r="836" spans="1:10" x14ac:dyDescent="0.25">
      <c r="A836" s="487">
        <v>89210</v>
      </c>
      <c r="B836" s="6" t="s">
        <v>849</v>
      </c>
      <c r="C836" s="6" t="s">
        <v>41</v>
      </c>
      <c r="D836" s="6" t="s">
        <v>108</v>
      </c>
      <c r="E836" s="487">
        <v>29.46</v>
      </c>
      <c r="F836" s="487">
        <v>0</v>
      </c>
      <c r="G836" s="487">
        <v>0</v>
      </c>
      <c r="H836" s="487">
        <v>29.46</v>
      </c>
      <c r="I836" s="487">
        <v>0</v>
      </c>
      <c r="J836" s="487">
        <v>0</v>
      </c>
    </row>
    <row r="837" spans="1:10" x14ac:dyDescent="0.25">
      <c r="A837" s="487">
        <v>89211</v>
      </c>
      <c r="B837" s="6" t="s">
        <v>850</v>
      </c>
      <c r="C837" s="6" t="s">
        <v>41</v>
      </c>
      <c r="D837" s="6" t="s">
        <v>108</v>
      </c>
      <c r="E837" s="487">
        <v>7.9</v>
      </c>
      <c r="F837" s="487">
        <v>0</v>
      </c>
      <c r="G837" s="487">
        <v>0</v>
      </c>
      <c r="H837" s="487">
        <v>7.9</v>
      </c>
      <c r="I837" s="487">
        <v>0</v>
      </c>
      <c r="J837" s="487">
        <v>0</v>
      </c>
    </row>
    <row r="838" spans="1:10" x14ac:dyDescent="0.25">
      <c r="A838" s="487">
        <v>89212</v>
      </c>
      <c r="B838" s="6" t="s">
        <v>851</v>
      </c>
      <c r="C838" s="6" t="s">
        <v>41</v>
      </c>
      <c r="D838" s="6" t="s">
        <v>108</v>
      </c>
      <c r="E838" s="487">
        <v>27.78</v>
      </c>
      <c r="F838" s="487">
        <v>0</v>
      </c>
      <c r="G838" s="487">
        <v>0</v>
      </c>
      <c r="H838" s="487">
        <v>27.78</v>
      </c>
      <c r="I838" s="487">
        <v>0</v>
      </c>
      <c r="J838" s="487">
        <v>0</v>
      </c>
    </row>
    <row r="839" spans="1:10" x14ac:dyDescent="0.25">
      <c r="A839" s="487">
        <v>89213</v>
      </c>
      <c r="B839" s="6" t="s">
        <v>852</v>
      </c>
      <c r="C839" s="6" t="s">
        <v>41</v>
      </c>
      <c r="D839" s="6" t="s">
        <v>108</v>
      </c>
      <c r="E839" s="487">
        <v>8.57</v>
      </c>
      <c r="F839" s="487">
        <v>0</v>
      </c>
      <c r="G839" s="487">
        <v>0</v>
      </c>
      <c r="H839" s="487">
        <v>8.57</v>
      </c>
      <c r="I839" s="487">
        <v>0</v>
      </c>
      <c r="J839" s="487">
        <v>0</v>
      </c>
    </row>
    <row r="840" spans="1:10" x14ac:dyDescent="0.25">
      <c r="A840" s="487">
        <v>89214</v>
      </c>
      <c r="B840" s="6" t="s">
        <v>853</v>
      </c>
      <c r="C840" s="6" t="s">
        <v>41</v>
      </c>
      <c r="D840" s="6" t="s">
        <v>108</v>
      </c>
      <c r="E840" s="487">
        <v>26.08</v>
      </c>
      <c r="F840" s="487">
        <v>0</v>
      </c>
      <c r="G840" s="487">
        <v>0</v>
      </c>
      <c r="H840" s="487">
        <v>26.08</v>
      </c>
      <c r="I840" s="487">
        <v>0</v>
      </c>
      <c r="J840" s="487">
        <v>0</v>
      </c>
    </row>
    <row r="841" spans="1:10" x14ac:dyDescent="0.25">
      <c r="A841" s="487">
        <v>89215</v>
      </c>
      <c r="B841" s="6" t="s">
        <v>854</v>
      </c>
      <c r="C841" s="6" t="s">
        <v>41</v>
      </c>
      <c r="D841" s="6" t="s">
        <v>469</v>
      </c>
      <c r="E841" s="487">
        <v>93.43</v>
      </c>
      <c r="F841" s="487">
        <v>0</v>
      </c>
      <c r="G841" s="487">
        <v>93.43</v>
      </c>
      <c r="H841" s="487">
        <v>0</v>
      </c>
      <c r="I841" s="487">
        <v>0</v>
      </c>
      <c r="J841" s="487">
        <v>0</v>
      </c>
    </row>
    <row r="842" spans="1:10" x14ac:dyDescent="0.25">
      <c r="A842" s="487">
        <v>89221</v>
      </c>
      <c r="B842" s="6" t="s">
        <v>9388</v>
      </c>
      <c r="C842" s="6" t="s">
        <v>41</v>
      </c>
      <c r="D842" s="6" t="s">
        <v>108</v>
      </c>
      <c r="E842" s="487">
        <v>1.17</v>
      </c>
      <c r="F842" s="487">
        <v>0</v>
      </c>
      <c r="G842" s="487">
        <v>0</v>
      </c>
      <c r="H842" s="487">
        <v>1.17</v>
      </c>
      <c r="I842" s="487">
        <v>0</v>
      </c>
      <c r="J842" s="487">
        <v>0</v>
      </c>
    </row>
    <row r="843" spans="1:10" x14ac:dyDescent="0.25">
      <c r="A843" s="487">
        <v>89222</v>
      </c>
      <c r="B843" s="6" t="s">
        <v>9389</v>
      </c>
      <c r="C843" s="6" t="s">
        <v>41</v>
      </c>
      <c r="D843" s="6" t="s">
        <v>108</v>
      </c>
      <c r="E843" s="487">
        <v>0.28000000000000003</v>
      </c>
      <c r="F843" s="487">
        <v>0</v>
      </c>
      <c r="G843" s="487">
        <v>0</v>
      </c>
      <c r="H843" s="487">
        <v>0.28000000000000003</v>
      </c>
      <c r="I843" s="487">
        <v>0</v>
      </c>
      <c r="J843" s="487">
        <v>0</v>
      </c>
    </row>
    <row r="844" spans="1:10" x14ac:dyDescent="0.25">
      <c r="A844" s="487">
        <v>89223</v>
      </c>
      <c r="B844" s="6" t="s">
        <v>9390</v>
      </c>
      <c r="C844" s="6" t="s">
        <v>41</v>
      </c>
      <c r="D844" s="6" t="s">
        <v>108</v>
      </c>
      <c r="E844" s="487">
        <v>1.36</v>
      </c>
      <c r="F844" s="487">
        <v>0</v>
      </c>
      <c r="G844" s="487">
        <v>0</v>
      </c>
      <c r="H844" s="487">
        <v>1.36</v>
      </c>
      <c r="I844" s="487">
        <v>0</v>
      </c>
      <c r="J844" s="487">
        <v>0</v>
      </c>
    </row>
    <row r="845" spans="1:10" x14ac:dyDescent="0.25">
      <c r="A845" s="487">
        <v>89224</v>
      </c>
      <c r="B845" s="6" t="s">
        <v>9391</v>
      </c>
      <c r="C845" s="6" t="s">
        <v>41</v>
      </c>
      <c r="D845" s="6" t="s">
        <v>108</v>
      </c>
      <c r="E845" s="487">
        <v>2.15</v>
      </c>
      <c r="F845" s="487">
        <v>0</v>
      </c>
      <c r="G845" s="487">
        <v>0</v>
      </c>
      <c r="H845" s="487">
        <v>0</v>
      </c>
      <c r="I845" s="487">
        <v>0</v>
      </c>
      <c r="J845" s="487">
        <v>2.15</v>
      </c>
    </row>
    <row r="846" spans="1:10" x14ac:dyDescent="0.25">
      <c r="A846" s="487">
        <v>89228</v>
      </c>
      <c r="B846" s="6" t="s">
        <v>855</v>
      </c>
      <c r="C846" s="6" t="s">
        <v>41</v>
      </c>
      <c r="D846" s="6" t="s">
        <v>469</v>
      </c>
      <c r="E846" s="487">
        <v>45.28</v>
      </c>
      <c r="F846" s="487">
        <v>0</v>
      </c>
      <c r="G846" s="487">
        <v>0</v>
      </c>
      <c r="H846" s="487">
        <v>45.28</v>
      </c>
      <c r="I846" s="487">
        <v>0</v>
      </c>
      <c r="J846" s="487">
        <v>0</v>
      </c>
    </row>
    <row r="847" spans="1:10" x14ac:dyDescent="0.25">
      <c r="A847" s="487">
        <v>89229</v>
      </c>
      <c r="B847" s="6" t="s">
        <v>856</v>
      </c>
      <c r="C847" s="6" t="s">
        <v>41</v>
      </c>
      <c r="D847" s="6" t="s">
        <v>469</v>
      </c>
      <c r="E847" s="487">
        <v>15.96</v>
      </c>
      <c r="F847" s="487">
        <v>0</v>
      </c>
      <c r="G847" s="487">
        <v>0</v>
      </c>
      <c r="H847" s="487">
        <v>15.96</v>
      </c>
      <c r="I847" s="487">
        <v>0</v>
      </c>
      <c r="J847" s="487">
        <v>0</v>
      </c>
    </row>
    <row r="848" spans="1:10" x14ac:dyDescent="0.25">
      <c r="A848" s="487">
        <v>89230</v>
      </c>
      <c r="B848" s="6" t="s">
        <v>857</v>
      </c>
      <c r="C848" s="6" t="s">
        <v>41</v>
      </c>
      <c r="D848" s="6" t="s">
        <v>437</v>
      </c>
      <c r="E848" s="487">
        <v>130.74</v>
      </c>
      <c r="F848" s="487">
        <v>0</v>
      </c>
      <c r="G848" s="487">
        <v>0</v>
      </c>
      <c r="H848" s="487">
        <v>130.74</v>
      </c>
      <c r="I848" s="487">
        <v>0</v>
      </c>
      <c r="J848" s="487">
        <v>0</v>
      </c>
    </row>
    <row r="849" spans="1:10" x14ac:dyDescent="0.25">
      <c r="A849" s="487">
        <v>89231</v>
      </c>
      <c r="B849" s="6" t="s">
        <v>858</v>
      </c>
      <c r="C849" s="6" t="s">
        <v>41</v>
      </c>
      <c r="D849" s="6" t="s">
        <v>437</v>
      </c>
      <c r="E849" s="487">
        <v>40.03</v>
      </c>
      <c r="F849" s="487">
        <v>0</v>
      </c>
      <c r="G849" s="487">
        <v>0</v>
      </c>
      <c r="H849" s="487">
        <v>40.03</v>
      </c>
      <c r="I849" s="487">
        <v>0</v>
      </c>
      <c r="J849" s="487">
        <v>0</v>
      </c>
    </row>
    <row r="850" spans="1:10" x14ac:dyDescent="0.25">
      <c r="A850" s="487">
        <v>89232</v>
      </c>
      <c r="B850" s="6" t="s">
        <v>859</v>
      </c>
      <c r="C850" s="6" t="s">
        <v>41</v>
      </c>
      <c r="D850" s="6" t="s">
        <v>437</v>
      </c>
      <c r="E850" s="487">
        <v>233.21</v>
      </c>
      <c r="F850" s="487">
        <v>0</v>
      </c>
      <c r="G850" s="487">
        <v>0</v>
      </c>
      <c r="H850" s="487">
        <v>233.21</v>
      </c>
      <c r="I850" s="487">
        <v>0</v>
      </c>
      <c r="J850" s="487">
        <v>0</v>
      </c>
    </row>
    <row r="851" spans="1:10" x14ac:dyDescent="0.25">
      <c r="A851" s="487">
        <v>89233</v>
      </c>
      <c r="B851" s="6" t="s">
        <v>860</v>
      </c>
      <c r="C851" s="6" t="s">
        <v>41</v>
      </c>
      <c r="D851" s="6" t="s">
        <v>469</v>
      </c>
      <c r="E851" s="487">
        <v>168.13</v>
      </c>
      <c r="F851" s="487">
        <v>0</v>
      </c>
      <c r="G851" s="487">
        <v>168.13</v>
      </c>
      <c r="H851" s="487">
        <v>0</v>
      </c>
      <c r="I851" s="487">
        <v>0</v>
      </c>
      <c r="J851" s="487">
        <v>0</v>
      </c>
    </row>
    <row r="852" spans="1:10" x14ac:dyDescent="0.25">
      <c r="A852" s="487">
        <v>89236</v>
      </c>
      <c r="B852" s="6" t="s">
        <v>861</v>
      </c>
      <c r="C852" s="6" t="s">
        <v>41</v>
      </c>
      <c r="D852" s="6" t="s">
        <v>437</v>
      </c>
      <c r="E852" s="487">
        <v>305.42</v>
      </c>
      <c r="F852" s="487">
        <v>0</v>
      </c>
      <c r="G852" s="487">
        <v>0</v>
      </c>
      <c r="H852" s="487">
        <v>305.42</v>
      </c>
      <c r="I852" s="487">
        <v>0</v>
      </c>
      <c r="J852" s="487">
        <v>0</v>
      </c>
    </row>
    <row r="853" spans="1:10" x14ac:dyDescent="0.25">
      <c r="A853" s="487">
        <v>89237</v>
      </c>
      <c r="B853" s="6" t="s">
        <v>862</v>
      </c>
      <c r="C853" s="6" t="s">
        <v>41</v>
      </c>
      <c r="D853" s="6" t="s">
        <v>437</v>
      </c>
      <c r="E853" s="487">
        <v>93.52</v>
      </c>
      <c r="F853" s="487">
        <v>0</v>
      </c>
      <c r="G853" s="487">
        <v>0</v>
      </c>
      <c r="H853" s="487">
        <v>93.52</v>
      </c>
      <c r="I853" s="487">
        <v>0</v>
      </c>
      <c r="J853" s="487">
        <v>0</v>
      </c>
    </row>
    <row r="854" spans="1:10" x14ac:dyDescent="0.25">
      <c r="A854" s="487">
        <v>89238</v>
      </c>
      <c r="B854" s="6" t="s">
        <v>863</v>
      </c>
      <c r="C854" s="6" t="s">
        <v>41</v>
      </c>
      <c r="D854" s="6" t="s">
        <v>437</v>
      </c>
      <c r="E854" s="487">
        <v>544.79</v>
      </c>
      <c r="F854" s="487">
        <v>0</v>
      </c>
      <c r="G854" s="487">
        <v>0</v>
      </c>
      <c r="H854" s="487">
        <v>544.79</v>
      </c>
      <c r="I854" s="487">
        <v>0</v>
      </c>
      <c r="J854" s="487">
        <v>0</v>
      </c>
    </row>
    <row r="855" spans="1:10" x14ac:dyDescent="0.25">
      <c r="A855" s="487">
        <v>89239</v>
      </c>
      <c r="B855" s="6" t="s">
        <v>864</v>
      </c>
      <c r="C855" s="6" t="s">
        <v>41</v>
      </c>
      <c r="D855" s="6" t="s">
        <v>469</v>
      </c>
      <c r="E855" s="487">
        <v>444.63</v>
      </c>
      <c r="F855" s="487">
        <v>0</v>
      </c>
      <c r="G855" s="487">
        <v>444.63</v>
      </c>
      <c r="H855" s="487">
        <v>0</v>
      </c>
      <c r="I855" s="487">
        <v>0</v>
      </c>
      <c r="J855" s="487">
        <v>0</v>
      </c>
    </row>
    <row r="856" spans="1:10" x14ac:dyDescent="0.25">
      <c r="A856" s="487">
        <v>89240</v>
      </c>
      <c r="B856" s="6" t="s">
        <v>865</v>
      </c>
      <c r="C856" s="6" t="s">
        <v>41</v>
      </c>
      <c r="D856" s="6" t="s">
        <v>437</v>
      </c>
      <c r="E856" s="487">
        <v>93.73</v>
      </c>
      <c r="F856" s="487">
        <v>0</v>
      </c>
      <c r="G856" s="487">
        <v>0</v>
      </c>
      <c r="H856" s="487">
        <v>93.73</v>
      </c>
      <c r="I856" s="487">
        <v>0</v>
      </c>
      <c r="J856" s="487">
        <v>0</v>
      </c>
    </row>
    <row r="857" spans="1:10" x14ac:dyDescent="0.25">
      <c r="A857" s="487">
        <v>89241</v>
      </c>
      <c r="B857" s="6" t="s">
        <v>866</v>
      </c>
      <c r="C857" s="6" t="s">
        <v>41</v>
      </c>
      <c r="D857" s="6" t="s">
        <v>437</v>
      </c>
      <c r="E857" s="487">
        <v>33.04</v>
      </c>
      <c r="F857" s="487">
        <v>0</v>
      </c>
      <c r="G857" s="487">
        <v>0</v>
      </c>
      <c r="H857" s="487">
        <v>33.04</v>
      </c>
      <c r="I857" s="487">
        <v>0</v>
      </c>
      <c r="J857" s="487">
        <v>0</v>
      </c>
    </row>
    <row r="858" spans="1:10" x14ac:dyDescent="0.25">
      <c r="A858" s="487">
        <v>89246</v>
      </c>
      <c r="B858" s="6" t="s">
        <v>867</v>
      </c>
      <c r="C858" s="6" t="s">
        <v>41</v>
      </c>
      <c r="D858" s="6" t="s">
        <v>437</v>
      </c>
      <c r="E858" s="487">
        <v>265.39</v>
      </c>
      <c r="F858" s="487">
        <v>0</v>
      </c>
      <c r="G858" s="487">
        <v>0</v>
      </c>
      <c r="H858" s="487">
        <v>265.39</v>
      </c>
      <c r="I858" s="487">
        <v>0</v>
      </c>
      <c r="J858" s="487">
        <v>0</v>
      </c>
    </row>
    <row r="859" spans="1:10" x14ac:dyDescent="0.25">
      <c r="A859" s="487">
        <v>89247</v>
      </c>
      <c r="B859" s="6" t="s">
        <v>868</v>
      </c>
      <c r="C859" s="6" t="s">
        <v>41</v>
      </c>
      <c r="D859" s="6" t="s">
        <v>437</v>
      </c>
      <c r="E859" s="487">
        <v>81.260000000000005</v>
      </c>
      <c r="F859" s="487">
        <v>0</v>
      </c>
      <c r="G859" s="487">
        <v>0</v>
      </c>
      <c r="H859" s="487">
        <v>81.260000000000005</v>
      </c>
      <c r="I859" s="487">
        <v>0</v>
      </c>
      <c r="J859" s="487">
        <v>0</v>
      </c>
    </row>
    <row r="860" spans="1:10" x14ac:dyDescent="0.25">
      <c r="A860" s="487">
        <v>89248</v>
      </c>
      <c r="B860" s="6" t="s">
        <v>869</v>
      </c>
      <c r="C860" s="6" t="s">
        <v>41</v>
      </c>
      <c r="D860" s="6" t="s">
        <v>437</v>
      </c>
      <c r="E860" s="487">
        <v>473.38</v>
      </c>
      <c r="F860" s="487">
        <v>0</v>
      </c>
      <c r="G860" s="487">
        <v>0</v>
      </c>
      <c r="H860" s="487">
        <v>473.38</v>
      </c>
      <c r="I860" s="487">
        <v>0</v>
      </c>
      <c r="J860" s="487">
        <v>0</v>
      </c>
    </row>
    <row r="861" spans="1:10" x14ac:dyDescent="0.25">
      <c r="A861" s="487">
        <v>89249</v>
      </c>
      <c r="B861" s="6" t="s">
        <v>870</v>
      </c>
      <c r="C861" s="6" t="s">
        <v>41</v>
      </c>
      <c r="D861" s="6" t="s">
        <v>469</v>
      </c>
      <c r="E861" s="487">
        <v>379.01</v>
      </c>
      <c r="F861" s="487">
        <v>0</v>
      </c>
      <c r="G861" s="487">
        <v>379.01</v>
      </c>
      <c r="H861" s="487">
        <v>0</v>
      </c>
      <c r="I861" s="487">
        <v>0</v>
      </c>
      <c r="J861" s="487">
        <v>0</v>
      </c>
    </row>
    <row r="862" spans="1:10" x14ac:dyDescent="0.25">
      <c r="A862" s="487">
        <v>89253</v>
      </c>
      <c r="B862" s="6" t="s">
        <v>871</v>
      </c>
      <c r="C862" s="6" t="s">
        <v>41</v>
      </c>
      <c r="D862" s="6" t="s">
        <v>437</v>
      </c>
      <c r="E862" s="487">
        <v>76.81</v>
      </c>
      <c r="F862" s="487">
        <v>0</v>
      </c>
      <c r="G862" s="487">
        <v>0</v>
      </c>
      <c r="H862" s="487">
        <v>76.81</v>
      </c>
      <c r="I862" s="487">
        <v>0</v>
      </c>
      <c r="J862" s="487">
        <v>0</v>
      </c>
    </row>
    <row r="863" spans="1:10" x14ac:dyDescent="0.25">
      <c r="A863" s="487">
        <v>89254</v>
      </c>
      <c r="B863" s="6" t="s">
        <v>872</v>
      </c>
      <c r="C863" s="6" t="s">
        <v>41</v>
      </c>
      <c r="D863" s="6" t="s">
        <v>437</v>
      </c>
      <c r="E863" s="487">
        <v>27.07</v>
      </c>
      <c r="F863" s="487">
        <v>0</v>
      </c>
      <c r="G863" s="487">
        <v>0</v>
      </c>
      <c r="H863" s="487">
        <v>27.07</v>
      </c>
      <c r="I863" s="487">
        <v>0</v>
      </c>
      <c r="J863" s="487">
        <v>0</v>
      </c>
    </row>
    <row r="864" spans="1:10" x14ac:dyDescent="0.25">
      <c r="A864" s="487">
        <v>89255</v>
      </c>
      <c r="B864" s="6" t="s">
        <v>873</v>
      </c>
      <c r="C864" s="6" t="s">
        <v>41</v>
      </c>
      <c r="D864" s="6" t="s">
        <v>437</v>
      </c>
      <c r="E864" s="487">
        <v>123.47</v>
      </c>
      <c r="F864" s="487">
        <v>0</v>
      </c>
      <c r="G864" s="487">
        <v>0</v>
      </c>
      <c r="H864" s="487">
        <v>123.47</v>
      </c>
      <c r="I864" s="487">
        <v>0</v>
      </c>
      <c r="J864" s="487">
        <v>0</v>
      </c>
    </row>
    <row r="865" spans="1:10" x14ac:dyDescent="0.25">
      <c r="A865" s="487">
        <v>89256</v>
      </c>
      <c r="B865" s="6" t="s">
        <v>874</v>
      </c>
      <c r="C865" s="6" t="s">
        <v>41</v>
      </c>
      <c r="D865" s="6" t="s">
        <v>469</v>
      </c>
      <c r="E865" s="487">
        <v>85.3</v>
      </c>
      <c r="F865" s="487">
        <v>0</v>
      </c>
      <c r="G865" s="487">
        <v>85.3</v>
      </c>
      <c r="H865" s="487">
        <v>0</v>
      </c>
      <c r="I865" s="487">
        <v>0</v>
      </c>
      <c r="J865" s="487">
        <v>0</v>
      </c>
    </row>
    <row r="866" spans="1:10" x14ac:dyDescent="0.25">
      <c r="A866" s="487">
        <v>89259</v>
      </c>
      <c r="B866" s="6" t="s">
        <v>875</v>
      </c>
      <c r="C866" s="6" t="s">
        <v>41</v>
      </c>
      <c r="D866" s="6" t="s">
        <v>108</v>
      </c>
      <c r="E866" s="487">
        <v>28.53</v>
      </c>
      <c r="F866" s="487">
        <v>0</v>
      </c>
      <c r="G866" s="487">
        <v>0</v>
      </c>
      <c r="H866" s="487">
        <v>28.53</v>
      </c>
      <c r="I866" s="487">
        <v>0</v>
      </c>
      <c r="J866" s="487">
        <v>0</v>
      </c>
    </row>
    <row r="867" spans="1:10" x14ac:dyDescent="0.25">
      <c r="A867" s="487">
        <v>89260</v>
      </c>
      <c r="B867" s="6" t="s">
        <v>876</v>
      </c>
      <c r="C867" s="6" t="s">
        <v>41</v>
      </c>
      <c r="D867" s="6" t="s">
        <v>108</v>
      </c>
      <c r="E867" s="487">
        <v>10.62</v>
      </c>
      <c r="F867" s="487">
        <v>0</v>
      </c>
      <c r="G867" s="487">
        <v>0</v>
      </c>
      <c r="H867" s="487">
        <v>10.62</v>
      </c>
      <c r="I867" s="487">
        <v>0</v>
      </c>
      <c r="J867" s="487">
        <v>0</v>
      </c>
    </row>
    <row r="868" spans="1:10" x14ac:dyDescent="0.25">
      <c r="A868" s="487">
        <v>89262</v>
      </c>
      <c r="B868" s="6" t="s">
        <v>877</v>
      </c>
      <c r="C868" s="6" t="s">
        <v>41</v>
      </c>
      <c r="D868" s="6" t="s">
        <v>108</v>
      </c>
      <c r="E868" s="487">
        <v>48.87</v>
      </c>
      <c r="F868" s="487">
        <v>0</v>
      </c>
      <c r="G868" s="487">
        <v>0</v>
      </c>
      <c r="H868" s="487">
        <v>48.87</v>
      </c>
      <c r="I868" s="487">
        <v>0</v>
      </c>
      <c r="J868" s="487">
        <v>0</v>
      </c>
    </row>
    <row r="869" spans="1:10" x14ac:dyDescent="0.25">
      <c r="A869" s="487">
        <v>89264</v>
      </c>
      <c r="B869" s="6" t="s">
        <v>878</v>
      </c>
      <c r="C869" s="6" t="s">
        <v>41</v>
      </c>
      <c r="D869" s="6" t="s">
        <v>108</v>
      </c>
      <c r="E869" s="487">
        <v>23.17</v>
      </c>
      <c r="F869" s="487">
        <v>0</v>
      </c>
      <c r="G869" s="487">
        <v>0</v>
      </c>
      <c r="H869" s="487">
        <v>23.17</v>
      </c>
      <c r="I869" s="487">
        <v>0</v>
      </c>
      <c r="J869" s="487">
        <v>0</v>
      </c>
    </row>
    <row r="870" spans="1:10" x14ac:dyDescent="0.25">
      <c r="A870" s="487">
        <v>89265</v>
      </c>
      <c r="B870" s="6" t="s">
        <v>879</v>
      </c>
      <c r="C870" s="6" t="s">
        <v>41</v>
      </c>
      <c r="D870" s="6" t="s">
        <v>108</v>
      </c>
      <c r="E870" s="487">
        <v>9.2200000000000006</v>
      </c>
      <c r="F870" s="487">
        <v>0</v>
      </c>
      <c r="G870" s="487">
        <v>0</v>
      </c>
      <c r="H870" s="487">
        <v>9.2200000000000006</v>
      </c>
      <c r="I870" s="487">
        <v>0</v>
      </c>
      <c r="J870" s="487">
        <v>0</v>
      </c>
    </row>
    <row r="871" spans="1:10" x14ac:dyDescent="0.25">
      <c r="A871" s="487">
        <v>89266</v>
      </c>
      <c r="B871" s="6" t="s">
        <v>880</v>
      </c>
      <c r="C871" s="6" t="s">
        <v>41</v>
      </c>
      <c r="D871" s="6" t="s">
        <v>108</v>
      </c>
      <c r="E871" s="487">
        <v>3.72</v>
      </c>
      <c r="F871" s="487">
        <v>0</v>
      </c>
      <c r="G871" s="487">
        <v>0</v>
      </c>
      <c r="H871" s="487">
        <v>3.72</v>
      </c>
      <c r="I871" s="487">
        <v>0</v>
      </c>
      <c r="J871" s="487">
        <v>0</v>
      </c>
    </row>
    <row r="872" spans="1:10" x14ac:dyDescent="0.25">
      <c r="A872" s="487">
        <v>89267</v>
      </c>
      <c r="B872" s="6" t="s">
        <v>881</v>
      </c>
      <c r="C872" s="6" t="s">
        <v>41</v>
      </c>
      <c r="D872" s="6" t="s">
        <v>108</v>
      </c>
      <c r="E872" s="487">
        <v>48.37</v>
      </c>
      <c r="F872" s="487">
        <v>0</v>
      </c>
      <c r="G872" s="487">
        <v>0</v>
      </c>
      <c r="H872" s="487">
        <v>48.37</v>
      </c>
      <c r="I872" s="487">
        <v>0</v>
      </c>
      <c r="J872" s="487">
        <v>0</v>
      </c>
    </row>
    <row r="873" spans="1:10" x14ac:dyDescent="0.25">
      <c r="A873" s="487">
        <v>89268</v>
      </c>
      <c r="B873" s="6" t="s">
        <v>882</v>
      </c>
      <c r="C873" s="6" t="s">
        <v>41</v>
      </c>
      <c r="D873" s="6" t="s">
        <v>108</v>
      </c>
      <c r="E873" s="487">
        <v>17.05</v>
      </c>
      <c r="F873" s="487">
        <v>0</v>
      </c>
      <c r="G873" s="487">
        <v>0</v>
      </c>
      <c r="H873" s="487">
        <v>17.05</v>
      </c>
      <c r="I873" s="487">
        <v>0</v>
      </c>
      <c r="J873" s="487">
        <v>0</v>
      </c>
    </row>
    <row r="874" spans="1:10" x14ac:dyDescent="0.25">
      <c r="A874" s="487">
        <v>89269</v>
      </c>
      <c r="B874" s="6" t="s">
        <v>883</v>
      </c>
      <c r="C874" s="6" t="s">
        <v>41</v>
      </c>
      <c r="D874" s="6" t="s">
        <v>108</v>
      </c>
      <c r="E874" s="487">
        <v>6.89</v>
      </c>
      <c r="F874" s="487">
        <v>0</v>
      </c>
      <c r="G874" s="487">
        <v>0</v>
      </c>
      <c r="H874" s="487">
        <v>6.89</v>
      </c>
      <c r="I874" s="487">
        <v>0</v>
      </c>
      <c r="J874" s="487">
        <v>0</v>
      </c>
    </row>
    <row r="875" spans="1:10" x14ac:dyDescent="0.25">
      <c r="A875" s="487">
        <v>89270</v>
      </c>
      <c r="B875" s="6" t="s">
        <v>884</v>
      </c>
      <c r="C875" s="6" t="s">
        <v>41</v>
      </c>
      <c r="D875" s="6" t="s">
        <v>108</v>
      </c>
      <c r="E875" s="487">
        <v>77.75</v>
      </c>
      <c r="F875" s="487">
        <v>0</v>
      </c>
      <c r="G875" s="487">
        <v>0</v>
      </c>
      <c r="H875" s="487">
        <v>77.75</v>
      </c>
      <c r="I875" s="487">
        <v>0</v>
      </c>
      <c r="J875" s="487">
        <v>0</v>
      </c>
    </row>
    <row r="876" spans="1:10" x14ac:dyDescent="0.25">
      <c r="A876" s="487">
        <v>89271</v>
      </c>
      <c r="B876" s="6" t="s">
        <v>885</v>
      </c>
      <c r="C876" s="6" t="s">
        <v>41</v>
      </c>
      <c r="D876" s="6" t="s">
        <v>469</v>
      </c>
      <c r="E876" s="487">
        <v>29.19</v>
      </c>
      <c r="F876" s="487">
        <v>0</v>
      </c>
      <c r="G876" s="487">
        <v>29.19</v>
      </c>
      <c r="H876" s="487">
        <v>0</v>
      </c>
      <c r="I876" s="487">
        <v>0</v>
      </c>
      <c r="J876" s="487">
        <v>0</v>
      </c>
    </row>
    <row r="877" spans="1:10" x14ac:dyDescent="0.25">
      <c r="A877" s="487">
        <v>89274</v>
      </c>
      <c r="B877" s="6" t="s">
        <v>9392</v>
      </c>
      <c r="C877" s="6" t="s">
        <v>41</v>
      </c>
      <c r="D877" s="6" t="s">
        <v>108</v>
      </c>
      <c r="E877" s="487">
        <v>1.42</v>
      </c>
      <c r="F877" s="487">
        <v>0</v>
      </c>
      <c r="G877" s="487">
        <v>0</v>
      </c>
      <c r="H877" s="487">
        <v>1.42</v>
      </c>
      <c r="I877" s="487">
        <v>0</v>
      </c>
      <c r="J877" s="487">
        <v>0</v>
      </c>
    </row>
    <row r="878" spans="1:10" x14ac:dyDescent="0.25">
      <c r="A878" s="487">
        <v>89275</v>
      </c>
      <c r="B878" s="6" t="s">
        <v>9393</v>
      </c>
      <c r="C878" s="6" t="s">
        <v>41</v>
      </c>
      <c r="D878" s="6" t="s">
        <v>108</v>
      </c>
      <c r="E878" s="487">
        <v>0.35</v>
      </c>
      <c r="F878" s="487">
        <v>0</v>
      </c>
      <c r="G878" s="487">
        <v>0</v>
      </c>
      <c r="H878" s="487">
        <v>0.35</v>
      </c>
      <c r="I878" s="487">
        <v>0</v>
      </c>
      <c r="J878" s="487">
        <v>0</v>
      </c>
    </row>
    <row r="879" spans="1:10" x14ac:dyDescent="0.25">
      <c r="A879" s="487">
        <v>89276</v>
      </c>
      <c r="B879" s="6" t="s">
        <v>9394</v>
      </c>
      <c r="C879" s="6" t="s">
        <v>41</v>
      </c>
      <c r="D879" s="6" t="s">
        <v>108</v>
      </c>
      <c r="E879" s="487">
        <v>1.89</v>
      </c>
      <c r="F879" s="487">
        <v>0</v>
      </c>
      <c r="G879" s="487">
        <v>0</v>
      </c>
      <c r="H879" s="487">
        <v>1.89</v>
      </c>
      <c r="I879" s="487">
        <v>0</v>
      </c>
      <c r="J879" s="487">
        <v>0</v>
      </c>
    </row>
    <row r="880" spans="1:10" x14ac:dyDescent="0.25">
      <c r="A880" s="487">
        <v>89277</v>
      </c>
      <c r="B880" s="6" t="s">
        <v>9395</v>
      </c>
      <c r="C880" s="6" t="s">
        <v>41</v>
      </c>
      <c r="D880" s="6" t="s">
        <v>469</v>
      </c>
      <c r="E880" s="487">
        <v>8.5299999999999994</v>
      </c>
      <c r="F880" s="487">
        <v>0</v>
      </c>
      <c r="G880" s="487">
        <v>8.5299999999999994</v>
      </c>
      <c r="H880" s="487">
        <v>0</v>
      </c>
      <c r="I880" s="487">
        <v>0</v>
      </c>
      <c r="J880" s="487">
        <v>0</v>
      </c>
    </row>
    <row r="881" spans="1:10" x14ac:dyDescent="0.25">
      <c r="A881" s="487">
        <v>89280</v>
      </c>
      <c r="B881" s="6" t="s">
        <v>886</v>
      </c>
      <c r="C881" s="6" t="s">
        <v>41</v>
      </c>
      <c r="D881" s="6" t="s">
        <v>108</v>
      </c>
      <c r="E881" s="487">
        <v>36.18</v>
      </c>
      <c r="F881" s="487">
        <v>0</v>
      </c>
      <c r="G881" s="487">
        <v>0</v>
      </c>
      <c r="H881" s="487">
        <v>36.18</v>
      </c>
      <c r="I881" s="487">
        <v>0</v>
      </c>
      <c r="J881" s="487">
        <v>0</v>
      </c>
    </row>
    <row r="882" spans="1:10" x14ac:dyDescent="0.25">
      <c r="A882" s="487">
        <v>89281</v>
      </c>
      <c r="B882" s="6" t="s">
        <v>887</v>
      </c>
      <c r="C882" s="6" t="s">
        <v>41</v>
      </c>
      <c r="D882" s="6" t="s">
        <v>108</v>
      </c>
      <c r="E882" s="487">
        <v>9.6999999999999993</v>
      </c>
      <c r="F882" s="487">
        <v>0</v>
      </c>
      <c r="G882" s="487">
        <v>0</v>
      </c>
      <c r="H882" s="487">
        <v>9.6999999999999993</v>
      </c>
      <c r="I882" s="487">
        <v>0</v>
      </c>
      <c r="J882" s="487">
        <v>0</v>
      </c>
    </row>
    <row r="883" spans="1:10" x14ac:dyDescent="0.25">
      <c r="A883" s="487">
        <v>89870</v>
      </c>
      <c r="B883" s="6" t="s">
        <v>888</v>
      </c>
      <c r="C883" s="6" t="s">
        <v>41</v>
      </c>
      <c r="D883" s="6" t="s">
        <v>108</v>
      </c>
      <c r="E883" s="487">
        <v>44.7</v>
      </c>
      <c r="F883" s="487">
        <v>0</v>
      </c>
      <c r="G883" s="487">
        <v>0</v>
      </c>
      <c r="H883" s="487">
        <v>44.7</v>
      </c>
      <c r="I883" s="487">
        <v>0</v>
      </c>
      <c r="J883" s="487">
        <v>0</v>
      </c>
    </row>
    <row r="884" spans="1:10" x14ac:dyDescent="0.25">
      <c r="A884" s="487">
        <v>89871</v>
      </c>
      <c r="B884" s="6" t="s">
        <v>889</v>
      </c>
      <c r="C884" s="6" t="s">
        <v>41</v>
      </c>
      <c r="D884" s="6" t="s">
        <v>108</v>
      </c>
      <c r="E884" s="487">
        <v>15.63</v>
      </c>
      <c r="F884" s="487">
        <v>0</v>
      </c>
      <c r="G884" s="487">
        <v>0</v>
      </c>
      <c r="H884" s="487">
        <v>15.63</v>
      </c>
      <c r="I884" s="487">
        <v>0</v>
      </c>
      <c r="J884" s="487">
        <v>0</v>
      </c>
    </row>
    <row r="885" spans="1:10" x14ac:dyDescent="0.25">
      <c r="A885" s="487">
        <v>89872</v>
      </c>
      <c r="B885" s="6" t="s">
        <v>890</v>
      </c>
      <c r="C885" s="6" t="s">
        <v>41</v>
      </c>
      <c r="D885" s="6" t="s">
        <v>108</v>
      </c>
      <c r="E885" s="487">
        <v>6.31</v>
      </c>
      <c r="F885" s="487">
        <v>0</v>
      </c>
      <c r="G885" s="487">
        <v>0</v>
      </c>
      <c r="H885" s="487">
        <v>6.31</v>
      </c>
      <c r="I885" s="487">
        <v>0</v>
      </c>
      <c r="J885" s="487">
        <v>0</v>
      </c>
    </row>
    <row r="886" spans="1:10" x14ac:dyDescent="0.25">
      <c r="A886" s="487">
        <v>89873</v>
      </c>
      <c r="B886" s="6" t="s">
        <v>891</v>
      </c>
      <c r="C886" s="6" t="s">
        <v>41</v>
      </c>
      <c r="D886" s="6" t="s">
        <v>108</v>
      </c>
      <c r="E886" s="487">
        <v>76.22</v>
      </c>
      <c r="F886" s="487">
        <v>0</v>
      </c>
      <c r="G886" s="487">
        <v>0</v>
      </c>
      <c r="H886" s="487">
        <v>76.22</v>
      </c>
      <c r="I886" s="487">
        <v>0</v>
      </c>
      <c r="J886" s="487">
        <v>0</v>
      </c>
    </row>
    <row r="887" spans="1:10" x14ac:dyDescent="0.25">
      <c r="A887" s="487">
        <v>89874</v>
      </c>
      <c r="B887" s="6" t="s">
        <v>892</v>
      </c>
      <c r="C887" s="6" t="s">
        <v>41</v>
      </c>
      <c r="D887" s="6" t="s">
        <v>469</v>
      </c>
      <c r="E887" s="487">
        <v>177.4</v>
      </c>
      <c r="F887" s="487">
        <v>0</v>
      </c>
      <c r="G887" s="487">
        <v>177.4</v>
      </c>
      <c r="H887" s="487">
        <v>0</v>
      </c>
      <c r="I887" s="487">
        <v>0</v>
      </c>
      <c r="J887" s="487">
        <v>0</v>
      </c>
    </row>
    <row r="888" spans="1:10" x14ac:dyDescent="0.25">
      <c r="A888" s="487">
        <v>89878</v>
      </c>
      <c r="B888" s="6" t="s">
        <v>893</v>
      </c>
      <c r="C888" s="6" t="s">
        <v>41</v>
      </c>
      <c r="D888" s="6" t="s">
        <v>108</v>
      </c>
      <c r="E888" s="487">
        <v>47.94</v>
      </c>
      <c r="F888" s="487">
        <v>0</v>
      </c>
      <c r="G888" s="487">
        <v>0</v>
      </c>
      <c r="H888" s="487">
        <v>47.94</v>
      </c>
      <c r="I888" s="487">
        <v>0</v>
      </c>
      <c r="J888" s="487">
        <v>0</v>
      </c>
    </row>
    <row r="889" spans="1:10" x14ac:dyDescent="0.25">
      <c r="A889" s="487">
        <v>89879</v>
      </c>
      <c r="B889" s="6" t="s">
        <v>894</v>
      </c>
      <c r="C889" s="6" t="s">
        <v>41</v>
      </c>
      <c r="D889" s="6" t="s">
        <v>108</v>
      </c>
      <c r="E889" s="487">
        <v>16.47</v>
      </c>
      <c r="F889" s="487">
        <v>0</v>
      </c>
      <c r="G889" s="487">
        <v>0</v>
      </c>
      <c r="H889" s="487">
        <v>16.47</v>
      </c>
      <c r="I889" s="487">
        <v>0</v>
      </c>
      <c r="J889" s="487">
        <v>0</v>
      </c>
    </row>
    <row r="890" spans="1:10" x14ac:dyDescent="0.25">
      <c r="A890" s="487">
        <v>89880</v>
      </c>
      <c r="B890" s="6" t="s">
        <v>895</v>
      </c>
      <c r="C890" s="6" t="s">
        <v>41</v>
      </c>
      <c r="D890" s="6" t="s">
        <v>108</v>
      </c>
      <c r="E890" s="487">
        <v>6.65</v>
      </c>
      <c r="F890" s="487">
        <v>0</v>
      </c>
      <c r="G890" s="487">
        <v>0</v>
      </c>
      <c r="H890" s="487">
        <v>6.65</v>
      </c>
      <c r="I890" s="487">
        <v>0</v>
      </c>
      <c r="J890" s="487">
        <v>0</v>
      </c>
    </row>
    <row r="891" spans="1:10" x14ac:dyDescent="0.25">
      <c r="A891" s="487">
        <v>89881</v>
      </c>
      <c r="B891" s="6" t="s">
        <v>896</v>
      </c>
      <c r="C891" s="6" t="s">
        <v>41</v>
      </c>
      <c r="D891" s="6" t="s">
        <v>108</v>
      </c>
      <c r="E891" s="487">
        <v>80.930000000000007</v>
      </c>
      <c r="F891" s="487">
        <v>0</v>
      </c>
      <c r="G891" s="487">
        <v>0</v>
      </c>
      <c r="H891" s="487">
        <v>80.930000000000007</v>
      </c>
      <c r="I891" s="487">
        <v>0</v>
      </c>
      <c r="J891" s="487">
        <v>0</v>
      </c>
    </row>
    <row r="892" spans="1:10" x14ac:dyDescent="0.25">
      <c r="A892" s="487">
        <v>89882</v>
      </c>
      <c r="B892" s="6" t="s">
        <v>897</v>
      </c>
      <c r="C892" s="6" t="s">
        <v>41</v>
      </c>
      <c r="D892" s="6" t="s">
        <v>469</v>
      </c>
      <c r="E892" s="487">
        <v>204.68</v>
      </c>
      <c r="F892" s="487">
        <v>0</v>
      </c>
      <c r="G892" s="487">
        <v>204.68</v>
      </c>
      <c r="H892" s="487">
        <v>0</v>
      </c>
      <c r="I892" s="487">
        <v>0</v>
      </c>
      <c r="J892" s="487">
        <v>0</v>
      </c>
    </row>
    <row r="893" spans="1:10" x14ac:dyDescent="0.25">
      <c r="A893" s="487">
        <v>90582</v>
      </c>
      <c r="B893" s="6" t="s">
        <v>898</v>
      </c>
      <c r="C893" s="6" t="s">
        <v>41</v>
      </c>
      <c r="D893" s="6" t="s">
        <v>437</v>
      </c>
      <c r="E893" s="487">
        <v>0.4</v>
      </c>
      <c r="F893" s="487">
        <v>0</v>
      </c>
      <c r="G893" s="487">
        <v>0</v>
      </c>
      <c r="H893" s="487">
        <v>0.4</v>
      </c>
      <c r="I893" s="487">
        <v>0</v>
      </c>
      <c r="J893" s="487">
        <v>0</v>
      </c>
    </row>
    <row r="894" spans="1:10" x14ac:dyDescent="0.25">
      <c r="A894" s="487">
        <v>90583</v>
      </c>
      <c r="B894" s="6" t="s">
        <v>899</v>
      </c>
      <c r="C894" s="6" t="s">
        <v>41</v>
      </c>
      <c r="D894" s="6" t="s">
        <v>437</v>
      </c>
      <c r="E894" s="487">
        <v>0.09</v>
      </c>
      <c r="F894" s="487">
        <v>0</v>
      </c>
      <c r="G894" s="487">
        <v>0</v>
      </c>
      <c r="H894" s="487">
        <v>0.09</v>
      </c>
      <c r="I894" s="487">
        <v>0</v>
      </c>
      <c r="J894" s="487">
        <v>0</v>
      </c>
    </row>
    <row r="895" spans="1:10" x14ac:dyDescent="0.25">
      <c r="A895" s="487">
        <v>90584</v>
      </c>
      <c r="B895" s="6" t="s">
        <v>900</v>
      </c>
      <c r="C895" s="6" t="s">
        <v>41</v>
      </c>
      <c r="D895" s="6" t="s">
        <v>437</v>
      </c>
      <c r="E895" s="487">
        <v>0.32</v>
      </c>
      <c r="F895" s="487">
        <v>0</v>
      </c>
      <c r="G895" s="487">
        <v>0</v>
      </c>
      <c r="H895" s="487">
        <v>0.32</v>
      </c>
      <c r="I895" s="487">
        <v>0</v>
      </c>
      <c r="J895" s="487">
        <v>0</v>
      </c>
    </row>
    <row r="896" spans="1:10" x14ac:dyDescent="0.25">
      <c r="A896" s="487">
        <v>90585</v>
      </c>
      <c r="B896" s="6" t="s">
        <v>901</v>
      </c>
      <c r="C896" s="6" t="s">
        <v>41</v>
      </c>
      <c r="D896" s="6" t="s">
        <v>108</v>
      </c>
      <c r="E896" s="487">
        <v>0.44</v>
      </c>
      <c r="F896" s="487">
        <v>0</v>
      </c>
      <c r="G896" s="487">
        <v>0</v>
      </c>
      <c r="H896" s="487">
        <v>0</v>
      </c>
      <c r="I896" s="487">
        <v>0</v>
      </c>
      <c r="J896" s="487">
        <v>0.44</v>
      </c>
    </row>
    <row r="897" spans="1:10" x14ac:dyDescent="0.25">
      <c r="A897" s="487">
        <v>90621</v>
      </c>
      <c r="B897" s="6" t="s">
        <v>902</v>
      </c>
      <c r="C897" s="6" t="s">
        <v>41</v>
      </c>
      <c r="D897" s="6" t="s">
        <v>108</v>
      </c>
      <c r="E897" s="487">
        <v>2.2799999999999998</v>
      </c>
      <c r="F897" s="487">
        <v>0</v>
      </c>
      <c r="G897" s="487">
        <v>0</v>
      </c>
      <c r="H897" s="487">
        <v>2.2799999999999998</v>
      </c>
      <c r="I897" s="487">
        <v>0</v>
      </c>
      <c r="J897" s="487">
        <v>0</v>
      </c>
    </row>
    <row r="898" spans="1:10" x14ac:dyDescent="0.25">
      <c r="A898" s="487">
        <v>90622</v>
      </c>
      <c r="B898" s="6" t="s">
        <v>903</v>
      </c>
      <c r="C898" s="6" t="s">
        <v>41</v>
      </c>
      <c r="D898" s="6" t="s">
        <v>108</v>
      </c>
      <c r="E898" s="487">
        <v>0.52</v>
      </c>
      <c r="F898" s="487">
        <v>0</v>
      </c>
      <c r="G898" s="487">
        <v>0</v>
      </c>
      <c r="H898" s="487">
        <v>0.52</v>
      </c>
      <c r="I898" s="487">
        <v>0</v>
      </c>
      <c r="J898" s="487">
        <v>0</v>
      </c>
    </row>
    <row r="899" spans="1:10" x14ac:dyDescent="0.25">
      <c r="A899" s="487">
        <v>90623</v>
      </c>
      <c r="B899" s="6" t="s">
        <v>904</v>
      </c>
      <c r="C899" s="6" t="s">
        <v>41</v>
      </c>
      <c r="D899" s="6" t="s">
        <v>108</v>
      </c>
      <c r="E899" s="487">
        <v>2.85</v>
      </c>
      <c r="F899" s="487">
        <v>0</v>
      </c>
      <c r="G899" s="487">
        <v>0</v>
      </c>
      <c r="H899" s="487">
        <v>2.85</v>
      </c>
      <c r="I899" s="487">
        <v>0</v>
      </c>
      <c r="J899" s="487">
        <v>0</v>
      </c>
    </row>
    <row r="900" spans="1:10" x14ac:dyDescent="0.25">
      <c r="A900" s="487">
        <v>90624</v>
      </c>
      <c r="B900" s="6" t="s">
        <v>905</v>
      </c>
      <c r="C900" s="6" t="s">
        <v>41</v>
      </c>
      <c r="D900" s="6" t="s">
        <v>108</v>
      </c>
      <c r="E900" s="487">
        <v>2.69</v>
      </c>
      <c r="F900" s="487">
        <v>0</v>
      </c>
      <c r="G900" s="487">
        <v>0</v>
      </c>
      <c r="H900" s="487">
        <v>0</v>
      </c>
      <c r="I900" s="487">
        <v>0</v>
      </c>
      <c r="J900" s="487">
        <v>2.69</v>
      </c>
    </row>
    <row r="901" spans="1:10" x14ac:dyDescent="0.25">
      <c r="A901" s="487">
        <v>90627</v>
      </c>
      <c r="B901" s="6" t="s">
        <v>906</v>
      </c>
      <c r="C901" s="6" t="s">
        <v>41</v>
      </c>
      <c r="D901" s="6" t="s">
        <v>108</v>
      </c>
      <c r="E901" s="487">
        <v>52.15</v>
      </c>
      <c r="F901" s="487">
        <v>0</v>
      </c>
      <c r="G901" s="487">
        <v>0</v>
      </c>
      <c r="H901" s="487">
        <v>52.15</v>
      </c>
      <c r="I901" s="487">
        <v>0</v>
      </c>
      <c r="J901" s="487">
        <v>0</v>
      </c>
    </row>
    <row r="902" spans="1:10" x14ac:dyDescent="0.25">
      <c r="A902" s="487">
        <v>90628</v>
      </c>
      <c r="B902" s="6" t="s">
        <v>907</v>
      </c>
      <c r="C902" s="6" t="s">
        <v>41</v>
      </c>
      <c r="D902" s="6" t="s">
        <v>108</v>
      </c>
      <c r="E902" s="487">
        <v>13.99</v>
      </c>
      <c r="F902" s="487">
        <v>0</v>
      </c>
      <c r="G902" s="487">
        <v>0</v>
      </c>
      <c r="H902" s="487">
        <v>13.99</v>
      </c>
      <c r="I902" s="487">
        <v>0</v>
      </c>
      <c r="J902" s="487">
        <v>0</v>
      </c>
    </row>
    <row r="903" spans="1:10" x14ac:dyDescent="0.25">
      <c r="A903" s="487">
        <v>90629</v>
      </c>
      <c r="B903" s="6" t="s">
        <v>908</v>
      </c>
      <c r="C903" s="6" t="s">
        <v>41</v>
      </c>
      <c r="D903" s="6" t="s">
        <v>108</v>
      </c>
      <c r="E903" s="487">
        <v>65.260000000000005</v>
      </c>
      <c r="F903" s="487">
        <v>0</v>
      </c>
      <c r="G903" s="487">
        <v>0</v>
      </c>
      <c r="H903" s="487">
        <v>65.260000000000005</v>
      </c>
      <c r="I903" s="487">
        <v>0</v>
      </c>
      <c r="J903" s="487">
        <v>0</v>
      </c>
    </row>
    <row r="904" spans="1:10" x14ac:dyDescent="0.25">
      <c r="A904" s="487">
        <v>90630</v>
      </c>
      <c r="B904" s="6" t="s">
        <v>909</v>
      </c>
      <c r="C904" s="6" t="s">
        <v>41</v>
      </c>
      <c r="D904" s="6" t="s">
        <v>108</v>
      </c>
      <c r="E904" s="487">
        <v>1.28</v>
      </c>
      <c r="F904" s="487">
        <v>0</v>
      </c>
      <c r="G904" s="487">
        <v>0</v>
      </c>
      <c r="H904" s="487">
        <v>0</v>
      </c>
      <c r="I904" s="487">
        <v>0</v>
      </c>
      <c r="J904" s="487">
        <v>1.28</v>
      </c>
    </row>
    <row r="905" spans="1:10" x14ac:dyDescent="0.25">
      <c r="A905" s="487">
        <v>90633</v>
      </c>
      <c r="B905" s="6" t="s">
        <v>910</v>
      </c>
      <c r="C905" s="6" t="s">
        <v>41</v>
      </c>
      <c r="D905" s="6" t="s">
        <v>108</v>
      </c>
      <c r="E905" s="487">
        <v>3.85</v>
      </c>
      <c r="F905" s="487">
        <v>0</v>
      </c>
      <c r="G905" s="487">
        <v>0</v>
      </c>
      <c r="H905" s="487">
        <v>3.85</v>
      </c>
      <c r="I905" s="487">
        <v>0</v>
      </c>
      <c r="J905" s="487">
        <v>0</v>
      </c>
    </row>
    <row r="906" spans="1:10" x14ac:dyDescent="0.25">
      <c r="A906" s="487">
        <v>90634</v>
      </c>
      <c r="B906" s="6" t="s">
        <v>911</v>
      </c>
      <c r="C906" s="6" t="s">
        <v>41</v>
      </c>
      <c r="D906" s="6" t="s">
        <v>108</v>
      </c>
      <c r="E906" s="487">
        <v>0.89</v>
      </c>
      <c r="F906" s="487">
        <v>0</v>
      </c>
      <c r="G906" s="487">
        <v>0</v>
      </c>
      <c r="H906" s="487">
        <v>0.89</v>
      </c>
      <c r="I906" s="487">
        <v>0</v>
      </c>
      <c r="J906" s="487">
        <v>0</v>
      </c>
    </row>
    <row r="907" spans="1:10" x14ac:dyDescent="0.25">
      <c r="A907" s="487">
        <v>90635</v>
      </c>
      <c r="B907" s="6" t="s">
        <v>912</v>
      </c>
      <c r="C907" s="6" t="s">
        <v>41</v>
      </c>
      <c r="D907" s="6" t="s">
        <v>108</v>
      </c>
      <c r="E907" s="487">
        <v>4.21</v>
      </c>
      <c r="F907" s="487">
        <v>0</v>
      </c>
      <c r="G907" s="487">
        <v>0</v>
      </c>
      <c r="H907" s="487">
        <v>4.21</v>
      </c>
      <c r="I907" s="487">
        <v>0</v>
      </c>
      <c r="J907" s="487">
        <v>0</v>
      </c>
    </row>
    <row r="908" spans="1:10" x14ac:dyDescent="0.25">
      <c r="A908" s="487">
        <v>90636</v>
      </c>
      <c r="B908" s="6" t="s">
        <v>913</v>
      </c>
      <c r="C908" s="6" t="s">
        <v>41</v>
      </c>
      <c r="D908" s="6" t="s">
        <v>108</v>
      </c>
      <c r="E908" s="487">
        <v>5.38</v>
      </c>
      <c r="F908" s="487">
        <v>0</v>
      </c>
      <c r="G908" s="487">
        <v>0</v>
      </c>
      <c r="H908" s="487">
        <v>0</v>
      </c>
      <c r="I908" s="487">
        <v>0</v>
      </c>
      <c r="J908" s="487">
        <v>5.38</v>
      </c>
    </row>
    <row r="909" spans="1:10" x14ac:dyDescent="0.25">
      <c r="A909" s="487">
        <v>90639</v>
      </c>
      <c r="B909" s="6" t="s">
        <v>914</v>
      </c>
      <c r="C909" s="6" t="s">
        <v>41</v>
      </c>
      <c r="D909" s="6" t="s">
        <v>108</v>
      </c>
      <c r="E909" s="487">
        <v>5.74</v>
      </c>
      <c r="F909" s="487">
        <v>0</v>
      </c>
      <c r="G909" s="487">
        <v>0</v>
      </c>
      <c r="H909" s="487">
        <v>5.74</v>
      </c>
      <c r="I909" s="487">
        <v>0</v>
      </c>
      <c r="J909" s="487">
        <v>0</v>
      </c>
    </row>
    <row r="910" spans="1:10" x14ac:dyDescent="0.25">
      <c r="A910" s="487">
        <v>90640</v>
      </c>
      <c r="B910" s="6" t="s">
        <v>915</v>
      </c>
      <c r="C910" s="6" t="s">
        <v>41</v>
      </c>
      <c r="D910" s="6" t="s">
        <v>108</v>
      </c>
      <c r="E910" s="487">
        <v>1.32</v>
      </c>
      <c r="F910" s="487">
        <v>0</v>
      </c>
      <c r="G910" s="487">
        <v>0</v>
      </c>
      <c r="H910" s="487">
        <v>1.32</v>
      </c>
      <c r="I910" s="487">
        <v>0</v>
      </c>
      <c r="J910" s="487">
        <v>0</v>
      </c>
    </row>
    <row r="911" spans="1:10" x14ac:dyDescent="0.25">
      <c r="A911" s="487">
        <v>90641</v>
      </c>
      <c r="B911" s="6" t="s">
        <v>916</v>
      </c>
      <c r="C911" s="6" t="s">
        <v>41</v>
      </c>
      <c r="D911" s="6" t="s">
        <v>108</v>
      </c>
      <c r="E911" s="487">
        <v>6.28</v>
      </c>
      <c r="F911" s="487">
        <v>0</v>
      </c>
      <c r="G911" s="487">
        <v>0</v>
      </c>
      <c r="H911" s="487">
        <v>6.28</v>
      </c>
      <c r="I911" s="487">
        <v>0</v>
      </c>
      <c r="J911" s="487">
        <v>0</v>
      </c>
    </row>
    <row r="912" spans="1:10" x14ac:dyDescent="0.25">
      <c r="A912" s="487">
        <v>90642</v>
      </c>
      <c r="B912" s="6" t="s">
        <v>917</v>
      </c>
      <c r="C912" s="6" t="s">
        <v>41</v>
      </c>
      <c r="D912" s="6" t="s">
        <v>469</v>
      </c>
      <c r="E912" s="487">
        <v>12.64</v>
      </c>
      <c r="F912" s="487">
        <v>0</v>
      </c>
      <c r="G912" s="487">
        <v>12.64</v>
      </c>
      <c r="H912" s="487">
        <v>0</v>
      </c>
      <c r="I912" s="487">
        <v>0</v>
      </c>
      <c r="J912" s="487">
        <v>0</v>
      </c>
    </row>
    <row r="913" spans="1:10" x14ac:dyDescent="0.25">
      <c r="A913" s="487">
        <v>90646</v>
      </c>
      <c r="B913" s="6" t="s">
        <v>918</v>
      </c>
      <c r="C913" s="6" t="s">
        <v>41</v>
      </c>
      <c r="D913" s="6" t="s">
        <v>108</v>
      </c>
      <c r="E913" s="487">
        <v>0.77</v>
      </c>
      <c r="F913" s="487">
        <v>0</v>
      </c>
      <c r="G913" s="487">
        <v>0</v>
      </c>
      <c r="H913" s="487">
        <v>0.77</v>
      </c>
      <c r="I913" s="487">
        <v>0</v>
      </c>
      <c r="J913" s="487">
        <v>0</v>
      </c>
    </row>
    <row r="914" spans="1:10" x14ac:dyDescent="0.25">
      <c r="A914" s="487">
        <v>90647</v>
      </c>
      <c r="B914" s="6" t="s">
        <v>919</v>
      </c>
      <c r="C914" s="6" t="s">
        <v>41</v>
      </c>
      <c r="D914" s="6" t="s">
        <v>108</v>
      </c>
      <c r="E914" s="487">
        <v>0.17</v>
      </c>
      <c r="F914" s="487">
        <v>0</v>
      </c>
      <c r="G914" s="487">
        <v>0</v>
      </c>
      <c r="H914" s="487">
        <v>0.17</v>
      </c>
      <c r="I914" s="487">
        <v>0</v>
      </c>
      <c r="J914" s="487">
        <v>0</v>
      </c>
    </row>
    <row r="915" spans="1:10" x14ac:dyDescent="0.25">
      <c r="A915" s="487">
        <v>90648</v>
      </c>
      <c r="B915" s="6" t="s">
        <v>920</v>
      </c>
      <c r="C915" s="6" t="s">
        <v>41</v>
      </c>
      <c r="D915" s="6" t="s">
        <v>108</v>
      </c>
      <c r="E915" s="487">
        <v>0.84</v>
      </c>
      <c r="F915" s="487">
        <v>0</v>
      </c>
      <c r="G915" s="487">
        <v>0</v>
      </c>
      <c r="H915" s="487">
        <v>0.84</v>
      </c>
      <c r="I915" s="487">
        <v>0</v>
      </c>
      <c r="J915" s="487">
        <v>0</v>
      </c>
    </row>
    <row r="916" spans="1:10" x14ac:dyDescent="0.25">
      <c r="A916" s="487">
        <v>90649</v>
      </c>
      <c r="B916" s="6" t="s">
        <v>921</v>
      </c>
      <c r="C916" s="6" t="s">
        <v>41</v>
      </c>
      <c r="D916" s="6" t="s">
        <v>469</v>
      </c>
      <c r="E916" s="487">
        <v>8.36</v>
      </c>
      <c r="F916" s="487">
        <v>0</v>
      </c>
      <c r="G916" s="487">
        <v>0</v>
      </c>
      <c r="H916" s="487">
        <v>0</v>
      </c>
      <c r="I916" s="487">
        <v>0</v>
      </c>
      <c r="J916" s="487">
        <v>8.36</v>
      </c>
    </row>
    <row r="917" spans="1:10" x14ac:dyDescent="0.25">
      <c r="A917" s="487">
        <v>90652</v>
      </c>
      <c r="B917" s="6" t="s">
        <v>922</v>
      </c>
      <c r="C917" s="6" t="s">
        <v>41</v>
      </c>
      <c r="D917" s="6" t="s">
        <v>108</v>
      </c>
      <c r="E917" s="487">
        <v>3.74</v>
      </c>
      <c r="F917" s="487">
        <v>0</v>
      </c>
      <c r="G917" s="487">
        <v>0</v>
      </c>
      <c r="H917" s="487">
        <v>3.74</v>
      </c>
      <c r="I917" s="487">
        <v>0</v>
      </c>
      <c r="J917" s="487">
        <v>0</v>
      </c>
    </row>
    <row r="918" spans="1:10" x14ac:dyDescent="0.25">
      <c r="A918" s="487">
        <v>90653</v>
      </c>
      <c r="B918" s="6" t="s">
        <v>923</v>
      </c>
      <c r="C918" s="6" t="s">
        <v>41</v>
      </c>
      <c r="D918" s="6" t="s">
        <v>108</v>
      </c>
      <c r="E918" s="487">
        <v>0.86</v>
      </c>
      <c r="F918" s="487">
        <v>0</v>
      </c>
      <c r="G918" s="487">
        <v>0</v>
      </c>
      <c r="H918" s="487">
        <v>0.86</v>
      </c>
      <c r="I918" s="487">
        <v>0</v>
      </c>
      <c r="J918" s="487">
        <v>0</v>
      </c>
    </row>
    <row r="919" spans="1:10" x14ac:dyDescent="0.25">
      <c r="A919" s="487">
        <v>90654</v>
      </c>
      <c r="B919" s="6" t="s">
        <v>924</v>
      </c>
      <c r="C919" s="6" t="s">
        <v>41</v>
      </c>
      <c r="D919" s="6" t="s">
        <v>108</v>
      </c>
      <c r="E919" s="487">
        <v>4.09</v>
      </c>
      <c r="F919" s="487">
        <v>0</v>
      </c>
      <c r="G919" s="487">
        <v>0</v>
      </c>
      <c r="H919" s="487">
        <v>4.09</v>
      </c>
      <c r="I919" s="487">
        <v>0</v>
      </c>
      <c r="J919" s="487">
        <v>0</v>
      </c>
    </row>
    <row r="920" spans="1:10" x14ac:dyDescent="0.25">
      <c r="A920" s="487">
        <v>90655</v>
      </c>
      <c r="B920" s="6" t="s">
        <v>925</v>
      </c>
      <c r="C920" s="6" t="s">
        <v>41</v>
      </c>
      <c r="D920" s="6" t="s">
        <v>469</v>
      </c>
      <c r="E920" s="487">
        <v>5.5</v>
      </c>
      <c r="F920" s="487">
        <v>0</v>
      </c>
      <c r="G920" s="487">
        <v>0</v>
      </c>
      <c r="H920" s="487">
        <v>0</v>
      </c>
      <c r="I920" s="487">
        <v>0</v>
      </c>
      <c r="J920" s="487">
        <v>5.5</v>
      </c>
    </row>
    <row r="921" spans="1:10" x14ac:dyDescent="0.25">
      <c r="A921" s="487">
        <v>90658</v>
      </c>
      <c r="B921" s="6" t="s">
        <v>926</v>
      </c>
      <c r="C921" s="6" t="s">
        <v>41</v>
      </c>
      <c r="D921" s="6" t="s">
        <v>108</v>
      </c>
      <c r="E921" s="487">
        <v>4.01</v>
      </c>
      <c r="F921" s="487">
        <v>0</v>
      </c>
      <c r="G921" s="487">
        <v>0</v>
      </c>
      <c r="H921" s="487">
        <v>4.01</v>
      </c>
      <c r="I921" s="487">
        <v>0</v>
      </c>
      <c r="J921" s="487">
        <v>0</v>
      </c>
    </row>
    <row r="922" spans="1:10" x14ac:dyDescent="0.25">
      <c r="A922" s="487">
        <v>90659</v>
      </c>
      <c r="B922" s="6" t="s">
        <v>927</v>
      </c>
      <c r="C922" s="6" t="s">
        <v>41</v>
      </c>
      <c r="D922" s="6" t="s">
        <v>108</v>
      </c>
      <c r="E922" s="487">
        <v>0.92</v>
      </c>
      <c r="F922" s="487">
        <v>0</v>
      </c>
      <c r="G922" s="487">
        <v>0</v>
      </c>
      <c r="H922" s="487">
        <v>0.92</v>
      </c>
      <c r="I922" s="487">
        <v>0</v>
      </c>
      <c r="J922" s="487">
        <v>0</v>
      </c>
    </row>
    <row r="923" spans="1:10" x14ac:dyDescent="0.25">
      <c r="A923" s="487">
        <v>90660</v>
      </c>
      <c r="B923" s="6" t="s">
        <v>928</v>
      </c>
      <c r="C923" s="6" t="s">
        <v>41</v>
      </c>
      <c r="D923" s="6" t="s">
        <v>108</v>
      </c>
      <c r="E923" s="487">
        <v>4.38</v>
      </c>
      <c r="F923" s="487">
        <v>0</v>
      </c>
      <c r="G923" s="487">
        <v>0</v>
      </c>
      <c r="H923" s="487">
        <v>4.38</v>
      </c>
      <c r="I923" s="487">
        <v>0</v>
      </c>
      <c r="J923" s="487">
        <v>0</v>
      </c>
    </row>
    <row r="924" spans="1:10" x14ac:dyDescent="0.25">
      <c r="A924" s="487">
        <v>90661</v>
      </c>
      <c r="B924" s="6" t="s">
        <v>929</v>
      </c>
      <c r="C924" s="6" t="s">
        <v>41</v>
      </c>
      <c r="D924" s="6" t="s">
        <v>469</v>
      </c>
      <c r="E924" s="487">
        <v>5.5</v>
      </c>
      <c r="F924" s="487">
        <v>0</v>
      </c>
      <c r="G924" s="487">
        <v>0</v>
      </c>
      <c r="H924" s="487">
        <v>0</v>
      </c>
      <c r="I924" s="487">
        <v>0</v>
      </c>
      <c r="J924" s="487">
        <v>5.5</v>
      </c>
    </row>
    <row r="925" spans="1:10" x14ac:dyDescent="0.25">
      <c r="A925" s="487">
        <v>90664</v>
      </c>
      <c r="B925" s="6" t="s">
        <v>9396</v>
      </c>
      <c r="C925" s="6" t="s">
        <v>41</v>
      </c>
      <c r="D925" s="6" t="s">
        <v>437</v>
      </c>
      <c r="E925" s="487">
        <v>6.67</v>
      </c>
      <c r="F925" s="487">
        <v>0</v>
      </c>
      <c r="G925" s="487">
        <v>0</v>
      </c>
      <c r="H925" s="487">
        <v>6.67</v>
      </c>
      <c r="I925" s="487">
        <v>0</v>
      </c>
      <c r="J925" s="487">
        <v>0</v>
      </c>
    </row>
    <row r="926" spans="1:10" x14ac:dyDescent="0.25">
      <c r="A926" s="487">
        <v>90665</v>
      </c>
      <c r="B926" s="6" t="s">
        <v>9397</v>
      </c>
      <c r="C926" s="6" t="s">
        <v>41</v>
      </c>
      <c r="D926" s="6" t="s">
        <v>437</v>
      </c>
      <c r="E926" s="487">
        <v>1.78</v>
      </c>
      <c r="F926" s="487">
        <v>0</v>
      </c>
      <c r="G926" s="487">
        <v>0</v>
      </c>
      <c r="H926" s="487">
        <v>1.78</v>
      </c>
      <c r="I926" s="487">
        <v>0</v>
      </c>
      <c r="J926" s="487">
        <v>0</v>
      </c>
    </row>
    <row r="927" spans="1:10" x14ac:dyDescent="0.25">
      <c r="A927" s="487">
        <v>90666</v>
      </c>
      <c r="B927" s="6" t="s">
        <v>9398</v>
      </c>
      <c r="C927" s="6" t="s">
        <v>41</v>
      </c>
      <c r="D927" s="6" t="s">
        <v>437</v>
      </c>
      <c r="E927" s="487">
        <v>8.75</v>
      </c>
      <c r="F927" s="487">
        <v>0</v>
      </c>
      <c r="G927" s="487">
        <v>0</v>
      </c>
      <c r="H927" s="487">
        <v>8.75</v>
      </c>
      <c r="I927" s="487">
        <v>0</v>
      </c>
      <c r="J927" s="487">
        <v>0</v>
      </c>
    </row>
    <row r="928" spans="1:10" x14ac:dyDescent="0.25">
      <c r="A928" s="487">
        <v>90667</v>
      </c>
      <c r="B928" s="6" t="s">
        <v>9399</v>
      </c>
      <c r="C928" s="6" t="s">
        <v>41</v>
      </c>
      <c r="D928" s="6" t="s">
        <v>469</v>
      </c>
      <c r="E928" s="487">
        <v>15.06</v>
      </c>
      <c r="F928" s="487">
        <v>0</v>
      </c>
      <c r="G928" s="487">
        <v>15.06</v>
      </c>
      <c r="H928" s="487">
        <v>0</v>
      </c>
      <c r="I928" s="487">
        <v>0</v>
      </c>
      <c r="J928" s="487">
        <v>0</v>
      </c>
    </row>
    <row r="929" spans="1:10" x14ac:dyDescent="0.25">
      <c r="A929" s="487">
        <v>90670</v>
      </c>
      <c r="B929" s="6" t="s">
        <v>930</v>
      </c>
      <c r="C929" s="6" t="s">
        <v>41</v>
      </c>
      <c r="D929" s="6" t="s">
        <v>108</v>
      </c>
      <c r="E929" s="487">
        <v>239.35</v>
      </c>
      <c r="F929" s="487">
        <v>0</v>
      </c>
      <c r="G929" s="487">
        <v>0</v>
      </c>
      <c r="H929" s="487">
        <v>239.35</v>
      </c>
      <c r="I929" s="487">
        <v>0</v>
      </c>
      <c r="J929" s="487">
        <v>0</v>
      </c>
    </row>
    <row r="930" spans="1:10" x14ac:dyDescent="0.25">
      <c r="A930" s="487">
        <v>90671</v>
      </c>
      <c r="B930" s="6" t="s">
        <v>931</v>
      </c>
      <c r="C930" s="6" t="s">
        <v>41</v>
      </c>
      <c r="D930" s="6" t="s">
        <v>108</v>
      </c>
      <c r="E930" s="487">
        <v>64.209999999999994</v>
      </c>
      <c r="F930" s="487">
        <v>0</v>
      </c>
      <c r="G930" s="487">
        <v>0</v>
      </c>
      <c r="H930" s="487">
        <v>64.209999999999994</v>
      </c>
      <c r="I930" s="487">
        <v>0</v>
      </c>
      <c r="J930" s="487">
        <v>0</v>
      </c>
    </row>
    <row r="931" spans="1:10" x14ac:dyDescent="0.25">
      <c r="A931" s="487">
        <v>90672</v>
      </c>
      <c r="B931" s="6" t="s">
        <v>932</v>
      </c>
      <c r="C931" s="6" t="s">
        <v>41</v>
      </c>
      <c r="D931" s="6" t="s">
        <v>108</v>
      </c>
      <c r="E931" s="487">
        <v>299.52999999999997</v>
      </c>
      <c r="F931" s="487">
        <v>0</v>
      </c>
      <c r="G931" s="487">
        <v>0</v>
      </c>
      <c r="H931" s="487">
        <v>299.52999999999997</v>
      </c>
      <c r="I931" s="487">
        <v>0</v>
      </c>
      <c r="J931" s="487">
        <v>0</v>
      </c>
    </row>
    <row r="932" spans="1:10" x14ac:dyDescent="0.25">
      <c r="A932" s="487">
        <v>90673</v>
      </c>
      <c r="B932" s="6" t="s">
        <v>933</v>
      </c>
      <c r="C932" s="6" t="s">
        <v>41</v>
      </c>
      <c r="D932" s="6" t="s">
        <v>469</v>
      </c>
      <c r="E932" s="487">
        <v>120.33</v>
      </c>
      <c r="F932" s="487">
        <v>0</v>
      </c>
      <c r="G932" s="487">
        <v>120.33</v>
      </c>
      <c r="H932" s="487">
        <v>0</v>
      </c>
      <c r="I932" s="487">
        <v>0</v>
      </c>
      <c r="J932" s="487">
        <v>0</v>
      </c>
    </row>
    <row r="933" spans="1:10" x14ac:dyDescent="0.25">
      <c r="A933" s="487">
        <v>90676</v>
      </c>
      <c r="B933" s="6" t="s">
        <v>934</v>
      </c>
      <c r="C933" s="6" t="s">
        <v>41</v>
      </c>
      <c r="D933" s="6" t="s">
        <v>108</v>
      </c>
      <c r="E933" s="487">
        <v>116.31</v>
      </c>
      <c r="F933" s="487">
        <v>0</v>
      </c>
      <c r="G933" s="487">
        <v>0</v>
      </c>
      <c r="H933" s="487">
        <v>116.31</v>
      </c>
      <c r="I933" s="487">
        <v>0</v>
      </c>
      <c r="J933" s="487">
        <v>0</v>
      </c>
    </row>
    <row r="934" spans="1:10" x14ac:dyDescent="0.25">
      <c r="A934" s="487">
        <v>90677</v>
      </c>
      <c r="B934" s="6" t="s">
        <v>935</v>
      </c>
      <c r="C934" s="6" t="s">
        <v>41</v>
      </c>
      <c r="D934" s="6" t="s">
        <v>108</v>
      </c>
      <c r="E934" s="487">
        <v>34.82</v>
      </c>
      <c r="F934" s="487">
        <v>0</v>
      </c>
      <c r="G934" s="487">
        <v>0</v>
      </c>
      <c r="H934" s="487">
        <v>34.82</v>
      </c>
      <c r="I934" s="487">
        <v>0</v>
      </c>
      <c r="J934" s="487">
        <v>0</v>
      </c>
    </row>
    <row r="935" spans="1:10" x14ac:dyDescent="0.25">
      <c r="A935" s="487">
        <v>90678</v>
      </c>
      <c r="B935" s="6" t="s">
        <v>936</v>
      </c>
      <c r="C935" s="6" t="s">
        <v>41</v>
      </c>
      <c r="D935" s="6" t="s">
        <v>108</v>
      </c>
      <c r="E935" s="487">
        <v>161.32</v>
      </c>
      <c r="F935" s="487">
        <v>0</v>
      </c>
      <c r="G935" s="487">
        <v>0</v>
      </c>
      <c r="H935" s="487">
        <v>161.32</v>
      </c>
      <c r="I935" s="487">
        <v>0</v>
      </c>
      <c r="J935" s="487">
        <v>0</v>
      </c>
    </row>
    <row r="936" spans="1:10" x14ac:dyDescent="0.25">
      <c r="A936" s="487">
        <v>90679</v>
      </c>
      <c r="B936" s="6" t="s">
        <v>937</v>
      </c>
      <c r="C936" s="6" t="s">
        <v>41</v>
      </c>
      <c r="D936" s="6" t="s">
        <v>469</v>
      </c>
      <c r="E936" s="487">
        <v>92.28</v>
      </c>
      <c r="F936" s="487">
        <v>0</v>
      </c>
      <c r="G936" s="487">
        <v>92.28</v>
      </c>
      <c r="H936" s="487">
        <v>0</v>
      </c>
      <c r="I936" s="487">
        <v>0</v>
      </c>
      <c r="J936" s="487">
        <v>0</v>
      </c>
    </row>
    <row r="937" spans="1:10" x14ac:dyDescent="0.25">
      <c r="A937" s="487">
        <v>90682</v>
      </c>
      <c r="B937" s="6" t="s">
        <v>9400</v>
      </c>
      <c r="C937" s="6" t="s">
        <v>41</v>
      </c>
      <c r="D937" s="6" t="s">
        <v>437</v>
      </c>
      <c r="E937" s="487">
        <v>30.9</v>
      </c>
      <c r="F937" s="487">
        <v>0</v>
      </c>
      <c r="G937" s="487">
        <v>0</v>
      </c>
      <c r="H937" s="487">
        <v>30.9</v>
      </c>
      <c r="I937" s="487">
        <v>0</v>
      </c>
      <c r="J937" s="487">
        <v>0</v>
      </c>
    </row>
    <row r="938" spans="1:10" x14ac:dyDescent="0.25">
      <c r="A938" s="487">
        <v>90683</v>
      </c>
      <c r="B938" s="6" t="s">
        <v>9401</v>
      </c>
      <c r="C938" s="6" t="s">
        <v>41</v>
      </c>
      <c r="D938" s="6" t="s">
        <v>437</v>
      </c>
      <c r="E938" s="487">
        <v>7.62</v>
      </c>
      <c r="F938" s="487">
        <v>0</v>
      </c>
      <c r="G938" s="487">
        <v>0</v>
      </c>
      <c r="H938" s="487">
        <v>7.62</v>
      </c>
      <c r="I938" s="487">
        <v>0</v>
      </c>
      <c r="J938" s="487">
        <v>0</v>
      </c>
    </row>
    <row r="939" spans="1:10" x14ac:dyDescent="0.25">
      <c r="A939" s="487">
        <v>90684</v>
      </c>
      <c r="B939" s="6" t="s">
        <v>9402</v>
      </c>
      <c r="C939" s="6" t="s">
        <v>41</v>
      </c>
      <c r="D939" s="6" t="s">
        <v>437</v>
      </c>
      <c r="E939" s="487">
        <v>36.049999999999997</v>
      </c>
      <c r="F939" s="487">
        <v>0</v>
      </c>
      <c r="G939" s="487">
        <v>0</v>
      </c>
      <c r="H939" s="487">
        <v>36.049999999999997</v>
      </c>
      <c r="I939" s="487">
        <v>0</v>
      </c>
      <c r="J939" s="487">
        <v>0</v>
      </c>
    </row>
    <row r="940" spans="1:10" x14ac:dyDescent="0.25">
      <c r="A940" s="487">
        <v>90685</v>
      </c>
      <c r="B940" s="6" t="s">
        <v>9403</v>
      </c>
      <c r="C940" s="6" t="s">
        <v>41</v>
      </c>
      <c r="D940" s="6" t="s">
        <v>469</v>
      </c>
      <c r="E940" s="487">
        <v>57.26</v>
      </c>
      <c r="F940" s="487">
        <v>0</v>
      </c>
      <c r="G940" s="487">
        <v>57.26</v>
      </c>
      <c r="H940" s="487">
        <v>0</v>
      </c>
      <c r="I940" s="487">
        <v>0</v>
      </c>
      <c r="J940" s="487">
        <v>0</v>
      </c>
    </row>
    <row r="941" spans="1:10" x14ac:dyDescent="0.25">
      <c r="A941" s="487">
        <v>90688</v>
      </c>
      <c r="B941" s="6" t="s">
        <v>938</v>
      </c>
      <c r="C941" s="6" t="s">
        <v>41</v>
      </c>
      <c r="D941" s="6" t="s">
        <v>469</v>
      </c>
      <c r="E941" s="487">
        <v>25.6</v>
      </c>
      <c r="F941" s="487">
        <v>0</v>
      </c>
      <c r="G941" s="487">
        <v>0</v>
      </c>
      <c r="H941" s="487">
        <v>25.6</v>
      </c>
      <c r="I941" s="487">
        <v>0</v>
      </c>
      <c r="J941" s="487">
        <v>0</v>
      </c>
    </row>
    <row r="942" spans="1:10" x14ac:dyDescent="0.25">
      <c r="A942" s="487">
        <v>90689</v>
      </c>
      <c r="B942" s="6" t="s">
        <v>939</v>
      </c>
      <c r="C942" s="6" t="s">
        <v>41</v>
      </c>
      <c r="D942" s="6" t="s">
        <v>469</v>
      </c>
      <c r="E942" s="487">
        <v>5.05</v>
      </c>
      <c r="F942" s="487">
        <v>0</v>
      </c>
      <c r="G942" s="487">
        <v>0</v>
      </c>
      <c r="H942" s="487">
        <v>5.05</v>
      </c>
      <c r="I942" s="487">
        <v>0</v>
      </c>
      <c r="J942" s="487">
        <v>0</v>
      </c>
    </row>
    <row r="943" spans="1:10" x14ac:dyDescent="0.25">
      <c r="A943" s="487">
        <v>90690</v>
      </c>
      <c r="B943" s="6" t="s">
        <v>940</v>
      </c>
      <c r="C943" s="6" t="s">
        <v>41</v>
      </c>
      <c r="D943" s="6" t="s">
        <v>469</v>
      </c>
      <c r="E943" s="487">
        <v>32</v>
      </c>
      <c r="F943" s="487">
        <v>0</v>
      </c>
      <c r="G943" s="487">
        <v>0</v>
      </c>
      <c r="H943" s="487">
        <v>32</v>
      </c>
      <c r="I943" s="487">
        <v>0</v>
      </c>
      <c r="J943" s="487">
        <v>0</v>
      </c>
    </row>
    <row r="944" spans="1:10" x14ac:dyDescent="0.25">
      <c r="A944" s="487">
        <v>90691</v>
      </c>
      <c r="B944" s="6" t="s">
        <v>941</v>
      </c>
      <c r="C944" s="6" t="s">
        <v>41</v>
      </c>
      <c r="D944" s="6" t="s">
        <v>469</v>
      </c>
      <c r="E944" s="487">
        <v>40.090000000000003</v>
      </c>
      <c r="F944" s="487">
        <v>0</v>
      </c>
      <c r="G944" s="487">
        <v>40.090000000000003</v>
      </c>
      <c r="H944" s="487">
        <v>0</v>
      </c>
      <c r="I944" s="487">
        <v>0</v>
      </c>
      <c r="J944" s="487">
        <v>0</v>
      </c>
    </row>
    <row r="945" spans="1:10" x14ac:dyDescent="0.25">
      <c r="A945" s="487">
        <v>90957</v>
      </c>
      <c r="B945" s="6" t="s">
        <v>942</v>
      </c>
      <c r="C945" s="6" t="s">
        <v>41</v>
      </c>
      <c r="D945" s="6" t="s">
        <v>437</v>
      </c>
      <c r="E945" s="487">
        <v>4.97</v>
      </c>
      <c r="F945" s="487">
        <v>0</v>
      </c>
      <c r="G945" s="487">
        <v>0</v>
      </c>
      <c r="H945" s="487">
        <v>4.97</v>
      </c>
      <c r="I945" s="487">
        <v>0</v>
      </c>
      <c r="J945" s="487">
        <v>0</v>
      </c>
    </row>
    <row r="946" spans="1:10" x14ac:dyDescent="0.25">
      <c r="A946" s="487">
        <v>90958</v>
      </c>
      <c r="B946" s="6" t="s">
        <v>943</v>
      </c>
      <c r="C946" s="6" t="s">
        <v>41</v>
      </c>
      <c r="D946" s="6" t="s">
        <v>437</v>
      </c>
      <c r="E946" s="487">
        <v>1.33</v>
      </c>
      <c r="F946" s="487">
        <v>0</v>
      </c>
      <c r="G946" s="487">
        <v>0</v>
      </c>
      <c r="H946" s="487">
        <v>1.33</v>
      </c>
      <c r="I946" s="487">
        <v>0</v>
      </c>
      <c r="J946" s="487">
        <v>0</v>
      </c>
    </row>
    <row r="947" spans="1:10" x14ac:dyDescent="0.25">
      <c r="A947" s="487">
        <v>90960</v>
      </c>
      <c r="B947" s="6" t="s">
        <v>944</v>
      </c>
      <c r="C947" s="6" t="s">
        <v>41</v>
      </c>
      <c r="D947" s="6" t="s">
        <v>437</v>
      </c>
      <c r="E947" s="487">
        <v>6.63</v>
      </c>
      <c r="F947" s="487">
        <v>0</v>
      </c>
      <c r="G947" s="487">
        <v>0</v>
      </c>
      <c r="H947" s="487">
        <v>6.63</v>
      </c>
      <c r="I947" s="487">
        <v>0</v>
      </c>
      <c r="J947" s="487">
        <v>0</v>
      </c>
    </row>
    <row r="948" spans="1:10" x14ac:dyDescent="0.25">
      <c r="A948" s="487">
        <v>90961</v>
      </c>
      <c r="B948" s="6" t="s">
        <v>945</v>
      </c>
      <c r="C948" s="6" t="s">
        <v>41</v>
      </c>
      <c r="D948" s="6" t="s">
        <v>437</v>
      </c>
      <c r="E948" s="487">
        <v>1.78</v>
      </c>
      <c r="F948" s="487">
        <v>0</v>
      </c>
      <c r="G948" s="487">
        <v>0</v>
      </c>
      <c r="H948" s="487">
        <v>1.78</v>
      </c>
      <c r="I948" s="487">
        <v>0</v>
      </c>
      <c r="J948" s="487">
        <v>0</v>
      </c>
    </row>
    <row r="949" spans="1:10" x14ac:dyDescent="0.25">
      <c r="A949" s="487">
        <v>90962</v>
      </c>
      <c r="B949" s="6" t="s">
        <v>946</v>
      </c>
      <c r="C949" s="6" t="s">
        <v>41</v>
      </c>
      <c r="D949" s="6" t="s">
        <v>437</v>
      </c>
      <c r="E949" s="487">
        <v>8.3000000000000007</v>
      </c>
      <c r="F949" s="487">
        <v>0</v>
      </c>
      <c r="G949" s="487">
        <v>0</v>
      </c>
      <c r="H949" s="487">
        <v>8.3000000000000007</v>
      </c>
      <c r="I949" s="487">
        <v>0</v>
      </c>
      <c r="J949" s="487">
        <v>0</v>
      </c>
    </row>
    <row r="950" spans="1:10" x14ac:dyDescent="0.25">
      <c r="A950" s="487">
        <v>90963</v>
      </c>
      <c r="B950" s="6" t="s">
        <v>947</v>
      </c>
      <c r="C950" s="6" t="s">
        <v>41</v>
      </c>
      <c r="D950" s="6" t="s">
        <v>469</v>
      </c>
      <c r="E950" s="487">
        <v>15.05</v>
      </c>
      <c r="F950" s="487">
        <v>0</v>
      </c>
      <c r="G950" s="487">
        <v>15.05</v>
      </c>
      <c r="H950" s="487">
        <v>0</v>
      </c>
      <c r="I950" s="487">
        <v>0</v>
      </c>
      <c r="J950" s="487">
        <v>0</v>
      </c>
    </row>
    <row r="951" spans="1:10" x14ac:dyDescent="0.25">
      <c r="A951" s="487">
        <v>90968</v>
      </c>
      <c r="B951" s="6" t="s">
        <v>948</v>
      </c>
      <c r="C951" s="6" t="s">
        <v>41</v>
      </c>
      <c r="D951" s="6" t="s">
        <v>437</v>
      </c>
      <c r="E951" s="487">
        <v>6.65</v>
      </c>
      <c r="F951" s="487">
        <v>0</v>
      </c>
      <c r="G951" s="487">
        <v>0</v>
      </c>
      <c r="H951" s="487">
        <v>6.65</v>
      </c>
      <c r="I951" s="487">
        <v>0</v>
      </c>
      <c r="J951" s="487">
        <v>0</v>
      </c>
    </row>
    <row r="952" spans="1:10" x14ac:dyDescent="0.25">
      <c r="A952" s="487">
        <v>90969</v>
      </c>
      <c r="B952" s="6" t="s">
        <v>949</v>
      </c>
      <c r="C952" s="6" t="s">
        <v>41</v>
      </c>
      <c r="D952" s="6" t="s">
        <v>437</v>
      </c>
      <c r="E952" s="487">
        <v>1.78</v>
      </c>
      <c r="F952" s="487">
        <v>0</v>
      </c>
      <c r="G952" s="487">
        <v>0</v>
      </c>
      <c r="H952" s="487">
        <v>1.78</v>
      </c>
      <c r="I952" s="487">
        <v>0</v>
      </c>
      <c r="J952" s="487">
        <v>0</v>
      </c>
    </row>
    <row r="953" spans="1:10" x14ac:dyDescent="0.25">
      <c r="A953" s="487">
        <v>90970</v>
      </c>
      <c r="B953" s="6" t="s">
        <v>950</v>
      </c>
      <c r="C953" s="6" t="s">
        <v>41</v>
      </c>
      <c r="D953" s="6" t="s">
        <v>437</v>
      </c>
      <c r="E953" s="487">
        <v>8.33</v>
      </c>
      <c r="F953" s="487">
        <v>0</v>
      </c>
      <c r="G953" s="487">
        <v>0</v>
      </c>
      <c r="H953" s="487">
        <v>8.33</v>
      </c>
      <c r="I953" s="487">
        <v>0</v>
      </c>
      <c r="J953" s="487">
        <v>0</v>
      </c>
    </row>
    <row r="954" spans="1:10" x14ac:dyDescent="0.25">
      <c r="A954" s="487">
        <v>90971</v>
      </c>
      <c r="B954" s="6" t="s">
        <v>951</v>
      </c>
      <c r="C954" s="6" t="s">
        <v>41</v>
      </c>
      <c r="D954" s="6" t="s">
        <v>469</v>
      </c>
      <c r="E954" s="487">
        <v>60.98</v>
      </c>
      <c r="F954" s="487">
        <v>0</v>
      </c>
      <c r="G954" s="487">
        <v>60.98</v>
      </c>
      <c r="H954" s="487">
        <v>0</v>
      </c>
      <c r="I954" s="487">
        <v>0</v>
      </c>
      <c r="J954" s="487">
        <v>0</v>
      </c>
    </row>
    <row r="955" spans="1:10" x14ac:dyDescent="0.25">
      <c r="A955" s="487">
        <v>90975</v>
      </c>
      <c r="B955" s="6" t="s">
        <v>952</v>
      </c>
      <c r="C955" s="6" t="s">
        <v>41</v>
      </c>
      <c r="D955" s="6" t="s">
        <v>437</v>
      </c>
      <c r="E955" s="487">
        <v>16.899999999999999</v>
      </c>
      <c r="F955" s="487">
        <v>0</v>
      </c>
      <c r="G955" s="487">
        <v>0</v>
      </c>
      <c r="H955" s="487">
        <v>16.899999999999999</v>
      </c>
      <c r="I955" s="487">
        <v>0</v>
      </c>
      <c r="J955" s="487">
        <v>0</v>
      </c>
    </row>
    <row r="956" spans="1:10" x14ac:dyDescent="0.25">
      <c r="A956" s="487">
        <v>90976</v>
      </c>
      <c r="B956" s="6" t="s">
        <v>953</v>
      </c>
      <c r="C956" s="6" t="s">
        <v>41</v>
      </c>
      <c r="D956" s="6" t="s">
        <v>437</v>
      </c>
      <c r="E956" s="487">
        <v>4.53</v>
      </c>
      <c r="F956" s="487">
        <v>0</v>
      </c>
      <c r="G956" s="487">
        <v>0</v>
      </c>
      <c r="H956" s="487">
        <v>4.53</v>
      </c>
      <c r="I956" s="487">
        <v>0</v>
      </c>
      <c r="J956" s="487">
        <v>0</v>
      </c>
    </row>
    <row r="957" spans="1:10" x14ac:dyDescent="0.25">
      <c r="A957" s="487">
        <v>90977</v>
      </c>
      <c r="B957" s="6" t="s">
        <v>954</v>
      </c>
      <c r="C957" s="6" t="s">
        <v>41</v>
      </c>
      <c r="D957" s="6" t="s">
        <v>437</v>
      </c>
      <c r="E957" s="487">
        <v>21.15</v>
      </c>
      <c r="F957" s="487">
        <v>0</v>
      </c>
      <c r="G957" s="487">
        <v>0</v>
      </c>
      <c r="H957" s="487">
        <v>21.15</v>
      </c>
      <c r="I957" s="487">
        <v>0</v>
      </c>
      <c r="J957" s="487">
        <v>0</v>
      </c>
    </row>
    <row r="958" spans="1:10" x14ac:dyDescent="0.25">
      <c r="A958" s="487">
        <v>90978</v>
      </c>
      <c r="B958" s="6" t="s">
        <v>955</v>
      </c>
      <c r="C958" s="6" t="s">
        <v>41</v>
      </c>
      <c r="D958" s="6" t="s">
        <v>469</v>
      </c>
      <c r="E958" s="487">
        <v>158.19999999999999</v>
      </c>
      <c r="F958" s="487">
        <v>0</v>
      </c>
      <c r="G958" s="487">
        <v>158.19999999999999</v>
      </c>
      <c r="H958" s="487">
        <v>0</v>
      </c>
      <c r="I958" s="487">
        <v>0</v>
      </c>
      <c r="J958" s="487">
        <v>0</v>
      </c>
    </row>
    <row r="959" spans="1:10" x14ac:dyDescent="0.25">
      <c r="A959" s="487">
        <v>90992</v>
      </c>
      <c r="B959" s="6" t="s">
        <v>956</v>
      </c>
      <c r="C959" s="6" t="s">
        <v>41</v>
      </c>
      <c r="D959" s="6" t="s">
        <v>437</v>
      </c>
      <c r="E959" s="487">
        <v>7.89</v>
      </c>
      <c r="F959" s="487">
        <v>0</v>
      </c>
      <c r="G959" s="487">
        <v>0</v>
      </c>
      <c r="H959" s="487">
        <v>7.89</v>
      </c>
      <c r="I959" s="487">
        <v>0</v>
      </c>
      <c r="J959" s="487">
        <v>0</v>
      </c>
    </row>
    <row r="960" spans="1:10" x14ac:dyDescent="0.25">
      <c r="A960" s="487">
        <v>90993</v>
      </c>
      <c r="B960" s="6" t="s">
        <v>957</v>
      </c>
      <c r="C960" s="6" t="s">
        <v>41</v>
      </c>
      <c r="D960" s="6" t="s">
        <v>437</v>
      </c>
      <c r="E960" s="487">
        <v>2.11</v>
      </c>
      <c r="F960" s="487">
        <v>0</v>
      </c>
      <c r="G960" s="487">
        <v>0</v>
      </c>
      <c r="H960" s="487">
        <v>2.11</v>
      </c>
      <c r="I960" s="487">
        <v>0</v>
      </c>
      <c r="J960" s="487">
        <v>0</v>
      </c>
    </row>
    <row r="961" spans="1:10" x14ac:dyDescent="0.25">
      <c r="A961" s="487">
        <v>90994</v>
      </c>
      <c r="B961" s="6" t="s">
        <v>958</v>
      </c>
      <c r="C961" s="6" t="s">
        <v>41</v>
      </c>
      <c r="D961" s="6" t="s">
        <v>437</v>
      </c>
      <c r="E961" s="487">
        <v>9.8699999999999992</v>
      </c>
      <c r="F961" s="487">
        <v>0</v>
      </c>
      <c r="G961" s="487">
        <v>0</v>
      </c>
      <c r="H961" s="487">
        <v>9.8699999999999992</v>
      </c>
      <c r="I961" s="487">
        <v>0</v>
      </c>
      <c r="J961" s="487">
        <v>0</v>
      </c>
    </row>
    <row r="962" spans="1:10" x14ac:dyDescent="0.25">
      <c r="A962" s="487">
        <v>90995</v>
      </c>
      <c r="B962" s="6" t="s">
        <v>959</v>
      </c>
      <c r="C962" s="6" t="s">
        <v>41</v>
      </c>
      <c r="D962" s="6" t="s">
        <v>469</v>
      </c>
      <c r="E962" s="487">
        <v>82.83</v>
      </c>
      <c r="F962" s="487">
        <v>0</v>
      </c>
      <c r="G962" s="487">
        <v>82.83</v>
      </c>
      <c r="H962" s="487">
        <v>0</v>
      </c>
      <c r="I962" s="487">
        <v>0</v>
      </c>
      <c r="J962" s="487">
        <v>0</v>
      </c>
    </row>
    <row r="963" spans="1:10" x14ac:dyDescent="0.25">
      <c r="A963" s="487">
        <v>91021</v>
      </c>
      <c r="B963" s="6" t="s">
        <v>960</v>
      </c>
      <c r="C963" s="6" t="s">
        <v>41</v>
      </c>
      <c r="D963" s="6" t="s">
        <v>108</v>
      </c>
      <c r="E963" s="487">
        <v>14.1</v>
      </c>
      <c r="F963" s="487">
        <v>0</v>
      </c>
      <c r="G963" s="487">
        <v>0</v>
      </c>
      <c r="H963" s="487">
        <v>14.1</v>
      </c>
      <c r="I963" s="487">
        <v>0</v>
      </c>
      <c r="J963" s="487">
        <v>0</v>
      </c>
    </row>
    <row r="964" spans="1:10" x14ac:dyDescent="0.25">
      <c r="A964" s="487">
        <v>91026</v>
      </c>
      <c r="B964" s="6" t="s">
        <v>961</v>
      </c>
      <c r="C964" s="6" t="s">
        <v>41</v>
      </c>
      <c r="D964" s="6" t="s">
        <v>108</v>
      </c>
      <c r="E964" s="487">
        <v>27.15</v>
      </c>
      <c r="F964" s="487">
        <v>0</v>
      </c>
      <c r="G964" s="487">
        <v>0</v>
      </c>
      <c r="H964" s="487">
        <v>27.15</v>
      </c>
      <c r="I964" s="487">
        <v>0</v>
      </c>
      <c r="J964" s="487">
        <v>0</v>
      </c>
    </row>
    <row r="965" spans="1:10" x14ac:dyDescent="0.25">
      <c r="A965" s="487">
        <v>91027</v>
      </c>
      <c r="B965" s="6" t="s">
        <v>962</v>
      </c>
      <c r="C965" s="6" t="s">
        <v>41</v>
      </c>
      <c r="D965" s="6" t="s">
        <v>108</v>
      </c>
      <c r="E965" s="487">
        <v>10.87</v>
      </c>
      <c r="F965" s="487">
        <v>0</v>
      </c>
      <c r="G965" s="487">
        <v>0</v>
      </c>
      <c r="H965" s="487">
        <v>10.87</v>
      </c>
      <c r="I965" s="487">
        <v>0</v>
      </c>
      <c r="J965" s="487">
        <v>0</v>
      </c>
    </row>
    <row r="966" spans="1:10" x14ac:dyDescent="0.25">
      <c r="A966" s="487">
        <v>91028</v>
      </c>
      <c r="B966" s="6" t="s">
        <v>963</v>
      </c>
      <c r="C966" s="6" t="s">
        <v>41</v>
      </c>
      <c r="D966" s="6" t="s">
        <v>108</v>
      </c>
      <c r="E966" s="487">
        <v>4.38</v>
      </c>
      <c r="F966" s="487">
        <v>0</v>
      </c>
      <c r="G966" s="487">
        <v>0</v>
      </c>
      <c r="H966" s="487">
        <v>4.38</v>
      </c>
      <c r="I966" s="487">
        <v>0</v>
      </c>
      <c r="J966" s="487">
        <v>0</v>
      </c>
    </row>
    <row r="967" spans="1:10" x14ac:dyDescent="0.25">
      <c r="A967" s="487">
        <v>91029</v>
      </c>
      <c r="B967" s="6" t="s">
        <v>964</v>
      </c>
      <c r="C967" s="6" t="s">
        <v>41</v>
      </c>
      <c r="D967" s="6" t="s">
        <v>108</v>
      </c>
      <c r="E967" s="487">
        <v>49.74</v>
      </c>
      <c r="F967" s="487">
        <v>0</v>
      </c>
      <c r="G967" s="487">
        <v>0</v>
      </c>
      <c r="H967" s="487">
        <v>49.74</v>
      </c>
      <c r="I967" s="487">
        <v>0</v>
      </c>
      <c r="J967" s="487">
        <v>0</v>
      </c>
    </row>
    <row r="968" spans="1:10" x14ac:dyDescent="0.25">
      <c r="A968" s="487">
        <v>91030</v>
      </c>
      <c r="B968" s="6" t="s">
        <v>965</v>
      </c>
      <c r="C968" s="6" t="s">
        <v>41</v>
      </c>
      <c r="D968" s="6" t="s">
        <v>469</v>
      </c>
      <c r="E968" s="487">
        <v>147.61000000000001</v>
      </c>
      <c r="F968" s="487">
        <v>0</v>
      </c>
      <c r="G968" s="487">
        <v>147.61000000000001</v>
      </c>
      <c r="H968" s="487">
        <v>0</v>
      </c>
      <c r="I968" s="487">
        <v>0</v>
      </c>
      <c r="J968" s="487">
        <v>0</v>
      </c>
    </row>
    <row r="969" spans="1:10" x14ac:dyDescent="0.25">
      <c r="A969" s="487">
        <v>91273</v>
      </c>
      <c r="B969" s="6" t="s">
        <v>966</v>
      </c>
      <c r="C969" s="6" t="s">
        <v>41</v>
      </c>
      <c r="D969" s="6" t="s">
        <v>108</v>
      </c>
      <c r="E969" s="487">
        <v>0.63</v>
      </c>
      <c r="F969" s="487">
        <v>0</v>
      </c>
      <c r="G969" s="487">
        <v>0</v>
      </c>
      <c r="H969" s="487">
        <v>0.63</v>
      </c>
      <c r="I969" s="487">
        <v>0</v>
      </c>
      <c r="J969" s="487">
        <v>0</v>
      </c>
    </row>
    <row r="970" spans="1:10" x14ac:dyDescent="0.25">
      <c r="A970" s="487">
        <v>91274</v>
      </c>
      <c r="B970" s="6" t="s">
        <v>967</v>
      </c>
      <c r="C970" s="6" t="s">
        <v>41</v>
      </c>
      <c r="D970" s="6" t="s">
        <v>108</v>
      </c>
      <c r="E970" s="487">
        <v>0.16</v>
      </c>
      <c r="F970" s="487">
        <v>0</v>
      </c>
      <c r="G970" s="487">
        <v>0</v>
      </c>
      <c r="H970" s="487">
        <v>0.16</v>
      </c>
      <c r="I970" s="487">
        <v>0</v>
      </c>
      <c r="J970" s="487">
        <v>0</v>
      </c>
    </row>
    <row r="971" spans="1:10" x14ac:dyDescent="0.25">
      <c r="A971" s="487">
        <v>91275</v>
      </c>
      <c r="B971" s="6" t="s">
        <v>968</v>
      </c>
      <c r="C971" s="6" t="s">
        <v>41</v>
      </c>
      <c r="D971" s="6" t="s">
        <v>108</v>
      </c>
      <c r="E971" s="487">
        <v>0.78</v>
      </c>
      <c r="F971" s="487">
        <v>0</v>
      </c>
      <c r="G971" s="487">
        <v>0</v>
      </c>
      <c r="H971" s="487">
        <v>0.78</v>
      </c>
      <c r="I971" s="487">
        <v>0</v>
      </c>
      <c r="J971" s="487">
        <v>0</v>
      </c>
    </row>
    <row r="972" spans="1:10" x14ac:dyDescent="0.25">
      <c r="A972" s="487">
        <v>91276</v>
      </c>
      <c r="B972" s="6" t="s">
        <v>969</v>
      </c>
      <c r="C972" s="6" t="s">
        <v>41</v>
      </c>
      <c r="D972" s="6" t="s">
        <v>469</v>
      </c>
      <c r="E972" s="487">
        <v>8.2200000000000006</v>
      </c>
      <c r="F972" s="487">
        <v>0</v>
      </c>
      <c r="G972" s="487">
        <v>8.2200000000000006</v>
      </c>
      <c r="H972" s="487">
        <v>0</v>
      </c>
      <c r="I972" s="487">
        <v>0</v>
      </c>
      <c r="J972" s="487">
        <v>0</v>
      </c>
    </row>
    <row r="973" spans="1:10" x14ac:dyDescent="0.25">
      <c r="A973" s="487">
        <v>91279</v>
      </c>
      <c r="B973" s="6" t="s">
        <v>970</v>
      </c>
      <c r="C973" s="6" t="s">
        <v>41</v>
      </c>
      <c r="D973" s="6" t="s">
        <v>108</v>
      </c>
      <c r="E973" s="487">
        <v>0.86</v>
      </c>
      <c r="F973" s="487">
        <v>0</v>
      </c>
      <c r="G973" s="487">
        <v>0</v>
      </c>
      <c r="H973" s="487">
        <v>0.86</v>
      </c>
      <c r="I973" s="487">
        <v>0</v>
      </c>
      <c r="J973" s="487">
        <v>0</v>
      </c>
    </row>
    <row r="974" spans="1:10" x14ac:dyDescent="0.25">
      <c r="A974" s="487">
        <v>91280</v>
      </c>
      <c r="B974" s="6" t="s">
        <v>971</v>
      </c>
      <c r="C974" s="6" t="s">
        <v>41</v>
      </c>
      <c r="D974" s="6" t="s">
        <v>108</v>
      </c>
      <c r="E974" s="487">
        <v>0.19</v>
      </c>
      <c r="F974" s="487">
        <v>0</v>
      </c>
      <c r="G974" s="487">
        <v>0</v>
      </c>
      <c r="H974" s="487">
        <v>0.19</v>
      </c>
      <c r="I974" s="487">
        <v>0</v>
      </c>
      <c r="J974" s="487">
        <v>0</v>
      </c>
    </row>
    <row r="975" spans="1:10" x14ac:dyDescent="0.25">
      <c r="A975" s="487">
        <v>91281</v>
      </c>
      <c r="B975" s="6" t="s">
        <v>972</v>
      </c>
      <c r="C975" s="6" t="s">
        <v>41</v>
      </c>
      <c r="D975" s="6" t="s">
        <v>108</v>
      </c>
      <c r="E975" s="487">
        <v>1.07</v>
      </c>
      <c r="F975" s="487">
        <v>0</v>
      </c>
      <c r="G975" s="487">
        <v>0</v>
      </c>
      <c r="H975" s="487">
        <v>1.07</v>
      </c>
      <c r="I975" s="487">
        <v>0</v>
      </c>
      <c r="J975" s="487">
        <v>0</v>
      </c>
    </row>
    <row r="976" spans="1:10" x14ac:dyDescent="0.25">
      <c r="A976" s="487">
        <v>91282</v>
      </c>
      <c r="B976" s="6" t="s">
        <v>973</v>
      </c>
      <c r="C976" s="6" t="s">
        <v>41</v>
      </c>
      <c r="D976" s="6" t="s">
        <v>469</v>
      </c>
      <c r="E976" s="487">
        <v>8.27</v>
      </c>
      <c r="F976" s="487">
        <v>0</v>
      </c>
      <c r="G976" s="487">
        <v>8.27</v>
      </c>
      <c r="H976" s="487">
        <v>0</v>
      </c>
      <c r="I976" s="487">
        <v>0</v>
      </c>
      <c r="J976" s="487">
        <v>0</v>
      </c>
    </row>
    <row r="977" spans="1:10" x14ac:dyDescent="0.25">
      <c r="A977" s="487">
        <v>91354</v>
      </c>
      <c r="B977" s="6" t="s">
        <v>974</v>
      </c>
      <c r="C977" s="6" t="s">
        <v>41</v>
      </c>
      <c r="D977" s="6" t="s">
        <v>108</v>
      </c>
      <c r="E977" s="487">
        <v>19.25</v>
      </c>
      <c r="F977" s="487">
        <v>0</v>
      </c>
      <c r="G977" s="487">
        <v>0</v>
      </c>
      <c r="H977" s="487">
        <v>19.25</v>
      </c>
      <c r="I977" s="487">
        <v>0</v>
      </c>
      <c r="J977" s="487">
        <v>0</v>
      </c>
    </row>
    <row r="978" spans="1:10" x14ac:dyDescent="0.25">
      <c r="A978" s="487">
        <v>91355</v>
      </c>
      <c r="B978" s="6" t="s">
        <v>975</v>
      </c>
      <c r="C978" s="6" t="s">
        <v>41</v>
      </c>
      <c r="D978" s="6" t="s">
        <v>108</v>
      </c>
      <c r="E978" s="487">
        <v>7.91</v>
      </c>
      <c r="F978" s="487">
        <v>0</v>
      </c>
      <c r="G978" s="487">
        <v>0</v>
      </c>
      <c r="H978" s="487">
        <v>7.91</v>
      </c>
      <c r="I978" s="487">
        <v>0</v>
      </c>
      <c r="J978" s="487">
        <v>0</v>
      </c>
    </row>
    <row r="979" spans="1:10" x14ac:dyDescent="0.25">
      <c r="A979" s="487">
        <v>91356</v>
      </c>
      <c r="B979" s="6" t="s">
        <v>976</v>
      </c>
      <c r="C979" s="6" t="s">
        <v>41</v>
      </c>
      <c r="D979" s="6" t="s">
        <v>108</v>
      </c>
      <c r="E979" s="487">
        <v>3.19</v>
      </c>
      <c r="F979" s="487">
        <v>0</v>
      </c>
      <c r="G979" s="487">
        <v>0</v>
      </c>
      <c r="H979" s="487">
        <v>3.19</v>
      </c>
      <c r="I979" s="487">
        <v>0</v>
      </c>
      <c r="J979" s="487">
        <v>0</v>
      </c>
    </row>
    <row r="980" spans="1:10" x14ac:dyDescent="0.25">
      <c r="A980" s="487">
        <v>91359</v>
      </c>
      <c r="B980" s="6" t="s">
        <v>977</v>
      </c>
      <c r="C980" s="6" t="s">
        <v>41</v>
      </c>
      <c r="D980" s="6" t="s">
        <v>437</v>
      </c>
      <c r="E980" s="487">
        <v>22.45</v>
      </c>
      <c r="F980" s="487">
        <v>0</v>
      </c>
      <c r="G980" s="487">
        <v>0</v>
      </c>
      <c r="H980" s="487">
        <v>22.45</v>
      </c>
      <c r="I980" s="487">
        <v>0</v>
      </c>
      <c r="J980" s="487">
        <v>0</v>
      </c>
    </row>
    <row r="981" spans="1:10" x14ac:dyDescent="0.25">
      <c r="A981" s="487">
        <v>91360</v>
      </c>
      <c r="B981" s="6" t="s">
        <v>978</v>
      </c>
      <c r="C981" s="6" t="s">
        <v>41</v>
      </c>
      <c r="D981" s="6" t="s">
        <v>437</v>
      </c>
      <c r="E981" s="487">
        <v>8.65</v>
      </c>
      <c r="F981" s="487">
        <v>0</v>
      </c>
      <c r="G981" s="487">
        <v>0</v>
      </c>
      <c r="H981" s="487">
        <v>8.65</v>
      </c>
      <c r="I981" s="487">
        <v>0</v>
      </c>
      <c r="J981" s="487">
        <v>0</v>
      </c>
    </row>
    <row r="982" spans="1:10" x14ac:dyDescent="0.25">
      <c r="A982" s="487">
        <v>91361</v>
      </c>
      <c r="B982" s="6" t="s">
        <v>979</v>
      </c>
      <c r="C982" s="6" t="s">
        <v>41</v>
      </c>
      <c r="D982" s="6" t="s">
        <v>437</v>
      </c>
      <c r="E982" s="487">
        <v>3.49</v>
      </c>
      <c r="F982" s="487">
        <v>0</v>
      </c>
      <c r="G982" s="487">
        <v>0</v>
      </c>
      <c r="H982" s="487">
        <v>3.49</v>
      </c>
      <c r="I982" s="487">
        <v>0</v>
      </c>
      <c r="J982" s="487">
        <v>0</v>
      </c>
    </row>
    <row r="983" spans="1:10" x14ac:dyDescent="0.25">
      <c r="A983" s="487">
        <v>91367</v>
      </c>
      <c r="B983" s="6" t="s">
        <v>980</v>
      </c>
      <c r="C983" s="6" t="s">
        <v>41</v>
      </c>
      <c r="D983" s="6" t="s">
        <v>108</v>
      </c>
      <c r="E983" s="487">
        <v>24.46</v>
      </c>
      <c r="F983" s="487">
        <v>0</v>
      </c>
      <c r="G983" s="487">
        <v>0</v>
      </c>
      <c r="H983" s="487">
        <v>24.46</v>
      </c>
      <c r="I983" s="487">
        <v>0</v>
      </c>
      <c r="J983" s="487">
        <v>0</v>
      </c>
    </row>
    <row r="984" spans="1:10" x14ac:dyDescent="0.25">
      <c r="A984" s="487">
        <v>91368</v>
      </c>
      <c r="B984" s="6" t="s">
        <v>981</v>
      </c>
      <c r="C984" s="6" t="s">
        <v>41</v>
      </c>
      <c r="D984" s="6" t="s">
        <v>108</v>
      </c>
      <c r="E984" s="487">
        <v>9.36</v>
      </c>
      <c r="F984" s="487">
        <v>0</v>
      </c>
      <c r="G984" s="487">
        <v>0</v>
      </c>
      <c r="H984" s="487">
        <v>9.36</v>
      </c>
      <c r="I984" s="487">
        <v>0</v>
      </c>
      <c r="J984" s="487">
        <v>0</v>
      </c>
    </row>
    <row r="985" spans="1:10" x14ac:dyDescent="0.25">
      <c r="A985" s="487">
        <v>91369</v>
      </c>
      <c r="B985" s="6" t="s">
        <v>982</v>
      </c>
      <c r="C985" s="6" t="s">
        <v>41</v>
      </c>
      <c r="D985" s="6" t="s">
        <v>108</v>
      </c>
      <c r="E985" s="487">
        <v>3.78</v>
      </c>
      <c r="F985" s="487">
        <v>0</v>
      </c>
      <c r="G985" s="487">
        <v>0</v>
      </c>
      <c r="H985" s="487">
        <v>3.78</v>
      </c>
      <c r="I985" s="487">
        <v>0</v>
      </c>
      <c r="J985" s="487">
        <v>0</v>
      </c>
    </row>
    <row r="986" spans="1:10" x14ac:dyDescent="0.25">
      <c r="A986" s="487">
        <v>91375</v>
      </c>
      <c r="B986" s="6" t="s">
        <v>983</v>
      </c>
      <c r="C986" s="6" t="s">
        <v>41</v>
      </c>
      <c r="D986" s="6" t="s">
        <v>108</v>
      </c>
      <c r="E986" s="487">
        <v>21.14</v>
      </c>
      <c r="F986" s="487">
        <v>0</v>
      </c>
      <c r="G986" s="487">
        <v>0</v>
      </c>
      <c r="H986" s="487">
        <v>21.14</v>
      </c>
      <c r="I986" s="487">
        <v>0</v>
      </c>
      <c r="J986" s="487">
        <v>0</v>
      </c>
    </row>
    <row r="987" spans="1:10" x14ac:dyDescent="0.25">
      <c r="A987" s="487">
        <v>91376</v>
      </c>
      <c r="B987" s="6" t="s">
        <v>984</v>
      </c>
      <c r="C987" s="6" t="s">
        <v>41</v>
      </c>
      <c r="D987" s="6" t="s">
        <v>108</v>
      </c>
      <c r="E987" s="487">
        <v>8.69</v>
      </c>
      <c r="F987" s="487">
        <v>0</v>
      </c>
      <c r="G987" s="487">
        <v>0</v>
      </c>
      <c r="H987" s="487">
        <v>8.69</v>
      </c>
      <c r="I987" s="487">
        <v>0</v>
      </c>
      <c r="J987" s="487">
        <v>0</v>
      </c>
    </row>
    <row r="988" spans="1:10" x14ac:dyDescent="0.25">
      <c r="A988" s="487">
        <v>91377</v>
      </c>
      <c r="B988" s="6" t="s">
        <v>985</v>
      </c>
      <c r="C988" s="6" t="s">
        <v>41</v>
      </c>
      <c r="D988" s="6" t="s">
        <v>108</v>
      </c>
      <c r="E988" s="487">
        <v>3.51</v>
      </c>
      <c r="F988" s="487">
        <v>0</v>
      </c>
      <c r="G988" s="487">
        <v>0</v>
      </c>
      <c r="H988" s="487">
        <v>3.51</v>
      </c>
      <c r="I988" s="487">
        <v>0</v>
      </c>
      <c r="J988" s="487">
        <v>0</v>
      </c>
    </row>
    <row r="989" spans="1:10" x14ac:dyDescent="0.25">
      <c r="A989" s="487">
        <v>91380</v>
      </c>
      <c r="B989" s="6" t="s">
        <v>986</v>
      </c>
      <c r="C989" s="6" t="s">
        <v>41</v>
      </c>
      <c r="D989" s="6" t="s">
        <v>108</v>
      </c>
      <c r="E989" s="487">
        <v>32.19</v>
      </c>
      <c r="F989" s="487">
        <v>0</v>
      </c>
      <c r="G989" s="487">
        <v>0</v>
      </c>
      <c r="H989" s="487">
        <v>32.19</v>
      </c>
      <c r="I989" s="487">
        <v>0</v>
      </c>
      <c r="J989" s="487">
        <v>0</v>
      </c>
    </row>
    <row r="990" spans="1:10" x14ac:dyDescent="0.25">
      <c r="A990" s="487">
        <v>91381</v>
      </c>
      <c r="B990" s="6" t="s">
        <v>987</v>
      </c>
      <c r="C990" s="6" t="s">
        <v>41</v>
      </c>
      <c r="D990" s="6" t="s">
        <v>108</v>
      </c>
      <c r="E990" s="487">
        <v>12.31</v>
      </c>
      <c r="F990" s="487">
        <v>0</v>
      </c>
      <c r="G990" s="487">
        <v>0</v>
      </c>
      <c r="H990" s="487">
        <v>12.31</v>
      </c>
      <c r="I990" s="487">
        <v>0</v>
      </c>
      <c r="J990" s="487">
        <v>0</v>
      </c>
    </row>
    <row r="991" spans="1:10" x14ac:dyDescent="0.25">
      <c r="A991" s="487">
        <v>91382</v>
      </c>
      <c r="B991" s="6" t="s">
        <v>988</v>
      </c>
      <c r="C991" s="6" t="s">
        <v>41</v>
      </c>
      <c r="D991" s="6" t="s">
        <v>108</v>
      </c>
      <c r="E991" s="487">
        <v>4.97</v>
      </c>
      <c r="F991" s="487">
        <v>0</v>
      </c>
      <c r="G991" s="487">
        <v>0</v>
      </c>
      <c r="H991" s="487">
        <v>4.97</v>
      </c>
      <c r="I991" s="487">
        <v>0</v>
      </c>
      <c r="J991" s="487">
        <v>0</v>
      </c>
    </row>
    <row r="992" spans="1:10" x14ac:dyDescent="0.25">
      <c r="A992" s="487">
        <v>91383</v>
      </c>
      <c r="B992" s="6" t="s">
        <v>989</v>
      </c>
      <c r="C992" s="6" t="s">
        <v>41</v>
      </c>
      <c r="D992" s="6" t="s">
        <v>108</v>
      </c>
      <c r="E992" s="487">
        <v>57.81</v>
      </c>
      <c r="F992" s="487">
        <v>0</v>
      </c>
      <c r="G992" s="487">
        <v>0</v>
      </c>
      <c r="H992" s="487">
        <v>57.81</v>
      </c>
      <c r="I992" s="487">
        <v>0</v>
      </c>
      <c r="J992" s="487">
        <v>0</v>
      </c>
    </row>
    <row r="993" spans="1:10" x14ac:dyDescent="0.25">
      <c r="A993" s="487">
        <v>91384</v>
      </c>
      <c r="B993" s="6" t="s">
        <v>990</v>
      </c>
      <c r="C993" s="6" t="s">
        <v>41</v>
      </c>
      <c r="D993" s="6" t="s">
        <v>469</v>
      </c>
      <c r="E993" s="487">
        <v>142.66999999999999</v>
      </c>
      <c r="F993" s="487">
        <v>0</v>
      </c>
      <c r="G993" s="487">
        <v>142.66999999999999</v>
      </c>
      <c r="H993" s="487">
        <v>0</v>
      </c>
      <c r="I993" s="487">
        <v>0</v>
      </c>
      <c r="J993" s="487">
        <v>0</v>
      </c>
    </row>
    <row r="994" spans="1:10" x14ac:dyDescent="0.25">
      <c r="A994" s="487">
        <v>91390</v>
      </c>
      <c r="B994" s="6" t="s">
        <v>991</v>
      </c>
      <c r="C994" s="6" t="s">
        <v>41</v>
      </c>
      <c r="D994" s="6" t="s">
        <v>108</v>
      </c>
      <c r="E994" s="487">
        <v>21.14</v>
      </c>
      <c r="F994" s="487">
        <v>0</v>
      </c>
      <c r="G994" s="487">
        <v>0</v>
      </c>
      <c r="H994" s="487">
        <v>21.14</v>
      </c>
      <c r="I994" s="487">
        <v>0</v>
      </c>
      <c r="J994" s="487">
        <v>0</v>
      </c>
    </row>
    <row r="995" spans="1:10" x14ac:dyDescent="0.25">
      <c r="A995" s="487">
        <v>91391</v>
      </c>
      <c r="B995" s="6" t="s">
        <v>992</v>
      </c>
      <c r="C995" s="6" t="s">
        <v>41</v>
      </c>
      <c r="D995" s="6" t="s">
        <v>108</v>
      </c>
      <c r="E995" s="487">
        <v>8.4</v>
      </c>
      <c r="F995" s="487">
        <v>0</v>
      </c>
      <c r="G995" s="487">
        <v>0</v>
      </c>
      <c r="H995" s="487">
        <v>8.4</v>
      </c>
      <c r="I995" s="487">
        <v>0</v>
      </c>
      <c r="J995" s="487">
        <v>0</v>
      </c>
    </row>
    <row r="996" spans="1:10" x14ac:dyDescent="0.25">
      <c r="A996" s="487">
        <v>91392</v>
      </c>
      <c r="B996" s="6" t="s">
        <v>993</v>
      </c>
      <c r="C996" s="6" t="s">
        <v>41</v>
      </c>
      <c r="D996" s="6" t="s">
        <v>108</v>
      </c>
      <c r="E996" s="487">
        <v>3.38</v>
      </c>
      <c r="F996" s="487">
        <v>0</v>
      </c>
      <c r="G996" s="487">
        <v>0</v>
      </c>
      <c r="H996" s="487">
        <v>3.38</v>
      </c>
      <c r="I996" s="487">
        <v>0</v>
      </c>
      <c r="J996" s="487">
        <v>0</v>
      </c>
    </row>
    <row r="997" spans="1:10" x14ac:dyDescent="0.25">
      <c r="A997" s="487">
        <v>91396</v>
      </c>
      <c r="B997" s="6" t="s">
        <v>994</v>
      </c>
      <c r="C997" s="6" t="s">
        <v>41</v>
      </c>
      <c r="D997" s="6" t="s">
        <v>437</v>
      </c>
      <c r="E997" s="487">
        <v>31.23</v>
      </c>
      <c r="F997" s="487">
        <v>0</v>
      </c>
      <c r="G997" s="487">
        <v>0</v>
      </c>
      <c r="H997" s="487">
        <v>31.23</v>
      </c>
      <c r="I997" s="487">
        <v>0</v>
      </c>
      <c r="J997" s="487">
        <v>0</v>
      </c>
    </row>
    <row r="998" spans="1:10" x14ac:dyDescent="0.25">
      <c r="A998" s="487">
        <v>91397</v>
      </c>
      <c r="B998" s="6" t="s">
        <v>995</v>
      </c>
      <c r="C998" s="6" t="s">
        <v>41</v>
      </c>
      <c r="D998" s="6" t="s">
        <v>437</v>
      </c>
      <c r="E998" s="487">
        <v>12.15</v>
      </c>
      <c r="F998" s="487">
        <v>0</v>
      </c>
      <c r="G998" s="487">
        <v>0</v>
      </c>
      <c r="H998" s="487">
        <v>12.15</v>
      </c>
      <c r="I998" s="487">
        <v>0</v>
      </c>
      <c r="J998" s="487">
        <v>0</v>
      </c>
    </row>
    <row r="999" spans="1:10" x14ac:dyDescent="0.25">
      <c r="A999" s="487">
        <v>91398</v>
      </c>
      <c r="B999" s="6" t="s">
        <v>996</v>
      </c>
      <c r="C999" s="6" t="s">
        <v>41</v>
      </c>
      <c r="D999" s="6" t="s">
        <v>437</v>
      </c>
      <c r="E999" s="487">
        <v>4.9000000000000004</v>
      </c>
      <c r="F999" s="487">
        <v>0</v>
      </c>
      <c r="G999" s="487">
        <v>0</v>
      </c>
      <c r="H999" s="487">
        <v>4.9000000000000004</v>
      </c>
      <c r="I999" s="487">
        <v>0</v>
      </c>
      <c r="J999" s="487">
        <v>0</v>
      </c>
    </row>
    <row r="1000" spans="1:10" x14ac:dyDescent="0.25">
      <c r="A1000" s="487">
        <v>91402</v>
      </c>
      <c r="B1000" s="6" t="s">
        <v>997</v>
      </c>
      <c r="C1000" s="6" t="s">
        <v>41</v>
      </c>
      <c r="D1000" s="6" t="s">
        <v>108</v>
      </c>
      <c r="E1000" s="487">
        <v>3.92</v>
      </c>
      <c r="F1000" s="487">
        <v>0</v>
      </c>
      <c r="G1000" s="487">
        <v>0</v>
      </c>
      <c r="H1000" s="487">
        <v>3.92</v>
      </c>
      <c r="I1000" s="487">
        <v>0</v>
      </c>
      <c r="J1000" s="487">
        <v>0</v>
      </c>
    </row>
    <row r="1001" spans="1:10" x14ac:dyDescent="0.25">
      <c r="A1001" s="487">
        <v>91466</v>
      </c>
      <c r="B1001" s="6" t="s">
        <v>998</v>
      </c>
      <c r="C1001" s="6" t="s">
        <v>41</v>
      </c>
      <c r="D1001" s="6" t="s">
        <v>108</v>
      </c>
      <c r="E1001" s="487">
        <v>4.28</v>
      </c>
      <c r="F1001" s="487">
        <v>0</v>
      </c>
      <c r="G1001" s="487">
        <v>0</v>
      </c>
      <c r="H1001" s="487">
        <v>4.28</v>
      </c>
      <c r="I1001" s="487">
        <v>0</v>
      </c>
      <c r="J1001" s="487">
        <v>0</v>
      </c>
    </row>
    <row r="1002" spans="1:10" x14ac:dyDescent="0.25">
      <c r="A1002" s="487">
        <v>91467</v>
      </c>
      <c r="B1002" s="6" t="s">
        <v>999</v>
      </c>
      <c r="C1002" s="6" t="s">
        <v>41</v>
      </c>
      <c r="D1002" s="6" t="s">
        <v>469</v>
      </c>
      <c r="E1002" s="487">
        <v>159.1</v>
      </c>
      <c r="F1002" s="487">
        <v>0</v>
      </c>
      <c r="G1002" s="487">
        <v>159.1</v>
      </c>
      <c r="H1002" s="487">
        <v>0</v>
      </c>
      <c r="I1002" s="487">
        <v>0</v>
      </c>
      <c r="J1002" s="487">
        <v>0</v>
      </c>
    </row>
    <row r="1003" spans="1:10" x14ac:dyDescent="0.25">
      <c r="A1003" s="487">
        <v>91468</v>
      </c>
      <c r="B1003" s="6" t="s">
        <v>9404</v>
      </c>
      <c r="C1003" s="6" t="s">
        <v>41</v>
      </c>
      <c r="D1003" s="6" t="s">
        <v>437</v>
      </c>
      <c r="E1003" s="487">
        <v>24.22</v>
      </c>
      <c r="F1003" s="487">
        <v>0</v>
      </c>
      <c r="G1003" s="487">
        <v>0</v>
      </c>
      <c r="H1003" s="487">
        <v>24.22</v>
      </c>
      <c r="I1003" s="487">
        <v>0</v>
      </c>
      <c r="J1003" s="487">
        <v>0</v>
      </c>
    </row>
    <row r="1004" spans="1:10" x14ac:dyDescent="0.25">
      <c r="A1004" s="487">
        <v>91469</v>
      </c>
      <c r="B1004" s="6" t="s">
        <v>9405</v>
      </c>
      <c r="C1004" s="6" t="s">
        <v>41</v>
      </c>
      <c r="D1004" s="6" t="s">
        <v>437</v>
      </c>
      <c r="E1004" s="487">
        <v>10.64</v>
      </c>
      <c r="F1004" s="487">
        <v>0</v>
      </c>
      <c r="G1004" s="487">
        <v>0</v>
      </c>
      <c r="H1004" s="487">
        <v>10.64</v>
      </c>
      <c r="I1004" s="487">
        <v>0</v>
      </c>
      <c r="J1004" s="487">
        <v>0</v>
      </c>
    </row>
    <row r="1005" spans="1:10" x14ac:dyDescent="0.25">
      <c r="A1005" s="487">
        <v>91484</v>
      </c>
      <c r="B1005" s="6" t="s">
        <v>9406</v>
      </c>
      <c r="C1005" s="6" t="s">
        <v>41</v>
      </c>
      <c r="D1005" s="6" t="s">
        <v>437</v>
      </c>
      <c r="E1005" s="487">
        <v>8.07</v>
      </c>
      <c r="F1005" s="487">
        <v>0</v>
      </c>
      <c r="G1005" s="487">
        <v>0</v>
      </c>
      <c r="H1005" s="487">
        <v>8.07</v>
      </c>
      <c r="I1005" s="487">
        <v>0</v>
      </c>
      <c r="J1005" s="487">
        <v>0</v>
      </c>
    </row>
    <row r="1006" spans="1:10" x14ac:dyDescent="0.25">
      <c r="A1006" s="487">
        <v>91485</v>
      </c>
      <c r="B1006" s="6" t="s">
        <v>9407</v>
      </c>
      <c r="C1006" s="6" t="s">
        <v>41</v>
      </c>
      <c r="D1006" s="6" t="s">
        <v>469</v>
      </c>
      <c r="E1006" s="487">
        <v>164.16</v>
      </c>
      <c r="F1006" s="487">
        <v>0</v>
      </c>
      <c r="G1006" s="487">
        <v>164.16</v>
      </c>
      <c r="H1006" s="487">
        <v>0</v>
      </c>
      <c r="I1006" s="487">
        <v>0</v>
      </c>
      <c r="J1006" s="487">
        <v>0</v>
      </c>
    </row>
    <row r="1007" spans="1:10" x14ac:dyDescent="0.25">
      <c r="A1007" s="487">
        <v>91529</v>
      </c>
      <c r="B1007" s="6" t="s">
        <v>1000</v>
      </c>
      <c r="C1007" s="6" t="s">
        <v>41</v>
      </c>
      <c r="D1007" s="6" t="s">
        <v>108</v>
      </c>
      <c r="E1007" s="487">
        <v>0.93</v>
      </c>
      <c r="F1007" s="487">
        <v>0</v>
      </c>
      <c r="G1007" s="487">
        <v>0</v>
      </c>
      <c r="H1007" s="487">
        <v>0.93</v>
      </c>
      <c r="I1007" s="487">
        <v>0</v>
      </c>
      <c r="J1007" s="487">
        <v>0</v>
      </c>
    </row>
    <row r="1008" spans="1:10" x14ac:dyDescent="0.25">
      <c r="A1008" s="487">
        <v>91530</v>
      </c>
      <c r="B1008" s="6" t="s">
        <v>1001</v>
      </c>
      <c r="C1008" s="6" t="s">
        <v>41</v>
      </c>
      <c r="D1008" s="6" t="s">
        <v>108</v>
      </c>
      <c r="E1008" s="487">
        <v>0.24</v>
      </c>
      <c r="F1008" s="487">
        <v>0</v>
      </c>
      <c r="G1008" s="487">
        <v>0</v>
      </c>
      <c r="H1008" s="487">
        <v>0.24</v>
      </c>
      <c r="I1008" s="487">
        <v>0</v>
      </c>
      <c r="J1008" s="487">
        <v>0</v>
      </c>
    </row>
    <row r="1009" spans="1:10" x14ac:dyDescent="0.25">
      <c r="A1009" s="487">
        <v>91531</v>
      </c>
      <c r="B1009" s="6" t="s">
        <v>1002</v>
      </c>
      <c r="C1009" s="6" t="s">
        <v>41</v>
      </c>
      <c r="D1009" s="6" t="s">
        <v>108</v>
      </c>
      <c r="E1009" s="487">
        <v>1.1599999999999999</v>
      </c>
      <c r="F1009" s="487">
        <v>0</v>
      </c>
      <c r="G1009" s="487">
        <v>0</v>
      </c>
      <c r="H1009" s="487">
        <v>1.1599999999999999</v>
      </c>
      <c r="I1009" s="487">
        <v>0</v>
      </c>
      <c r="J1009" s="487">
        <v>0</v>
      </c>
    </row>
    <row r="1010" spans="1:10" x14ac:dyDescent="0.25">
      <c r="A1010" s="487">
        <v>91532</v>
      </c>
      <c r="B1010" s="6" t="s">
        <v>1003</v>
      </c>
      <c r="C1010" s="6" t="s">
        <v>41</v>
      </c>
      <c r="D1010" s="6" t="s">
        <v>469</v>
      </c>
      <c r="E1010" s="487">
        <v>5.88</v>
      </c>
      <c r="F1010" s="487">
        <v>0</v>
      </c>
      <c r="G1010" s="487">
        <v>5.88</v>
      </c>
      <c r="H1010" s="487">
        <v>0</v>
      </c>
      <c r="I1010" s="487">
        <v>0</v>
      </c>
      <c r="J1010" s="487">
        <v>0</v>
      </c>
    </row>
    <row r="1011" spans="1:10" x14ac:dyDescent="0.25">
      <c r="A1011" s="487">
        <v>91629</v>
      </c>
      <c r="B1011" s="6" t="s">
        <v>1004</v>
      </c>
      <c r="C1011" s="6" t="s">
        <v>41</v>
      </c>
      <c r="D1011" s="6" t="s">
        <v>108</v>
      </c>
      <c r="E1011" s="487">
        <v>22.7</v>
      </c>
      <c r="F1011" s="487">
        <v>0</v>
      </c>
      <c r="G1011" s="487">
        <v>0</v>
      </c>
      <c r="H1011" s="487">
        <v>22.7</v>
      </c>
      <c r="I1011" s="487">
        <v>0</v>
      </c>
      <c r="J1011" s="487">
        <v>0</v>
      </c>
    </row>
    <row r="1012" spans="1:10" x14ac:dyDescent="0.25">
      <c r="A1012" s="487">
        <v>91630</v>
      </c>
      <c r="B1012" s="6" t="s">
        <v>1005</v>
      </c>
      <c r="C1012" s="6" t="s">
        <v>41</v>
      </c>
      <c r="D1012" s="6" t="s">
        <v>108</v>
      </c>
      <c r="E1012" s="487">
        <v>8.5399999999999991</v>
      </c>
      <c r="F1012" s="487">
        <v>0</v>
      </c>
      <c r="G1012" s="487">
        <v>0</v>
      </c>
      <c r="H1012" s="487">
        <v>8.5399999999999991</v>
      </c>
      <c r="I1012" s="487">
        <v>0</v>
      </c>
      <c r="J1012" s="487">
        <v>0</v>
      </c>
    </row>
    <row r="1013" spans="1:10" x14ac:dyDescent="0.25">
      <c r="A1013" s="487">
        <v>91631</v>
      </c>
      <c r="B1013" s="6" t="s">
        <v>1006</v>
      </c>
      <c r="C1013" s="6" t="s">
        <v>41</v>
      </c>
      <c r="D1013" s="6" t="s">
        <v>108</v>
      </c>
      <c r="E1013" s="487">
        <v>3.44</v>
      </c>
      <c r="F1013" s="487">
        <v>0</v>
      </c>
      <c r="G1013" s="487">
        <v>0</v>
      </c>
      <c r="H1013" s="487">
        <v>3.44</v>
      </c>
      <c r="I1013" s="487">
        <v>0</v>
      </c>
      <c r="J1013" s="487">
        <v>0</v>
      </c>
    </row>
    <row r="1014" spans="1:10" x14ac:dyDescent="0.25">
      <c r="A1014" s="487">
        <v>91632</v>
      </c>
      <c r="B1014" s="6" t="s">
        <v>1007</v>
      </c>
      <c r="C1014" s="6" t="s">
        <v>41</v>
      </c>
      <c r="D1014" s="6" t="s">
        <v>108</v>
      </c>
      <c r="E1014" s="487">
        <v>39.28</v>
      </c>
      <c r="F1014" s="487">
        <v>0</v>
      </c>
      <c r="G1014" s="487">
        <v>0</v>
      </c>
      <c r="H1014" s="487">
        <v>39.28</v>
      </c>
      <c r="I1014" s="487">
        <v>0</v>
      </c>
      <c r="J1014" s="487">
        <v>0</v>
      </c>
    </row>
    <row r="1015" spans="1:10" x14ac:dyDescent="0.25">
      <c r="A1015" s="487">
        <v>91633</v>
      </c>
      <c r="B1015" s="6" t="s">
        <v>1008</v>
      </c>
      <c r="C1015" s="6" t="s">
        <v>41</v>
      </c>
      <c r="D1015" s="6" t="s">
        <v>469</v>
      </c>
      <c r="E1015" s="487">
        <v>134.66</v>
      </c>
      <c r="F1015" s="487">
        <v>0</v>
      </c>
      <c r="G1015" s="487">
        <v>134.66</v>
      </c>
      <c r="H1015" s="487">
        <v>0</v>
      </c>
      <c r="I1015" s="487">
        <v>0</v>
      </c>
      <c r="J1015" s="487">
        <v>0</v>
      </c>
    </row>
    <row r="1016" spans="1:10" x14ac:dyDescent="0.25">
      <c r="A1016" s="487">
        <v>91640</v>
      </c>
      <c r="B1016" s="6" t="s">
        <v>1009</v>
      </c>
      <c r="C1016" s="6" t="s">
        <v>41</v>
      </c>
      <c r="D1016" s="6" t="s">
        <v>437</v>
      </c>
      <c r="E1016" s="487">
        <v>44.6</v>
      </c>
      <c r="F1016" s="487">
        <v>0</v>
      </c>
      <c r="G1016" s="487">
        <v>0</v>
      </c>
      <c r="H1016" s="487">
        <v>44.6</v>
      </c>
      <c r="I1016" s="487">
        <v>0</v>
      </c>
      <c r="J1016" s="487">
        <v>0</v>
      </c>
    </row>
    <row r="1017" spans="1:10" x14ac:dyDescent="0.25">
      <c r="A1017" s="487">
        <v>91641</v>
      </c>
      <c r="B1017" s="6" t="s">
        <v>1010</v>
      </c>
      <c r="C1017" s="6" t="s">
        <v>41</v>
      </c>
      <c r="D1017" s="6" t="s">
        <v>437</v>
      </c>
      <c r="E1017" s="487">
        <v>18.04</v>
      </c>
      <c r="F1017" s="487">
        <v>0</v>
      </c>
      <c r="G1017" s="487">
        <v>0</v>
      </c>
      <c r="H1017" s="487">
        <v>18.04</v>
      </c>
      <c r="I1017" s="487">
        <v>0</v>
      </c>
      <c r="J1017" s="487">
        <v>0</v>
      </c>
    </row>
    <row r="1018" spans="1:10" x14ac:dyDescent="0.25">
      <c r="A1018" s="487">
        <v>91642</v>
      </c>
      <c r="B1018" s="6" t="s">
        <v>1011</v>
      </c>
      <c r="C1018" s="6" t="s">
        <v>41</v>
      </c>
      <c r="D1018" s="6" t="s">
        <v>437</v>
      </c>
      <c r="E1018" s="487">
        <v>7.29</v>
      </c>
      <c r="F1018" s="487">
        <v>0</v>
      </c>
      <c r="G1018" s="487">
        <v>0</v>
      </c>
      <c r="H1018" s="487">
        <v>7.29</v>
      </c>
      <c r="I1018" s="487">
        <v>0</v>
      </c>
      <c r="J1018" s="487">
        <v>0</v>
      </c>
    </row>
    <row r="1019" spans="1:10" x14ac:dyDescent="0.25">
      <c r="A1019" s="487">
        <v>91643</v>
      </c>
      <c r="B1019" s="6" t="s">
        <v>1012</v>
      </c>
      <c r="C1019" s="6" t="s">
        <v>41</v>
      </c>
      <c r="D1019" s="6" t="s">
        <v>437</v>
      </c>
      <c r="E1019" s="487">
        <v>80.77</v>
      </c>
      <c r="F1019" s="487">
        <v>0</v>
      </c>
      <c r="G1019" s="487">
        <v>0</v>
      </c>
      <c r="H1019" s="487">
        <v>80.77</v>
      </c>
      <c r="I1019" s="487">
        <v>0</v>
      </c>
      <c r="J1019" s="487">
        <v>0</v>
      </c>
    </row>
    <row r="1020" spans="1:10" x14ac:dyDescent="0.25">
      <c r="A1020" s="487">
        <v>91644</v>
      </c>
      <c r="B1020" s="6" t="s">
        <v>1013</v>
      </c>
      <c r="C1020" s="6" t="s">
        <v>41</v>
      </c>
      <c r="D1020" s="6" t="s">
        <v>469</v>
      </c>
      <c r="E1020" s="487">
        <v>303.04000000000002</v>
      </c>
      <c r="F1020" s="487">
        <v>0</v>
      </c>
      <c r="G1020" s="487">
        <v>303.04000000000002</v>
      </c>
      <c r="H1020" s="487">
        <v>0</v>
      </c>
      <c r="I1020" s="487">
        <v>0</v>
      </c>
      <c r="J1020" s="487">
        <v>0</v>
      </c>
    </row>
    <row r="1021" spans="1:10" x14ac:dyDescent="0.25">
      <c r="A1021" s="487">
        <v>91688</v>
      </c>
      <c r="B1021" s="6" t="s">
        <v>1014</v>
      </c>
      <c r="C1021" s="6" t="s">
        <v>41</v>
      </c>
      <c r="D1021" s="6" t="s">
        <v>108</v>
      </c>
      <c r="E1021" s="487">
        <v>0.1</v>
      </c>
      <c r="F1021" s="487">
        <v>0</v>
      </c>
      <c r="G1021" s="487">
        <v>0</v>
      </c>
      <c r="H1021" s="487">
        <v>0.1</v>
      </c>
      <c r="I1021" s="487">
        <v>0</v>
      </c>
      <c r="J1021" s="487">
        <v>0</v>
      </c>
    </row>
    <row r="1022" spans="1:10" x14ac:dyDescent="0.25">
      <c r="A1022" s="487">
        <v>91689</v>
      </c>
      <c r="B1022" s="6" t="s">
        <v>1015</v>
      </c>
      <c r="C1022" s="6" t="s">
        <v>41</v>
      </c>
      <c r="D1022" s="6" t="s">
        <v>108</v>
      </c>
      <c r="E1022" s="487">
        <v>0.02</v>
      </c>
      <c r="F1022" s="487">
        <v>0</v>
      </c>
      <c r="G1022" s="487">
        <v>0</v>
      </c>
      <c r="H1022" s="487">
        <v>0.02</v>
      </c>
      <c r="I1022" s="487">
        <v>0</v>
      </c>
      <c r="J1022" s="487">
        <v>0</v>
      </c>
    </row>
    <row r="1023" spans="1:10" x14ac:dyDescent="0.25">
      <c r="A1023" s="487">
        <v>91690</v>
      </c>
      <c r="B1023" s="6" t="s">
        <v>1016</v>
      </c>
      <c r="C1023" s="6" t="s">
        <v>41</v>
      </c>
      <c r="D1023" s="6" t="s">
        <v>108</v>
      </c>
      <c r="E1023" s="487">
        <v>7.0000000000000007E-2</v>
      </c>
      <c r="F1023" s="487">
        <v>0</v>
      </c>
      <c r="G1023" s="487">
        <v>0</v>
      </c>
      <c r="H1023" s="487">
        <v>7.0000000000000007E-2</v>
      </c>
      <c r="I1023" s="487">
        <v>0</v>
      </c>
      <c r="J1023" s="487">
        <v>0</v>
      </c>
    </row>
    <row r="1024" spans="1:10" x14ac:dyDescent="0.25">
      <c r="A1024" s="487">
        <v>91691</v>
      </c>
      <c r="B1024" s="6" t="s">
        <v>1017</v>
      </c>
      <c r="C1024" s="6" t="s">
        <v>41</v>
      </c>
      <c r="D1024" s="6" t="s">
        <v>108</v>
      </c>
      <c r="E1024" s="487">
        <v>1.1599999999999999</v>
      </c>
      <c r="F1024" s="487">
        <v>0</v>
      </c>
      <c r="G1024" s="487">
        <v>0</v>
      </c>
      <c r="H1024" s="487">
        <v>0</v>
      </c>
      <c r="I1024" s="487">
        <v>0</v>
      </c>
      <c r="J1024" s="487">
        <v>1.1599999999999999</v>
      </c>
    </row>
    <row r="1025" spans="1:10" x14ac:dyDescent="0.25">
      <c r="A1025" s="487">
        <v>92040</v>
      </c>
      <c r="B1025" s="6" t="s">
        <v>1018</v>
      </c>
      <c r="C1025" s="6" t="s">
        <v>41</v>
      </c>
      <c r="D1025" s="6" t="s">
        <v>437</v>
      </c>
      <c r="E1025" s="487">
        <v>6.47</v>
      </c>
      <c r="F1025" s="487">
        <v>0</v>
      </c>
      <c r="G1025" s="487">
        <v>0</v>
      </c>
      <c r="H1025" s="487">
        <v>6.47</v>
      </c>
      <c r="I1025" s="487">
        <v>0</v>
      </c>
      <c r="J1025" s="487">
        <v>0</v>
      </c>
    </row>
    <row r="1026" spans="1:10" x14ac:dyDescent="0.25">
      <c r="A1026" s="487">
        <v>92041</v>
      </c>
      <c r="B1026" s="6" t="s">
        <v>1019</v>
      </c>
      <c r="C1026" s="6" t="s">
        <v>41</v>
      </c>
      <c r="D1026" s="6" t="s">
        <v>437</v>
      </c>
      <c r="E1026" s="487">
        <v>1.33</v>
      </c>
      <c r="F1026" s="487">
        <v>0</v>
      </c>
      <c r="G1026" s="487">
        <v>0</v>
      </c>
      <c r="H1026" s="487">
        <v>1.33</v>
      </c>
      <c r="I1026" s="487">
        <v>0</v>
      </c>
      <c r="J1026" s="487">
        <v>0</v>
      </c>
    </row>
    <row r="1027" spans="1:10" x14ac:dyDescent="0.25">
      <c r="A1027" s="487">
        <v>92042</v>
      </c>
      <c r="B1027" s="6" t="s">
        <v>1020</v>
      </c>
      <c r="C1027" s="6" t="s">
        <v>41</v>
      </c>
      <c r="D1027" s="6" t="s">
        <v>437</v>
      </c>
      <c r="E1027" s="487">
        <v>5.39</v>
      </c>
      <c r="F1027" s="487">
        <v>0</v>
      </c>
      <c r="G1027" s="487">
        <v>0</v>
      </c>
      <c r="H1027" s="487">
        <v>5.39</v>
      </c>
      <c r="I1027" s="487">
        <v>0</v>
      </c>
      <c r="J1027" s="487">
        <v>0</v>
      </c>
    </row>
    <row r="1028" spans="1:10" x14ac:dyDescent="0.25">
      <c r="A1028" s="487">
        <v>92101</v>
      </c>
      <c r="B1028" s="6" t="s">
        <v>9408</v>
      </c>
      <c r="C1028" s="6" t="s">
        <v>41</v>
      </c>
      <c r="D1028" s="6" t="s">
        <v>437</v>
      </c>
      <c r="E1028" s="487">
        <v>38.99</v>
      </c>
      <c r="F1028" s="487">
        <v>0</v>
      </c>
      <c r="G1028" s="487">
        <v>0</v>
      </c>
      <c r="H1028" s="487">
        <v>38.99</v>
      </c>
      <c r="I1028" s="487">
        <v>0</v>
      </c>
      <c r="J1028" s="487">
        <v>0</v>
      </c>
    </row>
    <row r="1029" spans="1:10" x14ac:dyDescent="0.25">
      <c r="A1029" s="487">
        <v>92102</v>
      </c>
      <c r="B1029" s="6" t="s">
        <v>9409</v>
      </c>
      <c r="C1029" s="6" t="s">
        <v>41</v>
      </c>
      <c r="D1029" s="6" t="s">
        <v>437</v>
      </c>
      <c r="E1029" s="487">
        <v>14.06</v>
      </c>
      <c r="F1029" s="487">
        <v>0</v>
      </c>
      <c r="G1029" s="487">
        <v>0</v>
      </c>
      <c r="H1029" s="487">
        <v>14.06</v>
      </c>
      <c r="I1029" s="487">
        <v>0</v>
      </c>
      <c r="J1029" s="487">
        <v>0</v>
      </c>
    </row>
    <row r="1030" spans="1:10" x14ac:dyDescent="0.25">
      <c r="A1030" s="487">
        <v>92103</v>
      </c>
      <c r="B1030" s="6" t="s">
        <v>9410</v>
      </c>
      <c r="C1030" s="6" t="s">
        <v>41</v>
      </c>
      <c r="D1030" s="6" t="s">
        <v>437</v>
      </c>
      <c r="E1030" s="487">
        <v>9.86</v>
      </c>
      <c r="F1030" s="487">
        <v>0</v>
      </c>
      <c r="G1030" s="487">
        <v>0</v>
      </c>
      <c r="H1030" s="487">
        <v>9.86</v>
      </c>
      <c r="I1030" s="487">
        <v>0</v>
      </c>
      <c r="J1030" s="487">
        <v>0</v>
      </c>
    </row>
    <row r="1031" spans="1:10" x14ac:dyDescent="0.25">
      <c r="A1031" s="487">
        <v>92104</v>
      </c>
      <c r="B1031" s="6" t="s">
        <v>9411</v>
      </c>
      <c r="C1031" s="6" t="s">
        <v>41</v>
      </c>
      <c r="D1031" s="6" t="s">
        <v>437</v>
      </c>
      <c r="E1031" s="487">
        <v>66.23</v>
      </c>
      <c r="F1031" s="487">
        <v>0</v>
      </c>
      <c r="G1031" s="487">
        <v>0</v>
      </c>
      <c r="H1031" s="487">
        <v>66.23</v>
      </c>
      <c r="I1031" s="487">
        <v>0</v>
      </c>
      <c r="J1031" s="487">
        <v>0</v>
      </c>
    </row>
    <row r="1032" spans="1:10" x14ac:dyDescent="0.25">
      <c r="A1032" s="487">
        <v>92105</v>
      </c>
      <c r="B1032" s="6" t="s">
        <v>9412</v>
      </c>
      <c r="C1032" s="6" t="s">
        <v>41</v>
      </c>
      <c r="D1032" s="6" t="s">
        <v>469</v>
      </c>
      <c r="E1032" s="487">
        <v>177.4</v>
      </c>
      <c r="F1032" s="487">
        <v>0</v>
      </c>
      <c r="G1032" s="487">
        <v>177.4</v>
      </c>
      <c r="H1032" s="487">
        <v>0</v>
      </c>
      <c r="I1032" s="487">
        <v>0</v>
      </c>
      <c r="J1032" s="487">
        <v>0</v>
      </c>
    </row>
    <row r="1033" spans="1:10" x14ac:dyDescent="0.25">
      <c r="A1033" s="487">
        <v>92108</v>
      </c>
      <c r="B1033" s="6" t="s">
        <v>9413</v>
      </c>
      <c r="C1033" s="6" t="s">
        <v>41</v>
      </c>
      <c r="D1033" s="6" t="s">
        <v>108</v>
      </c>
      <c r="E1033" s="487">
        <v>0.84</v>
      </c>
      <c r="F1033" s="487">
        <v>0</v>
      </c>
      <c r="G1033" s="487">
        <v>0</v>
      </c>
      <c r="H1033" s="487">
        <v>0.84</v>
      </c>
      <c r="I1033" s="487">
        <v>0</v>
      </c>
      <c r="J1033" s="487">
        <v>0</v>
      </c>
    </row>
    <row r="1034" spans="1:10" x14ac:dyDescent="0.25">
      <c r="A1034" s="487">
        <v>92109</v>
      </c>
      <c r="B1034" s="6" t="s">
        <v>9414</v>
      </c>
      <c r="C1034" s="6" t="s">
        <v>41</v>
      </c>
      <c r="D1034" s="6" t="s">
        <v>108</v>
      </c>
      <c r="E1034" s="487">
        <v>0.2</v>
      </c>
      <c r="F1034" s="487">
        <v>0</v>
      </c>
      <c r="G1034" s="487">
        <v>0</v>
      </c>
      <c r="H1034" s="487">
        <v>0.2</v>
      </c>
      <c r="I1034" s="487">
        <v>0</v>
      </c>
      <c r="J1034" s="487">
        <v>0</v>
      </c>
    </row>
    <row r="1035" spans="1:10" x14ac:dyDescent="0.25">
      <c r="A1035" s="487">
        <v>92110</v>
      </c>
      <c r="B1035" s="6" t="s">
        <v>9415</v>
      </c>
      <c r="C1035" s="6" t="s">
        <v>41</v>
      </c>
      <c r="D1035" s="6" t="s">
        <v>108</v>
      </c>
      <c r="E1035" s="487">
        <v>1.1200000000000001</v>
      </c>
      <c r="F1035" s="487">
        <v>0</v>
      </c>
      <c r="G1035" s="487">
        <v>0</v>
      </c>
      <c r="H1035" s="487">
        <v>1.1200000000000001</v>
      </c>
      <c r="I1035" s="487">
        <v>0</v>
      </c>
      <c r="J1035" s="487">
        <v>0</v>
      </c>
    </row>
    <row r="1036" spans="1:10" x14ac:dyDescent="0.25">
      <c r="A1036" s="487">
        <v>92111</v>
      </c>
      <c r="B1036" s="6" t="s">
        <v>9416</v>
      </c>
      <c r="C1036" s="6" t="s">
        <v>41</v>
      </c>
      <c r="D1036" s="6" t="s">
        <v>108</v>
      </c>
      <c r="E1036" s="487">
        <v>1.07</v>
      </c>
      <c r="F1036" s="487">
        <v>0</v>
      </c>
      <c r="G1036" s="487">
        <v>0</v>
      </c>
      <c r="H1036" s="487">
        <v>0</v>
      </c>
      <c r="I1036" s="487">
        <v>0</v>
      </c>
      <c r="J1036" s="487">
        <v>1.07</v>
      </c>
    </row>
    <row r="1037" spans="1:10" x14ac:dyDescent="0.25">
      <c r="A1037" s="487">
        <v>92114</v>
      </c>
      <c r="B1037" s="6" t="s">
        <v>9417</v>
      </c>
      <c r="C1037" s="6" t="s">
        <v>41</v>
      </c>
      <c r="D1037" s="6" t="s">
        <v>108</v>
      </c>
      <c r="E1037" s="487">
        <v>0.22</v>
      </c>
      <c r="F1037" s="487">
        <v>0</v>
      </c>
      <c r="G1037" s="487">
        <v>0</v>
      </c>
      <c r="H1037" s="487">
        <v>0.22</v>
      </c>
      <c r="I1037" s="487">
        <v>0</v>
      </c>
      <c r="J1037" s="487">
        <v>0</v>
      </c>
    </row>
    <row r="1038" spans="1:10" x14ac:dyDescent="0.25">
      <c r="A1038" s="487">
        <v>92115</v>
      </c>
      <c r="B1038" s="6" t="s">
        <v>9418</v>
      </c>
      <c r="C1038" s="6" t="s">
        <v>41</v>
      </c>
      <c r="D1038" s="6" t="s">
        <v>108</v>
      </c>
      <c r="E1038" s="487">
        <v>0.04</v>
      </c>
      <c r="F1038" s="487">
        <v>0</v>
      </c>
      <c r="G1038" s="487">
        <v>0</v>
      </c>
      <c r="H1038" s="487">
        <v>0.04</v>
      </c>
      <c r="I1038" s="487">
        <v>0</v>
      </c>
      <c r="J1038" s="487">
        <v>0</v>
      </c>
    </row>
    <row r="1039" spans="1:10" x14ac:dyDescent="0.25">
      <c r="A1039" s="487">
        <v>92116</v>
      </c>
      <c r="B1039" s="6" t="s">
        <v>9419</v>
      </c>
      <c r="C1039" s="6" t="s">
        <v>41</v>
      </c>
      <c r="D1039" s="6" t="s">
        <v>108</v>
      </c>
      <c r="E1039" s="487">
        <v>0.15</v>
      </c>
      <c r="F1039" s="487">
        <v>0</v>
      </c>
      <c r="G1039" s="487">
        <v>0</v>
      </c>
      <c r="H1039" s="487">
        <v>0.15</v>
      </c>
      <c r="I1039" s="487">
        <v>0</v>
      </c>
      <c r="J1039" s="487">
        <v>0</v>
      </c>
    </row>
    <row r="1040" spans="1:10" x14ac:dyDescent="0.25">
      <c r="A1040" s="487">
        <v>92133</v>
      </c>
      <c r="B1040" s="6" t="s">
        <v>1021</v>
      </c>
      <c r="C1040" s="6" t="s">
        <v>41</v>
      </c>
      <c r="D1040" s="6" t="s">
        <v>469</v>
      </c>
      <c r="E1040" s="487">
        <v>13.23</v>
      </c>
      <c r="F1040" s="487">
        <v>0</v>
      </c>
      <c r="G1040" s="487">
        <v>0</v>
      </c>
      <c r="H1040" s="487">
        <v>13.23</v>
      </c>
      <c r="I1040" s="487">
        <v>0</v>
      </c>
      <c r="J1040" s="487">
        <v>0</v>
      </c>
    </row>
    <row r="1041" spans="1:10" x14ac:dyDescent="0.25">
      <c r="A1041" s="487">
        <v>92134</v>
      </c>
      <c r="B1041" s="6" t="s">
        <v>1022</v>
      </c>
      <c r="C1041" s="6" t="s">
        <v>41</v>
      </c>
      <c r="D1041" s="6" t="s">
        <v>469</v>
      </c>
      <c r="E1041" s="487">
        <v>4.08</v>
      </c>
      <c r="F1041" s="487">
        <v>0</v>
      </c>
      <c r="G1041" s="487">
        <v>0</v>
      </c>
      <c r="H1041" s="487">
        <v>4.08</v>
      </c>
      <c r="I1041" s="487">
        <v>0</v>
      </c>
      <c r="J1041" s="487">
        <v>0</v>
      </c>
    </row>
    <row r="1042" spans="1:10" x14ac:dyDescent="0.25">
      <c r="A1042" s="487">
        <v>92135</v>
      </c>
      <c r="B1042" s="6" t="s">
        <v>1023</v>
      </c>
      <c r="C1042" s="6" t="s">
        <v>41</v>
      </c>
      <c r="D1042" s="6" t="s">
        <v>469</v>
      </c>
      <c r="E1042" s="487">
        <v>1.65</v>
      </c>
      <c r="F1042" s="487">
        <v>0</v>
      </c>
      <c r="G1042" s="487">
        <v>0</v>
      </c>
      <c r="H1042" s="487">
        <v>1.65</v>
      </c>
      <c r="I1042" s="487">
        <v>0</v>
      </c>
      <c r="J1042" s="487">
        <v>0</v>
      </c>
    </row>
    <row r="1043" spans="1:10" x14ac:dyDescent="0.25">
      <c r="A1043" s="487">
        <v>92136</v>
      </c>
      <c r="B1043" s="6" t="s">
        <v>1024</v>
      </c>
      <c r="C1043" s="6" t="s">
        <v>41</v>
      </c>
      <c r="D1043" s="6" t="s">
        <v>469</v>
      </c>
      <c r="E1043" s="487">
        <v>16.54</v>
      </c>
      <c r="F1043" s="487">
        <v>0</v>
      </c>
      <c r="G1043" s="487">
        <v>0</v>
      </c>
      <c r="H1043" s="487">
        <v>16.54</v>
      </c>
      <c r="I1043" s="487">
        <v>0</v>
      </c>
      <c r="J1043" s="487">
        <v>0</v>
      </c>
    </row>
    <row r="1044" spans="1:10" x14ac:dyDescent="0.25">
      <c r="A1044" s="487">
        <v>92137</v>
      </c>
      <c r="B1044" s="6" t="s">
        <v>1025</v>
      </c>
      <c r="C1044" s="6" t="s">
        <v>41</v>
      </c>
      <c r="D1044" s="6" t="s">
        <v>469</v>
      </c>
      <c r="E1044" s="487">
        <v>35.450000000000003</v>
      </c>
      <c r="F1044" s="487">
        <v>0</v>
      </c>
      <c r="G1044" s="487">
        <v>35.450000000000003</v>
      </c>
      <c r="H1044" s="487">
        <v>0</v>
      </c>
      <c r="I1044" s="487">
        <v>0</v>
      </c>
      <c r="J1044" s="487">
        <v>0</v>
      </c>
    </row>
    <row r="1045" spans="1:10" x14ac:dyDescent="0.25">
      <c r="A1045" s="487">
        <v>92140</v>
      </c>
      <c r="B1045" s="6" t="s">
        <v>1026</v>
      </c>
      <c r="C1045" s="6" t="s">
        <v>41</v>
      </c>
      <c r="D1045" s="6" t="s">
        <v>108</v>
      </c>
      <c r="E1045" s="487">
        <v>4.84</v>
      </c>
      <c r="F1045" s="487">
        <v>0</v>
      </c>
      <c r="G1045" s="487">
        <v>0</v>
      </c>
      <c r="H1045" s="487">
        <v>4.84</v>
      </c>
      <c r="I1045" s="487">
        <v>0</v>
      </c>
      <c r="J1045" s="487">
        <v>0</v>
      </c>
    </row>
    <row r="1046" spans="1:10" x14ac:dyDescent="0.25">
      <c r="A1046" s="487">
        <v>92141</v>
      </c>
      <c r="B1046" s="6" t="s">
        <v>1027</v>
      </c>
      <c r="C1046" s="6" t="s">
        <v>41</v>
      </c>
      <c r="D1046" s="6" t="s">
        <v>108</v>
      </c>
      <c r="E1046" s="487">
        <v>1.49</v>
      </c>
      <c r="F1046" s="487">
        <v>0</v>
      </c>
      <c r="G1046" s="487">
        <v>0</v>
      </c>
      <c r="H1046" s="487">
        <v>1.49</v>
      </c>
      <c r="I1046" s="487">
        <v>0</v>
      </c>
      <c r="J1046" s="487">
        <v>0</v>
      </c>
    </row>
    <row r="1047" spans="1:10" x14ac:dyDescent="0.25">
      <c r="A1047" s="487">
        <v>92142</v>
      </c>
      <c r="B1047" s="6" t="s">
        <v>1028</v>
      </c>
      <c r="C1047" s="6" t="s">
        <v>41</v>
      </c>
      <c r="D1047" s="6" t="s">
        <v>108</v>
      </c>
      <c r="E1047" s="487">
        <v>0.6</v>
      </c>
      <c r="F1047" s="487">
        <v>0</v>
      </c>
      <c r="G1047" s="487">
        <v>0</v>
      </c>
      <c r="H1047" s="487">
        <v>0.6</v>
      </c>
      <c r="I1047" s="487">
        <v>0</v>
      </c>
      <c r="J1047" s="487">
        <v>0</v>
      </c>
    </row>
    <row r="1048" spans="1:10" x14ac:dyDescent="0.25">
      <c r="A1048" s="487">
        <v>92143</v>
      </c>
      <c r="B1048" s="6" t="s">
        <v>1029</v>
      </c>
      <c r="C1048" s="6" t="s">
        <v>41</v>
      </c>
      <c r="D1048" s="6" t="s">
        <v>108</v>
      </c>
      <c r="E1048" s="487">
        <v>6.06</v>
      </c>
      <c r="F1048" s="487">
        <v>0</v>
      </c>
      <c r="G1048" s="487">
        <v>0</v>
      </c>
      <c r="H1048" s="487">
        <v>6.06</v>
      </c>
      <c r="I1048" s="487">
        <v>0</v>
      </c>
      <c r="J1048" s="487">
        <v>0</v>
      </c>
    </row>
    <row r="1049" spans="1:10" x14ac:dyDescent="0.25">
      <c r="A1049" s="487">
        <v>92144</v>
      </c>
      <c r="B1049" s="6" t="s">
        <v>1030</v>
      </c>
      <c r="C1049" s="6" t="s">
        <v>41</v>
      </c>
      <c r="D1049" s="6" t="s">
        <v>469</v>
      </c>
      <c r="E1049" s="487">
        <v>38.19</v>
      </c>
      <c r="F1049" s="487">
        <v>0</v>
      </c>
      <c r="G1049" s="487">
        <v>38.19</v>
      </c>
      <c r="H1049" s="487">
        <v>0</v>
      </c>
      <c r="I1049" s="487">
        <v>0</v>
      </c>
      <c r="J1049" s="487">
        <v>0</v>
      </c>
    </row>
    <row r="1050" spans="1:10" x14ac:dyDescent="0.25">
      <c r="A1050" s="487">
        <v>92237</v>
      </c>
      <c r="B1050" s="6" t="s">
        <v>1031</v>
      </c>
      <c r="C1050" s="6" t="s">
        <v>41</v>
      </c>
      <c r="D1050" s="6" t="s">
        <v>437</v>
      </c>
      <c r="E1050" s="487">
        <v>32.43</v>
      </c>
      <c r="F1050" s="487">
        <v>0</v>
      </c>
      <c r="G1050" s="487">
        <v>0</v>
      </c>
      <c r="H1050" s="487">
        <v>32.43</v>
      </c>
      <c r="I1050" s="487">
        <v>0</v>
      </c>
      <c r="J1050" s="487">
        <v>0</v>
      </c>
    </row>
    <row r="1051" spans="1:10" x14ac:dyDescent="0.25">
      <c r="A1051" s="487">
        <v>92238</v>
      </c>
      <c r="B1051" s="6" t="s">
        <v>1032</v>
      </c>
      <c r="C1051" s="6" t="s">
        <v>41</v>
      </c>
      <c r="D1051" s="6" t="s">
        <v>437</v>
      </c>
      <c r="E1051" s="487">
        <v>13.08</v>
      </c>
      <c r="F1051" s="487">
        <v>0</v>
      </c>
      <c r="G1051" s="487">
        <v>0</v>
      </c>
      <c r="H1051" s="487">
        <v>13.08</v>
      </c>
      <c r="I1051" s="487">
        <v>0</v>
      </c>
      <c r="J1051" s="487">
        <v>0</v>
      </c>
    </row>
    <row r="1052" spans="1:10" x14ac:dyDescent="0.25">
      <c r="A1052" s="487">
        <v>92239</v>
      </c>
      <c r="B1052" s="6" t="s">
        <v>1033</v>
      </c>
      <c r="C1052" s="6" t="s">
        <v>41</v>
      </c>
      <c r="D1052" s="6" t="s">
        <v>437</v>
      </c>
      <c r="E1052" s="487">
        <v>5.29</v>
      </c>
      <c r="F1052" s="487">
        <v>0</v>
      </c>
      <c r="G1052" s="487">
        <v>0</v>
      </c>
      <c r="H1052" s="487">
        <v>5.29</v>
      </c>
      <c r="I1052" s="487">
        <v>0</v>
      </c>
      <c r="J1052" s="487">
        <v>0</v>
      </c>
    </row>
    <row r="1053" spans="1:10" x14ac:dyDescent="0.25">
      <c r="A1053" s="487">
        <v>92240</v>
      </c>
      <c r="B1053" s="6" t="s">
        <v>1034</v>
      </c>
      <c r="C1053" s="6" t="s">
        <v>41</v>
      </c>
      <c r="D1053" s="6" t="s">
        <v>437</v>
      </c>
      <c r="E1053" s="487">
        <v>58.48</v>
      </c>
      <c r="F1053" s="487">
        <v>0</v>
      </c>
      <c r="G1053" s="487">
        <v>0</v>
      </c>
      <c r="H1053" s="487">
        <v>58.48</v>
      </c>
      <c r="I1053" s="487">
        <v>0</v>
      </c>
      <c r="J1053" s="487">
        <v>0</v>
      </c>
    </row>
    <row r="1054" spans="1:10" x14ac:dyDescent="0.25">
      <c r="A1054" s="487">
        <v>92241</v>
      </c>
      <c r="B1054" s="6" t="s">
        <v>1035</v>
      </c>
      <c r="C1054" s="6" t="s">
        <v>41</v>
      </c>
      <c r="D1054" s="6" t="s">
        <v>469</v>
      </c>
      <c r="E1054" s="487">
        <v>277.82</v>
      </c>
      <c r="F1054" s="487">
        <v>0</v>
      </c>
      <c r="G1054" s="487">
        <v>277.82</v>
      </c>
      <c r="H1054" s="487">
        <v>0</v>
      </c>
      <c r="I1054" s="487">
        <v>0</v>
      </c>
      <c r="J1054" s="487">
        <v>0</v>
      </c>
    </row>
    <row r="1055" spans="1:10" x14ac:dyDescent="0.25">
      <c r="A1055" s="487">
        <v>92712</v>
      </c>
      <c r="B1055" s="6" t="s">
        <v>9420</v>
      </c>
      <c r="C1055" s="6" t="s">
        <v>41</v>
      </c>
      <c r="D1055" s="6" t="s">
        <v>108</v>
      </c>
      <c r="E1055" s="487">
        <v>0.14000000000000001</v>
      </c>
      <c r="F1055" s="487">
        <v>0</v>
      </c>
      <c r="G1055" s="487">
        <v>0</v>
      </c>
      <c r="H1055" s="487">
        <v>0.14000000000000001</v>
      </c>
      <c r="I1055" s="487">
        <v>0</v>
      </c>
      <c r="J1055" s="487">
        <v>0</v>
      </c>
    </row>
    <row r="1056" spans="1:10" x14ac:dyDescent="0.25">
      <c r="A1056" s="487">
        <v>92713</v>
      </c>
      <c r="B1056" s="6" t="s">
        <v>9421</v>
      </c>
      <c r="C1056" s="6" t="s">
        <v>41</v>
      </c>
      <c r="D1056" s="6" t="s">
        <v>108</v>
      </c>
      <c r="E1056" s="487">
        <v>0.03</v>
      </c>
      <c r="F1056" s="487">
        <v>0</v>
      </c>
      <c r="G1056" s="487">
        <v>0</v>
      </c>
      <c r="H1056" s="487">
        <v>0.03</v>
      </c>
      <c r="I1056" s="487">
        <v>0</v>
      </c>
      <c r="J1056" s="487">
        <v>0</v>
      </c>
    </row>
    <row r="1057" spans="1:10" x14ac:dyDescent="0.25">
      <c r="A1057" s="487">
        <v>92714</v>
      </c>
      <c r="B1057" s="6" t="s">
        <v>9422</v>
      </c>
      <c r="C1057" s="6" t="s">
        <v>41</v>
      </c>
      <c r="D1057" s="6" t="s">
        <v>108</v>
      </c>
      <c r="E1057" s="487">
        <v>0.19</v>
      </c>
      <c r="F1057" s="487">
        <v>0</v>
      </c>
      <c r="G1057" s="487">
        <v>0</v>
      </c>
      <c r="H1057" s="487">
        <v>0.19</v>
      </c>
      <c r="I1057" s="487">
        <v>0</v>
      </c>
      <c r="J1057" s="487">
        <v>0</v>
      </c>
    </row>
    <row r="1058" spans="1:10" x14ac:dyDescent="0.25">
      <c r="A1058" s="487">
        <v>92715</v>
      </c>
      <c r="B1058" s="6" t="s">
        <v>9423</v>
      </c>
      <c r="C1058" s="6" t="s">
        <v>41</v>
      </c>
      <c r="D1058" s="6" t="s">
        <v>108</v>
      </c>
      <c r="E1058" s="487">
        <v>93.87</v>
      </c>
      <c r="F1058" s="487">
        <v>0</v>
      </c>
      <c r="G1058" s="487">
        <v>93.87</v>
      </c>
      <c r="H1058" s="487">
        <v>0</v>
      </c>
      <c r="I1058" s="487">
        <v>0</v>
      </c>
      <c r="J1058" s="487">
        <v>0</v>
      </c>
    </row>
    <row r="1059" spans="1:10" x14ac:dyDescent="0.25">
      <c r="A1059" s="487">
        <v>92956</v>
      </c>
      <c r="B1059" s="6" t="s">
        <v>1036</v>
      </c>
      <c r="C1059" s="6" t="s">
        <v>41</v>
      </c>
      <c r="D1059" s="6" t="s">
        <v>437</v>
      </c>
      <c r="E1059" s="487">
        <v>4.3</v>
      </c>
      <c r="F1059" s="487">
        <v>0</v>
      </c>
      <c r="G1059" s="487">
        <v>0</v>
      </c>
      <c r="H1059" s="487">
        <v>4.3</v>
      </c>
      <c r="I1059" s="487">
        <v>0</v>
      </c>
      <c r="J1059" s="487">
        <v>0</v>
      </c>
    </row>
    <row r="1060" spans="1:10" x14ac:dyDescent="0.25">
      <c r="A1060" s="487">
        <v>92957</v>
      </c>
      <c r="B1060" s="6" t="s">
        <v>1037</v>
      </c>
      <c r="C1060" s="6" t="s">
        <v>41</v>
      </c>
      <c r="D1060" s="6" t="s">
        <v>437</v>
      </c>
      <c r="E1060" s="487">
        <v>0.99</v>
      </c>
      <c r="F1060" s="487">
        <v>0</v>
      </c>
      <c r="G1060" s="487">
        <v>0</v>
      </c>
      <c r="H1060" s="487">
        <v>0.99</v>
      </c>
      <c r="I1060" s="487">
        <v>0</v>
      </c>
      <c r="J1060" s="487">
        <v>0</v>
      </c>
    </row>
    <row r="1061" spans="1:10" x14ac:dyDescent="0.25">
      <c r="A1061" s="487">
        <v>92958</v>
      </c>
      <c r="B1061" s="6" t="s">
        <v>1038</v>
      </c>
      <c r="C1061" s="6" t="s">
        <v>41</v>
      </c>
      <c r="D1061" s="6" t="s">
        <v>437</v>
      </c>
      <c r="E1061" s="487">
        <v>4.71</v>
      </c>
      <c r="F1061" s="487">
        <v>0</v>
      </c>
      <c r="G1061" s="487">
        <v>0</v>
      </c>
      <c r="H1061" s="487">
        <v>4.71</v>
      </c>
      <c r="I1061" s="487">
        <v>0</v>
      </c>
      <c r="J1061" s="487">
        <v>0</v>
      </c>
    </row>
    <row r="1062" spans="1:10" x14ac:dyDescent="0.25">
      <c r="A1062" s="487">
        <v>92959</v>
      </c>
      <c r="B1062" s="6" t="s">
        <v>1039</v>
      </c>
      <c r="C1062" s="6" t="s">
        <v>41</v>
      </c>
      <c r="D1062" s="6" t="s">
        <v>469</v>
      </c>
      <c r="E1062" s="487">
        <v>9.33</v>
      </c>
      <c r="F1062" s="487">
        <v>0</v>
      </c>
      <c r="G1062" s="487">
        <v>9.33</v>
      </c>
      <c r="H1062" s="487">
        <v>0</v>
      </c>
      <c r="I1062" s="487">
        <v>0</v>
      </c>
      <c r="J1062" s="487">
        <v>0</v>
      </c>
    </row>
    <row r="1063" spans="1:10" x14ac:dyDescent="0.25">
      <c r="A1063" s="487">
        <v>92963</v>
      </c>
      <c r="B1063" s="6" t="s">
        <v>1040</v>
      </c>
      <c r="C1063" s="6" t="s">
        <v>41</v>
      </c>
      <c r="D1063" s="6" t="s">
        <v>108</v>
      </c>
      <c r="E1063" s="487">
        <v>1.76</v>
      </c>
      <c r="F1063" s="487">
        <v>0</v>
      </c>
      <c r="G1063" s="487">
        <v>0</v>
      </c>
      <c r="H1063" s="487">
        <v>1.76</v>
      </c>
      <c r="I1063" s="487">
        <v>0</v>
      </c>
      <c r="J1063" s="487">
        <v>0</v>
      </c>
    </row>
    <row r="1064" spans="1:10" x14ac:dyDescent="0.25">
      <c r="A1064" s="487">
        <v>92964</v>
      </c>
      <c r="B1064" s="6" t="s">
        <v>1041</v>
      </c>
      <c r="C1064" s="6" t="s">
        <v>41</v>
      </c>
      <c r="D1064" s="6" t="s">
        <v>108</v>
      </c>
      <c r="E1064" s="487">
        <v>0.4</v>
      </c>
      <c r="F1064" s="487">
        <v>0</v>
      </c>
      <c r="G1064" s="487">
        <v>0</v>
      </c>
      <c r="H1064" s="487">
        <v>0.4</v>
      </c>
      <c r="I1064" s="487">
        <v>0</v>
      </c>
      <c r="J1064" s="487">
        <v>0</v>
      </c>
    </row>
    <row r="1065" spans="1:10" x14ac:dyDescent="0.25">
      <c r="A1065" s="487">
        <v>92965</v>
      </c>
      <c r="B1065" s="6" t="s">
        <v>1042</v>
      </c>
      <c r="C1065" s="6" t="s">
        <v>41</v>
      </c>
      <c r="D1065" s="6" t="s">
        <v>108</v>
      </c>
      <c r="E1065" s="487">
        <v>2.2000000000000002</v>
      </c>
      <c r="F1065" s="487">
        <v>0</v>
      </c>
      <c r="G1065" s="487">
        <v>0</v>
      </c>
      <c r="H1065" s="487">
        <v>2.2000000000000002</v>
      </c>
      <c r="I1065" s="487">
        <v>0</v>
      </c>
      <c r="J1065" s="487">
        <v>0</v>
      </c>
    </row>
    <row r="1066" spans="1:10" x14ac:dyDescent="0.25">
      <c r="A1066" s="487">
        <v>93220</v>
      </c>
      <c r="B1066" s="6" t="s">
        <v>1043</v>
      </c>
      <c r="C1066" s="6" t="s">
        <v>41</v>
      </c>
      <c r="D1066" s="6" t="s">
        <v>108</v>
      </c>
      <c r="E1066" s="487">
        <v>372.18</v>
      </c>
      <c r="F1066" s="487">
        <v>0</v>
      </c>
      <c r="G1066" s="487">
        <v>0</v>
      </c>
      <c r="H1066" s="487">
        <v>372.18</v>
      </c>
      <c r="I1066" s="487">
        <v>0</v>
      </c>
      <c r="J1066" s="487">
        <v>0</v>
      </c>
    </row>
    <row r="1067" spans="1:10" x14ac:dyDescent="0.25">
      <c r="A1067" s="487">
        <v>93221</v>
      </c>
      <c r="B1067" s="6" t="s">
        <v>1044</v>
      </c>
      <c r="C1067" s="6" t="s">
        <v>41</v>
      </c>
      <c r="D1067" s="6" t="s">
        <v>108</v>
      </c>
      <c r="E1067" s="487">
        <v>99.85</v>
      </c>
      <c r="F1067" s="487">
        <v>0</v>
      </c>
      <c r="G1067" s="487">
        <v>0</v>
      </c>
      <c r="H1067" s="487">
        <v>99.85</v>
      </c>
      <c r="I1067" s="487">
        <v>0</v>
      </c>
      <c r="J1067" s="487">
        <v>0</v>
      </c>
    </row>
    <row r="1068" spans="1:10" x14ac:dyDescent="0.25">
      <c r="A1068" s="487">
        <v>93222</v>
      </c>
      <c r="B1068" s="6" t="s">
        <v>1045</v>
      </c>
      <c r="C1068" s="6" t="s">
        <v>41</v>
      </c>
      <c r="D1068" s="6" t="s">
        <v>108</v>
      </c>
      <c r="E1068" s="487">
        <v>465.75</v>
      </c>
      <c r="F1068" s="487">
        <v>0</v>
      </c>
      <c r="G1068" s="487">
        <v>0</v>
      </c>
      <c r="H1068" s="487">
        <v>465.75</v>
      </c>
      <c r="I1068" s="487">
        <v>0</v>
      </c>
      <c r="J1068" s="487">
        <v>0</v>
      </c>
    </row>
    <row r="1069" spans="1:10" x14ac:dyDescent="0.25">
      <c r="A1069" s="487">
        <v>93223</v>
      </c>
      <c r="B1069" s="6" t="s">
        <v>1046</v>
      </c>
      <c r="C1069" s="6" t="s">
        <v>41</v>
      </c>
      <c r="D1069" s="6" t="s">
        <v>469</v>
      </c>
      <c r="E1069" s="487">
        <v>157.18</v>
      </c>
      <c r="F1069" s="487">
        <v>0</v>
      </c>
      <c r="G1069" s="487">
        <v>157.18</v>
      </c>
      <c r="H1069" s="487">
        <v>0</v>
      </c>
      <c r="I1069" s="487">
        <v>0</v>
      </c>
      <c r="J1069" s="487">
        <v>0</v>
      </c>
    </row>
    <row r="1070" spans="1:10" x14ac:dyDescent="0.25">
      <c r="A1070" s="487">
        <v>93229</v>
      </c>
      <c r="B1070" s="6" t="s">
        <v>1047</v>
      </c>
      <c r="C1070" s="6" t="s">
        <v>41</v>
      </c>
      <c r="D1070" s="6" t="s">
        <v>108</v>
      </c>
      <c r="E1070" s="487">
        <v>0.38</v>
      </c>
      <c r="F1070" s="487">
        <v>0</v>
      </c>
      <c r="G1070" s="487">
        <v>0</v>
      </c>
      <c r="H1070" s="487">
        <v>0.38</v>
      </c>
      <c r="I1070" s="487">
        <v>0</v>
      </c>
      <c r="J1070" s="487">
        <v>0</v>
      </c>
    </row>
    <row r="1071" spans="1:10" x14ac:dyDescent="0.25">
      <c r="A1071" s="487">
        <v>93230</v>
      </c>
      <c r="B1071" s="6" t="s">
        <v>1048</v>
      </c>
      <c r="C1071" s="6" t="s">
        <v>41</v>
      </c>
      <c r="D1071" s="6" t="s">
        <v>108</v>
      </c>
      <c r="E1071" s="487">
        <v>0.08</v>
      </c>
      <c r="F1071" s="487">
        <v>0</v>
      </c>
      <c r="G1071" s="487">
        <v>0</v>
      </c>
      <c r="H1071" s="487">
        <v>0.08</v>
      </c>
      <c r="I1071" s="487">
        <v>0</v>
      </c>
      <c r="J1071" s="487">
        <v>0</v>
      </c>
    </row>
    <row r="1072" spans="1:10" x14ac:dyDescent="0.25">
      <c r="A1072" s="487">
        <v>93231</v>
      </c>
      <c r="B1072" s="6" t="s">
        <v>1049</v>
      </c>
      <c r="C1072" s="6" t="s">
        <v>41</v>
      </c>
      <c r="D1072" s="6" t="s">
        <v>108</v>
      </c>
      <c r="E1072" s="487">
        <v>0.48</v>
      </c>
      <c r="F1072" s="487">
        <v>0</v>
      </c>
      <c r="G1072" s="487">
        <v>0</v>
      </c>
      <c r="H1072" s="487">
        <v>0.48</v>
      </c>
      <c r="I1072" s="487">
        <v>0</v>
      </c>
      <c r="J1072" s="487">
        <v>0</v>
      </c>
    </row>
    <row r="1073" spans="1:10" x14ac:dyDescent="0.25">
      <c r="A1073" s="487">
        <v>93232</v>
      </c>
      <c r="B1073" s="6" t="s">
        <v>1050</v>
      </c>
      <c r="C1073" s="6" t="s">
        <v>41</v>
      </c>
      <c r="D1073" s="6" t="s">
        <v>469</v>
      </c>
      <c r="E1073" s="487">
        <v>4.3899999999999997</v>
      </c>
      <c r="F1073" s="487">
        <v>0</v>
      </c>
      <c r="G1073" s="487">
        <v>4.3899999999999997</v>
      </c>
      <c r="H1073" s="487">
        <v>0</v>
      </c>
      <c r="I1073" s="487">
        <v>0</v>
      </c>
      <c r="J1073" s="487">
        <v>0</v>
      </c>
    </row>
    <row r="1074" spans="1:10" x14ac:dyDescent="0.25">
      <c r="A1074" s="487">
        <v>93235</v>
      </c>
      <c r="B1074" s="6" t="s">
        <v>1051</v>
      </c>
      <c r="C1074" s="6" t="s">
        <v>41</v>
      </c>
      <c r="D1074" s="6" t="s">
        <v>437</v>
      </c>
      <c r="E1074" s="487">
        <v>2.0699999999999998</v>
      </c>
      <c r="F1074" s="487">
        <v>0</v>
      </c>
      <c r="G1074" s="487">
        <v>0</v>
      </c>
      <c r="H1074" s="487">
        <v>2.0699999999999998</v>
      </c>
      <c r="I1074" s="487">
        <v>0</v>
      </c>
      <c r="J1074" s="487">
        <v>0</v>
      </c>
    </row>
    <row r="1075" spans="1:10" x14ac:dyDescent="0.25">
      <c r="A1075" s="487">
        <v>93238</v>
      </c>
      <c r="B1075" s="6" t="s">
        <v>1052</v>
      </c>
      <c r="C1075" s="6" t="s">
        <v>41</v>
      </c>
      <c r="D1075" s="6" t="s">
        <v>108</v>
      </c>
      <c r="E1075" s="487">
        <v>2.38</v>
      </c>
      <c r="F1075" s="487">
        <v>0</v>
      </c>
      <c r="G1075" s="487">
        <v>0</v>
      </c>
      <c r="H1075" s="487">
        <v>2.38</v>
      </c>
      <c r="I1075" s="487">
        <v>0</v>
      </c>
      <c r="J1075" s="487">
        <v>0</v>
      </c>
    </row>
    <row r="1076" spans="1:10" x14ac:dyDescent="0.25">
      <c r="A1076" s="487">
        <v>93239</v>
      </c>
      <c r="B1076" s="6" t="s">
        <v>1053</v>
      </c>
      <c r="C1076" s="6" t="s">
        <v>41</v>
      </c>
      <c r="D1076" s="6" t="s">
        <v>108</v>
      </c>
      <c r="E1076" s="487">
        <v>10.8</v>
      </c>
      <c r="F1076" s="487">
        <v>0</v>
      </c>
      <c r="G1076" s="487">
        <v>0</v>
      </c>
      <c r="H1076" s="487">
        <v>10.8</v>
      </c>
      <c r="I1076" s="487">
        <v>0</v>
      </c>
      <c r="J1076" s="487">
        <v>0</v>
      </c>
    </row>
    <row r="1077" spans="1:10" x14ac:dyDescent="0.25">
      <c r="A1077" s="487">
        <v>93240</v>
      </c>
      <c r="B1077" s="6" t="s">
        <v>1054</v>
      </c>
      <c r="C1077" s="6" t="s">
        <v>41</v>
      </c>
      <c r="D1077" s="6" t="s">
        <v>469</v>
      </c>
      <c r="E1077" s="487">
        <v>12.04</v>
      </c>
      <c r="F1077" s="487">
        <v>0</v>
      </c>
      <c r="G1077" s="487">
        <v>12.04</v>
      </c>
      <c r="H1077" s="487">
        <v>0</v>
      </c>
      <c r="I1077" s="487">
        <v>0</v>
      </c>
      <c r="J1077" s="487">
        <v>0</v>
      </c>
    </row>
    <row r="1078" spans="1:10" x14ac:dyDescent="0.25">
      <c r="A1078" s="487">
        <v>93267</v>
      </c>
      <c r="B1078" s="6" t="s">
        <v>9424</v>
      </c>
      <c r="C1078" s="6" t="s">
        <v>41</v>
      </c>
      <c r="D1078" s="6" t="s">
        <v>108</v>
      </c>
      <c r="E1078" s="487">
        <v>27.66</v>
      </c>
      <c r="F1078" s="487">
        <v>0</v>
      </c>
      <c r="G1078" s="487">
        <v>0</v>
      </c>
      <c r="H1078" s="487">
        <v>27.66</v>
      </c>
      <c r="I1078" s="487">
        <v>0</v>
      </c>
      <c r="J1078" s="487">
        <v>0</v>
      </c>
    </row>
    <row r="1079" spans="1:10" x14ac:dyDescent="0.25">
      <c r="A1079" s="487">
        <v>93269</v>
      </c>
      <c r="B1079" s="6" t="s">
        <v>9425</v>
      </c>
      <c r="C1079" s="6" t="s">
        <v>41</v>
      </c>
      <c r="D1079" s="6" t="s">
        <v>108</v>
      </c>
      <c r="E1079" s="487">
        <v>9.33</v>
      </c>
      <c r="F1079" s="487">
        <v>0</v>
      </c>
      <c r="G1079" s="487">
        <v>0</v>
      </c>
      <c r="H1079" s="487">
        <v>9.33</v>
      </c>
      <c r="I1079" s="487">
        <v>0</v>
      </c>
      <c r="J1079" s="487">
        <v>0</v>
      </c>
    </row>
    <row r="1080" spans="1:10" x14ac:dyDescent="0.25">
      <c r="A1080" s="487">
        <v>93270</v>
      </c>
      <c r="B1080" s="6" t="s">
        <v>9426</v>
      </c>
      <c r="C1080" s="6" t="s">
        <v>41</v>
      </c>
      <c r="D1080" s="6" t="s">
        <v>108</v>
      </c>
      <c r="E1080" s="487">
        <v>27.66</v>
      </c>
      <c r="F1080" s="487">
        <v>0</v>
      </c>
      <c r="G1080" s="487">
        <v>0</v>
      </c>
      <c r="H1080" s="487">
        <v>27.66</v>
      </c>
      <c r="I1080" s="487">
        <v>0</v>
      </c>
      <c r="J1080" s="487">
        <v>0</v>
      </c>
    </row>
    <row r="1081" spans="1:10" x14ac:dyDescent="0.25">
      <c r="A1081" s="487">
        <v>93271</v>
      </c>
      <c r="B1081" s="6" t="s">
        <v>9427</v>
      </c>
      <c r="C1081" s="6" t="s">
        <v>41</v>
      </c>
      <c r="D1081" s="6" t="s">
        <v>108</v>
      </c>
      <c r="E1081" s="487">
        <v>8.0399999999999991</v>
      </c>
      <c r="F1081" s="487">
        <v>0</v>
      </c>
      <c r="G1081" s="487">
        <v>0</v>
      </c>
      <c r="H1081" s="487">
        <v>0</v>
      </c>
      <c r="I1081" s="487">
        <v>0</v>
      </c>
      <c r="J1081" s="487">
        <v>8.0399999999999991</v>
      </c>
    </row>
    <row r="1082" spans="1:10" x14ac:dyDescent="0.25">
      <c r="A1082" s="487">
        <v>93277</v>
      </c>
      <c r="B1082" s="6" t="s">
        <v>1055</v>
      </c>
      <c r="C1082" s="6" t="s">
        <v>41</v>
      </c>
      <c r="D1082" s="6" t="s">
        <v>108</v>
      </c>
      <c r="E1082" s="487">
        <v>0.26</v>
      </c>
      <c r="F1082" s="487">
        <v>0</v>
      </c>
      <c r="G1082" s="487">
        <v>0</v>
      </c>
      <c r="H1082" s="487">
        <v>0.26</v>
      </c>
      <c r="I1082" s="487">
        <v>0</v>
      </c>
      <c r="J1082" s="487">
        <v>0</v>
      </c>
    </row>
    <row r="1083" spans="1:10" x14ac:dyDescent="0.25">
      <c r="A1083" s="487">
        <v>93278</v>
      </c>
      <c r="B1083" s="6" t="s">
        <v>1056</v>
      </c>
      <c r="C1083" s="6" t="s">
        <v>41</v>
      </c>
      <c r="D1083" s="6" t="s">
        <v>108</v>
      </c>
      <c r="E1083" s="487">
        <v>0.06</v>
      </c>
      <c r="F1083" s="487">
        <v>0</v>
      </c>
      <c r="G1083" s="487">
        <v>0</v>
      </c>
      <c r="H1083" s="487">
        <v>0.06</v>
      </c>
      <c r="I1083" s="487">
        <v>0</v>
      </c>
      <c r="J1083" s="487">
        <v>0</v>
      </c>
    </row>
    <row r="1084" spans="1:10" x14ac:dyDescent="0.25">
      <c r="A1084" s="487">
        <v>93279</v>
      </c>
      <c r="B1084" s="6" t="s">
        <v>1057</v>
      </c>
      <c r="C1084" s="6" t="s">
        <v>41</v>
      </c>
      <c r="D1084" s="6" t="s">
        <v>108</v>
      </c>
      <c r="E1084" s="487">
        <v>0.24</v>
      </c>
      <c r="F1084" s="487">
        <v>0</v>
      </c>
      <c r="G1084" s="487">
        <v>0</v>
      </c>
      <c r="H1084" s="487">
        <v>0.24</v>
      </c>
      <c r="I1084" s="487">
        <v>0</v>
      </c>
      <c r="J1084" s="487">
        <v>0</v>
      </c>
    </row>
    <row r="1085" spans="1:10" x14ac:dyDescent="0.25">
      <c r="A1085" s="487">
        <v>93280</v>
      </c>
      <c r="B1085" s="6" t="s">
        <v>1058</v>
      </c>
      <c r="C1085" s="6" t="s">
        <v>41</v>
      </c>
      <c r="D1085" s="6" t="s">
        <v>108</v>
      </c>
      <c r="E1085" s="487">
        <v>0.67</v>
      </c>
      <c r="F1085" s="487">
        <v>0</v>
      </c>
      <c r="G1085" s="487">
        <v>0</v>
      </c>
      <c r="H1085" s="487">
        <v>0</v>
      </c>
      <c r="I1085" s="487">
        <v>0</v>
      </c>
      <c r="J1085" s="487">
        <v>0.67</v>
      </c>
    </row>
    <row r="1086" spans="1:10" x14ac:dyDescent="0.25">
      <c r="A1086" s="487">
        <v>93283</v>
      </c>
      <c r="B1086" s="6" t="s">
        <v>1059</v>
      </c>
      <c r="C1086" s="6" t="s">
        <v>41</v>
      </c>
      <c r="D1086" s="6" t="s">
        <v>108</v>
      </c>
      <c r="E1086" s="487">
        <v>93.02</v>
      </c>
      <c r="F1086" s="487">
        <v>0</v>
      </c>
      <c r="G1086" s="487">
        <v>0</v>
      </c>
      <c r="H1086" s="487">
        <v>93.02</v>
      </c>
      <c r="I1086" s="487">
        <v>0</v>
      </c>
      <c r="J1086" s="487">
        <v>0</v>
      </c>
    </row>
    <row r="1087" spans="1:10" x14ac:dyDescent="0.25">
      <c r="A1087" s="487">
        <v>93284</v>
      </c>
      <c r="B1087" s="6" t="s">
        <v>1060</v>
      </c>
      <c r="C1087" s="6" t="s">
        <v>41</v>
      </c>
      <c r="D1087" s="6" t="s">
        <v>108</v>
      </c>
      <c r="E1087" s="487">
        <v>32.79</v>
      </c>
      <c r="F1087" s="487">
        <v>0</v>
      </c>
      <c r="G1087" s="487">
        <v>0</v>
      </c>
      <c r="H1087" s="487">
        <v>32.79</v>
      </c>
      <c r="I1087" s="487">
        <v>0</v>
      </c>
      <c r="J1087" s="487">
        <v>0</v>
      </c>
    </row>
    <row r="1088" spans="1:10" x14ac:dyDescent="0.25">
      <c r="A1088" s="487">
        <v>93285</v>
      </c>
      <c r="B1088" s="6" t="s">
        <v>1061</v>
      </c>
      <c r="C1088" s="6" t="s">
        <v>41</v>
      </c>
      <c r="D1088" s="6" t="s">
        <v>108</v>
      </c>
      <c r="E1088" s="487">
        <v>149.53</v>
      </c>
      <c r="F1088" s="487">
        <v>0</v>
      </c>
      <c r="G1088" s="487">
        <v>0</v>
      </c>
      <c r="H1088" s="487">
        <v>149.53</v>
      </c>
      <c r="I1088" s="487">
        <v>0</v>
      </c>
      <c r="J1088" s="487">
        <v>0</v>
      </c>
    </row>
    <row r="1089" spans="1:10" x14ac:dyDescent="0.25">
      <c r="A1089" s="487">
        <v>93286</v>
      </c>
      <c r="B1089" s="6" t="s">
        <v>1062</v>
      </c>
      <c r="C1089" s="6" t="s">
        <v>41</v>
      </c>
      <c r="D1089" s="6" t="s">
        <v>108</v>
      </c>
      <c r="E1089" s="487">
        <v>11.18</v>
      </c>
      <c r="F1089" s="487">
        <v>0</v>
      </c>
      <c r="G1089" s="487">
        <v>0</v>
      </c>
      <c r="H1089" s="487">
        <v>0</v>
      </c>
      <c r="I1089" s="487">
        <v>0</v>
      </c>
      <c r="J1089" s="487">
        <v>11.18</v>
      </c>
    </row>
    <row r="1090" spans="1:10" x14ac:dyDescent="0.25">
      <c r="A1090" s="487">
        <v>93296</v>
      </c>
      <c r="B1090" s="6" t="s">
        <v>1063</v>
      </c>
      <c r="C1090" s="6" t="s">
        <v>41</v>
      </c>
      <c r="D1090" s="6" t="s">
        <v>108</v>
      </c>
      <c r="E1090" s="487">
        <v>13.25</v>
      </c>
      <c r="F1090" s="487">
        <v>0</v>
      </c>
      <c r="G1090" s="487">
        <v>0</v>
      </c>
      <c r="H1090" s="487">
        <v>13.25</v>
      </c>
      <c r="I1090" s="487">
        <v>0</v>
      </c>
      <c r="J1090" s="487">
        <v>0</v>
      </c>
    </row>
    <row r="1091" spans="1:10" x14ac:dyDescent="0.25">
      <c r="A1091" s="487">
        <v>93397</v>
      </c>
      <c r="B1091" s="6" t="s">
        <v>1064</v>
      </c>
      <c r="C1091" s="6" t="s">
        <v>41</v>
      </c>
      <c r="D1091" s="6" t="s">
        <v>108</v>
      </c>
      <c r="E1091" s="487">
        <v>26.39</v>
      </c>
      <c r="F1091" s="487">
        <v>0</v>
      </c>
      <c r="G1091" s="487">
        <v>0</v>
      </c>
      <c r="H1091" s="487">
        <v>26.39</v>
      </c>
      <c r="I1091" s="487">
        <v>0</v>
      </c>
      <c r="J1091" s="487">
        <v>0</v>
      </c>
    </row>
    <row r="1092" spans="1:10" x14ac:dyDescent="0.25">
      <c r="A1092" s="487">
        <v>93398</v>
      </c>
      <c r="B1092" s="6" t="s">
        <v>1065</v>
      </c>
      <c r="C1092" s="6" t="s">
        <v>41</v>
      </c>
      <c r="D1092" s="6" t="s">
        <v>108</v>
      </c>
      <c r="E1092" s="487">
        <v>10.06</v>
      </c>
      <c r="F1092" s="487">
        <v>0</v>
      </c>
      <c r="G1092" s="487">
        <v>0</v>
      </c>
      <c r="H1092" s="487">
        <v>10.06</v>
      </c>
      <c r="I1092" s="487">
        <v>0</v>
      </c>
      <c r="J1092" s="487">
        <v>0</v>
      </c>
    </row>
    <row r="1093" spans="1:10" x14ac:dyDescent="0.25">
      <c r="A1093" s="487">
        <v>93399</v>
      </c>
      <c r="B1093" s="6" t="s">
        <v>1066</v>
      </c>
      <c r="C1093" s="6" t="s">
        <v>41</v>
      </c>
      <c r="D1093" s="6" t="s">
        <v>108</v>
      </c>
      <c r="E1093" s="487">
        <v>4.0599999999999996</v>
      </c>
      <c r="F1093" s="487">
        <v>0</v>
      </c>
      <c r="G1093" s="487">
        <v>0</v>
      </c>
      <c r="H1093" s="487">
        <v>4.0599999999999996</v>
      </c>
      <c r="I1093" s="487">
        <v>0</v>
      </c>
      <c r="J1093" s="487">
        <v>0</v>
      </c>
    </row>
    <row r="1094" spans="1:10" x14ac:dyDescent="0.25">
      <c r="A1094" s="487">
        <v>93400</v>
      </c>
      <c r="B1094" s="6" t="s">
        <v>1067</v>
      </c>
      <c r="C1094" s="6" t="s">
        <v>41</v>
      </c>
      <c r="D1094" s="6" t="s">
        <v>108</v>
      </c>
      <c r="E1094" s="487">
        <v>46.2</v>
      </c>
      <c r="F1094" s="487">
        <v>0</v>
      </c>
      <c r="G1094" s="487">
        <v>0</v>
      </c>
      <c r="H1094" s="487">
        <v>46.2</v>
      </c>
      <c r="I1094" s="487">
        <v>0</v>
      </c>
      <c r="J1094" s="487">
        <v>0</v>
      </c>
    </row>
    <row r="1095" spans="1:10" x14ac:dyDescent="0.25">
      <c r="A1095" s="487">
        <v>93401</v>
      </c>
      <c r="B1095" s="6" t="s">
        <v>1068</v>
      </c>
      <c r="C1095" s="6" t="s">
        <v>41</v>
      </c>
      <c r="D1095" s="6" t="s">
        <v>469</v>
      </c>
      <c r="E1095" s="487">
        <v>159.1</v>
      </c>
      <c r="F1095" s="487">
        <v>0</v>
      </c>
      <c r="G1095" s="487">
        <v>159.1</v>
      </c>
      <c r="H1095" s="487">
        <v>0</v>
      </c>
      <c r="I1095" s="487">
        <v>0</v>
      </c>
      <c r="J1095" s="487">
        <v>0</v>
      </c>
    </row>
    <row r="1096" spans="1:10" x14ac:dyDescent="0.25">
      <c r="A1096" s="487">
        <v>93404</v>
      </c>
      <c r="B1096" s="6" t="s">
        <v>9428</v>
      </c>
      <c r="C1096" s="6" t="s">
        <v>41</v>
      </c>
      <c r="D1096" s="6" t="s">
        <v>437</v>
      </c>
      <c r="E1096" s="487">
        <v>6.87</v>
      </c>
      <c r="F1096" s="487">
        <v>0</v>
      </c>
      <c r="G1096" s="487">
        <v>0</v>
      </c>
      <c r="H1096" s="487">
        <v>6.87</v>
      </c>
      <c r="I1096" s="487">
        <v>0</v>
      </c>
      <c r="J1096" s="487">
        <v>0</v>
      </c>
    </row>
    <row r="1097" spans="1:10" x14ac:dyDescent="0.25">
      <c r="A1097" s="487">
        <v>93405</v>
      </c>
      <c r="B1097" s="6" t="s">
        <v>9429</v>
      </c>
      <c r="C1097" s="6" t="s">
        <v>41</v>
      </c>
      <c r="D1097" s="6" t="s">
        <v>437</v>
      </c>
      <c r="E1097" s="487">
        <v>1.87</v>
      </c>
      <c r="F1097" s="487">
        <v>0</v>
      </c>
      <c r="G1097" s="487">
        <v>0</v>
      </c>
      <c r="H1097" s="487">
        <v>1.87</v>
      </c>
      <c r="I1097" s="487">
        <v>0</v>
      </c>
      <c r="J1097" s="487">
        <v>0</v>
      </c>
    </row>
    <row r="1098" spans="1:10" x14ac:dyDescent="0.25">
      <c r="A1098" s="487">
        <v>93406</v>
      </c>
      <c r="B1098" s="6" t="s">
        <v>9430</v>
      </c>
      <c r="C1098" s="6" t="s">
        <v>41</v>
      </c>
      <c r="D1098" s="6" t="s">
        <v>437</v>
      </c>
      <c r="E1098" s="487">
        <v>9.09</v>
      </c>
      <c r="F1098" s="487">
        <v>0</v>
      </c>
      <c r="G1098" s="487">
        <v>0</v>
      </c>
      <c r="H1098" s="487">
        <v>9.09</v>
      </c>
      <c r="I1098" s="487">
        <v>0</v>
      </c>
      <c r="J1098" s="487">
        <v>0</v>
      </c>
    </row>
    <row r="1099" spans="1:10" x14ac:dyDescent="0.25">
      <c r="A1099" s="487">
        <v>93407</v>
      </c>
      <c r="B1099" s="6" t="s">
        <v>9431</v>
      </c>
      <c r="C1099" s="6" t="s">
        <v>41</v>
      </c>
      <c r="D1099" s="6" t="s">
        <v>469</v>
      </c>
      <c r="E1099" s="487">
        <v>47.45</v>
      </c>
      <c r="F1099" s="487">
        <v>0</v>
      </c>
      <c r="G1099" s="487">
        <v>47.45</v>
      </c>
      <c r="H1099" s="487">
        <v>0</v>
      </c>
      <c r="I1099" s="487">
        <v>0</v>
      </c>
      <c r="J1099" s="487">
        <v>0</v>
      </c>
    </row>
    <row r="1100" spans="1:10" x14ac:dyDescent="0.25">
      <c r="A1100" s="487">
        <v>93411</v>
      </c>
      <c r="B1100" s="6" t="s">
        <v>1069</v>
      </c>
      <c r="C1100" s="6" t="s">
        <v>41</v>
      </c>
      <c r="D1100" s="6" t="s">
        <v>437</v>
      </c>
      <c r="E1100" s="487">
        <v>0.28000000000000003</v>
      </c>
      <c r="F1100" s="487">
        <v>0</v>
      </c>
      <c r="G1100" s="487">
        <v>0</v>
      </c>
      <c r="H1100" s="487">
        <v>0.28000000000000003</v>
      </c>
      <c r="I1100" s="487">
        <v>0</v>
      </c>
      <c r="J1100" s="487">
        <v>0</v>
      </c>
    </row>
    <row r="1101" spans="1:10" x14ac:dyDescent="0.25">
      <c r="A1101" s="487">
        <v>93412</v>
      </c>
      <c r="B1101" s="6" t="s">
        <v>1070</v>
      </c>
      <c r="C1101" s="6" t="s">
        <v>41</v>
      </c>
      <c r="D1101" s="6" t="s">
        <v>437</v>
      </c>
      <c r="E1101" s="487">
        <v>0.1</v>
      </c>
      <c r="F1101" s="487">
        <v>0</v>
      </c>
      <c r="G1101" s="487">
        <v>0</v>
      </c>
      <c r="H1101" s="487">
        <v>0.1</v>
      </c>
      <c r="I1101" s="487">
        <v>0</v>
      </c>
      <c r="J1101" s="487">
        <v>0</v>
      </c>
    </row>
    <row r="1102" spans="1:10" x14ac:dyDescent="0.25">
      <c r="A1102" s="487">
        <v>93413</v>
      </c>
      <c r="B1102" s="6" t="s">
        <v>1071</v>
      </c>
      <c r="C1102" s="6" t="s">
        <v>41</v>
      </c>
      <c r="D1102" s="6" t="s">
        <v>437</v>
      </c>
      <c r="E1102" s="487">
        <v>0.25</v>
      </c>
      <c r="F1102" s="487">
        <v>0</v>
      </c>
      <c r="G1102" s="487">
        <v>0</v>
      </c>
      <c r="H1102" s="487">
        <v>0.25</v>
      </c>
      <c r="I1102" s="487">
        <v>0</v>
      </c>
      <c r="J1102" s="487">
        <v>0</v>
      </c>
    </row>
    <row r="1103" spans="1:10" x14ac:dyDescent="0.25">
      <c r="A1103" s="487">
        <v>93414</v>
      </c>
      <c r="B1103" s="6" t="s">
        <v>1072</v>
      </c>
      <c r="C1103" s="6" t="s">
        <v>41</v>
      </c>
      <c r="D1103" s="6" t="s">
        <v>469</v>
      </c>
      <c r="E1103" s="487">
        <v>14.21</v>
      </c>
      <c r="F1103" s="487">
        <v>0</v>
      </c>
      <c r="G1103" s="487">
        <v>14.21</v>
      </c>
      <c r="H1103" s="487">
        <v>0</v>
      </c>
      <c r="I1103" s="487">
        <v>0</v>
      </c>
      <c r="J1103" s="487">
        <v>0</v>
      </c>
    </row>
    <row r="1104" spans="1:10" x14ac:dyDescent="0.25">
      <c r="A1104" s="487">
        <v>93417</v>
      </c>
      <c r="B1104" s="6" t="s">
        <v>1073</v>
      </c>
      <c r="C1104" s="6" t="s">
        <v>41</v>
      </c>
      <c r="D1104" s="6" t="s">
        <v>437</v>
      </c>
      <c r="E1104" s="487">
        <v>3.71</v>
      </c>
      <c r="F1104" s="487">
        <v>0</v>
      </c>
      <c r="G1104" s="487">
        <v>0</v>
      </c>
      <c r="H1104" s="487">
        <v>3.71</v>
      </c>
      <c r="I1104" s="487">
        <v>0</v>
      </c>
      <c r="J1104" s="487">
        <v>0</v>
      </c>
    </row>
    <row r="1105" spans="1:10" x14ac:dyDescent="0.25">
      <c r="A1105" s="487">
        <v>93418</v>
      </c>
      <c r="B1105" s="6" t="s">
        <v>1074</v>
      </c>
      <c r="C1105" s="6" t="s">
        <v>41</v>
      </c>
      <c r="D1105" s="6" t="s">
        <v>437</v>
      </c>
      <c r="E1105" s="487">
        <v>1.3</v>
      </c>
      <c r="F1105" s="487">
        <v>0</v>
      </c>
      <c r="G1105" s="487">
        <v>0</v>
      </c>
      <c r="H1105" s="487">
        <v>1.3</v>
      </c>
      <c r="I1105" s="487">
        <v>0</v>
      </c>
      <c r="J1105" s="487">
        <v>0</v>
      </c>
    </row>
    <row r="1106" spans="1:10" x14ac:dyDescent="0.25">
      <c r="A1106" s="487">
        <v>93419</v>
      </c>
      <c r="B1106" s="6" t="s">
        <v>1075</v>
      </c>
      <c r="C1106" s="6" t="s">
        <v>41</v>
      </c>
      <c r="D1106" s="6" t="s">
        <v>437</v>
      </c>
      <c r="E1106" s="487">
        <v>3.31</v>
      </c>
      <c r="F1106" s="487">
        <v>0</v>
      </c>
      <c r="G1106" s="487">
        <v>0</v>
      </c>
      <c r="H1106" s="487">
        <v>3.31</v>
      </c>
      <c r="I1106" s="487">
        <v>0</v>
      </c>
      <c r="J1106" s="487">
        <v>0</v>
      </c>
    </row>
    <row r="1107" spans="1:10" x14ac:dyDescent="0.25">
      <c r="A1107" s="487">
        <v>93420</v>
      </c>
      <c r="B1107" s="6" t="s">
        <v>1076</v>
      </c>
      <c r="C1107" s="6" t="s">
        <v>41</v>
      </c>
      <c r="D1107" s="6" t="s">
        <v>469</v>
      </c>
      <c r="E1107" s="487">
        <v>67.48</v>
      </c>
      <c r="F1107" s="487">
        <v>0</v>
      </c>
      <c r="G1107" s="487">
        <v>67.48</v>
      </c>
      <c r="H1107" s="487">
        <v>0</v>
      </c>
      <c r="I1107" s="487">
        <v>0</v>
      </c>
      <c r="J1107" s="487">
        <v>0</v>
      </c>
    </row>
    <row r="1108" spans="1:10" x14ac:dyDescent="0.25">
      <c r="A1108" s="487">
        <v>93423</v>
      </c>
      <c r="B1108" s="6" t="s">
        <v>1077</v>
      </c>
      <c r="C1108" s="6" t="s">
        <v>41</v>
      </c>
      <c r="D1108" s="6" t="s">
        <v>437</v>
      </c>
      <c r="E1108" s="487">
        <v>5.25</v>
      </c>
      <c r="F1108" s="487">
        <v>0</v>
      </c>
      <c r="G1108" s="487">
        <v>0</v>
      </c>
      <c r="H1108" s="487">
        <v>5.25</v>
      </c>
      <c r="I1108" s="487">
        <v>0</v>
      </c>
      <c r="J1108" s="487">
        <v>0</v>
      </c>
    </row>
    <row r="1109" spans="1:10" x14ac:dyDescent="0.25">
      <c r="A1109" s="487">
        <v>93424</v>
      </c>
      <c r="B1109" s="6" t="s">
        <v>1078</v>
      </c>
      <c r="C1109" s="6" t="s">
        <v>41</v>
      </c>
      <c r="D1109" s="6" t="s">
        <v>437</v>
      </c>
      <c r="E1109" s="487">
        <v>1.85</v>
      </c>
      <c r="F1109" s="487">
        <v>0</v>
      </c>
      <c r="G1109" s="487">
        <v>0</v>
      </c>
      <c r="H1109" s="487">
        <v>1.85</v>
      </c>
      <c r="I1109" s="487">
        <v>0</v>
      </c>
      <c r="J1109" s="487">
        <v>0</v>
      </c>
    </row>
    <row r="1110" spans="1:10" x14ac:dyDescent="0.25">
      <c r="A1110" s="487">
        <v>93425</v>
      </c>
      <c r="B1110" s="6" t="s">
        <v>1079</v>
      </c>
      <c r="C1110" s="6" t="s">
        <v>41</v>
      </c>
      <c r="D1110" s="6" t="s">
        <v>437</v>
      </c>
      <c r="E1110" s="487">
        <v>4.68</v>
      </c>
      <c r="F1110" s="487">
        <v>0</v>
      </c>
      <c r="G1110" s="487">
        <v>0</v>
      </c>
      <c r="H1110" s="487">
        <v>4.68</v>
      </c>
      <c r="I1110" s="487">
        <v>0</v>
      </c>
      <c r="J1110" s="487">
        <v>0</v>
      </c>
    </row>
    <row r="1111" spans="1:10" x14ac:dyDescent="0.25">
      <c r="A1111" s="487">
        <v>93426</v>
      </c>
      <c r="B1111" s="6" t="s">
        <v>1080</v>
      </c>
      <c r="C1111" s="6" t="s">
        <v>41</v>
      </c>
      <c r="D1111" s="6" t="s">
        <v>469</v>
      </c>
      <c r="E1111" s="487">
        <v>161.27000000000001</v>
      </c>
      <c r="F1111" s="487">
        <v>0</v>
      </c>
      <c r="G1111" s="487">
        <v>161.27000000000001</v>
      </c>
      <c r="H1111" s="487">
        <v>0</v>
      </c>
      <c r="I1111" s="487">
        <v>0</v>
      </c>
      <c r="J1111" s="487">
        <v>0</v>
      </c>
    </row>
    <row r="1112" spans="1:10" x14ac:dyDescent="0.25">
      <c r="A1112" s="487">
        <v>93429</v>
      </c>
      <c r="B1112" s="6" t="s">
        <v>9432</v>
      </c>
      <c r="C1112" s="6" t="s">
        <v>41</v>
      </c>
      <c r="D1112" s="6" t="s">
        <v>437</v>
      </c>
      <c r="E1112" s="487">
        <v>115</v>
      </c>
      <c r="F1112" s="487">
        <v>0</v>
      </c>
      <c r="G1112" s="487">
        <v>0</v>
      </c>
      <c r="H1112" s="487">
        <v>115</v>
      </c>
      <c r="I1112" s="487">
        <v>0</v>
      </c>
      <c r="J1112" s="487">
        <v>0</v>
      </c>
    </row>
    <row r="1113" spans="1:10" x14ac:dyDescent="0.25">
      <c r="A1113" s="487">
        <v>93430</v>
      </c>
      <c r="B1113" s="6" t="s">
        <v>9433</v>
      </c>
      <c r="C1113" s="6" t="s">
        <v>41</v>
      </c>
      <c r="D1113" s="6" t="s">
        <v>437</v>
      </c>
      <c r="E1113" s="487">
        <v>36.340000000000003</v>
      </c>
      <c r="F1113" s="487">
        <v>0</v>
      </c>
      <c r="G1113" s="487">
        <v>0</v>
      </c>
      <c r="H1113" s="487">
        <v>36.340000000000003</v>
      </c>
      <c r="I1113" s="487">
        <v>0</v>
      </c>
      <c r="J1113" s="487">
        <v>0</v>
      </c>
    </row>
    <row r="1114" spans="1:10" x14ac:dyDescent="0.25">
      <c r="A1114" s="487">
        <v>93431</v>
      </c>
      <c r="B1114" s="6" t="s">
        <v>9434</v>
      </c>
      <c r="C1114" s="6" t="s">
        <v>41</v>
      </c>
      <c r="D1114" s="6" t="s">
        <v>437</v>
      </c>
      <c r="E1114" s="487">
        <v>138</v>
      </c>
      <c r="F1114" s="487">
        <v>0</v>
      </c>
      <c r="G1114" s="487">
        <v>0</v>
      </c>
      <c r="H1114" s="487">
        <v>138</v>
      </c>
      <c r="I1114" s="487">
        <v>0</v>
      </c>
      <c r="J1114" s="487">
        <v>0</v>
      </c>
    </row>
    <row r="1115" spans="1:10" x14ac:dyDescent="0.25">
      <c r="A1115" s="487">
        <v>93432</v>
      </c>
      <c r="B1115" s="6" t="s">
        <v>9435</v>
      </c>
      <c r="C1115" s="6" t="s">
        <v>41</v>
      </c>
      <c r="D1115" s="6" t="s">
        <v>469</v>
      </c>
      <c r="E1115" s="488">
        <v>2167.1999999999998</v>
      </c>
      <c r="F1115" s="487">
        <v>0</v>
      </c>
      <c r="G1115" s="488">
        <v>2167.1999999999998</v>
      </c>
      <c r="H1115" s="487">
        <v>0</v>
      </c>
      <c r="I1115" s="487">
        <v>0</v>
      </c>
      <c r="J1115" s="487">
        <v>0</v>
      </c>
    </row>
    <row r="1116" spans="1:10" x14ac:dyDescent="0.25">
      <c r="A1116" s="487">
        <v>93435</v>
      </c>
      <c r="B1116" s="6" t="s">
        <v>9436</v>
      </c>
      <c r="C1116" s="6" t="s">
        <v>41</v>
      </c>
      <c r="D1116" s="6" t="s">
        <v>437</v>
      </c>
      <c r="E1116" s="487">
        <v>7.26</v>
      </c>
      <c r="F1116" s="487">
        <v>0</v>
      </c>
      <c r="G1116" s="487">
        <v>0</v>
      </c>
      <c r="H1116" s="487">
        <v>7.26</v>
      </c>
      <c r="I1116" s="487">
        <v>0</v>
      </c>
      <c r="J1116" s="487">
        <v>0</v>
      </c>
    </row>
    <row r="1117" spans="1:10" x14ac:dyDescent="0.25">
      <c r="A1117" s="487">
        <v>93436</v>
      </c>
      <c r="B1117" s="6" t="s">
        <v>9437</v>
      </c>
      <c r="C1117" s="6" t="s">
        <v>41</v>
      </c>
      <c r="D1117" s="6" t="s">
        <v>437</v>
      </c>
      <c r="E1117" s="487">
        <v>2.04</v>
      </c>
      <c r="F1117" s="487">
        <v>0</v>
      </c>
      <c r="G1117" s="487">
        <v>0</v>
      </c>
      <c r="H1117" s="487">
        <v>2.04</v>
      </c>
      <c r="I1117" s="487">
        <v>0</v>
      </c>
      <c r="J1117" s="487">
        <v>0</v>
      </c>
    </row>
    <row r="1118" spans="1:10" x14ac:dyDescent="0.25">
      <c r="A1118" s="487">
        <v>93437</v>
      </c>
      <c r="B1118" s="6" t="s">
        <v>9438</v>
      </c>
      <c r="C1118" s="6" t="s">
        <v>41</v>
      </c>
      <c r="D1118" s="6" t="s">
        <v>437</v>
      </c>
      <c r="E1118" s="487">
        <v>7.26</v>
      </c>
      <c r="F1118" s="487">
        <v>0</v>
      </c>
      <c r="G1118" s="487">
        <v>0</v>
      </c>
      <c r="H1118" s="487">
        <v>7.26</v>
      </c>
      <c r="I1118" s="487">
        <v>0</v>
      </c>
      <c r="J1118" s="487">
        <v>0</v>
      </c>
    </row>
    <row r="1119" spans="1:10" x14ac:dyDescent="0.25">
      <c r="A1119" s="487">
        <v>93438</v>
      </c>
      <c r="B1119" s="6" t="s">
        <v>9439</v>
      </c>
      <c r="C1119" s="6" t="s">
        <v>41</v>
      </c>
      <c r="D1119" s="6" t="s">
        <v>469</v>
      </c>
      <c r="E1119" s="487">
        <v>112.99</v>
      </c>
      <c r="F1119" s="487">
        <v>0</v>
      </c>
      <c r="G1119" s="487">
        <v>112.99</v>
      </c>
      <c r="H1119" s="487">
        <v>0</v>
      </c>
      <c r="I1119" s="487">
        <v>0</v>
      </c>
      <c r="J1119" s="487">
        <v>0</v>
      </c>
    </row>
    <row r="1120" spans="1:10" x14ac:dyDescent="0.25">
      <c r="A1120" s="487">
        <v>95114</v>
      </c>
      <c r="B1120" s="6" t="s">
        <v>1081</v>
      </c>
      <c r="C1120" s="6" t="s">
        <v>41</v>
      </c>
      <c r="D1120" s="6" t="s">
        <v>108</v>
      </c>
      <c r="E1120" s="487">
        <v>1.71</v>
      </c>
      <c r="F1120" s="487">
        <v>0</v>
      </c>
      <c r="G1120" s="487">
        <v>0</v>
      </c>
      <c r="H1120" s="487">
        <v>1.71</v>
      </c>
      <c r="I1120" s="487">
        <v>0</v>
      </c>
      <c r="J1120" s="487">
        <v>0</v>
      </c>
    </row>
    <row r="1121" spans="1:10" x14ac:dyDescent="0.25">
      <c r="A1121" s="487">
        <v>95115</v>
      </c>
      <c r="B1121" s="6" t="s">
        <v>1082</v>
      </c>
      <c r="C1121" s="6" t="s">
        <v>41</v>
      </c>
      <c r="D1121" s="6" t="s">
        <v>108</v>
      </c>
      <c r="E1121" s="487">
        <v>0.39</v>
      </c>
      <c r="F1121" s="487">
        <v>0</v>
      </c>
      <c r="G1121" s="487">
        <v>0</v>
      </c>
      <c r="H1121" s="487">
        <v>0.39</v>
      </c>
      <c r="I1121" s="487">
        <v>0</v>
      </c>
      <c r="J1121" s="487">
        <v>0</v>
      </c>
    </row>
    <row r="1122" spans="1:10" x14ac:dyDescent="0.25">
      <c r="A1122" s="487">
        <v>95116</v>
      </c>
      <c r="B1122" s="6" t="s">
        <v>1083</v>
      </c>
      <c r="C1122" s="6" t="s">
        <v>41</v>
      </c>
      <c r="D1122" s="6" t="s">
        <v>437</v>
      </c>
      <c r="E1122" s="487">
        <v>32.549999999999997</v>
      </c>
      <c r="F1122" s="487">
        <v>0</v>
      </c>
      <c r="G1122" s="487">
        <v>0</v>
      </c>
      <c r="H1122" s="487">
        <v>32.549999999999997</v>
      </c>
      <c r="I1122" s="487">
        <v>0</v>
      </c>
      <c r="J1122" s="487">
        <v>0</v>
      </c>
    </row>
    <row r="1123" spans="1:10" x14ac:dyDescent="0.25">
      <c r="A1123" s="487">
        <v>95117</v>
      </c>
      <c r="B1123" s="6" t="s">
        <v>1084</v>
      </c>
      <c r="C1123" s="6" t="s">
        <v>41</v>
      </c>
      <c r="D1123" s="6" t="s">
        <v>437</v>
      </c>
      <c r="E1123" s="487">
        <v>10.039999999999999</v>
      </c>
      <c r="F1123" s="487">
        <v>0</v>
      </c>
      <c r="G1123" s="487">
        <v>0</v>
      </c>
      <c r="H1123" s="487">
        <v>10.039999999999999</v>
      </c>
      <c r="I1123" s="487">
        <v>0</v>
      </c>
      <c r="J1123" s="487">
        <v>0</v>
      </c>
    </row>
    <row r="1124" spans="1:10" x14ac:dyDescent="0.25">
      <c r="A1124" s="487">
        <v>95118</v>
      </c>
      <c r="B1124" s="6" t="s">
        <v>1085</v>
      </c>
      <c r="C1124" s="6" t="s">
        <v>41</v>
      </c>
      <c r="D1124" s="6" t="s">
        <v>437</v>
      </c>
      <c r="E1124" s="487">
        <v>54.22</v>
      </c>
      <c r="F1124" s="487">
        <v>0</v>
      </c>
      <c r="G1124" s="487">
        <v>0</v>
      </c>
      <c r="H1124" s="487">
        <v>54.22</v>
      </c>
      <c r="I1124" s="487">
        <v>0</v>
      </c>
      <c r="J1124" s="487">
        <v>0</v>
      </c>
    </row>
    <row r="1125" spans="1:10" x14ac:dyDescent="0.25">
      <c r="A1125" s="487">
        <v>95119</v>
      </c>
      <c r="B1125" s="6" t="s">
        <v>1086</v>
      </c>
      <c r="C1125" s="6" t="s">
        <v>41</v>
      </c>
      <c r="D1125" s="6" t="s">
        <v>437</v>
      </c>
      <c r="E1125" s="487">
        <v>16.72</v>
      </c>
      <c r="F1125" s="487">
        <v>0</v>
      </c>
      <c r="G1125" s="487">
        <v>0</v>
      </c>
      <c r="H1125" s="487">
        <v>16.72</v>
      </c>
      <c r="I1125" s="487">
        <v>0</v>
      </c>
      <c r="J1125" s="487">
        <v>0</v>
      </c>
    </row>
    <row r="1126" spans="1:10" x14ac:dyDescent="0.25">
      <c r="A1126" s="487">
        <v>95120</v>
      </c>
      <c r="B1126" s="6" t="s">
        <v>1087</v>
      </c>
      <c r="C1126" s="6" t="s">
        <v>41</v>
      </c>
      <c r="D1126" s="6" t="s">
        <v>108</v>
      </c>
      <c r="E1126" s="487">
        <v>54.82</v>
      </c>
      <c r="F1126" s="487">
        <v>0</v>
      </c>
      <c r="G1126" s="487">
        <v>0</v>
      </c>
      <c r="H1126" s="487">
        <v>0</v>
      </c>
      <c r="I1126" s="487">
        <v>0</v>
      </c>
      <c r="J1126" s="487">
        <v>54.82</v>
      </c>
    </row>
    <row r="1127" spans="1:10" x14ac:dyDescent="0.25">
      <c r="A1127" s="487">
        <v>95123</v>
      </c>
      <c r="B1127" s="6" t="s">
        <v>1088</v>
      </c>
      <c r="C1127" s="6" t="s">
        <v>41</v>
      </c>
      <c r="D1127" s="6" t="s">
        <v>437</v>
      </c>
      <c r="E1127" s="487">
        <v>17.87</v>
      </c>
      <c r="F1127" s="487">
        <v>0</v>
      </c>
      <c r="G1127" s="487">
        <v>0</v>
      </c>
      <c r="H1127" s="487">
        <v>17.87</v>
      </c>
      <c r="I1127" s="487">
        <v>0</v>
      </c>
      <c r="J1127" s="487">
        <v>0</v>
      </c>
    </row>
    <row r="1128" spans="1:10" x14ac:dyDescent="0.25">
      <c r="A1128" s="487">
        <v>95124</v>
      </c>
      <c r="B1128" s="6" t="s">
        <v>1089</v>
      </c>
      <c r="C1128" s="6" t="s">
        <v>41</v>
      </c>
      <c r="D1128" s="6" t="s">
        <v>437</v>
      </c>
      <c r="E1128" s="487">
        <v>5.51</v>
      </c>
      <c r="F1128" s="487">
        <v>0</v>
      </c>
      <c r="G1128" s="487">
        <v>0</v>
      </c>
      <c r="H1128" s="487">
        <v>5.51</v>
      </c>
      <c r="I1128" s="487">
        <v>0</v>
      </c>
      <c r="J1128" s="487">
        <v>0</v>
      </c>
    </row>
    <row r="1129" spans="1:10" x14ac:dyDescent="0.25">
      <c r="A1129" s="487">
        <v>95125</v>
      </c>
      <c r="B1129" s="6" t="s">
        <v>1090</v>
      </c>
      <c r="C1129" s="6" t="s">
        <v>41</v>
      </c>
      <c r="D1129" s="6" t="s">
        <v>437</v>
      </c>
      <c r="E1129" s="487">
        <v>19.559999999999999</v>
      </c>
      <c r="F1129" s="487">
        <v>0</v>
      </c>
      <c r="G1129" s="487">
        <v>0</v>
      </c>
      <c r="H1129" s="487">
        <v>19.559999999999999</v>
      </c>
      <c r="I1129" s="487">
        <v>0</v>
      </c>
      <c r="J1129" s="487">
        <v>0</v>
      </c>
    </row>
    <row r="1130" spans="1:10" x14ac:dyDescent="0.25">
      <c r="A1130" s="487">
        <v>95126</v>
      </c>
      <c r="B1130" s="6" t="s">
        <v>1091</v>
      </c>
      <c r="C1130" s="6" t="s">
        <v>41</v>
      </c>
      <c r="D1130" s="6" t="s">
        <v>469</v>
      </c>
      <c r="E1130" s="487">
        <v>148.15</v>
      </c>
      <c r="F1130" s="487">
        <v>0</v>
      </c>
      <c r="G1130" s="487">
        <v>148.15</v>
      </c>
      <c r="H1130" s="487">
        <v>0</v>
      </c>
      <c r="I1130" s="487">
        <v>0</v>
      </c>
      <c r="J1130" s="487">
        <v>0</v>
      </c>
    </row>
    <row r="1131" spans="1:10" x14ac:dyDescent="0.25">
      <c r="A1131" s="487">
        <v>95129</v>
      </c>
      <c r="B1131" s="6" t="s">
        <v>1092</v>
      </c>
      <c r="C1131" s="6" t="s">
        <v>41</v>
      </c>
      <c r="D1131" s="6" t="s">
        <v>437</v>
      </c>
      <c r="E1131" s="487">
        <v>47.9</v>
      </c>
      <c r="F1131" s="487">
        <v>0</v>
      </c>
      <c r="G1131" s="487">
        <v>0</v>
      </c>
      <c r="H1131" s="487">
        <v>47.9</v>
      </c>
      <c r="I1131" s="487">
        <v>0</v>
      </c>
      <c r="J1131" s="487">
        <v>0</v>
      </c>
    </row>
    <row r="1132" spans="1:10" x14ac:dyDescent="0.25">
      <c r="A1132" s="487">
        <v>95130</v>
      </c>
      <c r="B1132" s="6" t="s">
        <v>1093</v>
      </c>
      <c r="C1132" s="6" t="s">
        <v>41</v>
      </c>
      <c r="D1132" s="6" t="s">
        <v>437</v>
      </c>
      <c r="E1132" s="487">
        <v>17.36</v>
      </c>
      <c r="F1132" s="487">
        <v>0</v>
      </c>
      <c r="G1132" s="487">
        <v>0</v>
      </c>
      <c r="H1132" s="487">
        <v>17.36</v>
      </c>
      <c r="I1132" s="487">
        <v>0</v>
      </c>
      <c r="J1132" s="487">
        <v>0</v>
      </c>
    </row>
    <row r="1133" spans="1:10" x14ac:dyDescent="0.25">
      <c r="A1133" s="487">
        <v>95131</v>
      </c>
      <c r="B1133" s="6" t="s">
        <v>1094</v>
      </c>
      <c r="C1133" s="6" t="s">
        <v>41</v>
      </c>
      <c r="D1133" s="6" t="s">
        <v>437</v>
      </c>
      <c r="E1133" s="487">
        <v>56.38</v>
      </c>
      <c r="F1133" s="487">
        <v>0</v>
      </c>
      <c r="G1133" s="487">
        <v>0</v>
      </c>
      <c r="H1133" s="487">
        <v>56.38</v>
      </c>
      <c r="I1133" s="487">
        <v>0</v>
      </c>
      <c r="J1133" s="487">
        <v>0</v>
      </c>
    </row>
    <row r="1134" spans="1:10" x14ac:dyDescent="0.25">
      <c r="A1134" s="487">
        <v>95132</v>
      </c>
      <c r="B1134" s="6" t="s">
        <v>1095</v>
      </c>
      <c r="C1134" s="6" t="s">
        <v>41</v>
      </c>
      <c r="D1134" s="6" t="s">
        <v>469</v>
      </c>
      <c r="E1134" s="487">
        <v>32.44</v>
      </c>
      <c r="F1134" s="487">
        <v>0</v>
      </c>
      <c r="G1134" s="487">
        <v>32.44</v>
      </c>
      <c r="H1134" s="487">
        <v>0</v>
      </c>
      <c r="I1134" s="487">
        <v>0</v>
      </c>
      <c r="J1134" s="487">
        <v>0</v>
      </c>
    </row>
    <row r="1135" spans="1:10" x14ac:dyDescent="0.25">
      <c r="A1135" s="487">
        <v>95136</v>
      </c>
      <c r="B1135" s="6" t="s">
        <v>1096</v>
      </c>
      <c r="C1135" s="6" t="s">
        <v>41</v>
      </c>
      <c r="D1135" s="6" t="s">
        <v>469</v>
      </c>
      <c r="E1135" s="487">
        <v>0.03</v>
      </c>
      <c r="F1135" s="487">
        <v>0</v>
      </c>
      <c r="G1135" s="487">
        <v>0</v>
      </c>
      <c r="H1135" s="487">
        <v>0.03</v>
      </c>
      <c r="I1135" s="487">
        <v>0</v>
      </c>
      <c r="J1135" s="487">
        <v>0</v>
      </c>
    </row>
    <row r="1136" spans="1:10" x14ac:dyDescent="0.25">
      <c r="A1136" s="487">
        <v>95137</v>
      </c>
      <c r="B1136" s="6" t="s">
        <v>1097</v>
      </c>
      <c r="C1136" s="6" t="s">
        <v>41</v>
      </c>
      <c r="D1136" s="6" t="s">
        <v>469</v>
      </c>
      <c r="E1136" s="487">
        <v>0.01</v>
      </c>
      <c r="F1136" s="487">
        <v>0</v>
      </c>
      <c r="G1136" s="487">
        <v>0</v>
      </c>
      <c r="H1136" s="487">
        <v>0.01</v>
      </c>
      <c r="I1136" s="487">
        <v>0</v>
      </c>
      <c r="J1136" s="487">
        <v>0</v>
      </c>
    </row>
    <row r="1137" spans="1:10" x14ac:dyDescent="0.25">
      <c r="A1137" s="487">
        <v>95138</v>
      </c>
      <c r="B1137" s="6" t="s">
        <v>1098</v>
      </c>
      <c r="C1137" s="6" t="s">
        <v>41</v>
      </c>
      <c r="D1137" s="6" t="s">
        <v>469</v>
      </c>
      <c r="E1137" s="487">
        <v>0.02</v>
      </c>
      <c r="F1137" s="487">
        <v>0</v>
      </c>
      <c r="G1137" s="487">
        <v>0</v>
      </c>
      <c r="H1137" s="487">
        <v>0.02</v>
      </c>
      <c r="I1137" s="487">
        <v>0</v>
      </c>
      <c r="J1137" s="487">
        <v>0</v>
      </c>
    </row>
    <row r="1138" spans="1:10" x14ac:dyDescent="0.25">
      <c r="A1138" s="487">
        <v>95208</v>
      </c>
      <c r="B1138" s="6" t="s">
        <v>9440</v>
      </c>
      <c r="C1138" s="6" t="s">
        <v>41</v>
      </c>
      <c r="D1138" s="6" t="s">
        <v>108</v>
      </c>
      <c r="E1138" s="487">
        <v>31.33</v>
      </c>
      <c r="F1138" s="487">
        <v>0</v>
      </c>
      <c r="G1138" s="487">
        <v>0</v>
      </c>
      <c r="H1138" s="487">
        <v>31.33</v>
      </c>
      <c r="I1138" s="487">
        <v>0</v>
      </c>
      <c r="J1138" s="487">
        <v>0</v>
      </c>
    </row>
    <row r="1139" spans="1:10" x14ac:dyDescent="0.25">
      <c r="A1139" s="487">
        <v>95209</v>
      </c>
      <c r="B1139" s="6" t="s">
        <v>9441</v>
      </c>
      <c r="C1139" s="6" t="s">
        <v>41</v>
      </c>
      <c r="D1139" s="6" t="s">
        <v>108</v>
      </c>
      <c r="E1139" s="487">
        <v>11.59</v>
      </c>
      <c r="F1139" s="487">
        <v>0</v>
      </c>
      <c r="G1139" s="487">
        <v>0</v>
      </c>
      <c r="H1139" s="487">
        <v>11.59</v>
      </c>
      <c r="I1139" s="487">
        <v>0</v>
      </c>
      <c r="J1139" s="487">
        <v>0</v>
      </c>
    </row>
    <row r="1140" spans="1:10" x14ac:dyDescent="0.25">
      <c r="A1140" s="487">
        <v>95210</v>
      </c>
      <c r="B1140" s="6" t="s">
        <v>9442</v>
      </c>
      <c r="C1140" s="6" t="s">
        <v>41</v>
      </c>
      <c r="D1140" s="6" t="s">
        <v>108</v>
      </c>
      <c r="E1140" s="487">
        <v>31.33</v>
      </c>
      <c r="F1140" s="487">
        <v>0</v>
      </c>
      <c r="G1140" s="487">
        <v>0</v>
      </c>
      <c r="H1140" s="487">
        <v>31.33</v>
      </c>
      <c r="I1140" s="487">
        <v>0</v>
      </c>
      <c r="J1140" s="487">
        <v>0</v>
      </c>
    </row>
    <row r="1141" spans="1:10" x14ac:dyDescent="0.25">
      <c r="A1141" s="487">
        <v>95211</v>
      </c>
      <c r="B1141" s="6" t="s">
        <v>9443</v>
      </c>
      <c r="C1141" s="6" t="s">
        <v>41</v>
      </c>
      <c r="D1141" s="6" t="s">
        <v>108</v>
      </c>
      <c r="E1141" s="487">
        <v>8.0399999999999991</v>
      </c>
      <c r="F1141" s="487">
        <v>0</v>
      </c>
      <c r="G1141" s="487">
        <v>0</v>
      </c>
      <c r="H1141" s="487">
        <v>0</v>
      </c>
      <c r="I1141" s="487">
        <v>0</v>
      </c>
      <c r="J1141" s="487">
        <v>8.0399999999999991</v>
      </c>
    </row>
    <row r="1142" spans="1:10" x14ac:dyDescent="0.25">
      <c r="A1142" s="487">
        <v>95217</v>
      </c>
      <c r="B1142" s="6" t="s">
        <v>9444</v>
      </c>
      <c r="C1142" s="6" t="s">
        <v>41</v>
      </c>
      <c r="D1142" s="6" t="s">
        <v>108</v>
      </c>
      <c r="E1142" s="487">
        <v>0.65</v>
      </c>
      <c r="F1142" s="487">
        <v>0</v>
      </c>
      <c r="G1142" s="487">
        <v>0</v>
      </c>
      <c r="H1142" s="487">
        <v>0</v>
      </c>
      <c r="I1142" s="487">
        <v>0</v>
      </c>
      <c r="J1142" s="487">
        <v>0.65</v>
      </c>
    </row>
    <row r="1143" spans="1:10" x14ac:dyDescent="0.25">
      <c r="A1143" s="487">
        <v>95255</v>
      </c>
      <c r="B1143" s="6" t="s">
        <v>1099</v>
      </c>
      <c r="C1143" s="6" t="s">
        <v>41</v>
      </c>
      <c r="D1143" s="6" t="s">
        <v>108</v>
      </c>
      <c r="E1143" s="487">
        <v>1.52</v>
      </c>
      <c r="F1143" s="487">
        <v>0</v>
      </c>
      <c r="G1143" s="487">
        <v>0</v>
      </c>
      <c r="H1143" s="487">
        <v>1.52</v>
      </c>
      <c r="I1143" s="487">
        <v>0</v>
      </c>
      <c r="J1143" s="487">
        <v>0</v>
      </c>
    </row>
    <row r="1144" spans="1:10" x14ac:dyDescent="0.25">
      <c r="A1144" s="487">
        <v>95256</v>
      </c>
      <c r="B1144" s="6" t="s">
        <v>1100</v>
      </c>
      <c r="C1144" s="6" t="s">
        <v>41</v>
      </c>
      <c r="D1144" s="6" t="s">
        <v>108</v>
      </c>
      <c r="E1144" s="487">
        <v>0.35</v>
      </c>
      <c r="F1144" s="487">
        <v>0</v>
      </c>
      <c r="G1144" s="487">
        <v>0</v>
      </c>
      <c r="H1144" s="487">
        <v>0.35</v>
      </c>
      <c r="I1144" s="487">
        <v>0</v>
      </c>
      <c r="J1144" s="487">
        <v>0</v>
      </c>
    </row>
    <row r="1145" spans="1:10" x14ac:dyDescent="0.25">
      <c r="A1145" s="487">
        <v>95257</v>
      </c>
      <c r="B1145" s="6" t="s">
        <v>1101</v>
      </c>
      <c r="C1145" s="6" t="s">
        <v>41</v>
      </c>
      <c r="D1145" s="6" t="s">
        <v>108</v>
      </c>
      <c r="E1145" s="487">
        <v>1.9</v>
      </c>
      <c r="F1145" s="487">
        <v>0</v>
      </c>
      <c r="G1145" s="487">
        <v>0</v>
      </c>
      <c r="H1145" s="487">
        <v>1.9</v>
      </c>
      <c r="I1145" s="487">
        <v>0</v>
      </c>
      <c r="J1145" s="487">
        <v>0</v>
      </c>
    </row>
    <row r="1146" spans="1:10" x14ac:dyDescent="0.25">
      <c r="A1146" s="487">
        <v>95260</v>
      </c>
      <c r="B1146" s="6" t="s">
        <v>1102</v>
      </c>
      <c r="C1146" s="6" t="s">
        <v>41</v>
      </c>
      <c r="D1146" s="6" t="s">
        <v>469</v>
      </c>
      <c r="E1146" s="487">
        <v>0.75</v>
      </c>
      <c r="F1146" s="487">
        <v>0</v>
      </c>
      <c r="G1146" s="487">
        <v>0</v>
      </c>
      <c r="H1146" s="487">
        <v>0.75</v>
      </c>
      <c r="I1146" s="487">
        <v>0</v>
      </c>
      <c r="J1146" s="487">
        <v>0</v>
      </c>
    </row>
    <row r="1147" spans="1:10" x14ac:dyDescent="0.25">
      <c r="A1147" s="487">
        <v>95261</v>
      </c>
      <c r="B1147" s="6" t="s">
        <v>1103</v>
      </c>
      <c r="C1147" s="6" t="s">
        <v>41</v>
      </c>
      <c r="D1147" s="6" t="s">
        <v>108</v>
      </c>
      <c r="E1147" s="487">
        <v>0.34</v>
      </c>
      <c r="F1147" s="487">
        <v>0</v>
      </c>
      <c r="G1147" s="487">
        <v>0</v>
      </c>
      <c r="H1147" s="487">
        <v>0.34</v>
      </c>
      <c r="I1147" s="487">
        <v>0</v>
      </c>
      <c r="J1147" s="487">
        <v>0</v>
      </c>
    </row>
    <row r="1148" spans="1:10" x14ac:dyDescent="0.25">
      <c r="A1148" s="487">
        <v>95262</v>
      </c>
      <c r="B1148" s="6" t="s">
        <v>1104</v>
      </c>
      <c r="C1148" s="6" t="s">
        <v>41</v>
      </c>
      <c r="D1148" s="6" t="s">
        <v>108</v>
      </c>
      <c r="E1148" s="487">
        <v>1.58</v>
      </c>
      <c r="F1148" s="487">
        <v>0</v>
      </c>
      <c r="G1148" s="487">
        <v>0</v>
      </c>
      <c r="H1148" s="487">
        <v>1.58</v>
      </c>
      <c r="I1148" s="487">
        <v>0</v>
      </c>
      <c r="J1148" s="487">
        <v>0</v>
      </c>
    </row>
    <row r="1149" spans="1:10" x14ac:dyDescent="0.25">
      <c r="A1149" s="487">
        <v>95263</v>
      </c>
      <c r="B1149" s="6" t="s">
        <v>1105</v>
      </c>
      <c r="C1149" s="6" t="s">
        <v>41</v>
      </c>
      <c r="D1149" s="6" t="s">
        <v>469</v>
      </c>
      <c r="E1149" s="487">
        <v>4.45</v>
      </c>
      <c r="F1149" s="487">
        <v>0</v>
      </c>
      <c r="G1149" s="487">
        <v>4.45</v>
      </c>
      <c r="H1149" s="487">
        <v>0</v>
      </c>
      <c r="I1149" s="487">
        <v>0</v>
      </c>
      <c r="J1149" s="487">
        <v>0</v>
      </c>
    </row>
    <row r="1150" spans="1:10" x14ac:dyDescent="0.25">
      <c r="A1150" s="487">
        <v>95266</v>
      </c>
      <c r="B1150" s="6" t="s">
        <v>1106</v>
      </c>
      <c r="C1150" s="6" t="s">
        <v>41</v>
      </c>
      <c r="D1150" s="6" t="s">
        <v>437</v>
      </c>
      <c r="E1150" s="487">
        <v>0.44</v>
      </c>
      <c r="F1150" s="487">
        <v>0</v>
      </c>
      <c r="G1150" s="487">
        <v>0</v>
      </c>
      <c r="H1150" s="487">
        <v>0.44</v>
      </c>
      <c r="I1150" s="487">
        <v>0</v>
      </c>
      <c r="J1150" s="487">
        <v>0</v>
      </c>
    </row>
    <row r="1151" spans="1:10" x14ac:dyDescent="0.25">
      <c r="A1151" s="487">
        <v>95267</v>
      </c>
      <c r="B1151" s="6" t="s">
        <v>1107</v>
      </c>
      <c r="C1151" s="6" t="s">
        <v>41</v>
      </c>
      <c r="D1151" s="6" t="s">
        <v>437</v>
      </c>
      <c r="E1151" s="487">
        <v>0.09</v>
      </c>
      <c r="F1151" s="487">
        <v>0</v>
      </c>
      <c r="G1151" s="487">
        <v>0</v>
      </c>
      <c r="H1151" s="487">
        <v>0.09</v>
      </c>
      <c r="I1151" s="487">
        <v>0</v>
      </c>
      <c r="J1151" s="487">
        <v>0</v>
      </c>
    </row>
    <row r="1152" spans="1:10" x14ac:dyDescent="0.25">
      <c r="A1152" s="487">
        <v>95268</v>
      </c>
      <c r="B1152" s="6" t="s">
        <v>1108</v>
      </c>
      <c r="C1152" s="6" t="s">
        <v>41</v>
      </c>
      <c r="D1152" s="6" t="s">
        <v>437</v>
      </c>
      <c r="E1152" s="487">
        <v>0.43</v>
      </c>
      <c r="F1152" s="487">
        <v>0</v>
      </c>
      <c r="G1152" s="487">
        <v>0</v>
      </c>
      <c r="H1152" s="487">
        <v>0.43</v>
      </c>
      <c r="I1152" s="487">
        <v>0</v>
      </c>
      <c r="J1152" s="487">
        <v>0</v>
      </c>
    </row>
    <row r="1153" spans="1:10" x14ac:dyDescent="0.25">
      <c r="A1153" s="487">
        <v>95269</v>
      </c>
      <c r="B1153" s="6" t="s">
        <v>1109</v>
      </c>
      <c r="C1153" s="6" t="s">
        <v>41</v>
      </c>
      <c r="D1153" s="6" t="s">
        <v>469</v>
      </c>
      <c r="E1153" s="487">
        <v>8.2200000000000006</v>
      </c>
      <c r="F1153" s="487">
        <v>0</v>
      </c>
      <c r="G1153" s="487">
        <v>8.2200000000000006</v>
      </c>
      <c r="H1153" s="487">
        <v>0</v>
      </c>
      <c r="I1153" s="487">
        <v>0</v>
      </c>
      <c r="J1153" s="487">
        <v>0</v>
      </c>
    </row>
    <row r="1154" spans="1:10" x14ac:dyDescent="0.25">
      <c r="A1154" s="487">
        <v>95272</v>
      </c>
      <c r="B1154" s="6" t="s">
        <v>9445</v>
      </c>
      <c r="C1154" s="6" t="s">
        <v>41</v>
      </c>
      <c r="D1154" s="6" t="s">
        <v>437</v>
      </c>
      <c r="E1154" s="487">
        <v>0.4</v>
      </c>
      <c r="F1154" s="487">
        <v>0</v>
      </c>
      <c r="G1154" s="487">
        <v>0</v>
      </c>
      <c r="H1154" s="487">
        <v>0.4</v>
      </c>
      <c r="I1154" s="487">
        <v>0</v>
      </c>
      <c r="J1154" s="487">
        <v>0</v>
      </c>
    </row>
    <row r="1155" spans="1:10" x14ac:dyDescent="0.25">
      <c r="A1155" s="487">
        <v>95273</v>
      </c>
      <c r="B1155" s="6" t="s">
        <v>9446</v>
      </c>
      <c r="C1155" s="6" t="s">
        <v>41</v>
      </c>
      <c r="D1155" s="6" t="s">
        <v>437</v>
      </c>
      <c r="E1155" s="487">
        <v>0.1</v>
      </c>
      <c r="F1155" s="487">
        <v>0</v>
      </c>
      <c r="G1155" s="487">
        <v>0</v>
      </c>
      <c r="H1155" s="487">
        <v>0.1</v>
      </c>
      <c r="I1155" s="487">
        <v>0</v>
      </c>
      <c r="J1155" s="487">
        <v>0</v>
      </c>
    </row>
    <row r="1156" spans="1:10" x14ac:dyDescent="0.25">
      <c r="A1156" s="487">
        <v>95274</v>
      </c>
      <c r="B1156" s="6" t="s">
        <v>9447</v>
      </c>
      <c r="C1156" s="6" t="s">
        <v>41</v>
      </c>
      <c r="D1156" s="6" t="s">
        <v>437</v>
      </c>
      <c r="E1156" s="487">
        <v>0.33</v>
      </c>
      <c r="F1156" s="487">
        <v>0</v>
      </c>
      <c r="G1156" s="487">
        <v>0</v>
      </c>
      <c r="H1156" s="487">
        <v>0.33</v>
      </c>
      <c r="I1156" s="487">
        <v>0</v>
      </c>
      <c r="J1156" s="487">
        <v>0</v>
      </c>
    </row>
    <row r="1157" spans="1:10" x14ac:dyDescent="0.25">
      <c r="A1157" s="487">
        <v>95275</v>
      </c>
      <c r="B1157" s="6" t="s">
        <v>9448</v>
      </c>
      <c r="C1157" s="6" t="s">
        <v>41</v>
      </c>
      <c r="D1157" s="6" t="s">
        <v>108</v>
      </c>
      <c r="E1157" s="487">
        <v>2.1800000000000002</v>
      </c>
      <c r="F1157" s="487">
        <v>0</v>
      </c>
      <c r="G1157" s="487">
        <v>0</v>
      </c>
      <c r="H1157" s="487">
        <v>0</v>
      </c>
      <c r="I1157" s="487">
        <v>0</v>
      </c>
      <c r="J1157" s="487">
        <v>2.1800000000000002</v>
      </c>
    </row>
    <row r="1158" spans="1:10" x14ac:dyDescent="0.25">
      <c r="A1158" s="487">
        <v>95278</v>
      </c>
      <c r="B1158" s="6" t="s">
        <v>9449</v>
      </c>
      <c r="C1158" s="6" t="s">
        <v>41</v>
      </c>
      <c r="D1158" s="6" t="s">
        <v>437</v>
      </c>
      <c r="E1158" s="487">
        <v>0.51</v>
      </c>
      <c r="F1158" s="487">
        <v>0</v>
      </c>
      <c r="G1158" s="487">
        <v>0</v>
      </c>
      <c r="H1158" s="487">
        <v>0.51</v>
      </c>
      <c r="I1158" s="487">
        <v>0</v>
      </c>
      <c r="J1158" s="487">
        <v>0</v>
      </c>
    </row>
    <row r="1159" spans="1:10" x14ac:dyDescent="0.25">
      <c r="A1159" s="487">
        <v>95279</v>
      </c>
      <c r="B1159" s="6" t="s">
        <v>9450</v>
      </c>
      <c r="C1159" s="6" t="s">
        <v>41</v>
      </c>
      <c r="D1159" s="6" t="s">
        <v>437</v>
      </c>
      <c r="E1159" s="487">
        <v>0.1</v>
      </c>
      <c r="F1159" s="487">
        <v>0</v>
      </c>
      <c r="G1159" s="487">
        <v>0</v>
      </c>
      <c r="H1159" s="487">
        <v>0.1</v>
      </c>
      <c r="I1159" s="487">
        <v>0</v>
      </c>
      <c r="J1159" s="487">
        <v>0</v>
      </c>
    </row>
    <row r="1160" spans="1:10" x14ac:dyDescent="0.25">
      <c r="A1160" s="487">
        <v>95280</v>
      </c>
      <c r="B1160" s="6" t="s">
        <v>9451</v>
      </c>
      <c r="C1160" s="6" t="s">
        <v>41</v>
      </c>
      <c r="D1160" s="6" t="s">
        <v>437</v>
      </c>
      <c r="E1160" s="487">
        <v>0.51</v>
      </c>
      <c r="F1160" s="487">
        <v>0</v>
      </c>
      <c r="G1160" s="487">
        <v>0</v>
      </c>
      <c r="H1160" s="487">
        <v>0.51</v>
      </c>
      <c r="I1160" s="487">
        <v>0</v>
      </c>
      <c r="J1160" s="487">
        <v>0</v>
      </c>
    </row>
    <row r="1161" spans="1:10" x14ac:dyDescent="0.25">
      <c r="A1161" s="487">
        <v>95281</v>
      </c>
      <c r="B1161" s="6" t="s">
        <v>9452</v>
      </c>
      <c r="C1161" s="6" t="s">
        <v>41</v>
      </c>
      <c r="D1161" s="6" t="s">
        <v>469</v>
      </c>
      <c r="E1161" s="487">
        <v>8.1999999999999993</v>
      </c>
      <c r="F1161" s="487">
        <v>0</v>
      </c>
      <c r="G1161" s="487">
        <v>8.1999999999999993</v>
      </c>
      <c r="H1161" s="487">
        <v>0</v>
      </c>
      <c r="I1161" s="487">
        <v>0</v>
      </c>
      <c r="J1161" s="487">
        <v>0</v>
      </c>
    </row>
    <row r="1162" spans="1:10" x14ac:dyDescent="0.25">
      <c r="A1162" s="487">
        <v>95617</v>
      </c>
      <c r="B1162" s="6" t="s">
        <v>1110</v>
      </c>
      <c r="C1162" s="6" t="s">
        <v>41</v>
      </c>
      <c r="D1162" s="6" t="s">
        <v>108</v>
      </c>
      <c r="E1162" s="487">
        <v>1.24</v>
      </c>
      <c r="F1162" s="487">
        <v>0</v>
      </c>
      <c r="G1162" s="487">
        <v>0</v>
      </c>
      <c r="H1162" s="487">
        <v>1.24</v>
      </c>
      <c r="I1162" s="487">
        <v>0</v>
      </c>
      <c r="J1162" s="487">
        <v>0</v>
      </c>
    </row>
    <row r="1163" spans="1:10" x14ac:dyDescent="0.25">
      <c r="A1163" s="487">
        <v>95618</v>
      </c>
      <c r="B1163" s="6" t="s">
        <v>1111</v>
      </c>
      <c r="C1163" s="6" t="s">
        <v>41</v>
      </c>
      <c r="D1163" s="6" t="s">
        <v>108</v>
      </c>
      <c r="E1163" s="487">
        <v>0.28000000000000003</v>
      </c>
      <c r="F1163" s="487">
        <v>0</v>
      </c>
      <c r="G1163" s="487">
        <v>0</v>
      </c>
      <c r="H1163" s="487">
        <v>0.28000000000000003</v>
      </c>
      <c r="I1163" s="487">
        <v>0</v>
      </c>
      <c r="J1163" s="487">
        <v>0</v>
      </c>
    </row>
    <row r="1164" spans="1:10" x14ac:dyDescent="0.25">
      <c r="A1164" s="487">
        <v>95619</v>
      </c>
      <c r="B1164" s="6" t="s">
        <v>1112</v>
      </c>
      <c r="C1164" s="6" t="s">
        <v>41</v>
      </c>
      <c r="D1164" s="6" t="s">
        <v>108</v>
      </c>
      <c r="E1164" s="487">
        <v>1.56</v>
      </c>
      <c r="F1164" s="487">
        <v>0</v>
      </c>
      <c r="G1164" s="487">
        <v>0</v>
      </c>
      <c r="H1164" s="487">
        <v>1.56</v>
      </c>
      <c r="I1164" s="487">
        <v>0</v>
      </c>
      <c r="J1164" s="487">
        <v>0</v>
      </c>
    </row>
    <row r="1165" spans="1:10" x14ac:dyDescent="0.25">
      <c r="A1165" s="487">
        <v>95627</v>
      </c>
      <c r="B1165" s="6" t="s">
        <v>1113</v>
      </c>
      <c r="C1165" s="6" t="s">
        <v>41</v>
      </c>
      <c r="D1165" s="6" t="s">
        <v>108</v>
      </c>
      <c r="E1165" s="487">
        <v>44.07</v>
      </c>
      <c r="F1165" s="487">
        <v>0</v>
      </c>
      <c r="G1165" s="487">
        <v>0</v>
      </c>
      <c r="H1165" s="487">
        <v>44.07</v>
      </c>
      <c r="I1165" s="487">
        <v>0</v>
      </c>
      <c r="J1165" s="487">
        <v>0</v>
      </c>
    </row>
    <row r="1166" spans="1:10" x14ac:dyDescent="0.25">
      <c r="A1166" s="487">
        <v>95628</v>
      </c>
      <c r="B1166" s="6" t="s">
        <v>1114</v>
      </c>
      <c r="C1166" s="6" t="s">
        <v>41</v>
      </c>
      <c r="D1166" s="6" t="s">
        <v>108</v>
      </c>
      <c r="E1166" s="487">
        <v>11.82</v>
      </c>
      <c r="F1166" s="487">
        <v>0</v>
      </c>
      <c r="G1166" s="487">
        <v>0</v>
      </c>
      <c r="H1166" s="487">
        <v>11.82</v>
      </c>
      <c r="I1166" s="487">
        <v>0</v>
      </c>
      <c r="J1166" s="487">
        <v>0</v>
      </c>
    </row>
    <row r="1167" spans="1:10" x14ac:dyDescent="0.25">
      <c r="A1167" s="487">
        <v>95629</v>
      </c>
      <c r="B1167" s="6" t="s">
        <v>1115</v>
      </c>
      <c r="C1167" s="6" t="s">
        <v>41</v>
      </c>
      <c r="D1167" s="6" t="s">
        <v>108</v>
      </c>
      <c r="E1167" s="487">
        <v>55.15</v>
      </c>
      <c r="F1167" s="487">
        <v>0</v>
      </c>
      <c r="G1167" s="487">
        <v>0</v>
      </c>
      <c r="H1167" s="487">
        <v>55.15</v>
      </c>
      <c r="I1167" s="487">
        <v>0</v>
      </c>
      <c r="J1167" s="487">
        <v>0</v>
      </c>
    </row>
    <row r="1168" spans="1:10" x14ac:dyDescent="0.25">
      <c r="A1168" s="487">
        <v>95630</v>
      </c>
      <c r="B1168" s="6" t="s">
        <v>1116</v>
      </c>
      <c r="C1168" s="6" t="s">
        <v>41</v>
      </c>
      <c r="D1168" s="6" t="s">
        <v>469</v>
      </c>
      <c r="E1168" s="487">
        <v>89.81</v>
      </c>
      <c r="F1168" s="487">
        <v>0</v>
      </c>
      <c r="G1168" s="487">
        <v>89.81</v>
      </c>
      <c r="H1168" s="487">
        <v>0</v>
      </c>
      <c r="I1168" s="487">
        <v>0</v>
      </c>
      <c r="J1168" s="487">
        <v>0</v>
      </c>
    </row>
    <row r="1169" spans="1:10" x14ac:dyDescent="0.25">
      <c r="A1169" s="487">
        <v>95698</v>
      </c>
      <c r="B1169" s="6" t="s">
        <v>1117</v>
      </c>
      <c r="C1169" s="6" t="s">
        <v>41</v>
      </c>
      <c r="D1169" s="6" t="s">
        <v>108</v>
      </c>
      <c r="E1169" s="487">
        <v>5.0599999999999996</v>
      </c>
      <c r="F1169" s="487">
        <v>0</v>
      </c>
      <c r="G1169" s="487">
        <v>0</v>
      </c>
      <c r="H1169" s="487">
        <v>5.0599999999999996</v>
      </c>
      <c r="I1169" s="487">
        <v>0</v>
      </c>
      <c r="J1169" s="487">
        <v>0</v>
      </c>
    </row>
    <row r="1170" spans="1:10" x14ac:dyDescent="0.25">
      <c r="A1170" s="487">
        <v>95699</v>
      </c>
      <c r="B1170" s="6" t="s">
        <v>1118</v>
      </c>
      <c r="C1170" s="6" t="s">
        <v>41</v>
      </c>
      <c r="D1170" s="6" t="s">
        <v>108</v>
      </c>
      <c r="E1170" s="487">
        <v>1.17</v>
      </c>
      <c r="F1170" s="487">
        <v>0</v>
      </c>
      <c r="G1170" s="487">
        <v>0</v>
      </c>
      <c r="H1170" s="487">
        <v>1.17</v>
      </c>
      <c r="I1170" s="487">
        <v>0</v>
      </c>
      <c r="J1170" s="487">
        <v>0</v>
      </c>
    </row>
    <row r="1171" spans="1:10" x14ac:dyDescent="0.25">
      <c r="A1171" s="487">
        <v>95700</v>
      </c>
      <c r="B1171" s="6" t="s">
        <v>1119</v>
      </c>
      <c r="C1171" s="6" t="s">
        <v>41</v>
      </c>
      <c r="D1171" s="6" t="s">
        <v>108</v>
      </c>
      <c r="E1171" s="487">
        <v>6.33</v>
      </c>
      <c r="F1171" s="487">
        <v>0</v>
      </c>
      <c r="G1171" s="487">
        <v>0</v>
      </c>
      <c r="H1171" s="487">
        <v>6.33</v>
      </c>
      <c r="I1171" s="487">
        <v>0</v>
      </c>
      <c r="J1171" s="487">
        <v>0</v>
      </c>
    </row>
    <row r="1172" spans="1:10" x14ac:dyDescent="0.25">
      <c r="A1172" s="487">
        <v>95701</v>
      </c>
      <c r="B1172" s="6" t="s">
        <v>1120</v>
      </c>
      <c r="C1172" s="6" t="s">
        <v>41</v>
      </c>
      <c r="D1172" s="6" t="s">
        <v>108</v>
      </c>
      <c r="E1172" s="487">
        <v>2.69</v>
      </c>
      <c r="F1172" s="487">
        <v>0</v>
      </c>
      <c r="G1172" s="487">
        <v>0</v>
      </c>
      <c r="H1172" s="487">
        <v>0</v>
      </c>
      <c r="I1172" s="487">
        <v>0</v>
      </c>
      <c r="J1172" s="487">
        <v>2.69</v>
      </c>
    </row>
    <row r="1173" spans="1:10" x14ac:dyDescent="0.25">
      <c r="A1173" s="487">
        <v>95704</v>
      </c>
      <c r="B1173" s="6" t="s">
        <v>1121</v>
      </c>
      <c r="C1173" s="6" t="s">
        <v>41</v>
      </c>
      <c r="D1173" s="6" t="s">
        <v>108</v>
      </c>
      <c r="E1173" s="487">
        <v>49.98</v>
      </c>
      <c r="F1173" s="487">
        <v>0</v>
      </c>
      <c r="G1173" s="487">
        <v>0</v>
      </c>
      <c r="H1173" s="487">
        <v>49.98</v>
      </c>
      <c r="I1173" s="487">
        <v>0</v>
      </c>
      <c r="J1173" s="487">
        <v>0</v>
      </c>
    </row>
    <row r="1174" spans="1:10" x14ac:dyDescent="0.25">
      <c r="A1174" s="487">
        <v>95705</v>
      </c>
      <c r="B1174" s="6" t="s">
        <v>1122</v>
      </c>
      <c r="C1174" s="6" t="s">
        <v>41</v>
      </c>
      <c r="D1174" s="6" t="s">
        <v>108</v>
      </c>
      <c r="E1174" s="487">
        <v>13.41</v>
      </c>
      <c r="F1174" s="487">
        <v>0</v>
      </c>
      <c r="G1174" s="487">
        <v>0</v>
      </c>
      <c r="H1174" s="487">
        <v>13.41</v>
      </c>
      <c r="I1174" s="487">
        <v>0</v>
      </c>
      <c r="J1174" s="487">
        <v>0</v>
      </c>
    </row>
    <row r="1175" spans="1:10" x14ac:dyDescent="0.25">
      <c r="A1175" s="487">
        <v>95706</v>
      </c>
      <c r="B1175" s="6" t="s">
        <v>1123</v>
      </c>
      <c r="C1175" s="6" t="s">
        <v>41</v>
      </c>
      <c r="D1175" s="6" t="s">
        <v>108</v>
      </c>
      <c r="E1175" s="487">
        <v>62.55</v>
      </c>
      <c r="F1175" s="487">
        <v>0</v>
      </c>
      <c r="G1175" s="487">
        <v>0</v>
      </c>
      <c r="H1175" s="487">
        <v>62.55</v>
      </c>
      <c r="I1175" s="487">
        <v>0</v>
      </c>
      <c r="J1175" s="487">
        <v>0</v>
      </c>
    </row>
    <row r="1176" spans="1:10" x14ac:dyDescent="0.25">
      <c r="A1176" s="487">
        <v>95707</v>
      </c>
      <c r="B1176" s="6" t="s">
        <v>1124</v>
      </c>
      <c r="C1176" s="6" t="s">
        <v>41</v>
      </c>
      <c r="D1176" s="6" t="s">
        <v>108</v>
      </c>
      <c r="E1176" s="487">
        <v>3.52</v>
      </c>
      <c r="F1176" s="487">
        <v>0</v>
      </c>
      <c r="G1176" s="487">
        <v>0</v>
      </c>
      <c r="H1176" s="487">
        <v>0</v>
      </c>
      <c r="I1176" s="487">
        <v>0</v>
      </c>
      <c r="J1176" s="487">
        <v>3.52</v>
      </c>
    </row>
    <row r="1177" spans="1:10" x14ac:dyDescent="0.25">
      <c r="A1177" s="487">
        <v>95710</v>
      </c>
      <c r="B1177" s="6" t="s">
        <v>1125</v>
      </c>
      <c r="C1177" s="6" t="s">
        <v>41</v>
      </c>
      <c r="D1177" s="6" t="s">
        <v>108</v>
      </c>
      <c r="E1177" s="487">
        <v>60.08</v>
      </c>
      <c r="F1177" s="487">
        <v>0</v>
      </c>
      <c r="G1177" s="487">
        <v>0</v>
      </c>
      <c r="H1177" s="487">
        <v>60.08</v>
      </c>
      <c r="I1177" s="487">
        <v>0</v>
      </c>
      <c r="J1177" s="487">
        <v>0</v>
      </c>
    </row>
    <row r="1178" spans="1:10" x14ac:dyDescent="0.25">
      <c r="A1178" s="487">
        <v>95711</v>
      </c>
      <c r="B1178" s="6" t="s">
        <v>1126</v>
      </c>
      <c r="C1178" s="6" t="s">
        <v>41</v>
      </c>
      <c r="D1178" s="6" t="s">
        <v>108</v>
      </c>
      <c r="E1178" s="487">
        <v>15.87</v>
      </c>
      <c r="F1178" s="487">
        <v>0</v>
      </c>
      <c r="G1178" s="487">
        <v>0</v>
      </c>
      <c r="H1178" s="487">
        <v>15.87</v>
      </c>
      <c r="I1178" s="487">
        <v>0</v>
      </c>
      <c r="J1178" s="487">
        <v>0</v>
      </c>
    </row>
    <row r="1179" spans="1:10" x14ac:dyDescent="0.25">
      <c r="A1179" s="487">
        <v>95712</v>
      </c>
      <c r="B1179" s="6" t="s">
        <v>1127</v>
      </c>
      <c r="C1179" s="6" t="s">
        <v>41</v>
      </c>
      <c r="D1179" s="6" t="s">
        <v>108</v>
      </c>
      <c r="E1179" s="487">
        <v>75.099999999999994</v>
      </c>
      <c r="F1179" s="487">
        <v>0</v>
      </c>
      <c r="G1179" s="487">
        <v>0</v>
      </c>
      <c r="H1179" s="487">
        <v>75.099999999999994</v>
      </c>
      <c r="I1179" s="487">
        <v>0</v>
      </c>
      <c r="J1179" s="487">
        <v>0</v>
      </c>
    </row>
    <row r="1180" spans="1:10" x14ac:dyDescent="0.25">
      <c r="A1180" s="487">
        <v>95713</v>
      </c>
      <c r="B1180" s="6" t="s">
        <v>1128</v>
      </c>
      <c r="C1180" s="6" t="s">
        <v>41</v>
      </c>
      <c r="D1180" s="6" t="s">
        <v>469</v>
      </c>
      <c r="E1180" s="487">
        <v>90.48</v>
      </c>
      <c r="F1180" s="487">
        <v>0</v>
      </c>
      <c r="G1180" s="487">
        <v>90.48</v>
      </c>
      <c r="H1180" s="487">
        <v>0</v>
      </c>
      <c r="I1180" s="487">
        <v>0</v>
      </c>
      <c r="J1180" s="487">
        <v>0</v>
      </c>
    </row>
    <row r="1181" spans="1:10" x14ac:dyDescent="0.25">
      <c r="A1181" s="487">
        <v>95716</v>
      </c>
      <c r="B1181" s="6" t="s">
        <v>1129</v>
      </c>
      <c r="C1181" s="6" t="s">
        <v>41</v>
      </c>
      <c r="D1181" s="6" t="s">
        <v>108</v>
      </c>
      <c r="E1181" s="487">
        <v>57.83</v>
      </c>
      <c r="F1181" s="487">
        <v>0</v>
      </c>
      <c r="G1181" s="487">
        <v>0</v>
      </c>
      <c r="H1181" s="487">
        <v>57.83</v>
      </c>
      <c r="I1181" s="487">
        <v>0</v>
      </c>
      <c r="J1181" s="487">
        <v>0</v>
      </c>
    </row>
    <row r="1182" spans="1:10" x14ac:dyDescent="0.25">
      <c r="A1182" s="487">
        <v>95717</v>
      </c>
      <c r="B1182" s="6" t="s">
        <v>1130</v>
      </c>
      <c r="C1182" s="6" t="s">
        <v>41</v>
      </c>
      <c r="D1182" s="6" t="s">
        <v>108</v>
      </c>
      <c r="E1182" s="487">
        <v>15.28</v>
      </c>
      <c r="F1182" s="487">
        <v>0</v>
      </c>
      <c r="G1182" s="487">
        <v>0</v>
      </c>
      <c r="H1182" s="487">
        <v>15.28</v>
      </c>
      <c r="I1182" s="487">
        <v>0</v>
      </c>
      <c r="J1182" s="487">
        <v>0</v>
      </c>
    </row>
    <row r="1183" spans="1:10" x14ac:dyDescent="0.25">
      <c r="A1183" s="487">
        <v>95718</v>
      </c>
      <c r="B1183" s="6" t="s">
        <v>1131</v>
      </c>
      <c r="C1183" s="6" t="s">
        <v>41</v>
      </c>
      <c r="D1183" s="6" t="s">
        <v>108</v>
      </c>
      <c r="E1183" s="487">
        <v>72.290000000000006</v>
      </c>
      <c r="F1183" s="487">
        <v>0</v>
      </c>
      <c r="G1183" s="487">
        <v>0</v>
      </c>
      <c r="H1183" s="487">
        <v>72.290000000000006</v>
      </c>
      <c r="I1183" s="487">
        <v>0</v>
      </c>
      <c r="J1183" s="487">
        <v>0</v>
      </c>
    </row>
    <row r="1184" spans="1:10" x14ac:dyDescent="0.25">
      <c r="A1184" s="487">
        <v>95719</v>
      </c>
      <c r="B1184" s="6" t="s">
        <v>1132</v>
      </c>
      <c r="C1184" s="6" t="s">
        <v>41</v>
      </c>
      <c r="D1184" s="6" t="s">
        <v>469</v>
      </c>
      <c r="E1184" s="487">
        <v>90.48</v>
      </c>
      <c r="F1184" s="487">
        <v>0</v>
      </c>
      <c r="G1184" s="487">
        <v>90.48</v>
      </c>
      <c r="H1184" s="487">
        <v>0</v>
      </c>
      <c r="I1184" s="487">
        <v>0</v>
      </c>
      <c r="J1184" s="487">
        <v>0</v>
      </c>
    </row>
    <row r="1185" spans="1:10" x14ac:dyDescent="0.25">
      <c r="A1185" s="487">
        <v>95869</v>
      </c>
      <c r="B1185" s="6" t="s">
        <v>1133</v>
      </c>
      <c r="C1185" s="6" t="s">
        <v>41</v>
      </c>
      <c r="D1185" s="6" t="s">
        <v>437</v>
      </c>
      <c r="E1185" s="487">
        <v>2.95</v>
      </c>
      <c r="F1185" s="487">
        <v>0</v>
      </c>
      <c r="G1185" s="487">
        <v>0</v>
      </c>
      <c r="H1185" s="487">
        <v>2.95</v>
      </c>
      <c r="I1185" s="487">
        <v>0</v>
      </c>
      <c r="J1185" s="487">
        <v>0</v>
      </c>
    </row>
    <row r="1186" spans="1:10" x14ac:dyDescent="0.25">
      <c r="A1186" s="487">
        <v>95870</v>
      </c>
      <c r="B1186" s="6" t="s">
        <v>1134</v>
      </c>
      <c r="C1186" s="6" t="s">
        <v>41</v>
      </c>
      <c r="D1186" s="6" t="s">
        <v>437</v>
      </c>
      <c r="E1186" s="487">
        <v>7.49</v>
      </c>
      <c r="F1186" s="487">
        <v>0</v>
      </c>
      <c r="G1186" s="487">
        <v>0</v>
      </c>
      <c r="H1186" s="487">
        <v>7.49</v>
      </c>
      <c r="I1186" s="487">
        <v>0</v>
      </c>
      <c r="J1186" s="487">
        <v>0</v>
      </c>
    </row>
    <row r="1187" spans="1:10" x14ac:dyDescent="0.25">
      <c r="A1187" s="487">
        <v>95871</v>
      </c>
      <c r="B1187" s="6" t="s">
        <v>1135</v>
      </c>
      <c r="C1187" s="6" t="s">
        <v>41</v>
      </c>
      <c r="D1187" s="6" t="s">
        <v>469</v>
      </c>
      <c r="E1187" s="487">
        <v>274.75</v>
      </c>
      <c r="F1187" s="487">
        <v>0</v>
      </c>
      <c r="G1187" s="487">
        <v>274.75</v>
      </c>
      <c r="H1187" s="487">
        <v>0</v>
      </c>
      <c r="I1187" s="487">
        <v>0</v>
      </c>
      <c r="J1187" s="487">
        <v>0</v>
      </c>
    </row>
    <row r="1188" spans="1:10" x14ac:dyDescent="0.25">
      <c r="A1188" s="487">
        <v>95874</v>
      </c>
      <c r="B1188" s="6" t="s">
        <v>1136</v>
      </c>
      <c r="C1188" s="6" t="s">
        <v>41</v>
      </c>
      <c r="D1188" s="6" t="s">
        <v>437</v>
      </c>
      <c r="E1188" s="487">
        <v>8.39</v>
      </c>
      <c r="F1188" s="487">
        <v>0</v>
      </c>
      <c r="G1188" s="487">
        <v>0</v>
      </c>
      <c r="H1188" s="487">
        <v>8.39</v>
      </c>
      <c r="I1188" s="487">
        <v>0</v>
      </c>
      <c r="J1188" s="487">
        <v>0</v>
      </c>
    </row>
    <row r="1189" spans="1:10" x14ac:dyDescent="0.25">
      <c r="A1189" s="487">
        <v>96008</v>
      </c>
      <c r="B1189" s="6" t="s">
        <v>1137</v>
      </c>
      <c r="C1189" s="6" t="s">
        <v>41</v>
      </c>
      <c r="D1189" s="6" t="s">
        <v>108</v>
      </c>
      <c r="E1189" s="487">
        <v>26.5</v>
      </c>
      <c r="F1189" s="487">
        <v>0</v>
      </c>
      <c r="G1189" s="487">
        <v>0</v>
      </c>
      <c r="H1189" s="487">
        <v>26.5</v>
      </c>
      <c r="I1189" s="487">
        <v>0</v>
      </c>
      <c r="J1189" s="487">
        <v>0</v>
      </c>
    </row>
    <row r="1190" spans="1:10" x14ac:dyDescent="0.25">
      <c r="A1190" s="487">
        <v>96009</v>
      </c>
      <c r="B1190" s="6" t="s">
        <v>1138</v>
      </c>
      <c r="C1190" s="6" t="s">
        <v>41</v>
      </c>
      <c r="D1190" s="6" t="s">
        <v>108</v>
      </c>
      <c r="E1190" s="487">
        <v>7.11</v>
      </c>
      <c r="F1190" s="487">
        <v>0</v>
      </c>
      <c r="G1190" s="487">
        <v>0</v>
      </c>
      <c r="H1190" s="487">
        <v>7.11</v>
      </c>
      <c r="I1190" s="487">
        <v>0</v>
      </c>
      <c r="J1190" s="487">
        <v>0</v>
      </c>
    </row>
    <row r="1191" spans="1:10" x14ac:dyDescent="0.25">
      <c r="A1191" s="487">
        <v>96011</v>
      </c>
      <c r="B1191" s="6" t="s">
        <v>1139</v>
      </c>
      <c r="C1191" s="6" t="s">
        <v>41</v>
      </c>
      <c r="D1191" s="6" t="s">
        <v>108</v>
      </c>
      <c r="E1191" s="487">
        <v>28.98</v>
      </c>
      <c r="F1191" s="487">
        <v>0</v>
      </c>
      <c r="G1191" s="487">
        <v>0</v>
      </c>
      <c r="H1191" s="487">
        <v>28.98</v>
      </c>
      <c r="I1191" s="487">
        <v>0</v>
      </c>
      <c r="J1191" s="487">
        <v>0</v>
      </c>
    </row>
    <row r="1192" spans="1:10" x14ac:dyDescent="0.25">
      <c r="A1192" s="487">
        <v>96012</v>
      </c>
      <c r="B1192" s="6" t="s">
        <v>1140</v>
      </c>
      <c r="C1192" s="6" t="s">
        <v>41</v>
      </c>
      <c r="D1192" s="6" t="s">
        <v>469</v>
      </c>
      <c r="E1192" s="487">
        <v>97.28</v>
      </c>
      <c r="F1192" s="487">
        <v>0</v>
      </c>
      <c r="G1192" s="487">
        <v>97.28</v>
      </c>
      <c r="H1192" s="487">
        <v>0</v>
      </c>
      <c r="I1192" s="487">
        <v>0</v>
      </c>
      <c r="J1192" s="487">
        <v>0</v>
      </c>
    </row>
    <row r="1193" spans="1:10" x14ac:dyDescent="0.25">
      <c r="A1193" s="487">
        <v>96015</v>
      </c>
      <c r="B1193" s="6" t="s">
        <v>1141</v>
      </c>
      <c r="C1193" s="6" t="s">
        <v>41</v>
      </c>
      <c r="D1193" s="6" t="s">
        <v>108</v>
      </c>
      <c r="E1193" s="487">
        <v>26.25</v>
      </c>
      <c r="F1193" s="487">
        <v>0</v>
      </c>
      <c r="G1193" s="487">
        <v>0</v>
      </c>
      <c r="H1193" s="487">
        <v>26.25</v>
      </c>
      <c r="I1193" s="487">
        <v>0</v>
      </c>
      <c r="J1193" s="487">
        <v>0</v>
      </c>
    </row>
    <row r="1194" spans="1:10" x14ac:dyDescent="0.25">
      <c r="A1194" s="487">
        <v>96016</v>
      </c>
      <c r="B1194" s="6" t="s">
        <v>1142</v>
      </c>
      <c r="C1194" s="6" t="s">
        <v>41</v>
      </c>
      <c r="D1194" s="6" t="s">
        <v>108</v>
      </c>
      <c r="E1194" s="487">
        <v>7.04</v>
      </c>
      <c r="F1194" s="487">
        <v>0</v>
      </c>
      <c r="G1194" s="487">
        <v>0</v>
      </c>
      <c r="H1194" s="487">
        <v>7.04</v>
      </c>
      <c r="I1194" s="487">
        <v>0</v>
      </c>
      <c r="J1194" s="487">
        <v>0</v>
      </c>
    </row>
    <row r="1195" spans="1:10" x14ac:dyDescent="0.25">
      <c r="A1195" s="487">
        <v>96018</v>
      </c>
      <c r="B1195" s="6" t="s">
        <v>1143</v>
      </c>
      <c r="C1195" s="6" t="s">
        <v>41</v>
      </c>
      <c r="D1195" s="6" t="s">
        <v>108</v>
      </c>
      <c r="E1195" s="487">
        <v>28.72</v>
      </c>
      <c r="F1195" s="487">
        <v>0</v>
      </c>
      <c r="G1195" s="487">
        <v>0</v>
      </c>
      <c r="H1195" s="487">
        <v>28.72</v>
      </c>
      <c r="I1195" s="487">
        <v>0</v>
      </c>
      <c r="J1195" s="487">
        <v>0</v>
      </c>
    </row>
    <row r="1196" spans="1:10" x14ac:dyDescent="0.25">
      <c r="A1196" s="487">
        <v>96019</v>
      </c>
      <c r="B1196" s="6" t="s">
        <v>1144</v>
      </c>
      <c r="C1196" s="6" t="s">
        <v>41</v>
      </c>
      <c r="D1196" s="6" t="s">
        <v>469</v>
      </c>
      <c r="E1196" s="487">
        <v>97.28</v>
      </c>
      <c r="F1196" s="487">
        <v>0</v>
      </c>
      <c r="G1196" s="487">
        <v>97.28</v>
      </c>
      <c r="H1196" s="487">
        <v>0</v>
      </c>
      <c r="I1196" s="487">
        <v>0</v>
      </c>
      <c r="J1196" s="487">
        <v>0</v>
      </c>
    </row>
    <row r="1197" spans="1:10" x14ac:dyDescent="0.25">
      <c r="A1197" s="487">
        <v>96023</v>
      </c>
      <c r="B1197" s="6" t="s">
        <v>1145</v>
      </c>
      <c r="C1197" s="6" t="s">
        <v>41</v>
      </c>
      <c r="D1197" s="6" t="s">
        <v>108</v>
      </c>
      <c r="E1197" s="487">
        <v>20.32</v>
      </c>
      <c r="F1197" s="487">
        <v>0</v>
      </c>
      <c r="G1197" s="487">
        <v>0</v>
      </c>
      <c r="H1197" s="487">
        <v>20.32</v>
      </c>
      <c r="I1197" s="487">
        <v>0</v>
      </c>
      <c r="J1197" s="487">
        <v>0</v>
      </c>
    </row>
    <row r="1198" spans="1:10" x14ac:dyDescent="0.25">
      <c r="A1198" s="487">
        <v>96024</v>
      </c>
      <c r="B1198" s="6" t="s">
        <v>1146</v>
      </c>
      <c r="C1198" s="6" t="s">
        <v>41</v>
      </c>
      <c r="D1198" s="6" t="s">
        <v>108</v>
      </c>
      <c r="E1198" s="487">
        <v>5.45</v>
      </c>
      <c r="F1198" s="487">
        <v>0</v>
      </c>
      <c r="G1198" s="487">
        <v>0</v>
      </c>
      <c r="H1198" s="487">
        <v>5.45</v>
      </c>
      <c r="I1198" s="487">
        <v>0</v>
      </c>
      <c r="J1198" s="487">
        <v>0</v>
      </c>
    </row>
    <row r="1199" spans="1:10" x14ac:dyDescent="0.25">
      <c r="A1199" s="487">
        <v>96026</v>
      </c>
      <c r="B1199" s="6" t="s">
        <v>1147</v>
      </c>
      <c r="C1199" s="6" t="s">
        <v>41</v>
      </c>
      <c r="D1199" s="6" t="s">
        <v>108</v>
      </c>
      <c r="E1199" s="487">
        <v>22.24</v>
      </c>
      <c r="F1199" s="487">
        <v>0</v>
      </c>
      <c r="G1199" s="487">
        <v>0</v>
      </c>
      <c r="H1199" s="487">
        <v>22.24</v>
      </c>
      <c r="I1199" s="487">
        <v>0</v>
      </c>
      <c r="J1199" s="487">
        <v>0</v>
      </c>
    </row>
    <row r="1200" spans="1:10" x14ac:dyDescent="0.25">
      <c r="A1200" s="487">
        <v>96027</v>
      </c>
      <c r="B1200" s="6" t="s">
        <v>1148</v>
      </c>
      <c r="C1200" s="6" t="s">
        <v>41</v>
      </c>
      <c r="D1200" s="6" t="s">
        <v>469</v>
      </c>
      <c r="E1200" s="487">
        <v>67.78</v>
      </c>
      <c r="F1200" s="487">
        <v>0</v>
      </c>
      <c r="G1200" s="487">
        <v>67.78</v>
      </c>
      <c r="H1200" s="487">
        <v>0</v>
      </c>
      <c r="I1200" s="487">
        <v>0</v>
      </c>
      <c r="J1200" s="487">
        <v>0</v>
      </c>
    </row>
    <row r="1201" spans="1:10" x14ac:dyDescent="0.25">
      <c r="A1201" s="487">
        <v>96030</v>
      </c>
      <c r="B1201" s="6" t="s">
        <v>1149</v>
      </c>
      <c r="C1201" s="6" t="s">
        <v>41</v>
      </c>
      <c r="D1201" s="6" t="s">
        <v>437</v>
      </c>
      <c r="E1201" s="487">
        <v>36.299999999999997</v>
      </c>
      <c r="F1201" s="487">
        <v>0</v>
      </c>
      <c r="G1201" s="487">
        <v>0</v>
      </c>
      <c r="H1201" s="487">
        <v>36.299999999999997</v>
      </c>
      <c r="I1201" s="487">
        <v>0</v>
      </c>
      <c r="J1201" s="487">
        <v>0</v>
      </c>
    </row>
    <row r="1202" spans="1:10" x14ac:dyDescent="0.25">
      <c r="A1202" s="487">
        <v>96031</v>
      </c>
      <c r="B1202" s="6" t="s">
        <v>1150</v>
      </c>
      <c r="C1202" s="6" t="s">
        <v>41</v>
      </c>
      <c r="D1202" s="6" t="s">
        <v>437</v>
      </c>
      <c r="E1202" s="487">
        <v>13.64</v>
      </c>
      <c r="F1202" s="487">
        <v>0</v>
      </c>
      <c r="G1202" s="487">
        <v>0</v>
      </c>
      <c r="H1202" s="487">
        <v>13.64</v>
      </c>
      <c r="I1202" s="487">
        <v>0</v>
      </c>
      <c r="J1202" s="487">
        <v>0</v>
      </c>
    </row>
    <row r="1203" spans="1:10" x14ac:dyDescent="0.25">
      <c r="A1203" s="487">
        <v>96032</v>
      </c>
      <c r="B1203" s="6" t="s">
        <v>1151</v>
      </c>
      <c r="C1203" s="6" t="s">
        <v>41</v>
      </c>
      <c r="D1203" s="6" t="s">
        <v>437</v>
      </c>
      <c r="E1203" s="487">
        <v>5.48</v>
      </c>
      <c r="F1203" s="487">
        <v>0</v>
      </c>
      <c r="G1203" s="487">
        <v>0</v>
      </c>
      <c r="H1203" s="487">
        <v>5.48</v>
      </c>
      <c r="I1203" s="487">
        <v>0</v>
      </c>
      <c r="J1203" s="487">
        <v>0</v>
      </c>
    </row>
    <row r="1204" spans="1:10" x14ac:dyDescent="0.25">
      <c r="A1204" s="487">
        <v>96033</v>
      </c>
      <c r="B1204" s="6" t="s">
        <v>1152</v>
      </c>
      <c r="C1204" s="6" t="s">
        <v>41</v>
      </c>
      <c r="D1204" s="6" t="s">
        <v>437</v>
      </c>
      <c r="E1204" s="487">
        <v>62.3</v>
      </c>
      <c r="F1204" s="487">
        <v>0</v>
      </c>
      <c r="G1204" s="487">
        <v>0</v>
      </c>
      <c r="H1204" s="487">
        <v>62.3</v>
      </c>
      <c r="I1204" s="487">
        <v>0</v>
      </c>
      <c r="J1204" s="487">
        <v>0</v>
      </c>
    </row>
    <row r="1205" spans="1:10" x14ac:dyDescent="0.25">
      <c r="A1205" s="487">
        <v>96034</v>
      </c>
      <c r="B1205" s="6" t="s">
        <v>1153</v>
      </c>
      <c r="C1205" s="6" t="s">
        <v>41</v>
      </c>
      <c r="D1205" s="6" t="s">
        <v>469</v>
      </c>
      <c r="E1205" s="487">
        <v>142.66999999999999</v>
      </c>
      <c r="F1205" s="487">
        <v>0</v>
      </c>
      <c r="G1205" s="487">
        <v>142.66999999999999</v>
      </c>
      <c r="H1205" s="487">
        <v>0</v>
      </c>
      <c r="I1205" s="487">
        <v>0</v>
      </c>
      <c r="J1205" s="487">
        <v>0</v>
      </c>
    </row>
    <row r="1206" spans="1:10" x14ac:dyDescent="0.25">
      <c r="A1206" s="487">
        <v>96053</v>
      </c>
      <c r="B1206" s="6" t="s">
        <v>1154</v>
      </c>
      <c r="C1206" s="6" t="s">
        <v>41</v>
      </c>
      <c r="D1206" s="6" t="s">
        <v>108</v>
      </c>
      <c r="E1206" s="487">
        <v>20.57</v>
      </c>
      <c r="F1206" s="487">
        <v>0</v>
      </c>
      <c r="G1206" s="487">
        <v>0</v>
      </c>
      <c r="H1206" s="487">
        <v>20.57</v>
      </c>
      <c r="I1206" s="487">
        <v>0</v>
      </c>
      <c r="J1206" s="487">
        <v>0</v>
      </c>
    </row>
    <row r="1207" spans="1:10" x14ac:dyDescent="0.25">
      <c r="A1207" s="487">
        <v>96054</v>
      </c>
      <c r="B1207" s="6" t="s">
        <v>1155</v>
      </c>
      <c r="C1207" s="6" t="s">
        <v>41</v>
      </c>
      <c r="D1207" s="6" t="s">
        <v>108</v>
      </c>
      <c r="E1207" s="487">
        <v>32.08</v>
      </c>
      <c r="F1207" s="487">
        <v>0</v>
      </c>
      <c r="G1207" s="487">
        <v>0</v>
      </c>
      <c r="H1207" s="487">
        <v>32.08</v>
      </c>
      <c r="I1207" s="487">
        <v>0</v>
      </c>
      <c r="J1207" s="487">
        <v>0</v>
      </c>
    </row>
    <row r="1208" spans="1:10" x14ac:dyDescent="0.25">
      <c r="A1208" s="487">
        <v>96055</v>
      </c>
      <c r="B1208" s="6" t="s">
        <v>1156</v>
      </c>
      <c r="C1208" s="6" t="s">
        <v>41</v>
      </c>
      <c r="D1208" s="6" t="s">
        <v>108</v>
      </c>
      <c r="E1208" s="487">
        <v>5.52</v>
      </c>
      <c r="F1208" s="487">
        <v>0</v>
      </c>
      <c r="G1208" s="487">
        <v>0</v>
      </c>
      <c r="H1208" s="487">
        <v>5.52</v>
      </c>
      <c r="I1208" s="487">
        <v>0</v>
      </c>
      <c r="J1208" s="487">
        <v>0</v>
      </c>
    </row>
    <row r="1209" spans="1:10" x14ac:dyDescent="0.25">
      <c r="A1209" s="487">
        <v>96056</v>
      </c>
      <c r="B1209" s="6" t="s">
        <v>1157</v>
      </c>
      <c r="C1209" s="6" t="s">
        <v>41</v>
      </c>
      <c r="D1209" s="6" t="s">
        <v>108</v>
      </c>
      <c r="E1209" s="487">
        <v>22.5</v>
      </c>
      <c r="F1209" s="487">
        <v>0</v>
      </c>
      <c r="G1209" s="487">
        <v>0</v>
      </c>
      <c r="H1209" s="487">
        <v>22.5</v>
      </c>
      <c r="I1209" s="487">
        <v>0</v>
      </c>
      <c r="J1209" s="487">
        <v>0</v>
      </c>
    </row>
    <row r="1210" spans="1:10" x14ac:dyDescent="0.25">
      <c r="A1210" s="487">
        <v>96057</v>
      </c>
      <c r="B1210" s="6" t="s">
        <v>1158</v>
      </c>
      <c r="C1210" s="6" t="s">
        <v>41</v>
      </c>
      <c r="D1210" s="6" t="s">
        <v>469</v>
      </c>
      <c r="E1210" s="487">
        <v>67.78</v>
      </c>
      <c r="F1210" s="487">
        <v>0</v>
      </c>
      <c r="G1210" s="487">
        <v>67.78</v>
      </c>
      <c r="H1210" s="487">
        <v>0</v>
      </c>
      <c r="I1210" s="487">
        <v>0</v>
      </c>
      <c r="J1210" s="487">
        <v>0</v>
      </c>
    </row>
    <row r="1211" spans="1:10" x14ac:dyDescent="0.25">
      <c r="A1211" s="487">
        <v>96060</v>
      </c>
      <c r="B1211" s="6" t="s">
        <v>1159</v>
      </c>
      <c r="C1211" s="6" t="s">
        <v>41</v>
      </c>
      <c r="D1211" s="6" t="s">
        <v>108</v>
      </c>
      <c r="E1211" s="487">
        <v>6.25</v>
      </c>
      <c r="F1211" s="487">
        <v>0</v>
      </c>
      <c r="G1211" s="487">
        <v>0</v>
      </c>
      <c r="H1211" s="487">
        <v>6.25</v>
      </c>
      <c r="I1211" s="487">
        <v>0</v>
      </c>
      <c r="J1211" s="487">
        <v>0</v>
      </c>
    </row>
    <row r="1212" spans="1:10" x14ac:dyDescent="0.25">
      <c r="A1212" s="487">
        <v>96061</v>
      </c>
      <c r="B1212" s="6" t="s">
        <v>1160</v>
      </c>
      <c r="C1212" s="6" t="s">
        <v>41</v>
      </c>
      <c r="D1212" s="6" t="s">
        <v>108</v>
      </c>
      <c r="E1212" s="487">
        <v>40.11</v>
      </c>
      <c r="F1212" s="487">
        <v>0</v>
      </c>
      <c r="G1212" s="487">
        <v>0</v>
      </c>
      <c r="H1212" s="487">
        <v>40.11</v>
      </c>
      <c r="I1212" s="487">
        <v>0</v>
      </c>
      <c r="J1212" s="487">
        <v>0</v>
      </c>
    </row>
    <row r="1213" spans="1:10" x14ac:dyDescent="0.25">
      <c r="A1213" s="487">
        <v>96062</v>
      </c>
      <c r="B1213" s="6" t="s">
        <v>1161</v>
      </c>
      <c r="C1213" s="6" t="s">
        <v>41</v>
      </c>
      <c r="D1213" s="6" t="s">
        <v>469</v>
      </c>
      <c r="E1213" s="487">
        <v>40.090000000000003</v>
      </c>
      <c r="F1213" s="487">
        <v>0</v>
      </c>
      <c r="G1213" s="487">
        <v>40.090000000000003</v>
      </c>
      <c r="H1213" s="487">
        <v>0</v>
      </c>
      <c r="I1213" s="487">
        <v>0</v>
      </c>
      <c r="J1213" s="487">
        <v>0</v>
      </c>
    </row>
    <row r="1214" spans="1:10" x14ac:dyDescent="0.25">
      <c r="A1214" s="487">
        <v>96241</v>
      </c>
      <c r="B1214" s="6" t="s">
        <v>1162</v>
      </c>
      <c r="C1214" s="6" t="s">
        <v>41</v>
      </c>
      <c r="D1214" s="6" t="s">
        <v>108</v>
      </c>
      <c r="E1214" s="487">
        <v>27.2</v>
      </c>
      <c r="F1214" s="487">
        <v>0</v>
      </c>
      <c r="G1214" s="487">
        <v>0</v>
      </c>
      <c r="H1214" s="487">
        <v>27.2</v>
      </c>
      <c r="I1214" s="487">
        <v>0</v>
      </c>
      <c r="J1214" s="487">
        <v>0</v>
      </c>
    </row>
    <row r="1215" spans="1:10" x14ac:dyDescent="0.25">
      <c r="A1215" s="487">
        <v>96242</v>
      </c>
      <c r="B1215" s="6" t="s">
        <v>1163</v>
      </c>
      <c r="C1215" s="6" t="s">
        <v>41</v>
      </c>
      <c r="D1215" s="6" t="s">
        <v>108</v>
      </c>
      <c r="E1215" s="487">
        <v>7.18</v>
      </c>
      <c r="F1215" s="487">
        <v>0</v>
      </c>
      <c r="G1215" s="487">
        <v>0</v>
      </c>
      <c r="H1215" s="487">
        <v>7.18</v>
      </c>
      <c r="I1215" s="487">
        <v>0</v>
      </c>
      <c r="J1215" s="487">
        <v>0</v>
      </c>
    </row>
    <row r="1216" spans="1:10" x14ac:dyDescent="0.25">
      <c r="A1216" s="487">
        <v>96243</v>
      </c>
      <c r="B1216" s="6" t="s">
        <v>1164</v>
      </c>
      <c r="C1216" s="6" t="s">
        <v>41</v>
      </c>
      <c r="D1216" s="6" t="s">
        <v>108</v>
      </c>
      <c r="E1216" s="487">
        <v>34</v>
      </c>
      <c r="F1216" s="487">
        <v>0</v>
      </c>
      <c r="G1216" s="487">
        <v>0</v>
      </c>
      <c r="H1216" s="487">
        <v>34</v>
      </c>
      <c r="I1216" s="487">
        <v>0</v>
      </c>
      <c r="J1216" s="487">
        <v>0</v>
      </c>
    </row>
    <row r="1217" spans="1:10" x14ac:dyDescent="0.25">
      <c r="A1217" s="487">
        <v>96244</v>
      </c>
      <c r="B1217" s="6" t="s">
        <v>1165</v>
      </c>
      <c r="C1217" s="6" t="s">
        <v>41</v>
      </c>
      <c r="D1217" s="6" t="s">
        <v>469</v>
      </c>
      <c r="E1217" s="487">
        <v>17.510000000000002</v>
      </c>
      <c r="F1217" s="487">
        <v>0</v>
      </c>
      <c r="G1217" s="487">
        <v>17.510000000000002</v>
      </c>
      <c r="H1217" s="487">
        <v>0</v>
      </c>
      <c r="I1217" s="487">
        <v>0</v>
      </c>
      <c r="J1217" s="487">
        <v>0</v>
      </c>
    </row>
    <row r="1218" spans="1:10" x14ac:dyDescent="0.25">
      <c r="A1218" s="487">
        <v>96301</v>
      </c>
      <c r="B1218" s="6" t="s">
        <v>1166</v>
      </c>
      <c r="C1218" s="6" t="s">
        <v>41</v>
      </c>
      <c r="D1218" s="6" t="s">
        <v>469</v>
      </c>
      <c r="E1218" s="487">
        <v>49.42</v>
      </c>
      <c r="F1218" s="487">
        <v>0</v>
      </c>
      <c r="G1218" s="487">
        <v>49.42</v>
      </c>
      <c r="H1218" s="487">
        <v>0</v>
      </c>
      <c r="I1218" s="487">
        <v>0</v>
      </c>
      <c r="J1218" s="487">
        <v>0</v>
      </c>
    </row>
    <row r="1219" spans="1:10" x14ac:dyDescent="0.25">
      <c r="A1219" s="487">
        <v>96457</v>
      </c>
      <c r="B1219" s="6" t="s">
        <v>1167</v>
      </c>
      <c r="C1219" s="6" t="s">
        <v>41</v>
      </c>
      <c r="D1219" s="6" t="s">
        <v>469</v>
      </c>
      <c r="E1219" s="487">
        <v>64.23</v>
      </c>
      <c r="F1219" s="487">
        <v>0</v>
      </c>
      <c r="G1219" s="487">
        <v>64.23</v>
      </c>
      <c r="H1219" s="487">
        <v>0</v>
      </c>
      <c r="I1219" s="487">
        <v>0</v>
      </c>
      <c r="J1219" s="487">
        <v>0</v>
      </c>
    </row>
    <row r="1220" spans="1:10" x14ac:dyDescent="0.25">
      <c r="A1220" s="487">
        <v>96458</v>
      </c>
      <c r="B1220" s="6" t="s">
        <v>1168</v>
      </c>
      <c r="C1220" s="6" t="s">
        <v>41</v>
      </c>
      <c r="D1220" s="6" t="s">
        <v>108</v>
      </c>
      <c r="E1220" s="487">
        <v>61.17</v>
      </c>
      <c r="F1220" s="487">
        <v>0</v>
      </c>
      <c r="G1220" s="487">
        <v>0</v>
      </c>
      <c r="H1220" s="487">
        <v>61.17</v>
      </c>
      <c r="I1220" s="487">
        <v>0</v>
      </c>
      <c r="J1220" s="487">
        <v>0</v>
      </c>
    </row>
    <row r="1221" spans="1:10" x14ac:dyDescent="0.25">
      <c r="A1221" s="487">
        <v>96459</v>
      </c>
      <c r="B1221" s="6" t="s">
        <v>1169</v>
      </c>
      <c r="C1221" s="6" t="s">
        <v>41</v>
      </c>
      <c r="D1221" s="6" t="s">
        <v>108</v>
      </c>
      <c r="E1221" s="487">
        <v>13.11</v>
      </c>
      <c r="F1221" s="487">
        <v>0</v>
      </c>
      <c r="G1221" s="487">
        <v>0</v>
      </c>
      <c r="H1221" s="487">
        <v>13.11</v>
      </c>
      <c r="I1221" s="487">
        <v>0</v>
      </c>
      <c r="J1221" s="487">
        <v>0</v>
      </c>
    </row>
    <row r="1222" spans="1:10" x14ac:dyDescent="0.25">
      <c r="A1222" s="487">
        <v>96460</v>
      </c>
      <c r="B1222" s="6" t="s">
        <v>1170</v>
      </c>
      <c r="C1222" s="6" t="s">
        <v>41</v>
      </c>
      <c r="D1222" s="6" t="s">
        <v>108</v>
      </c>
      <c r="E1222" s="487">
        <v>48.88</v>
      </c>
      <c r="F1222" s="487">
        <v>0</v>
      </c>
      <c r="G1222" s="487">
        <v>0</v>
      </c>
      <c r="H1222" s="487">
        <v>48.88</v>
      </c>
      <c r="I1222" s="487">
        <v>0</v>
      </c>
      <c r="J1222" s="487">
        <v>0</v>
      </c>
    </row>
    <row r="1223" spans="1:10" x14ac:dyDescent="0.25">
      <c r="A1223" s="487">
        <v>98760</v>
      </c>
      <c r="B1223" s="6" t="s">
        <v>1171</v>
      </c>
      <c r="C1223" s="6" t="s">
        <v>41</v>
      </c>
      <c r="D1223" s="6" t="s">
        <v>469</v>
      </c>
      <c r="E1223" s="487">
        <v>0.06</v>
      </c>
      <c r="F1223" s="487">
        <v>0</v>
      </c>
      <c r="G1223" s="487">
        <v>0</v>
      </c>
      <c r="H1223" s="487">
        <v>0.06</v>
      </c>
      <c r="I1223" s="487">
        <v>0</v>
      </c>
      <c r="J1223" s="487">
        <v>0</v>
      </c>
    </row>
    <row r="1224" spans="1:10" x14ac:dyDescent="0.25">
      <c r="A1224" s="487">
        <v>98761</v>
      </c>
      <c r="B1224" s="6" t="s">
        <v>1172</v>
      </c>
      <c r="C1224" s="6" t="s">
        <v>41</v>
      </c>
      <c r="D1224" s="6" t="s">
        <v>469</v>
      </c>
      <c r="E1224" s="487">
        <v>0.01</v>
      </c>
      <c r="F1224" s="487">
        <v>0</v>
      </c>
      <c r="G1224" s="487">
        <v>0</v>
      </c>
      <c r="H1224" s="487">
        <v>0.01</v>
      </c>
      <c r="I1224" s="487">
        <v>0</v>
      </c>
      <c r="J1224" s="487">
        <v>0</v>
      </c>
    </row>
    <row r="1225" spans="1:10" x14ac:dyDescent="0.25">
      <c r="A1225" s="487">
        <v>98762</v>
      </c>
      <c r="B1225" s="6" t="s">
        <v>1173</v>
      </c>
      <c r="C1225" s="6" t="s">
        <v>41</v>
      </c>
      <c r="D1225" s="6" t="s">
        <v>469</v>
      </c>
      <c r="E1225" s="487">
        <v>7.0000000000000007E-2</v>
      </c>
      <c r="F1225" s="487">
        <v>0</v>
      </c>
      <c r="G1225" s="487">
        <v>0</v>
      </c>
      <c r="H1225" s="487">
        <v>7.0000000000000007E-2</v>
      </c>
      <c r="I1225" s="487">
        <v>0</v>
      </c>
      <c r="J1225" s="487">
        <v>0</v>
      </c>
    </row>
    <row r="1226" spans="1:10" x14ac:dyDescent="0.25">
      <c r="A1226" s="487">
        <v>98763</v>
      </c>
      <c r="B1226" s="6" t="s">
        <v>1174</v>
      </c>
      <c r="C1226" s="6" t="s">
        <v>41</v>
      </c>
      <c r="D1226" s="6" t="s">
        <v>108</v>
      </c>
      <c r="E1226" s="487">
        <v>3.94</v>
      </c>
      <c r="F1226" s="487">
        <v>0</v>
      </c>
      <c r="G1226" s="487">
        <v>0</v>
      </c>
      <c r="H1226" s="487">
        <v>0</v>
      </c>
      <c r="I1226" s="487">
        <v>0</v>
      </c>
      <c r="J1226" s="487">
        <v>3.94</v>
      </c>
    </row>
    <row r="1227" spans="1:10" x14ac:dyDescent="0.25">
      <c r="A1227" s="487">
        <v>99829</v>
      </c>
      <c r="B1227" s="6" t="s">
        <v>9453</v>
      </c>
      <c r="C1227" s="6" t="s">
        <v>41</v>
      </c>
      <c r="D1227" s="6" t="s">
        <v>469</v>
      </c>
      <c r="E1227" s="487">
        <v>0.2</v>
      </c>
      <c r="F1227" s="487">
        <v>0</v>
      </c>
      <c r="G1227" s="487">
        <v>0</v>
      </c>
      <c r="H1227" s="487">
        <v>0.2</v>
      </c>
      <c r="I1227" s="487">
        <v>0</v>
      </c>
      <c r="J1227" s="487">
        <v>0</v>
      </c>
    </row>
    <row r="1228" spans="1:10" x14ac:dyDescent="0.25">
      <c r="A1228" s="487">
        <v>99830</v>
      </c>
      <c r="B1228" s="6" t="s">
        <v>9454</v>
      </c>
      <c r="C1228" s="6" t="s">
        <v>41</v>
      </c>
      <c r="D1228" s="6" t="s">
        <v>469</v>
      </c>
      <c r="E1228" s="487">
        <v>0.04</v>
      </c>
      <c r="F1228" s="487">
        <v>0</v>
      </c>
      <c r="G1228" s="487">
        <v>0</v>
      </c>
      <c r="H1228" s="487">
        <v>0.04</v>
      </c>
      <c r="I1228" s="487">
        <v>0</v>
      </c>
      <c r="J1228" s="487">
        <v>0</v>
      </c>
    </row>
    <row r="1229" spans="1:10" x14ac:dyDescent="0.25">
      <c r="A1229" s="487">
        <v>99831</v>
      </c>
      <c r="B1229" s="6" t="s">
        <v>9455</v>
      </c>
      <c r="C1229" s="6" t="s">
        <v>41</v>
      </c>
      <c r="D1229" s="6" t="s">
        <v>469</v>
      </c>
      <c r="E1229" s="487">
        <v>0.14000000000000001</v>
      </c>
      <c r="F1229" s="487">
        <v>0</v>
      </c>
      <c r="G1229" s="487">
        <v>0</v>
      </c>
      <c r="H1229" s="487">
        <v>0.14000000000000001</v>
      </c>
      <c r="I1229" s="487">
        <v>0</v>
      </c>
      <c r="J1229" s="487">
        <v>0</v>
      </c>
    </row>
    <row r="1230" spans="1:10" x14ac:dyDescent="0.25">
      <c r="A1230" s="487">
        <v>99832</v>
      </c>
      <c r="B1230" s="6" t="s">
        <v>9456</v>
      </c>
      <c r="C1230" s="6" t="s">
        <v>41</v>
      </c>
      <c r="D1230" s="6" t="s">
        <v>108</v>
      </c>
      <c r="E1230" s="487">
        <v>1.61</v>
      </c>
      <c r="F1230" s="487">
        <v>0</v>
      </c>
      <c r="G1230" s="487">
        <v>0</v>
      </c>
      <c r="H1230" s="487">
        <v>0</v>
      </c>
      <c r="I1230" s="487">
        <v>0</v>
      </c>
      <c r="J1230" s="487">
        <v>1.61</v>
      </c>
    </row>
    <row r="1231" spans="1:10" x14ac:dyDescent="0.25">
      <c r="A1231" s="487">
        <v>100637</v>
      </c>
      <c r="B1231" s="6" t="s">
        <v>1175</v>
      </c>
      <c r="C1231" s="6" t="s">
        <v>41</v>
      </c>
      <c r="D1231" s="6" t="s">
        <v>437</v>
      </c>
      <c r="E1231" s="487">
        <v>145.21</v>
      </c>
      <c r="F1231" s="487">
        <v>0</v>
      </c>
      <c r="G1231" s="487">
        <v>0</v>
      </c>
      <c r="H1231" s="487">
        <v>145.21</v>
      </c>
      <c r="I1231" s="487">
        <v>0</v>
      </c>
      <c r="J1231" s="487">
        <v>0</v>
      </c>
    </row>
    <row r="1232" spans="1:10" x14ac:dyDescent="0.25">
      <c r="A1232" s="487">
        <v>100638</v>
      </c>
      <c r="B1232" s="6" t="s">
        <v>1176</v>
      </c>
      <c r="C1232" s="6" t="s">
        <v>41</v>
      </c>
      <c r="D1232" s="6" t="s">
        <v>437</v>
      </c>
      <c r="E1232" s="487">
        <v>44.63</v>
      </c>
      <c r="F1232" s="487">
        <v>0</v>
      </c>
      <c r="G1232" s="487">
        <v>0</v>
      </c>
      <c r="H1232" s="487">
        <v>44.63</v>
      </c>
      <c r="I1232" s="487">
        <v>0</v>
      </c>
      <c r="J1232" s="487">
        <v>0</v>
      </c>
    </row>
    <row r="1233" spans="1:10" x14ac:dyDescent="0.25">
      <c r="A1233" s="487">
        <v>100639</v>
      </c>
      <c r="B1233" s="6" t="s">
        <v>1177</v>
      </c>
      <c r="C1233" s="6" t="s">
        <v>41</v>
      </c>
      <c r="D1233" s="6" t="s">
        <v>437</v>
      </c>
      <c r="E1233" s="487">
        <v>181.65</v>
      </c>
      <c r="F1233" s="487">
        <v>0</v>
      </c>
      <c r="G1233" s="487">
        <v>0</v>
      </c>
      <c r="H1233" s="487">
        <v>181.65</v>
      </c>
      <c r="I1233" s="487">
        <v>0</v>
      </c>
      <c r="J1233" s="487">
        <v>0</v>
      </c>
    </row>
    <row r="1234" spans="1:10" x14ac:dyDescent="0.25">
      <c r="A1234" s="487">
        <v>100640</v>
      </c>
      <c r="B1234" s="6" t="s">
        <v>1178</v>
      </c>
      <c r="C1234" s="6" t="s">
        <v>41</v>
      </c>
      <c r="D1234" s="6" t="s">
        <v>469</v>
      </c>
      <c r="E1234" s="488">
        <v>4334.3999999999996</v>
      </c>
      <c r="F1234" s="487">
        <v>0</v>
      </c>
      <c r="G1234" s="488">
        <v>4334.3999999999996</v>
      </c>
      <c r="H1234" s="487">
        <v>0</v>
      </c>
      <c r="I1234" s="487">
        <v>0</v>
      </c>
      <c r="J1234" s="487">
        <v>0</v>
      </c>
    </row>
    <row r="1235" spans="1:10" x14ac:dyDescent="0.25">
      <c r="A1235" s="487">
        <v>100643</v>
      </c>
      <c r="B1235" s="6" t="s">
        <v>1179</v>
      </c>
      <c r="C1235" s="6" t="s">
        <v>41</v>
      </c>
      <c r="D1235" s="6" t="s">
        <v>437</v>
      </c>
      <c r="E1235" s="487">
        <v>297.54000000000002</v>
      </c>
      <c r="F1235" s="487">
        <v>0</v>
      </c>
      <c r="G1235" s="487">
        <v>0</v>
      </c>
      <c r="H1235" s="487">
        <v>297.54000000000002</v>
      </c>
      <c r="I1235" s="487">
        <v>0</v>
      </c>
      <c r="J1235" s="487">
        <v>0</v>
      </c>
    </row>
    <row r="1236" spans="1:10" x14ac:dyDescent="0.25">
      <c r="A1236" s="487">
        <v>100644</v>
      </c>
      <c r="B1236" s="6" t="s">
        <v>1180</v>
      </c>
      <c r="C1236" s="6" t="s">
        <v>41</v>
      </c>
      <c r="D1236" s="6" t="s">
        <v>437</v>
      </c>
      <c r="E1236" s="487">
        <v>104.88</v>
      </c>
      <c r="F1236" s="487">
        <v>0</v>
      </c>
      <c r="G1236" s="487">
        <v>0</v>
      </c>
      <c r="H1236" s="487">
        <v>104.88</v>
      </c>
      <c r="I1236" s="487">
        <v>0</v>
      </c>
      <c r="J1236" s="487">
        <v>0</v>
      </c>
    </row>
    <row r="1237" spans="1:10" x14ac:dyDescent="0.25">
      <c r="A1237" s="487">
        <v>100645</v>
      </c>
      <c r="B1237" s="6" t="s">
        <v>1181</v>
      </c>
      <c r="C1237" s="6" t="s">
        <v>41</v>
      </c>
      <c r="D1237" s="6" t="s">
        <v>437</v>
      </c>
      <c r="E1237" s="487">
        <v>478.29</v>
      </c>
      <c r="F1237" s="487">
        <v>0</v>
      </c>
      <c r="G1237" s="487">
        <v>0</v>
      </c>
      <c r="H1237" s="487">
        <v>478.29</v>
      </c>
      <c r="I1237" s="487">
        <v>0</v>
      </c>
      <c r="J1237" s="487">
        <v>0</v>
      </c>
    </row>
    <row r="1238" spans="1:10" x14ac:dyDescent="0.25">
      <c r="A1238" s="487">
        <v>100646</v>
      </c>
      <c r="B1238" s="6" t="s">
        <v>1182</v>
      </c>
      <c r="C1238" s="6" t="s">
        <v>41</v>
      </c>
      <c r="D1238" s="6" t="s">
        <v>469</v>
      </c>
      <c r="E1238" s="488">
        <v>5418</v>
      </c>
      <c r="F1238" s="487">
        <v>0</v>
      </c>
      <c r="G1238" s="488">
        <v>5418</v>
      </c>
      <c r="H1238" s="487">
        <v>0</v>
      </c>
      <c r="I1238" s="487">
        <v>0</v>
      </c>
      <c r="J1238" s="487">
        <v>0</v>
      </c>
    </row>
    <row r="1239" spans="1:10" x14ac:dyDescent="0.25">
      <c r="A1239" s="487">
        <v>102270</v>
      </c>
      <c r="B1239" s="6" t="s">
        <v>1183</v>
      </c>
      <c r="C1239" s="6" t="s">
        <v>41</v>
      </c>
      <c r="D1239" s="6" t="s">
        <v>469</v>
      </c>
      <c r="E1239" s="487">
        <v>0.75</v>
      </c>
      <c r="F1239" s="487">
        <v>0</v>
      </c>
      <c r="G1239" s="487">
        <v>0</v>
      </c>
      <c r="H1239" s="487">
        <v>0.75</v>
      </c>
      <c r="I1239" s="487">
        <v>0</v>
      </c>
      <c r="J1239" s="487">
        <v>0</v>
      </c>
    </row>
    <row r="1240" spans="1:10" x14ac:dyDescent="0.25">
      <c r="A1240" s="487">
        <v>102271</v>
      </c>
      <c r="B1240" s="6" t="s">
        <v>1184</v>
      </c>
      <c r="C1240" s="6" t="s">
        <v>41</v>
      </c>
      <c r="D1240" s="6" t="s">
        <v>469</v>
      </c>
      <c r="E1240" s="487">
        <v>0.17</v>
      </c>
      <c r="F1240" s="487">
        <v>0</v>
      </c>
      <c r="G1240" s="487">
        <v>0</v>
      </c>
      <c r="H1240" s="487">
        <v>0.17</v>
      </c>
      <c r="I1240" s="487">
        <v>0</v>
      </c>
      <c r="J1240" s="487">
        <v>0</v>
      </c>
    </row>
    <row r="1241" spans="1:10" x14ac:dyDescent="0.25">
      <c r="A1241" s="487">
        <v>102272</v>
      </c>
      <c r="B1241" s="6" t="s">
        <v>1185</v>
      </c>
      <c r="C1241" s="6" t="s">
        <v>41</v>
      </c>
      <c r="D1241" s="6" t="s">
        <v>469</v>
      </c>
      <c r="E1241" s="487">
        <v>0.94</v>
      </c>
      <c r="F1241" s="487">
        <v>0</v>
      </c>
      <c r="G1241" s="487">
        <v>0</v>
      </c>
      <c r="H1241" s="487">
        <v>0.94</v>
      </c>
      <c r="I1241" s="487">
        <v>0</v>
      </c>
      <c r="J1241" s="487">
        <v>0</v>
      </c>
    </row>
    <row r="1242" spans="1:10" x14ac:dyDescent="0.25">
      <c r="A1242" s="487">
        <v>102273</v>
      </c>
      <c r="B1242" s="6" t="s">
        <v>1186</v>
      </c>
      <c r="C1242" s="6" t="s">
        <v>41</v>
      </c>
      <c r="D1242" s="6" t="s">
        <v>108</v>
      </c>
      <c r="E1242" s="487">
        <v>1.46</v>
      </c>
      <c r="F1242" s="487">
        <v>0</v>
      </c>
      <c r="G1242" s="487">
        <v>0</v>
      </c>
      <c r="H1242" s="487">
        <v>0</v>
      </c>
      <c r="I1242" s="487">
        <v>0</v>
      </c>
      <c r="J1242" s="487">
        <v>1.46</v>
      </c>
    </row>
    <row r="1243" spans="1:10" x14ac:dyDescent="0.25">
      <c r="A1243" s="487">
        <v>102809</v>
      </c>
      <c r="B1243" s="6" t="s">
        <v>9457</v>
      </c>
      <c r="C1243" s="6" t="s">
        <v>41</v>
      </c>
      <c r="D1243" s="6" t="s">
        <v>469</v>
      </c>
      <c r="E1243" s="487">
        <v>17.059999999999999</v>
      </c>
      <c r="F1243" s="487">
        <v>0</v>
      </c>
      <c r="G1243" s="487">
        <v>17.059999999999999</v>
      </c>
      <c r="H1243" s="487">
        <v>0</v>
      </c>
      <c r="I1243" s="487">
        <v>0</v>
      </c>
      <c r="J1243" s="487">
        <v>0</v>
      </c>
    </row>
    <row r="1244" spans="1:10" x14ac:dyDescent="0.25">
      <c r="A1244" s="487">
        <v>102815</v>
      </c>
      <c r="B1244" s="6" t="s">
        <v>1187</v>
      </c>
      <c r="C1244" s="6" t="s">
        <v>41</v>
      </c>
      <c r="D1244" s="6" t="s">
        <v>108</v>
      </c>
      <c r="E1244" s="487">
        <v>2.92</v>
      </c>
      <c r="F1244" s="487">
        <v>0</v>
      </c>
      <c r="G1244" s="487">
        <v>0</v>
      </c>
      <c r="H1244" s="487">
        <v>0</v>
      </c>
      <c r="I1244" s="487">
        <v>0</v>
      </c>
      <c r="J1244" s="487">
        <v>2.92</v>
      </c>
    </row>
    <row r="1245" spans="1:10" x14ac:dyDescent="0.25">
      <c r="A1245" s="487">
        <v>102826</v>
      </c>
      <c r="B1245" s="6" t="s">
        <v>9458</v>
      </c>
      <c r="C1245" s="6" t="s">
        <v>41</v>
      </c>
      <c r="D1245" s="6" t="s">
        <v>108</v>
      </c>
      <c r="E1245" s="487">
        <v>5.48</v>
      </c>
      <c r="F1245" s="487">
        <v>0</v>
      </c>
      <c r="G1245" s="487">
        <v>0</v>
      </c>
      <c r="H1245" s="487">
        <v>0</v>
      </c>
      <c r="I1245" s="487">
        <v>0</v>
      </c>
      <c r="J1245" s="487">
        <v>5.48</v>
      </c>
    </row>
    <row r="1246" spans="1:10" x14ac:dyDescent="0.25">
      <c r="A1246" s="487">
        <v>102832</v>
      </c>
      <c r="B1246" s="6" t="s">
        <v>9459</v>
      </c>
      <c r="C1246" s="6" t="s">
        <v>41</v>
      </c>
      <c r="D1246" s="6" t="s">
        <v>108</v>
      </c>
      <c r="E1246" s="487">
        <v>7.31</v>
      </c>
      <c r="F1246" s="487">
        <v>0</v>
      </c>
      <c r="G1246" s="487">
        <v>0</v>
      </c>
      <c r="H1246" s="487">
        <v>0</v>
      </c>
      <c r="I1246" s="487">
        <v>0</v>
      </c>
      <c r="J1246" s="487">
        <v>7.31</v>
      </c>
    </row>
    <row r="1247" spans="1:10" x14ac:dyDescent="0.25">
      <c r="A1247" s="487">
        <v>102843</v>
      </c>
      <c r="B1247" s="6" t="s">
        <v>1188</v>
      </c>
      <c r="C1247" s="6" t="s">
        <v>41</v>
      </c>
      <c r="D1247" s="6" t="s">
        <v>469</v>
      </c>
      <c r="E1247" s="487">
        <v>135.44999999999999</v>
      </c>
      <c r="F1247" s="487">
        <v>0</v>
      </c>
      <c r="G1247" s="487">
        <v>135.44999999999999</v>
      </c>
      <c r="H1247" s="487">
        <v>0</v>
      </c>
      <c r="I1247" s="487">
        <v>0</v>
      </c>
      <c r="J1247" s="487">
        <v>0</v>
      </c>
    </row>
    <row r="1248" spans="1:10" x14ac:dyDescent="0.25">
      <c r="A1248" s="487">
        <v>102849</v>
      </c>
      <c r="B1248" s="6" t="s">
        <v>1189</v>
      </c>
      <c r="C1248" s="6" t="s">
        <v>41</v>
      </c>
      <c r="D1248" s="6" t="s">
        <v>469</v>
      </c>
      <c r="E1248" s="487">
        <v>66.22</v>
      </c>
      <c r="F1248" s="487">
        <v>0</v>
      </c>
      <c r="G1248" s="487">
        <v>66.22</v>
      </c>
      <c r="H1248" s="487">
        <v>0</v>
      </c>
      <c r="I1248" s="487">
        <v>0</v>
      </c>
      <c r="J1248" s="487">
        <v>0</v>
      </c>
    </row>
    <row r="1249" spans="1:10" x14ac:dyDescent="0.25">
      <c r="A1249" s="487">
        <v>102855</v>
      </c>
      <c r="B1249" s="6" t="s">
        <v>1190</v>
      </c>
      <c r="C1249" s="6" t="s">
        <v>41</v>
      </c>
      <c r="D1249" s="6" t="s">
        <v>469</v>
      </c>
      <c r="E1249" s="487">
        <v>66.22</v>
      </c>
      <c r="F1249" s="487">
        <v>0</v>
      </c>
      <c r="G1249" s="487">
        <v>66.22</v>
      </c>
      <c r="H1249" s="487">
        <v>0</v>
      </c>
      <c r="I1249" s="487">
        <v>0</v>
      </c>
      <c r="J1249" s="487">
        <v>0</v>
      </c>
    </row>
    <row r="1250" spans="1:10" x14ac:dyDescent="0.25">
      <c r="A1250" s="487">
        <v>102861</v>
      </c>
      <c r="B1250" s="6" t="s">
        <v>9460</v>
      </c>
      <c r="C1250" s="6" t="s">
        <v>41</v>
      </c>
      <c r="D1250" s="6" t="s">
        <v>108</v>
      </c>
      <c r="E1250" s="487">
        <v>1.07</v>
      </c>
      <c r="F1250" s="487">
        <v>0</v>
      </c>
      <c r="G1250" s="487">
        <v>0</v>
      </c>
      <c r="H1250" s="487">
        <v>0</v>
      </c>
      <c r="I1250" s="487">
        <v>0</v>
      </c>
      <c r="J1250" s="487">
        <v>1.07</v>
      </c>
    </row>
    <row r="1251" spans="1:10" x14ac:dyDescent="0.25">
      <c r="A1251" s="487">
        <v>102867</v>
      </c>
      <c r="B1251" s="6" t="s">
        <v>9461</v>
      </c>
      <c r="C1251" s="6" t="s">
        <v>41</v>
      </c>
      <c r="D1251" s="6" t="s">
        <v>108</v>
      </c>
      <c r="E1251" s="487">
        <v>0.57999999999999996</v>
      </c>
      <c r="F1251" s="487">
        <v>0</v>
      </c>
      <c r="G1251" s="487">
        <v>0</v>
      </c>
      <c r="H1251" s="487">
        <v>0</v>
      </c>
      <c r="I1251" s="487">
        <v>0</v>
      </c>
      <c r="J1251" s="487">
        <v>0.57999999999999996</v>
      </c>
    </row>
    <row r="1252" spans="1:10" x14ac:dyDescent="0.25">
      <c r="A1252" s="487">
        <v>102873</v>
      </c>
      <c r="B1252" s="6" t="s">
        <v>1191</v>
      </c>
      <c r="C1252" s="6" t="s">
        <v>41</v>
      </c>
      <c r="D1252" s="6" t="s">
        <v>469</v>
      </c>
      <c r="E1252" s="487">
        <v>120.33</v>
      </c>
      <c r="F1252" s="487">
        <v>0</v>
      </c>
      <c r="G1252" s="487">
        <v>120.33</v>
      </c>
      <c r="H1252" s="487">
        <v>0</v>
      </c>
      <c r="I1252" s="487">
        <v>0</v>
      </c>
      <c r="J1252" s="487">
        <v>0</v>
      </c>
    </row>
    <row r="1253" spans="1:10" x14ac:dyDescent="0.25">
      <c r="A1253" s="487">
        <v>102879</v>
      </c>
      <c r="B1253" s="6" t="s">
        <v>1192</v>
      </c>
      <c r="C1253" s="6" t="s">
        <v>41</v>
      </c>
      <c r="D1253" s="6" t="s">
        <v>469</v>
      </c>
      <c r="E1253" s="487">
        <v>180.6</v>
      </c>
      <c r="F1253" s="487">
        <v>0</v>
      </c>
      <c r="G1253" s="487">
        <v>180.6</v>
      </c>
      <c r="H1253" s="487">
        <v>0</v>
      </c>
      <c r="I1253" s="487">
        <v>0</v>
      </c>
      <c r="J1253" s="487">
        <v>0</v>
      </c>
    </row>
    <row r="1254" spans="1:10" x14ac:dyDescent="0.25">
      <c r="A1254" s="487">
        <v>102885</v>
      </c>
      <c r="B1254" s="6" t="s">
        <v>1193</v>
      </c>
      <c r="C1254" s="6" t="s">
        <v>41</v>
      </c>
      <c r="D1254" s="6" t="s">
        <v>108</v>
      </c>
      <c r="E1254" s="487">
        <v>1.1000000000000001</v>
      </c>
      <c r="F1254" s="487">
        <v>0</v>
      </c>
      <c r="G1254" s="487">
        <v>0</v>
      </c>
      <c r="H1254" s="487">
        <v>0</v>
      </c>
      <c r="I1254" s="487">
        <v>0</v>
      </c>
      <c r="J1254" s="487">
        <v>1.1000000000000001</v>
      </c>
    </row>
    <row r="1255" spans="1:10" x14ac:dyDescent="0.25">
      <c r="A1255" s="487">
        <v>102891</v>
      </c>
      <c r="B1255" s="6" t="s">
        <v>1194</v>
      </c>
      <c r="C1255" s="6" t="s">
        <v>41</v>
      </c>
      <c r="D1255" s="6" t="s">
        <v>108</v>
      </c>
      <c r="E1255" s="487">
        <v>1.1000000000000001</v>
      </c>
      <c r="F1255" s="487">
        <v>0</v>
      </c>
      <c r="G1255" s="487">
        <v>0</v>
      </c>
      <c r="H1255" s="487">
        <v>0</v>
      </c>
      <c r="I1255" s="487">
        <v>0</v>
      </c>
      <c r="J1255" s="487">
        <v>1.1000000000000001</v>
      </c>
    </row>
    <row r="1256" spans="1:10" x14ac:dyDescent="0.25">
      <c r="A1256" s="487">
        <v>102897</v>
      </c>
      <c r="B1256" s="6" t="s">
        <v>1195</v>
      </c>
      <c r="C1256" s="6" t="s">
        <v>41</v>
      </c>
      <c r="D1256" s="6" t="s">
        <v>469</v>
      </c>
      <c r="E1256" s="487">
        <v>90.48</v>
      </c>
      <c r="F1256" s="487">
        <v>0</v>
      </c>
      <c r="G1256" s="487">
        <v>90.48</v>
      </c>
      <c r="H1256" s="487">
        <v>0</v>
      </c>
      <c r="I1256" s="487">
        <v>0</v>
      </c>
      <c r="J1256" s="487">
        <v>0</v>
      </c>
    </row>
    <row r="1257" spans="1:10" x14ac:dyDescent="0.25">
      <c r="A1257" s="487">
        <v>102903</v>
      </c>
      <c r="B1257" s="6" t="s">
        <v>9462</v>
      </c>
      <c r="C1257" s="6" t="s">
        <v>41</v>
      </c>
      <c r="D1257" s="6" t="s">
        <v>469</v>
      </c>
      <c r="E1257" s="487">
        <v>11.73</v>
      </c>
      <c r="F1257" s="487">
        <v>0</v>
      </c>
      <c r="G1257" s="487">
        <v>11.73</v>
      </c>
      <c r="H1257" s="487">
        <v>0</v>
      </c>
      <c r="I1257" s="487">
        <v>0</v>
      </c>
      <c r="J1257" s="487">
        <v>0</v>
      </c>
    </row>
    <row r="1258" spans="1:10" x14ac:dyDescent="0.25">
      <c r="A1258" s="487">
        <v>102909</v>
      </c>
      <c r="B1258" s="6" t="s">
        <v>9463</v>
      </c>
      <c r="C1258" s="6" t="s">
        <v>41</v>
      </c>
      <c r="D1258" s="6" t="s">
        <v>108</v>
      </c>
      <c r="E1258" s="487">
        <v>3.5</v>
      </c>
      <c r="F1258" s="487">
        <v>0</v>
      </c>
      <c r="G1258" s="487">
        <v>0</v>
      </c>
      <c r="H1258" s="487">
        <v>0</v>
      </c>
      <c r="I1258" s="487">
        <v>0</v>
      </c>
      <c r="J1258" s="487">
        <v>3.5</v>
      </c>
    </row>
    <row r="1259" spans="1:10" x14ac:dyDescent="0.25">
      <c r="A1259" s="487">
        <v>102915</v>
      </c>
      <c r="B1259" s="6" t="s">
        <v>9464</v>
      </c>
      <c r="C1259" s="6" t="s">
        <v>41</v>
      </c>
      <c r="D1259" s="6" t="s">
        <v>108</v>
      </c>
      <c r="E1259" s="487">
        <v>0.54</v>
      </c>
      <c r="F1259" s="487">
        <v>0</v>
      </c>
      <c r="G1259" s="487">
        <v>0</v>
      </c>
      <c r="H1259" s="487">
        <v>0</v>
      </c>
      <c r="I1259" s="487">
        <v>0</v>
      </c>
      <c r="J1259" s="487">
        <v>0.54</v>
      </c>
    </row>
    <row r="1260" spans="1:10" x14ac:dyDescent="0.25">
      <c r="A1260" s="487">
        <v>102927</v>
      </c>
      <c r="B1260" s="6" t="s">
        <v>9465</v>
      </c>
      <c r="C1260" s="6" t="s">
        <v>41</v>
      </c>
      <c r="D1260" s="6" t="s">
        <v>108</v>
      </c>
      <c r="E1260" s="487">
        <v>0.8</v>
      </c>
      <c r="F1260" s="487">
        <v>0</v>
      </c>
      <c r="G1260" s="487">
        <v>0</v>
      </c>
      <c r="H1260" s="487">
        <v>0</v>
      </c>
      <c r="I1260" s="487">
        <v>0</v>
      </c>
      <c r="J1260" s="487">
        <v>0.8</v>
      </c>
    </row>
    <row r="1261" spans="1:10" x14ac:dyDescent="0.25">
      <c r="A1261" s="487">
        <v>102933</v>
      </c>
      <c r="B1261" s="6" t="s">
        <v>1196</v>
      </c>
      <c r="C1261" s="6" t="s">
        <v>41</v>
      </c>
      <c r="D1261" s="6" t="s">
        <v>108</v>
      </c>
      <c r="E1261" s="487">
        <v>0.8</v>
      </c>
      <c r="F1261" s="487">
        <v>0</v>
      </c>
      <c r="G1261" s="487">
        <v>0</v>
      </c>
      <c r="H1261" s="487">
        <v>0</v>
      </c>
      <c r="I1261" s="487">
        <v>0</v>
      </c>
      <c r="J1261" s="487">
        <v>0.8</v>
      </c>
    </row>
    <row r="1262" spans="1:10" x14ac:dyDescent="0.25">
      <c r="A1262" s="487">
        <v>102939</v>
      </c>
      <c r="B1262" s="6" t="s">
        <v>9466</v>
      </c>
      <c r="C1262" s="6" t="s">
        <v>41</v>
      </c>
      <c r="D1262" s="6" t="s">
        <v>108</v>
      </c>
      <c r="E1262" s="487">
        <v>8.0399999999999991</v>
      </c>
      <c r="F1262" s="487">
        <v>0</v>
      </c>
      <c r="G1262" s="487">
        <v>0</v>
      </c>
      <c r="H1262" s="487">
        <v>0</v>
      </c>
      <c r="I1262" s="487">
        <v>0</v>
      </c>
      <c r="J1262" s="487">
        <v>8.0399999999999991</v>
      </c>
    </row>
    <row r="1263" spans="1:10" x14ac:dyDescent="0.25">
      <c r="A1263" s="487">
        <v>102945</v>
      </c>
      <c r="B1263" s="6" t="s">
        <v>9467</v>
      </c>
      <c r="C1263" s="6" t="s">
        <v>41</v>
      </c>
      <c r="D1263" s="6" t="s">
        <v>108</v>
      </c>
      <c r="E1263" s="487">
        <v>0.02</v>
      </c>
      <c r="F1263" s="487">
        <v>0</v>
      </c>
      <c r="G1263" s="487">
        <v>0</v>
      </c>
      <c r="H1263" s="487">
        <v>0</v>
      </c>
      <c r="I1263" s="487">
        <v>0</v>
      </c>
      <c r="J1263" s="487">
        <v>0.02</v>
      </c>
    </row>
    <row r="1264" spans="1:10" x14ac:dyDescent="0.25">
      <c r="A1264" s="487">
        <v>102951</v>
      </c>
      <c r="B1264" s="6" t="s">
        <v>9468</v>
      </c>
      <c r="C1264" s="6" t="s">
        <v>41</v>
      </c>
      <c r="D1264" s="6" t="s">
        <v>108</v>
      </c>
      <c r="E1264" s="487">
        <v>0.53</v>
      </c>
      <c r="F1264" s="487">
        <v>0</v>
      </c>
      <c r="G1264" s="487">
        <v>0</v>
      </c>
      <c r="H1264" s="487">
        <v>0</v>
      </c>
      <c r="I1264" s="487">
        <v>0</v>
      </c>
      <c r="J1264" s="487">
        <v>0.53</v>
      </c>
    </row>
    <row r="1265" spans="1:10" x14ac:dyDescent="0.25">
      <c r="A1265" s="487">
        <v>102957</v>
      </c>
      <c r="B1265" s="6" t="s">
        <v>1197</v>
      </c>
      <c r="C1265" s="6" t="s">
        <v>41</v>
      </c>
      <c r="D1265" s="6" t="s">
        <v>469</v>
      </c>
      <c r="E1265" s="487">
        <v>51.35</v>
      </c>
      <c r="F1265" s="487">
        <v>0</v>
      </c>
      <c r="G1265" s="487">
        <v>51.35</v>
      </c>
      <c r="H1265" s="487">
        <v>0</v>
      </c>
      <c r="I1265" s="487">
        <v>0</v>
      </c>
      <c r="J1265" s="487">
        <v>0</v>
      </c>
    </row>
    <row r="1266" spans="1:10" x14ac:dyDescent="0.25">
      <c r="A1266" s="487">
        <v>102963</v>
      </c>
      <c r="B1266" s="6" t="s">
        <v>1198</v>
      </c>
      <c r="C1266" s="6" t="s">
        <v>41</v>
      </c>
      <c r="D1266" s="6" t="s">
        <v>469</v>
      </c>
      <c r="E1266" s="487">
        <v>85.3</v>
      </c>
      <c r="F1266" s="487">
        <v>0</v>
      </c>
      <c r="G1266" s="487">
        <v>85.3</v>
      </c>
      <c r="H1266" s="487">
        <v>0</v>
      </c>
      <c r="I1266" s="487">
        <v>0</v>
      </c>
      <c r="J1266" s="487">
        <v>0</v>
      </c>
    </row>
    <row r="1267" spans="1:10" x14ac:dyDescent="0.25">
      <c r="A1267" s="487">
        <v>102969</v>
      </c>
      <c r="B1267" s="6" t="s">
        <v>9469</v>
      </c>
      <c r="C1267" s="6" t="s">
        <v>41</v>
      </c>
      <c r="D1267" s="6" t="s">
        <v>108</v>
      </c>
      <c r="E1267" s="487">
        <v>1.0900000000000001</v>
      </c>
      <c r="F1267" s="487">
        <v>0</v>
      </c>
      <c r="G1267" s="487">
        <v>0</v>
      </c>
      <c r="H1267" s="487">
        <v>0</v>
      </c>
      <c r="I1267" s="487">
        <v>0</v>
      </c>
      <c r="J1267" s="487">
        <v>1.0900000000000001</v>
      </c>
    </row>
    <row r="1268" spans="1:10" x14ac:dyDescent="0.25">
      <c r="A1268" s="487">
        <v>102985</v>
      </c>
      <c r="B1268" s="6" t="s">
        <v>1199</v>
      </c>
      <c r="C1268" s="6" t="s">
        <v>41</v>
      </c>
      <c r="D1268" s="6" t="s">
        <v>469</v>
      </c>
      <c r="E1268" s="487">
        <v>3.01</v>
      </c>
      <c r="F1268" s="487">
        <v>0</v>
      </c>
      <c r="G1268" s="487">
        <v>3.01</v>
      </c>
      <c r="H1268" s="487">
        <v>0</v>
      </c>
      <c r="I1268" s="487">
        <v>0</v>
      </c>
      <c r="J1268" s="487">
        <v>0</v>
      </c>
    </row>
    <row r="1269" spans="1:10" x14ac:dyDescent="0.25">
      <c r="A1269" s="487">
        <v>103156</v>
      </c>
      <c r="B1269" s="6" t="s">
        <v>9470</v>
      </c>
      <c r="C1269" s="6" t="s">
        <v>41</v>
      </c>
      <c r="D1269" s="6" t="s">
        <v>108</v>
      </c>
      <c r="E1269" s="487">
        <v>2.1</v>
      </c>
      <c r="F1269" s="487">
        <v>0</v>
      </c>
      <c r="G1269" s="487">
        <v>0</v>
      </c>
      <c r="H1269" s="487">
        <v>0</v>
      </c>
      <c r="I1269" s="487">
        <v>0</v>
      </c>
      <c r="J1269" s="487">
        <v>2.1</v>
      </c>
    </row>
    <row r="1270" spans="1:10" x14ac:dyDescent="0.25">
      <c r="A1270" s="487">
        <v>103162</v>
      </c>
      <c r="B1270" s="6" t="s">
        <v>9471</v>
      </c>
      <c r="C1270" s="6" t="s">
        <v>41</v>
      </c>
      <c r="D1270" s="6" t="s">
        <v>108</v>
      </c>
      <c r="E1270" s="487">
        <v>2.5499999999999998</v>
      </c>
      <c r="F1270" s="487">
        <v>0</v>
      </c>
      <c r="G1270" s="487">
        <v>0</v>
      </c>
      <c r="H1270" s="487">
        <v>0</v>
      </c>
      <c r="I1270" s="487">
        <v>0</v>
      </c>
      <c r="J1270" s="487">
        <v>2.5499999999999998</v>
      </c>
    </row>
    <row r="1271" spans="1:10" x14ac:dyDescent="0.25">
      <c r="A1271" s="487">
        <v>103168</v>
      </c>
      <c r="B1271" s="6" t="s">
        <v>9472</v>
      </c>
      <c r="C1271" s="6" t="s">
        <v>41</v>
      </c>
      <c r="D1271" s="6" t="s">
        <v>108</v>
      </c>
      <c r="E1271" s="487">
        <v>2.86</v>
      </c>
      <c r="F1271" s="487">
        <v>0</v>
      </c>
      <c r="G1271" s="487">
        <v>0</v>
      </c>
      <c r="H1271" s="487">
        <v>0</v>
      </c>
      <c r="I1271" s="487">
        <v>0</v>
      </c>
      <c r="J1271" s="487">
        <v>2.86</v>
      </c>
    </row>
    <row r="1272" spans="1:10" x14ac:dyDescent="0.25">
      <c r="A1272" s="487">
        <v>103174</v>
      </c>
      <c r="B1272" s="6" t="s">
        <v>9473</v>
      </c>
      <c r="C1272" s="6" t="s">
        <v>41</v>
      </c>
      <c r="D1272" s="6" t="s">
        <v>108</v>
      </c>
      <c r="E1272" s="487">
        <v>7.43</v>
      </c>
      <c r="F1272" s="487">
        <v>0</v>
      </c>
      <c r="G1272" s="487">
        <v>0</v>
      </c>
      <c r="H1272" s="487">
        <v>0</v>
      </c>
      <c r="I1272" s="487">
        <v>0</v>
      </c>
      <c r="J1272" s="487">
        <v>7.43</v>
      </c>
    </row>
    <row r="1273" spans="1:10" x14ac:dyDescent="0.25">
      <c r="A1273" s="487">
        <v>103180</v>
      </c>
      <c r="B1273" s="6" t="s">
        <v>9474</v>
      </c>
      <c r="C1273" s="6" t="s">
        <v>41</v>
      </c>
      <c r="D1273" s="6" t="s">
        <v>108</v>
      </c>
      <c r="E1273" s="487">
        <v>16.63</v>
      </c>
      <c r="F1273" s="487">
        <v>0</v>
      </c>
      <c r="G1273" s="487">
        <v>0</v>
      </c>
      <c r="H1273" s="487">
        <v>0</v>
      </c>
      <c r="I1273" s="487">
        <v>0</v>
      </c>
      <c r="J1273" s="487">
        <v>16.63</v>
      </c>
    </row>
    <row r="1274" spans="1:10" x14ac:dyDescent="0.25">
      <c r="A1274" s="487">
        <v>103223</v>
      </c>
      <c r="B1274" s="6" t="s">
        <v>9475</v>
      </c>
      <c r="C1274" s="6" t="s">
        <v>41</v>
      </c>
      <c r="D1274" s="6" t="s">
        <v>469</v>
      </c>
      <c r="E1274" s="487">
        <v>35.29</v>
      </c>
      <c r="F1274" s="487">
        <v>0</v>
      </c>
      <c r="G1274" s="487">
        <v>35.29</v>
      </c>
      <c r="H1274" s="487">
        <v>0</v>
      </c>
      <c r="I1274" s="487">
        <v>0</v>
      </c>
      <c r="J1274" s="487">
        <v>0</v>
      </c>
    </row>
    <row r="1275" spans="1:10" x14ac:dyDescent="0.25">
      <c r="A1275" s="487">
        <v>103229</v>
      </c>
      <c r="B1275" s="6" t="s">
        <v>9476</v>
      </c>
      <c r="C1275" s="6" t="s">
        <v>41</v>
      </c>
      <c r="D1275" s="6" t="s">
        <v>469</v>
      </c>
      <c r="E1275" s="487">
        <v>97.68</v>
      </c>
      <c r="F1275" s="487">
        <v>0</v>
      </c>
      <c r="G1275" s="487">
        <v>97.68</v>
      </c>
      <c r="H1275" s="487">
        <v>0</v>
      </c>
      <c r="I1275" s="487">
        <v>0</v>
      </c>
      <c r="J1275" s="487">
        <v>0</v>
      </c>
    </row>
    <row r="1276" spans="1:10" x14ac:dyDescent="0.25">
      <c r="A1276" s="487">
        <v>103235</v>
      </c>
      <c r="B1276" s="6" t="s">
        <v>9477</v>
      </c>
      <c r="C1276" s="6" t="s">
        <v>41</v>
      </c>
      <c r="D1276" s="6" t="s">
        <v>469</v>
      </c>
      <c r="E1276" s="487">
        <v>103.29</v>
      </c>
      <c r="F1276" s="487">
        <v>0</v>
      </c>
      <c r="G1276" s="487">
        <v>103.29</v>
      </c>
      <c r="H1276" s="487">
        <v>0</v>
      </c>
      <c r="I1276" s="487">
        <v>0</v>
      </c>
      <c r="J1276" s="487">
        <v>0</v>
      </c>
    </row>
    <row r="1277" spans="1:10" x14ac:dyDescent="0.25">
      <c r="A1277" s="487">
        <v>103241</v>
      </c>
      <c r="B1277" s="6" t="s">
        <v>9478</v>
      </c>
      <c r="C1277" s="6" t="s">
        <v>41</v>
      </c>
      <c r="D1277" s="6" t="s">
        <v>108</v>
      </c>
      <c r="E1277" s="487">
        <v>7.79</v>
      </c>
      <c r="F1277" s="487">
        <v>0</v>
      </c>
      <c r="G1277" s="487">
        <v>0</v>
      </c>
      <c r="H1277" s="487">
        <v>0</v>
      </c>
      <c r="I1277" s="487">
        <v>0</v>
      </c>
      <c r="J1277" s="487">
        <v>7.79</v>
      </c>
    </row>
    <row r="1278" spans="1:10" x14ac:dyDescent="0.25">
      <c r="A1278" s="487">
        <v>103660</v>
      </c>
      <c r="B1278" s="6" t="s">
        <v>9479</v>
      </c>
      <c r="C1278" s="6" t="s">
        <v>41</v>
      </c>
      <c r="D1278" s="6" t="s">
        <v>469</v>
      </c>
      <c r="E1278" s="487">
        <v>11.09</v>
      </c>
      <c r="F1278" s="487">
        <v>0</v>
      </c>
      <c r="G1278" s="487">
        <v>11.09</v>
      </c>
      <c r="H1278" s="487">
        <v>0</v>
      </c>
      <c r="I1278" s="487">
        <v>0</v>
      </c>
      <c r="J1278" s="487">
        <v>0</v>
      </c>
    </row>
    <row r="1279" spans="1:10" x14ac:dyDescent="0.25">
      <c r="A1279" s="487">
        <v>103666</v>
      </c>
      <c r="B1279" s="6" t="s">
        <v>9480</v>
      </c>
      <c r="C1279" s="6" t="s">
        <v>41</v>
      </c>
      <c r="D1279" s="6" t="s">
        <v>469</v>
      </c>
      <c r="E1279" s="487">
        <v>162.05000000000001</v>
      </c>
      <c r="F1279" s="487">
        <v>0</v>
      </c>
      <c r="G1279" s="487">
        <v>162.05000000000001</v>
      </c>
      <c r="H1279" s="487">
        <v>0</v>
      </c>
      <c r="I1279" s="487">
        <v>0</v>
      </c>
      <c r="J1279" s="487">
        <v>0</v>
      </c>
    </row>
    <row r="1280" spans="1:10" x14ac:dyDescent="0.25">
      <c r="A1280" s="487">
        <v>103792</v>
      </c>
      <c r="B1280" s="6" t="s">
        <v>9225</v>
      </c>
      <c r="C1280" s="6" t="s">
        <v>41</v>
      </c>
      <c r="D1280" s="6" t="s">
        <v>108</v>
      </c>
      <c r="E1280" s="487">
        <v>0.24</v>
      </c>
      <c r="F1280" s="487">
        <v>0</v>
      </c>
      <c r="G1280" s="487">
        <v>0</v>
      </c>
      <c r="H1280" s="487">
        <v>0</v>
      </c>
      <c r="I1280" s="487">
        <v>0</v>
      </c>
      <c r="J1280" s="487">
        <v>0.24</v>
      </c>
    </row>
    <row r="1281" spans="1:10" x14ac:dyDescent="0.25">
      <c r="A1281" s="487">
        <v>103937</v>
      </c>
      <c r="B1281" s="6" t="s">
        <v>9481</v>
      </c>
      <c r="C1281" s="6" t="s">
        <v>41</v>
      </c>
      <c r="D1281" s="6" t="s">
        <v>108</v>
      </c>
      <c r="E1281" s="487">
        <v>1.31</v>
      </c>
      <c r="F1281" s="487">
        <v>0</v>
      </c>
      <c r="G1281" s="487">
        <v>0</v>
      </c>
      <c r="H1281" s="487">
        <v>0</v>
      </c>
      <c r="I1281" s="487">
        <v>0</v>
      </c>
      <c r="J1281" s="487">
        <v>1.31</v>
      </c>
    </row>
    <row r="1282" spans="1:10" x14ac:dyDescent="0.25">
      <c r="A1282" s="487">
        <v>103943</v>
      </c>
      <c r="B1282" s="6" t="s">
        <v>9482</v>
      </c>
      <c r="C1282" s="6" t="s">
        <v>41</v>
      </c>
      <c r="D1282" s="6" t="s">
        <v>108</v>
      </c>
      <c r="E1282" s="487">
        <v>1.31</v>
      </c>
      <c r="F1282" s="487">
        <v>0</v>
      </c>
      <c r="G1282" s="487">
        <v>0</v>
      </c>
      <c r="H1282" s="487">
        <v>0</v>
      </c>
      <c r="I1282" s="487">
        <v>0</v>
      </c>
      <c r="J1282" s="487">
        <v>1.31</v>
      </c>
    </row>
    <row r="1283" spans="1:10" x14ac:dyDescent="0.25">
      <c r="A1283" s="487">
        <v>104087</v>
      </c>
      <c r="B1283" s="6" t="s">
        <v>9483</v>
      </c>
      <c r="C1283" s="6" t="s">
        <v>41</v>
      </c>
      <c r="D1283" s="6" t="s">
        <v>108</v>
      </c>
      <c r="E1283" s="487">
        <v>0.06</v>
      </c>
      <c r="F1283" s="487">
        <v>0</v>
      </c>
      <c r="G1283" s="487">
        <v>0</v>
      </c>
      <c r="H1283" s="487">
        <v>0.06</v>
      </c>
      <c r="I1283" s="487">
        <v>0</v>
      </c>
      <c r="J1283" s="487">
        <v>0</v>
      </c>
    </row>
    <row r="1284" spans="1:10" x14ac:dyDescent="0.25">
      <c r="A1284" s="487">
        <v>104088</v>
      </c>
      <c r="B1284" s="6" t="s">
        <v>9484</v>
      </c>
      <c r="C1284" s="6" t="s">
        <v>41</v>
      </c>
      <c r="D1284" s="6" t="s">
        <v>108</v>
      </c>
      <c r="E1284" s="487">
        <v>0.01</v>
      </c>
      <c r="F1284" s="487">
        <v>0</v>
      </c>
      <c r="G1284" s="487">
        <v>0</v>
      </c>
      <c r="H1284" s="487">
        <v>0.01</v>
      </c>
      <c r="I1284" s="487">
        <v>0</v>
      </c>
      <c r="J1284" s="487">
        <v>0</v>
      </c>
    </row>
    <row r="1285" spans="1:10" x14ac:dyDescent="0.25">
      <c r="A1285" s="487">
        <v>104089</v>
      </c>
      <c r="B1285" s="6" t="s">
        <v>9485</v>
      </c>
      <c r="C1285" s="6" t="s">
        <v>41</v>
      </c>
      <c r="D1285" s="6" t="s">
        <v>108</v>
      </c>
      <c r="E1285" s="487">
        <v>0.08</v>
      </c>
      <c r="F1285" s="487">
        <v>0</v>
      </c>
      <c r="G1285" s="487">
        <v>0</v>
      </c>
      <c r="H1285" s="487">
        <v>0.08</v>
      </c>
      <c r="I1285" s="487">
        <v>0</v>
      </c>
      <c r="J1285" s="487">
        <v>0</v>
      </c>
    </row>
    <row r="1286" spans="1:10" x14ac:dyDescent="0.25">
      <c r="A1286" s="487">
        <v>104090</v>
      </c>
      <c r="B1286" s="6" t="s">
        <v>9486</v>
      </c>
      <c r="C1286" s="6" t="s">
        <v>41</v>
      </c>
      <c r="D1286" s="6" t="s">
        <v>108</v>
      </c>
      <c r="E1286" s="487">
        <v>0.57999999999999996</v>
      </c>
      <c r="F1286" s="487">
        <v>0</v>
      </c>
      <c r="G1286" s="487">
        <v>0</v>
      </c>
      <c r="H1286" s="487">
        <v>0</v>
      </c>
      <c r="I1286" s="487">
        <v>0</v>
      </c>
      <c r="J1286" s="487">
        <v>0.57999999999999996</v>
      </c>
    </row>
    <row r="1287" spans="1:10" x14ac:dyDescent="0.25">
      <c r="A1287" s="487">
        <v>104093</v>
      </c>
      <c r="B1287" s="6" t="s">
        <v>9487</v>
      </c>
      <c r="C1287" s="6" t="s">
        <v>41</v>
      </c>
      <c r="D1287" s="6" t="s">
        <v>108</v>
      </c>
      <c r="E1287" s="487">
        <v>0.09</v>
      </c>
      <c r="F1287" s="487">
        <v>0</v>
      </c>
      <c r="G1287" s="487">
        <v>0</v>
      </c>
      <c r="H1287" s="487">
        <v>0.09</v>
      </c>
      <c r="I1287" s="487">
        <v>0</v>
      </c>
      <c r="J1287" s="487">
        <v>0</v>
      </c>
    </row>
    <row r="1288" spans="1:10" x14ac:dyDescent="0.25">
      <c r="A1288" s="487">
        <v>104094</v>
      </c>
      <c r="B1288" s="6" t="s">
        <v>9488</v>
      </c>
      <c r="C1288" s="6" t="s">
        <v>41</v>
      </c>
      <c r="D1288" s="6" t="s">
        <v>108</v>
      </c>
      <c r="E1288" s="487">
        <v>0.02</v>
      </c>
      <c r="F1288" s="487">
        <v>0</v>
      </c>
      <c r="G1288" s="487">
        <v>0</v>
      </c>
      <c r="H1288" s="487">
        <v>0.02</v>
      </c>
      <c r="I1288" s="487">
        <v>0</v>
      </c>
      <c r="J1288" s="487">
        <v>0</v>
      </c>
    </row>
    <row r="1289" spans="1:10" x14ac:dyDescent="0.25">
      <c r="A1289" s="487">
        <v>104095</v>
      </c>
      <c r="B1289" s="6" t="s">
        <v>9489</v>
      </c>
      <c r="C1289" s="6" t="s">
        <v>41</v>
      </c>
      <c r="D1289" s="6" t="s">
        <v>108</v>
      </c>
      <c r="E1289" s="487">
        <v>0.11</v>
      </c>
      <c r="F1289" s="487">
        <v>0</v>
      </c>
      <c r="G1289" s="487">
        <v>0</v>
      </c>
      <c r="H1289" s="487">
        <v>0.11</v>
      </c>
      <c r="I1289" s="487">
        <v>0</v>
      </c>
      <c r="J1289" s="487">
        <v>0</v>
      </c>
    </row>
    <row r="1290" spans="1:10" x14ac:dyDescent="0.25">
      <c r="A1290" s="487">
        <v>104096</v>
      </c>
      <c r="B1290" s="6" t="s">
        <v>9490</v>
      </c>
      <c r="C1290" s="6" t="s">
        <v>41</v>
      </c>
      <c r="D1290" s="6" t="s">
        <v>108</v>
      </c>
      <c r="E1290" s="487">
        <v>0.8</v>
      </c>
      <c r="F1290" s="487">
        <v>0</v>
      </c>
      <c r="G1290" s="487">
        <v>0</v>
      </c>
      <c r="H1290" s="487">
        <v>0</v>
      </c>
      <c r="I1290" s="487">
        <v>0</v>
      </c>
      <c r="J1290" s="487">
        <v>0.8</v>
      </c>
    </row>
    <row r="1291" spans="1:10" x14ac:dyDescent="0.25">
      <c r="A1291" s="487">
        <v>104519</v>
      </c>
      <c r="B1291" s="6" t="s">
        <v>9491</v>
      </c>
      <c r="C1291" s="6" t="s">
        <v>41</v>
      </c>
      <c r="D1291" s="6" t="s">
        <v>108</v>
      </c>
      <c r="E1291" s="487">
        <v>0.55000000000000004</v>
      </c>
      <c r="F1291" s="487">
        <v>0</v>
      </c>
      <c r="G1291" s="487">
        <v>0</v>
      </c>
      <c r="H1291" s="487">
        <v>0</v>
      </c>
      <c r="I1291" s="487">
        <v>0</v>
      </c>
      <c r="J1291" s="487">
        <v>0.55000000000000004</v>
      </c>
    </row>
    <row r="1292" spans="1:10" x14ac:dyDescent="0.25">
      <c r="A1292" s="487">
        <v>104655</v>
      </c>
      <c r="B1292" s="6" t="s">
        <v>9492</v>
      </c>
      <c r="C1292" s="6" t="s">
        <v>41</v>
      </c>
      <c r="D1292" s="6" t="s">
        <v>108</v>
      </c>
      <c r="E1292" s="487">
        <v>0.57999999999999996</v>
      </c>
      <c r="F1292" s="487">
        <v>0</v>
      </c>
      <c r="G1292" s="487">
        <v>0</v>
      </c>
      <c r="H1292" s="487">
        <v>0</v>
      </c>
      <c r="I1292" s="487">
        <v>0</v>
      </c>
      <c r="J1292" s="487">
        <v>0.57999999999999996</v>
      </c>
    </row>
    <row r="1293" spans="1:10" x14ac:dyDescent="0.25">
      <c r="A1293" s="487">
        <v>104687</v>
      </c>
      <c r="B1293" s="6" t="s">
        <v>9493</v>
      </c>
      <c r="C1293" s="6" t="s">
        <v>41</v>
      </c>
      <c r="D1293" s="6" t="s">
        <v>469</v>
      </c>
      <c r="E1293" s="487">
        <v>452.22</v>
      </c>
      <c r="F1293" s="487">
        <v>0</v>
      </c>
      <c r="G1293" s="487">
        <v>452.22</v>
      </c>
      <c r="H1293" s="487">
        <v>0</v>
      </c>
      <c r="I1293" s="487">
        <v>0</v>
      </c>
      <c r="J1293" s="487">
        <v>0</v>
      </c>
    </row>
    <row r="1294" spans="1:10" x14ac:dyDescent="0.25">
      <c r="A1294" s="487">
        <v>104694</v>
      </c>
      <c r="B1294" s="6" t="s">
        <v>9494</v>
      </c>
      <c r="C1294" s="6" t="s">
        <v>41</v>
      </c>
      <c r="D1294" s="6" t="s">
        <v>108</v>
      </c>
      <c r="E1294" s="487">
        <v>1.83</v>
      </c>
      <c r="F1294" s="487">
        <v>0</v>
      </c>
      <c r="G1294" s="487">
        <v>0</v>
      </c>
      <c r="H1294" s="487">
        <v>0</v>
      </c>
      <c r="I1294" s="487">
        <v>0</v>
      </c>
      <c r="J1294" s="487">
        <v>1.83</v>
      </c>
    </row>
    <row r="1295" spans="1:10" x14ac:dyDescent="0.25">
      <c r="A1295" s="487">
        <v>104703</v>
      </c>
      <c r="B1295" s="6" t="s">
        <v>9495</v>
      </c>
      <c r="C1295" s="6" t="s">
        <v>41</v>
      </c>
      <c r="D1295" s="6" t="s">
        <v>469</v>
      </c>
      <c r="E1295" s="487">
        <v>93.06</v>
      </c>
      <c r="F1295" s="487">
        <v>0</v>
      </c>
      <c r="G1295" s="487">
        <v>93.06</v>
      </c>
      <c r="H1295" s="487">
        <v>0</v>
      </c>
      <c r="I1295" s="487">
        <v>0</v>
      </c>
      <c r="J1295" s="487">
        <v>0</v>
      </c>
    </row>
    <row r="1296" spans="1:10" x14ac:dyDescent="0.25">
      <c r="A1296" s="487">
        <v>104709</v>
      </c>
      <c r="B1296" s="6" t="s">
        <v>9496</v>
      </c>
      <c r="C1296" s="6" t="s">
        <v>41</v>
      </c>
      <c r="D1296" s="6" t="s">
        <v>469</v>
      </c>
      <c r="E1296" s="488">
        <v>1176.9100000000001</v>
      </c>
      <c r="F1296" s="487">
        <v>0</v>
      </c>
      <c r="G1296" s="488">
        <v>1176.9100000000001</v>
      </c>
      <c r="H1296" s="487">
        <v>0</v>
      </c>
      <c r="I1296" s="487">
        <v>0</v>
      </c>
      <c r="J1296" s="487">
        <v>0</v>
      </c>
    </row>
    <row r="1297" spans="1:10" x14ac:dyDescent="0.25">
      <c r="A1297" s="487">
        <v>104715</v>
      </c>
      <c r="B1297" s="6" t="s">
        <v>9497</v>
      </c>
      <c r="C1297" s="6" t="s">
        <v>41</v>
      </c>
      <c r="D1297" s="6" t="s">
        <v>469</v>
      </c>
      <c r="E1297" s="487">
        <v>90.48</v>
      </c>
      <c r="F1297" s="487">
        <v>0</v>
      </c>
      <c r="G1297" s="487">
        <v>90.48</v>
      </c>
      <c r="H1297" s="487">
        <v>0</v>
      </c>
      <c r="I1297" s="487">
        <v>0</v>
      </c>
      <c r="J1297" s="487">
        <v>0</v>
      </c>
    </row>
    <row r="1298" spans="1:10" x14ac:dyDescent="0.25">
      <c r="A1298" s="487">
        <v>92259</v>
      </c>
      <c r="B1298" s="6" t="s">
        <v>1200</v>
      </c>
      <c r="C1298" s="6" t="s">
        <v>40</v>
      </c>
      <c r="D1298" s="6" t="s">
        <v>437</v>
      </c>
      <c r="E1298" s="487">
        <v>360.5</v>
      </c>
      <c r="F1298" s="487">
        <v>105.53</v>
      </c>
      <c r="G1298" s="487">
        <v>199.19</v>
      </c>
      <c r="H1298" s="487">
        <v>54.52</v>
      </c>
      <c r="I1298" s="487">
        <v>0</v>
      </c>
      <c r="J1298" s="487">
        <v>1.26</v>
      </c>
    </row>
    <row r="1299" spans="1:10" x14ac:dyDescent="0.25">
      <c r="A1299" s="487">
        <v>92260</v>
      </c>
      <c r="B1299" s="6" t="s">
        <v>1201</v>
      </c>
      <c r="C1299" s="6" t="s">
        <v>40</v>
      </c>
      <c r="D1299" s="6" t="s">
        <v>437</v>
      </c>
      <c r="E1299" s="487">
        <v>423.71</v>
      </c>
      <c r="F1299" s="487">
        <v>155.63999999999999</v>
      </c>
      <c r="G1299" s="487">
        <v>212.3</v>
      </c>
      <c r="H1299" s="487">
        <v>54.51</v>
      </c>
      <c r="I1299" s="487">
        <v>0</v>
      </c>
      <c r="J1299" s="487">
        <v>1.26</v>
      </c>
    </row>
    <row r="1300" spans="1:10" x14ac:dyDescent="0.25">
      <c r="A1300" s="487">
        <v>92261</v>
      </c>
      <c r="B1300" s="6" t="s">
        <v>1202</v>
      </c>
      <c r="C1300" s="6" t="s">
        <v>40</v>
      </c>
      <c r="D1300" s="6" t="s">
        <v>437</v>
      </c>
      <c r="E1300" s="487">
        <v>485.01</v>
      </c>
      <c r="F1300" s="487">
        <v>204.21</v>
      </c>
      <c r="G1300" s="487">
        <v>225.02</v>
      </c>
      <c r="H1300" s="487">
        <v>54.52</v>
      </c>
      <c r="I1300" s="487">
        <v>0</v>
      </c>
      <c r="J1300" s="487">
        <v>1.26</v>
      </c>
    </row>
    <row r="1301" spans="1:10" x14ac:dyDescent="0.25">
      <c r="A1301" s="487">
        <v>92262</v>
      </c>
      <c r="B1301" s="6" t="s">
        <v>1203</v>
      </c>
      <c r="C1301" s="6" t="s">
        <v>40</v>
      </c>
      <c r="D1301" s="6" t="s">
        <v>437</v>
      </c>
      <c r="E1301" s="487">
        <v>583.70000000000005</v>
      </c>
      <c r="F1301" s="487">
        <v>282.42</v>
      </c>
      <c r="G1301" s="487">
        <v>245.51</v>
      </c>
      <c r="H1301" s="487">
        <v>54.51</v>
      </c>
      <c r="I1301" s="487">
        <v>0</v>
      </c>
      <c r="J1301" s="487">
        <v>1.26</v>
      </c>
    </row>
    <row r="1302" spans="1:10" x14ac:dyDescent="0.25">
      <c r="A1302" s="487">
        <v>92539</v>
      </c>
      <c r="B1302" s="6" t="s">
        <v>1204</v>
      </c>
      <c r="C1302" s="6" t="s">
        <v>87</v>
      </c>
      <c r="D1302" s="6" t="s">
        <v>108</v>
      </c>
      <c r="E1302" s="487">
        <v>56.12</v>
      </c>
      <c r="F1302" s="487">
        <v>17.36</v>
      </c>
      <c r="G1302" s="487">
        <v>38.71</v>
      </c>
      <c r="H1302" s="487">
        <v>0.03</v>
      </c>
      <c r="I1302" s="487">
        <v>0</v>
      </c>
      <c r="J1302" s="487">
        <v>0.02</v>
      </c>
    </row>
    <row r="1303" spans="1:10" x14ac:dyDescent="0.25">
      <c r="A1303" s="487">
        <v>92540</v>
      </c>
      <c r="B1303" s="6" t="s">
        <v>1205</v>
      </c>
      <c r="C1303" s="6" t="s">
        <v>87</v>
      </c>
      <c r="D1303" s="6" t="s">
        <v>108</v>
      </c>
      <c r="E1303" s="487">
        <v>65.39</v>
      </c>
      <c r="F1303" s="487">
        <v>24.5</v>
      </c>
      <c r="G1303" s="487">
        <v>40.840000000000003</v>
      </c>
      <c r="H1303" s="487">
        <v>0.03</v>
      </c>
      <c r="I1303" s="487">
        <v>0</v>
      </c>
      <c r="J1303" s="487">
        <v>0.02</v>
      </c>
    </row>
    <row r="1304" spans="1:10" x14ac:dyDescent="0.25">
      <c r="A1304" s="487">
        <v>92541</v>
      </c>
      <c r="B1304" s="6" t="s">
        <v>1206</v>
      </c>
      <c r="C1304" s="6" t="s">
        <v>87</v>
      </c>
      <c r="D1304" s="6" t="s">
        <v>108</v>
      </c>
      <c r="E1304" s="487">
        <v>59.96</v>
      </c>
      <c r="F1304" s="487">
        <v>17.86</v>
      </c>
      <c r="G1304" s="487">
        <v>42.06</v>
      </c>
      <c r="H1304" s="487">
        <v>0.02</v>
      </c>
      <c r="I1304" s="487">
        <v>0</v>
      </c>
      <c r="J1304" s="487">
        <v>0.02</v>
      </c>
    </row>
    <row r="1305" spans="1:10" x14ac:dyDescent="0.25">
      <c r="A1305" s="487">
        <v>92542</v>
      </c>
      <c r="B1305" s="6" t="s">
        <v>1207</v>
      </c>
      <c r="C1305" s="6" t="s">
        <v>87</v>
      </c>
      <c r="D1305" s="6" t="s">
        <v>108</v>
      </c>
      <c r="E1305" s="487">
        <v>74.47</v>
      </c>
      <c r="F1305" s="487">
        <v>25.41</v>
      </c>
      <c r="G1305" s="487">
        <v>49.01</v>
      </c>
      <c r="H1305" s="487">
        <v>0.03</v>
      </c>
      <c r="I1305" s="487">
        <v>0</v>
      </c>
      <c r="J1305" s="487">
        <v>0.02</v>
      </c>
    </row>
    <row r="1306" spans="1:10" x14ac:dyDescent="0.25">
      <c r="A1306" s="487">
        <v>92543</v>
      </c>
      <c r="B1306" s="6" t="s">
        <v>1208</v>
      </c>
      <c r="C1306" s="6" t="s">
        <v>87</v>
      </c>
      <c r="D1306" s="6" t="s">
        <v>108</v>
      </c>
      <c r="E1306" s="487">
        <v>16.05</v>
      </c>
      <c r="F1306" s="487">
        <v>3.87</v>
      </c>
      <c r="G1306" s="487">
        <v>12.18</v>
      </c>
      <c r="H1306" s="487">
        <v>0</v>
      </c>
      <c r="I1306" s="487">
        <v>0</v>
      </c>
      <c r="J1306" s="487">
        <v>0</v>
      </c>
    </row>
    <row r="1307" spans="1:10" x14ac:dyDescent="0.25">
      <c r="A1307" s="487">
        <v>92544</v>
      </c>
      <c r="B1307" s="6" t="s">
        <v>1209</v>
      </c>
      <c r="C1307" s="6" t="s">
        <v>87</v>
      </c>
      <c r="D1307" s="6" t="s">
        <v>108</v>
      </c>
      <c r="E1307" s="487">
        <v>12.74</v>
      </c>
      <c r="F1307" s="487">
        <v>3.08</v>
      </c>
      <c r="G1307" s="487">
        <v>9.66</v>
      </c>
      <c r="H1307" s="487">
        <v>0</v>
      </c>
      <c r="I1307" s="487">
        <v>0</v>
      </c>
      <c r="J1307" s="487">
        <v>0</v>
      </c>
    </row>
    <row r="1308" spans="1:10" x14ac:dyDescent="0.25">
      <c r="A1308" s="487">
        <v>92545</v>
      </c>
      <c r="B1308" s="6" t="s">
        <v>1210</v>
      </c>
      <c r="C1308" s="6" t="s">
        <v>40</v>
      </c>
      <c r="D1308" s="6" t="s">
        <v>437</v>
      </c>
      <c r="E1308" s="487">
        <v>804.86</v>
      </c>
      <c r="F1308" s="487">
        <v>293.32</v>
      </c>
      <c r="G1308" s="487">
        <v>455.77</v>
      </c>
      <c r="H1308" s="487">
        <v>54.51</v>
      </c>
      <c r="I1308" s="487">
        <v>0</v>
      </c>
      <c r="J1308" s="487">
        <v>1.26</v>
      </c>
    </row>
    <row r="1309" spans="1:10" x14ac:dyDescent="0.25">
      <c r="A1309" s="487">
        <v>92546</v>
      </c>
      <c r="B1309" s="6" t="s">
        <v>1211</v>
      </c>
      <c r="C1309" s="6" t="s">
        <v>40</v>
      </c>
      <c r="D1309" s="6" t="s">
        <v>437</v>
      </c>
      <c r="E1309" s="487">
        <v>993.1</v>
      </c>
      <c r="F1309" s="487">
        <v>387.23</v>
      </c>
      <c r="G1309" s="487">
        <v>550.1</v>
      </c>
      <c r="H1309" s="487">
        <v>54.51</v>
      </c>
      <c r="I1309" s="487">
        <v>0</v>
      </c>
      <c r="J1309" s="487">
        <v>1.26</v>
      </c>
    </row>
    <row r="1310" spans="1:10" x14ac:dyDescent="0.25">
      <c r="A1310" s="487">
        <v>92547</v>
      </c>
      <c r="B1310" s="6" t="s">
        <v>1212</v>
      </c>
      <c r="C1310" s="6" t="s">
        <v>40</v>
      </c>
      <c r="D1310" s="6" t="s">
        <v>437</v>
      </c>
      <c r="E1310" s="488">
        <v>1037.53</v>
      </c>
      <c r="F1310" s="487">
        <v>387.23</v>
      </c>
      <c r="G1310" s="487">
        <v>594.53</v>
      </c>
      <c r="H1310" s="487">
        <v>54.51</v>
      </c>
      <c r="I1310" s="487">
        <v>0</v>
      </c>
      <c r="J1310" s="487">
        <v>1.26</v>
      </c>
    </row>
    <row r="1311" spans="1:10" x14ac:dyDescent="0.25">
      <c r="A1311" s="487">
        <v>92548</v>
      </c>
      <c r="B1311" s="6" t="s">
        <v>1213</v>
      </c>
      <c r="C1311" s="6" t="s">
        <v>40</v>
      </c>
      <c r="D1311" s="6" t="s">
        <v>437</v>
      </c>
      <c r="E1311" s="488">
        <v>1153.56</v>
      </c>
      <c r="F1311" s="487">
        <v>437.32</v>
      </c>
      <c r="G1311" s="487">
        <v>660.48</v>
      </c>
      <c r="H1311" s="487">
        <v>54.5</v>
      </c>
      <c r="I1311" s="487">
        <v>0</v>
      </c>
      <c r="J1311" s="487">
        <v>1.26</v>
      </c>
    </row>
    <row r="1312" spans="1:10" x14ac:dyDescent="0.25">
      <c r="A1312" s="487">
        <v>92549</v>
      </c>
      <c r="B1312" s="6" t="s">
        <v>1214</v>
      </c>
      <c r="C1312" s="6" t="s">
        <v>40</v>
      </c>
      <c r="D1312" s="6" t="s">
        <v>437</v>
      </c>
      <c r="E1312" s="488">
        <v>1470.81</v>
      </c>
      <c r="F1312" s="487">
        <v>625.1</v>
      </c>
      <c r="G1312" s="487">
        <v>789.95</v>
      </c>
      <c r="H1312" s="487">
        <v>54.5</v>
      </c>
      <c r="I1312" s="487">
        <v>0</v>
      </c>
      <c r="J1312" s="487">
        <v>1.26</v>
      </c>
    </row>
    <row r="1313" spans="1:10" x14ac:dyDescent="0.25">
      <c r="A1313" s="487">
        <v>92550</v>
      </c>
      <c r="B1313" s="6" t="s">
        <v>1215</v>
      </c>
      <c r="C1313" s="6" t="s">
        <v>40</v>
      </c>
      <c r="D1313" s="6" t="s">
        <v>437</v>
      </c>
      <c r="E1313" s="488">
        <v>1834.15</v>
      </c>
      <c r="F1313" s="487">
        <v>673.65</v>
      </c>
      <c r="G1313" s="488">
        <v>1104.74</v>
      </c>
      <c r="H1313" s="487">
        <v>54.5</v>
      </c>
      <c r="I1313" s="487">
        <v>0</v>
      </c>
      <c r="J1313" s="487">
        <v>1.26</v>
      </c>
    </row>
    <row r="1314" spans="1:10" x14ac:dyDescent="0.25">
      <c r="A1314" s="487">
        <v>92551</v>
      </c>
      <c r="B1314" s="6" t="s">
        <v>1216</v>
      </c>
      <c r="C1314" s="6" t="s">
        <v>40</v>
      </c>
      <c r="D1314" s="6" t="s">
        <v>437</v>
      </c>
      <c r="E1314" s="488">
        <v>1890.99</v>
      </c>
      <c r="F1314" s="487">
        <v>673.65</v>
      </c>
      <c r="G1314" s="488">
        <v>1161.58</v>
      </c>
      <c r="H1314" s="487">
        <v>54.5</v>
      </c>
      <c r="I1314" s="487">
        <v>0</v>
      </c>
      <c r="J1314" s="487">
        <v>1.26</v>
      </c>
    </row>
    <row r="1315" spans="1:10" x14ac:dyDescent="0.25">
      <c r="A1315" s="487">
        <v>92552</v>
      </c>
      <c r="B1315" s="6" t="s">
        <v>1217</v>
      </c>
      <c r="C1315" s="6" t="s">
        <v>40</v>
      </c>
      <c r="D1315" s="6" t="s">
        <v>437</v>
      </c>
      <c r="E1315" s="488">
        <v>2054.9299999999998</v>
      </c>
      <c r="F1315" s="487">
        <v>751.83</v>
      </c>
      <c r="G1315" s="488">
        <v>1247.3399999999999</v>
      </c>
      <c r="H1315" s="487">
        <v>54.5</v>
      </c>
      <c r="I1315" s="487">
        <v>0</v>
      </c>
      <c r="J1315" s="487">
        <v>1.26</v>
      </c>
    </row>
    <row r="1316" spans="1:10" x14ac:dyDescent="0.25">
      <c r="A1316" s="487">
        <v>92553</v>
      </c>
      <c r="B1316" s="6" t="s">
        <v>1218</v>
      </c>
      <c r="C1316" s="6" t="s">
        <v>40</v>
      </c>
      <c r="D1316" s="6" t="s">
        <v>437</v>
      </c>
      <c r="E1316" s="488">
        <v>2379.44</v>
      </c>
      <c r="F1316" s="487">
        <v>939.63</v>
      </c>
      <c r="G1316" s="488">
        <v>1384.05</v>
      </c>
      <c r="H1316" s="487">
        <v>54.5</v>
      </c>
      <c r="I1316" s="487">
        <v>0</v>
      </c>
      <c r="J1316" s="487">
        <v>1.26</v>
      </c>
    </row>
    <row r="1317" spans="1:10" x14ac:dyDescent="0.25">
      <c r="A1317" s="487">
        <v>92554</v>
      </c>
      <c r="B1317" s="6" t="s">
        <v>1219</v>
      </c>
      <c r="C1317" s="6" t="s">
        <v>40</v>
      </c>
      <c r="D1317" s="6" t="s">
        <v>437</v>
      </c>
      <c r="E1317" s="488">
        <v>2444.5100000000002</v>
      </c>
      <c r="F1317" s="487">
        <v>939.63</v>
      </c>
      <c r="G1317" s="488">
        <v>1449.12</v>
      </c>
      <c r="H1317" s="487">
        <v>54.5</v>
      </c>
      <c r="I1317" s="487">
        <v>0</v>
      </c>
      <c r="J1317" s="487">
        <v>1.26</v>
      </c>
    </row>
    <row r="1318" spans="1:10" x14ac:dyDescent="0.25">
      <c r="A1318" s="487">
        <v>92555</v>
      </c>
      <c r="B1318" s="6" t="s">
        <v>1220</v>
      </c>
      <c r="C1318" s="6" t="s">
        <v>40</v>
      </c>
      <c r="D1318" s="6" t="s">
        <v>437</v>
      </c>
      <c r="E1318" s="487">
        <v>796.46</v>
      </c>
      <c r="F1318" s="487">
        <v>293.32</v>
      </c>
      <c r="G1318" s="487">
        <v>447.37</v>
      </c>
      <c r="H1318" s="487">
        <v>54.51</v>
      </c>
      <c r="I1318" s="487">
        <v>0</v>
      </c>
      <c r="J1318" s="487">
        <v>1.26</v>
      </c>
    </row>
    <row r="1319" spans="1:10" x14ac:dyDescent="0.25">
      <c r="A1319" s="487">
        <v>92556</v>
      </c>
      <c r="B1319" s="6" t="s">
        <v>1221</v>
      </c>
      <c r="C1319" s="6" t="s">
        <v>40</v>
      </c>
      <c r="D1319" s="6" t="s">
        <v>437</v>
      </c>
      <c r="E1319" s="487">
        <v>978.38</v>
      </c>
      <c r="F1319" s="487">
        <v>387.23</v>
      </c>
      <c r="G1319" s="487">
        <v>535.38</v>
      </c>
      <c r="H1319" s="487">
        <v>54.51</v>
      </c>
      <c r="I1319" s="487">
        <v>0</v>
      </c>
      <c r="J1319" s="487">
        <v>1.26</v>
      </c>
    </row>
    <row r="1320" spans="1:10" x14ac:dyDescent="0.25">
      <c r="A1320" s="487">
        <v>92557</v>
      </c>
      <c r="B1320" s="6" t="s">
        <v>1222</v>
      </c>
      <c r="C1320" s="6" t="s">
        <v>40</v>
      </c>
      <c r="D1320" s="6" t="s">
        <v>437</v>
      </c>
      <c r="E1320" s="488">
        <v>1022.8</v>
      </c>
      <c r="F1320" s="487">
        <v>387.23</v>
      </c>
      <c r="G1320" s="487">
        <v>579.79999999999995</v>
      </c>
      <c r="H1320" s="487">
        <v>54.51</v>
      </c>
      <c r="I1320" s="487">
        <v>0</v>
      </c>
      <c r="J1320" s="487">
        <v>1.26</v>
      </c>
    </row>
    <row r="1321" spans="1:10" x14ac:dyDescent="0.25">
      <c r="A1321" s="487">
        <v>92558</v>
      </c>
      <c r="B1321" s="6" t="s">
        <v>1223</v>
      </c>
      <c r="C1321" s="6" t="s">
        <v>40</v>
      </c>
      <c r="D1321" s="6" t="s">
        <v>437</v>
      </c>
      <c r="E1321" s="488">
        <v>1145.1500000000001</v>
      </c>
      <c r="F1321" s="487">
        <v>437.33</v>
      </c>
      <c r="G1321" s="487">
        <v>652.05999999999995</v>
      </c>
      <c r="H1321" s="487">
        <v>54.5</v>
      </c>
      <c r="I1321" s="487">
        <v>0</v>
      </c>
      <c r="J1321" s="487">
        <v>1.26</v>
      </c>
    </row>
    <row r="1322" spans="1:10" x14ac:dyDescent="0.25">
      <c r="A1322" s="487">
        <v>92559</v>
      </c>
      <c r="B1322" s="6" t="s">
        <v>1224</v>
      </c>
      <c r="C1322" s="6" t="s">
        <v>40</v>
      </c>
      <c r="D1322" s="6" t="s">
        <v>437</v>
      </c>
      <c r="E1322" s="488">
        <v>1455.16</v>
      </c>
      <c r="F1322" s="487">
        <v>625.11</v>
      </c>
      <c r="G1322" s="487">
        <v>774.29</v>
      </c>
      <c r="H1322" s="487">
        <v>54.5</v>
      </c>
      <c r="I1322" s="487">
        <v>0</v>
      </c>
      <c r="J1322" s="487">
        <v>1.26</v>
      </c>
    </row>
    <row r="1323" spans="1:10" x14ac:dyDescent="0.25">
      <c r="A1323" s="487">
        <v>92560</v>
      </c>
      <c r="B1323" s="6" t="s">
        <v>1225</v>
      </c>
      <c r="C1323" s="6" t="s">
        <v>40</v>
      </c>
      <c r="D1323" s="6" t="s">
        <v>437</v>
      </c>
      <c r="E1323" s="488">
        <v>1812.84</v>
      </c>
      <c r="F1323" s="487">
        <v>673.65</v>
      </c>
      <c r="G1323" s="488">
        <v>1083.43</v>
      </c>
      <c r="H1323" s="487">
        <v>54.5</v>
      </c>
      <c r="I1323" s="487">
        <v>0</v>
      </c>
      <c r="J1323" s="487">
        <v>1.26</v>
      </c>
    </row>
    <row r="1324" spans="1:10" x14ac:dyDescent="0.25">
      <c r="A1324" s="487">
        <v>92561</v>
      </c>
      <c r="B1324" s="6" t="s">
        <v>1226</v>
      </c>
      <c r="C1324" s="6" t="s">
        <v>40</v>
      </c>
      <c r="D1324" s="6" t="s">
        <v>437</v>
      </c>
      <c r="E1324" s="488">
        <v>1870.25</v>
      </c>
      <c r="F1324" s="487">
        <v>673.65</v>
      </c>
      <c r="G1324" s="488">
        <v>1140.8399999999999</v>
      </c>
      <c r="H1324" s="487">
        <v>54.5</v>
      </c>
      <c r="I1324" s="487">
        <v>0</v>
      </c>
      <c r="J1324" s="487">
        <v>1.26</v>
      </c>
    </row>
    <row r="1325" spans="1:10" x14ac:dyDescent="0.25">
      <c r="A1325" s="487">
        <v>92562</v>
      </c>
      <c r="B1325" s="6" t="s">
        <v>1227</v>
      </c>
      <c r="C1325" s="6" t="s">
        <v>40</v>
      </c>
      <c r="D1325" s="6" t="s">
        <v>437</v>
      </c>
      <c r="E1325" s="488">
        <v>2019.47</v>
      </c>
      <c r="F1325" s="487">
        <v>751.83</v>
      </c>
      <c r="G1325" s="488">
        <v>1211.8800000000001</v>
      </c>
      <c r="H1325" s="487">
        <v>54.5</v>
      </c>
      <c r="I1325" s="487">
        <v>0</v>
      </c>
      <c r="J1325" s="487">
        <v>1.26</v>
      </c>
    </row>
    <row r="1326" spans="1:10" x14ac:dyDescent="0.25">
      <c r="A1326" s="487">
        <v>92563</v>
      </c>
      <c r="B1326" s="6" t="s">
        <v>1228</v>
      </c>
      <c r="C1326" s="6" t="s">
        <v>40</v>
      </c>
      <c r="D1326" s="6" t="s">
        <v>437</v>
      </c>
      <c r="E1326" s="488">
        <v>2337.98</v>
      </c>
      <c r="F1326" s="487">
        <v>939.63</v>
      </c>
      <c r="G1326" s="488">
        <v>1342.59</v>
      </c>
      <c r="H1326" s="487">
        <v>54.5</v>
      </c>
      <c r="I1326" s="487">
        <v>0</v>
      </c>
      <c r="J1326" s="487">
        <v>1.26</v>
      </c>
    </row>
    <row r="1327" spans="1:10" x14ac:dyDescent="0.25">
      <c r="A1327" s="487">
        <v>92564</v>
      </c>
      <c r="B1327" s="6" t="s">
        <v>1229</v>
      </c>
      <c r="C1327" s="6" t="s">
        <v>40</v>
      </c>
      <c r="D1327" s="6" t="s">
        <v>437</v>
      </c>
      <c r="E1327" s="488">
        <v>2393.73</v>
      </c>
      <c r="F1327" s="487">
        <v>939.63</v>
      </c>
      <c r="G1327" s="488">
        <v>1398.34</v>
      </c>
      <c r="H1327" s="487">
        <v>54.5</v>
      </c>
      <c r="I1327" s="487">
        <v>0</v>
      </c>
      <c r="J1327" s="487">
        <v>1.26</v>
      </c>
    </row>
    <row r="1328" spans="1:10" x14ac:dyDescent="0.25">
      <c r="A1328" s="487">
        <v>100379</v>
      </c>
      <c r="B1328" s="6" t="s">
        <v>1230</v>
      </c>
      <c r="C1328" s="6" t="s">
        <v>87</v>
      </c>
      <c r="D1328" s="6" t="s">
        <v>108</v>
      </c>
      <c r="E1328" s="487">
        <v>29.41</v>
      </c>
      <c r="F1328" s="487">
        <v>10.69</v>
      </c>
      <c r="G1328" s="487">
        <v>18.72</v>
      </c>
      <c r="H1328" s="487">
        <v>0</v>
      </c>
      <c r="I1328" s="487">
        <v>0</v>
      </c>
      <c r="J1328" s="487">
        <v>0</v>
      </c>
    </row>
    <row r="1329" spans="1:10" x14ac:dyDescent="0.25">
      <c r="A1329" s="487">
        <v>100380</v>
      </c>
      <c r="B1329" s="6" t="s">
        <v>1231</v>
      </c>
      <c r="C1329" s="6" t="s">
        <v>87</v>
      </c>
      <c r="D1329" s="6" t="s">
        <v>108</v>
      </c>
      <c r="E1329" s="487">
        <v>39.880000000000003</v>
      </c>
      <c r="F1329" s="487">
        <v>16.77</v>
      </c>
      <c r="G1329" s="487">
        <v>22.69</v>
      </c>
      <c r="H1329" s="487">
        <v>0.4</v>
      </c>
      <c r="I1329" s="487">
        <v>0</v>
      </c>
      <c r="J1329" s="487">
        <v>0.02</v>
      </c>
    </row>
    <row r="1330" spans="1:10" x14ac:dyDescent="0.25">
      <c r="A1330" s="487">
        <v>100381</v>
      </c>
      <c r="B1330" s="6" t="s">
        <v>1232</v>
      </c>
      <c r="C1330" s="6" t="s">
        <v>87</v>
      </c>
      <c r="D1330" s="6" t="s">
        <v>108</v>
      </c>
      <c r="E1330" s="487">
        <v>45.6</v>
      </c>
      <c r="F1330" s="487">
        <v>21.1</v>
      </c>
      <c r="G1330" s="487">
        <v>24.5</v>
      </c>
      <c r="H1330" s="487">
        <v>0</v>
      </c>
      <c r="I1330" s="487">
        <v>0</v>
      </c>
      <c r="J1330" s="487">
        <v>0</v>
      </c>
    </row>
    <row r="1331" spans="1:10" x14ac:dyDescent="0.25">
      <c r="A1331" s="487">
        <v>100383</v>
      </c>
      <c r="B1331" s="6" t="s">
        <v>1233</v>
      </c>
      <c r="C1331" s="6" t="s">
        <v>87</v>
      </c>
      <c r="D1331" s="6" t="s">
        <v>108</v>
      </c>
      <c r="E1331" s="487">
        <v>18.329999999999998</v>
      </c>
      <c r="F1331" s="487">
        <v>4.5999999999999996</v>
      </c>
      <c r="G1331" s="487">
        <v>13.38</v>
      </c>
      <c r="H1331" s="487">
        <v>0.33</v>
      </c>
      <c r="I1331" s="487">
        <v>0</v>
      </c>
      <c r="J1331" s="487">
        <v>0.02</v>
      </c>
    </row>
    <row r="1332" spans="1:10" x14ac:dyDescent="0.25">
      <c r="A1332" s="487">
        <v>100384</v>
      </c>
      <c r="B1332" s="6" t="s">
        <v>1234</v>
      </c>
      <c r="C1332" s="6" t="s">
        <v>87</v>
      </c>
      <c r="D1332" s="6" t="s">
        <v>108</v>
      </c>
      <c r="E1332" s="487">
        <v>19.68</v>
      </c>
      <c r="F1332" s="487">
        <v>5.92</v>
      </c>
      <c r="G1332" s="487">
        <v>13.76</v>
      </c>
      <c r="H1332" s="487">
        <v>0</v>
      </c>
      <c r="I1332" s="487">
        <v>0</v>
      </c>
      <c r="J1332" s="487">
        <v>0</v>
      </c>
    </row>
    <row r="1333" spans="1:10" x14ac:dyDescent="0.25">
      <c r="A1333" s="487">
        <v>100385</v>
      </c>
      <c r="B1333" s="6" t="s">
        <v>1235</v>
      </c>
      <c r="C1333" s="6" t="s">
        <v>87</v>
      </c>
      <c r="D1333" s="6" t="s">
        <v>108</v>
      </c>
      <c r="E1333" s="487">
        <v>25.73</v>
      </c>
      <c r="F1333" s="487">
        <v>8.02</v>
      </c>
      <c r="G1333" s="487">
        <v>17.71</v>
      </c>
      <c r="H1333" s="487">
        <v>0</v>
      </c>
      <c r="I1333" s="487">
        <v>0</v>
      </c>
      <c r="J1333" s="487">
        <v>0</v>
      </c>
    </row>
    <row r="1334" spans="1:10" x14ac:dyDescent="0.25">
      <c r="A1334" s="487">
        <v>100386</v>
      </c>
      <c r="B1334" s="6" t="s">
        <v>1236</v>
      </c>
      <c r="C1334" s="6" t="s">
        <v>87</v>
      </c>
      <c r="D1334" s="6" t="s">
        <v>108</v>
      </c>
      <c r="E1334" s="487">
        <v>33.57</v>
      </c>
      <c r="F1334" s="487">
        <v>11.89</v>
      </c>
      <c r="G1334" s="487">
        <v>21.19</v>
      </c>
      <c r="H1334" s="487">
        <v>0.46</v>
      </c>
      <c r="I1334" s="487">
        <v>0</v>
      </c>
      <c r="J1334" s="487">
        <v>0.03</v>
      </c>
    </row>
    <row r="1335" spans="1:10" x14ac:dyDescent="0.25">
      <c r="A1335" s="487">
        <v>100387</v>
      </c>
      <c r="B1335" s="6" t="s">
        <v>1237</v>
      </c>
      <c r="C1335" s="6" t="s">
        <v>87</v>
      </c>
      <c r="D1335" s="6" t="s">
        <v>108</v>
      </c>
      <c r="E1335" s="487">
        <v>41.08</v>
      </c>
      <c r="F1335" s="487">
        <v>15.38</v>
      </c>
      <c r="G1335" s="487">
        <v>25.7</v>
      </c>
      <c r="H1335" s="487">
        <v>0</v>
      </c>
      <c r="I1335" s="487">
        <v>0</v>
      </c>
      <c r="J1335" s="487">
        <v>0</v>
      </c>
    </row>
    <row r="1336" spans="1:10" x14ac:dyDescent="0.25">
      <c r="A1336" s="487">
        <v>100388</v>
      </c>
      <c r="B1336" s="6" t="s">
        <v>1238</v>
      </c>
      <c r="C1336" s="6" t="s">
        <v>87</v>
      </c>
      <c r="D1336" s="6" t="s">
        <v>108</v>
      </c>
      <c r="E1336" s="487">
        <v>16.36</v>
      </c>
      <c r="F1336" s="487">
        <v>8.59</v>
      </c>
      <c r="G1336" s="487">
        <v>7.76</v>
      </c>
      <c r="H1336" s="487">
        <v>0</v>
      </c>
      <c r="I1336" s="487">
        <v>0</v>
      </c>
      <c r="J1336" s="487">
        <v>0.01</v>
      </c>
    </row>
    <row r="1337" spans="1:10" x14ac:dyDescent="0.25">
      <c r="A1337" s="487">
        <v>100389</v>
      </c>
      <c r="B1337" s="6" t="s">
        <v>1239</v>
      </c>
      <c r="C1337" s="6" t="s">
        <v>87</v>
      </c>
      <c r="D1337" s="6" t="s">
        <v>108</v>
      </c>
      <c r="E1337" s="487">
        <v>15.29</v>
      </c>
      <c r="F1337" s="487">
        <v>9.0399999999999991</v>
      </c>
      <c r="G1337" s="487">
        <v>6.24</v>
      </c>
      <c r="H1337" s="487">
        <v>0</v>
      </c>
      <c r="I1337" s="487">
        <v>0</v>
      </c>
      <c r="J1337" s="487">
        <v>0.01</v>
      </c>
    </row>
    <row r="1338" spans="1:10" x14ac:dyDescent="0.25">
      <c r="A1338" s="487">
        <v>100390</v>
      </c>
      <c r="B1338" s="6" t="s">
        <v>1240</v>
      </c>
      <c r="C1338" s="6" t="s">
        <v>87</v>
      </c>
      <c r="D1338" s="6" t="s">
        <v>108</v>
      </c>
      <c r="E1338" s="487">
        <v>20.09</v>
      </c>
      <c r="F1338" s="487">
        <v>11.52</v>
      </c>
      <c r="G1338" s="487">
        <v>8.56</v>
      </c>
      <c r="H1338" s="487">
        <v>0</v>
      </c>
      <c r="I1338" s="487">
        <v>0</v>
      </c>
      <c r="J1338" s="487">
        <v>0.01</v>
      </c>
    </row>
    <row r="1339" spans="1:10" x14ac:dyDescent="0.25">
      <c r="A1339" s="487">
        <v>100391</v>
      </c>
      <c r="B1339" s="6" t="s">
        <v>1241</v>
      </c>
      <c r="C1339" s="6" t="s">
        <v>87</v>
      </c>
      <c r="D1339" s="6" t="s">
        <v>108</v>
      </c>
      <c r="E1339" s="487">
        <v>17.66</v>
      </c>
      <c r="F1339" s="487">
        <v>10.85</v>
      </c>
      <c r="G1339" s="487">
        <v>6.81</v>
      </c>
      <c r="H1339" s="487">
        <v>0</v>
      </c>
      <c r="I1339" s="487">
        <v>0</v>
      </c>
      <c r="J1339" s="487">
        <v>0</v>
      </c>
    </row>
    <row r="1340" spans="1:10" x14ac:dyDescent="0.25">
      <c r="A1340" s="487">
        <v>100392</v>
      </c>
      <c r="B1340" s="6" t="s">
        <v>1242</v>
      </c>
      <c r="C1340" s="6" t="s">
        <v>87</v>
      </c>
      <c r="D1340" s="6" t="s">
        <v>108</v>
      </c>
      <c r="E1340" s="487">
        <v>12.88</v>
      </c>
      <c r="F1340" s="487">
        <v>6.7</v>
      </c>
      <c r="G1340" s="487">
        <v>6.17</v>
      </c>
      <c r="H1340" s="487">
        <v>0</v>
      </c>
      <c r="I1340" s="487">
        <v>0</v>
      </c>
      <c r="J1340" s="487">
        <v>0.01</v>
      </c>
    </row>
    <row r="1341" spans="1:10" x14ac:dyDescent="0.25">
      <c r="A1341" s="487">
        <v>100393</v>
      </c>
      <c r="B1341" s="6" t="s">
        <v>1243</v>
      </c>
      <c r="C1341" s="6" t="s">
        <v>87</v>
      </c>
      <c r="D1341" s="6" t="s">
        <v>108</v>
      </c>
      <c r="E1341" s="487">
        <v>17.34</v>
      </c>
      <c r="F1341" s="487">
        <v>10.130000000000001</v>
      </c>
      <c r="G1341" s="487">
        <v>7.21</v>
      </c>
      <c r="H1341" s="487">
        <v>0</v>
      </c>
      <c r="I1341" s="487">
        <v>0</v>
      </c>
      <c r="J1341" s="487">
        <v>0</v>
      </c>
    </row>
    <row r="1342" spans="1:10" x14ac:dyDescent="0.25">
      <c r="A1342" s="487">
        <v>100394</v>
      </c>
      <c r="B1342" s="6" t="s">
        <v>1244</v>
      </c>
      <c r="C1342" s="6" t="s">
        <v>87</v>
      </c>
      <c r="D1342" s="6" t="s">
        <v>108</v>
      </c>
      <c r="E1342" s="487">
        <v>15.8</v>
      </c>
      <c r="F1342" s="487">
        <v>9</v>
      </c>
      <c r="G1342" s="487">
        <v>6.79</v>
      </c>
      <c r="H1342" s="487">
        <v>0</v>
      </c>
      <c r="I1342" s="487">
        <v>0</v>
      </c>
      <c r="J1342" s="487">
        <v>0.01</v>
      </c>
    </row>
    <row r="1343" spans="1:10" x14ac:dyDescent="0.25">
      <c r="A1343" s="487">
        <v>100395</v>
      </c>
      <c r="B1343" s="6" t="s">
        <v>1245</v>
      </c>
      <c r="C1343" s="6" t="s">
        <v>87</v>
      </c>
      <c r="D1343" s="6" t="s">
        <v>108</v>
      </c>
      <c r="E1343" s="487">
        <v>21.06</v>
      </c>
      <c r="F1343" s="487">
        <v>13.05</v>
      </c>
      <c r="G1343" s="487">
        <v>8.01</v>
      </c>
      <c r="H1343" s="487">
        <v>0</v>
      </c>
      <c r="I1343" s="487">
        <v>0</v>
      </c>
      <c r="J1343" s="487">
        <v>0</v>
      </c>
    </row>
    <row r="1344" spans="1:10" x14ac:dyDescent="0.25">
      <c r="A1344" s="487">
        <v>94189</v>
      </c>
      <c r="B1344" s="6" t="s">
        <v>1246</v>
      </c>
      <c r="C1344" s="6" t="s">
        <v>87</v>
      </c>
      <c r="D1344" s="6" t="s">
        <v>108</v>
      </c>
      <c r="E1344" s="487">
        <v>47.18</v>
      </c>
      <c r="F1344" s="487">
        <v>4.24</v>
      </c>
      <c r="G1344" s="487">
        <v>42.93</v>
      </c>
      <c r="H1344" s="487">
        <v>0</v>
      </c>
      <c r="I1344" s="487">
        <v>0</v>
      </c>
      <c r="J1344" s="487">
        <v>0.01</v>
      </c>
    </row>
    <row r="1345" spans="1:10" x14ac:dyDescent="0.25">
      <c r="A1345" s="487">
        <v>94192</v>
      </c>
      <c r="B1345" s="6" t="s">
        <v>1247</v>
      </c>
      <c r="C1345" s="6" t="s">
        <v>87</v>
      </c>
      <c r="D1345" s="6" t="s">
        <v>108</v>
      </c>
      <c r="E1345" s="487">
        <v>49.76</v>
      </c>
      <c r="F1345" s="487">
        <v>6.27</v>
      </c>
      <c r="G1345" s="487">
        <v>43.48</v>
      </c>
      <c r="H1345" s="487">
        <v>0</v>
      </c>
      <c r="I1345" s="487">
        <v>0</v>
      </c>
      <c r="J1345" s="487">
        <v>0.01</v>
      </c>
    </row>
    <row r="1346" spans="1:10" x14ac:dyDescent="0.25">
      <c r="A1346" s="487">
        <v>94195</v>
      </c>
      <c r="B1346" s="6" t="s">
        <v>1248</v>
      </c>
      <c r="C1346" s="6" t="s">
        <v>87</v>
      </c>
      <c r="D1346" s="6" t="s">
        <v>108</v>
      </c>
      <c r="E1346" s="487">
        <v>62.37</v>
      </c>
      <c r="F1346" s="487">
        <v>7.22</v>
      </c>
      <c r="G1346" s="487">
        <v>55.14</v>
      </c>
      <c r="H1346" s="487">
        <v>0</v>
      </c>
      <c r="I1346" s="487">
        <v>0</v>
      </c>
      <c r="J1346" s="487">
        <v>0.01</v>
      </c>
    </row>
    <row r="1347" spans="1:10" x14ac:dyDescent="0.25">
      <c r="A1347" s="487">
        <v>94198</v>
      </c>
      <c r="B1347" s="6" t="s">
        <v>1249</v>
      </c>
      <c r="C1347" s="6" t="s">
        <v>87</v>
      </c>
      <c r="D1347" s="6" t="s">
        <v>108</v>
      </c>
      <c r="E1347" s="487">
        <v>65.8</v>
      </c>
      <c r="F1347" s="487">
        <v>9.89</v>
      </c>
      <c r="G1347" s="487">
        <v>55.9</v>
      </c>
      <c r="H1347" s="487">
        <v>0</v>
      </c>
      <c r="I1347" s="487">
        <v>0</v>
      </c>
      <c r="J1347" s="487">
        <v>0.01</v>
      </c>
    </row>
    <row r="1348" spans="1:10" x14ac:dyDescent="0.25">
      <c r="A1348" s="487">
        <v>94201</v>
      </c>
      <c r="B1348" s="6" t="s">
        <v>1250</v>
      </c>
      <c r="C1348" s="6" t="s">
        <v>87</v>
      </c>
      <c r="D1348" s="6" t="s">
        <v>108</v>
      </c>
      <c r="E1348" s="487">
        <v>87.63</v>
      </c>
      <c r="F1348" s="487">
        <v>11.47</v>
      </c>
      <c r="G1348" s="487">
        <v>76.13</v>
      </c>
      <c r="H1348" s="487">
        <v>0.01</v>
      </c>
      <c r="I1348" s="487">
        <v>0</v>
      </c>
      <c r="J1348" s="487">
        <v>0.02</v>
      </c>
    </row>
    <row r="1349" spans="1:10" x14ac:dyDescent="0.25">
      <c r="A1349" s="487">
        <v>94204</v>
      </c>
      <c r="B1349" s="6" t="s">
        <v>1251</v>
      </c>
      <c r="C1349" s="6" t="s">
        <v>87</v>
      </c>
      <c r="D1349" s="6" t="s">
        <v>108</v>
      </c>
      <c r="E1349" s="487">
        <v>93.45</v>
      </c>
      <c r="F1349" s="487">
        <v>16</v>
      </c>
      <c r="G1349" s="487">
        <v>77.42</v>
      </c>
      <c r="H1349" s="487">
        <v>0.01</v>
      </c>
      <c r="I1349" s="487">
        <v>0</v>
      </c>
      <c r="J1349" s="487">
        <v>0.02</v>
      </c>
    </row>
    <row r="1350" spans="1:10" x14ac:dyDescent="0.25">
      <c r="A1350" s="487">
        <v>94224</v>
      </c>
      <c r="B1350" s="6" t="s">
        <v>1252</v>
      </c>
      <c r="C1350" s="6" t="s">
        <v>79</v>
      </c>
      <c r="D1350" s="6" t="s">
        <v>108</v>
      </c>
      <c r="E1350" s="487">
        <v>25.68</v>
      </c>
      <c r="F1350" s="487">
        <v>17.27</v>
      </c>
      <c r="G1350" s="487">
        <v>8.3699999999999992</v>
      </c>
      <c r="H1350" s="487">
        <v>0.02</v>
      </c>
      <c r="I1350" s="487">
        <v>0</v>
      </c>
      <c r="J1350" s="487">
        <v>0.02</v>
      </c>
    </row>
    <row r="1351" spans="1:10" x14ac:dyDescent="0.25">
      <c r="A1351" s="487">
        <v>94226</v>
      </c>
      <c r="B1351" s="6" t="s">
        <v>1253</v>
      </c>
      <c r="C1351" s="6" t="s">
        <v>87</v>
      </c>
      <c r="D1351" s="6" t="s">
        <v>108</v>
      </c>
      <c r="E1351" s="487">
        <v>21.63</v>
      </c>
      <c r="F1351" s="487">
        <v>6.85</v>
      </c>
      <c r="G1351" s="487">
        <v>14.78</v>
      </c>
      <c r="H1351" s="487">
        <v>0</v>
      </c>
      <c r="I1351" s="487">
        <v>0</v>
      </c>
      <c r="J1351" s="487">
        <v>0</v>
      </c>
    </row>
    <row r="1352" spans="1:10" x14ac:dyDescent="0.25">
      <c r="A1352" s="487">
        <v>94232</v>
      </c>
      <c r="B1352" s="6" t="s">
        <v>1254</v>
      </c>
      <c r="C1352" s="6" t="s">
        <v>40</v>
      </c>
      <c r="D1352" s="6" t="s">
        <v>108</v>
      </c>
      <c r="E1352" s="487">
        <v>2.79</v>
      </c>
      <c r="F1352" s="487">
        <v>2.16</v>
      </c>
      <c r="G1352" s="487">
        <v>0.63</v>
      </c>
      <c r="H1352" s="487">
        <v>0</v>
      </c>
      <c r="I1352" s="487">
        <v>0</v>
      </c>
      <c r="J1352" s="487">
        <v>0</v>
      </c>
    </row>
    <row r="1353" spans="1:10" x14ac:dyDescent="0.25">
      <c r="A1353" s="487">
        <v>94440</v>
      </c>
      <c r="B1353" s="6" t="s">
        <v>1255</v>
      </c>
      <c r="C1353" s="6" t="s">
        <v>87</v>
      </c>
      <c r="D1353" s="6" t="s">
        <v>108</v>
      </c>
      <c r="E1353" s="487">
        <v>62.37</v>
      </c>
      <c r="F1353" s="487">
        <v>7.22</v>
      </c>
      <c r="G1353" s="487">
        <v>55.14</v>
      </c>
      <c r="H1353" s="487">
        <v>0</v>
      </c>
      <c r="I1353" s="487">
        <v>0</v>
      </c>
      <c r="J1353" s="487">
        <v>0.01</v>
      </c>
    </row>
    <row r="1354" spans="1:10" x14ac:dyDescent="0.25">
      <c r="A1354" s="487">
        <v>94441</v>
      </c>
      <c r="B1354" s="6" t="s">
        <v>1256</v>
      </c>
      <c r="C1354" s="6" t="s">
        <v>87</v>
      </c>
      <c r="D1354" s="6" t="s">
        <v>108</v>
      </c>
      <c r="E1354" s="487">
        <v>65.8</v>
      </c>
      <c r="F1354" s="487">
        <v>9.89</v>
      </c>
      <c r="G1354" s="487">
        <v>55.9</v>
      </c>
      <c r="H1354" s="487">
        <v>0</v>
      </c>
      <c r="I1354" s="487">
        <v>0</v>
      </c>
      <c r="J1354" s="487">
        <v>0.01</v>
      </c>
    </row>
    <row r="1355" spans="1:10" x14ac:dyDescent="0.25">
      <c r="A1355" s="487">
        <v>94442</v>
      </c>
      <c r="B1355" s="6" t="s">
        <v>1257</v>
      </c>
      <c r="C1355" s="6" t="s">
        <v>87</v>
      </c>
      <c r="D1355" s="6" t="s">
        <v>108</v>
      </c>
      <c r="E1355" s="487">
        <v>62.37</v>
      </c>
      <c r="F1355" s="487">
        <v>7.22</v>
      </c>
      <c r="G1355" s="487">
        <v>55.14</v>
      </c>
      <c r="H1355" s="487">
        <v>0</v>
      </c>
      <c r="I1355" s="487">
        <v>0</v>
      </c>
      <c r="J1355" s="487">
        <v>0.01</v>
      </c>
    </row>
    <row r="1356" spans="1:10" x14ac:dyDescent="0.25">
      <c r="A1356" s="487">
        <v>94443</v>
      </c>
      <c r="B1356" s="6" t="s">
        <v>1258</v>
      </c>
      <c r="C1356" s="6" t="s">
        <v>87</v>
      </c>
      <c r="D1356" s="6" t="s">
        <v>108</v>
      </c>
      <c r="E1356" s="487">
        <v>65.8</v>
      </c>
      <c r="F1356" s="487">
        <v>9.89</v>
      </c>
      <c r="G1356" s="487">
        <v>55.9</v>
      </c>
      <c r="H1356" s="487">
        <v>0</v>
      </c>
      <c r="I1356" s="487">
        <v>0</v>
      </c>
      <c r="J1356" s="487">
        <v>0.01</v>
      </c>
    </row>
    <row r="1357" spans="1:10" x14ac:dyDescent="0.25">
      <c r="A1357" s="487">
        <v>94445</v>
      </c>
      <c r="B1357" s="6" t="s">
        <v>1259</v>
      </c>
      <c r="C1357" s="6" t="s">
        <v>87</v>
      </c>
      <c r="D1357" s="6" t="s">
        <v>108</v>
      </c>
      <c r="E1357" s="487">
        <v>87.63</v>
      </c>
      <c r="F1357" s="487">
        <v>11.47</v>
      </c>
      <c r="G1357" s="487">
        <v>76.13</v>
      </c>
      <c r="H1357" s="487">
        <v>0.01</v>
      </c>
      <c r="I1357" s="487">
        <v>0</v>
      </c>
      <c r="J1357" s="487">
        <v>0.02</v>
      </c>
    </row>
    <row r="1358" spans="1:10" x14ac:dyDescent="0.25">
      <c r="A1358" s="487">
        <v>94446</v>
      </c>
      <c r="B1358" s="6" t="s">
        <v>1260</v>
      </c>
      <c r="C1358" s="6" t="s">
        <v>87</v>
      </c>
      <c r="D1358" s="6" t="s">
        <v>108</v>
      </c>
      <c r="E1358" s="487">
        <v>93.45</v>
      </c>
      <c r="F1358" s="487">
        <v>16</v>
      </c>
      <c r="G1358" s="487">
        <v>77.42</v>
      </c>
      <c r="H1358" s="487">
        <v>0.01</v>
      </c>
      <c r="I1358" s="487">
        <v>0</v>
      </c>
      <c r="J1358" s="487">
        <v>0.02</v>
      </c>
    </row>
    <row r="1359" spans="1:10" x14ac:dyDescent="0.25">
      <c r="A1359" s="487">
        <v>94447</v>
      </c>
      <c r="B1359" s="6" t="s">
        <v>1261</v>
      </c>
      <c r="C1359" s="6" t="s">
        <v>87</v>
      </c>
      <c r="D1359" s="6" t="s">
        <v>108</v>
      </c>
      <c r="E1359" s="487">
        <v>87.63</v>
      </c>
      <c r="F1359" s="487">
        <v>11.47</v>
      </c>
      <c r="G1359" s="487">
        <v>76.13</v>
      </c>
      <c r="H1359" s="487">
        <v>0.01</v>
      </c>
      <c r="I1359" s="487">
        <v>0</v>
      </c>
      <c r="J1359" s="487">
        <v>0.02</v>
      </c>
    </row>
    <row r="1360" spans="1:10" x14ac:dyDescent="0.25">
      <c r="A1360" s="487">
        <v>94448</v>
      </c>
      <c r="B1360" s="6" t="s">
        <v>1262</v>
      </c>
      <c r="C1360" s="6" t="s">
        <v>87</v>
      </c>
      <c r="D1360" s="6" t="s">
        <v>108</v>
      </c>
      <c r="E1360" s="487">
        <v>93.45</v>
      </c>
      <c r="F1360" s="487">
        <v>16</v>
      </c>
      <c r="G1360" s="487">
        <v>77.42</v>
      </c>
      <c r="H1360" s="487">
        <v>0.01</v>
      </c>
      <c r="I1360" s="487">
        <v>0</v>
      </c>
      <c r="J1360" s="487">
        <v>0.02</v>
      </c>
    </row>
    <row r="1361" spans="1:10" x14ac:dyDescent="0.25">
      <c r="A1361" s="487">
        <v>94207</v>
      </c>
      <c r="B1361" s="6" t="s">
        <v>1263</v>
      </c>
      <c r="C1361" s="6" t="s">
        <v>87</v>
      </c>
      <c r="D1361" s="6" t="s">
        <v>108</v>
      </c>
      <c r="E1361" s="487">
        <v>50.05</v>
      </c>
      <c r="F1361" s="487">
        <v>5.13</v>
      </c>
      <c r="G1361" s="487">
        <v>44.92</v>
      </c>
      <c r="H1361" s="487">
        <v>0</v>
      </c>
      <c r="I1361" s="487">
        <v>0</v>
      </c>
      <c r="J1361" s="487">
        <v>0</v>
      </c>
    </row>
    <row r="1362" spans="1:10" x14ac:dyDescent="0.25">
      <c r="A1362" s="487">
        <v>94210</v>
      </c>
      <c r="B1362" s="6" t="s">
        <v>1264</v>
      </c>
      <c r="C1362" s="6" t="s">
        <v>87</v>
      </c>
      <c r="D1362" s="6" t="s">
        <v>108</v>
      </c>
      <c r="E1362" s="487">
        <v>53.15</v>
      </c>
      <c r="F1362" s="487">
        <v>5.68</v>
      </c>
      <c r="G1362" s="487">
        <v>47.47</v>
      </c>
      <c r="H1362" s="487">
        <v>0</v>
      </c>
      <c r="I1362" s="487">
        <v>0</v>
      </c>
      <c r="J1362" s="487">
        <v>0</v>
      </c>
    </row>
    <row r="1363" spans="1:10" x14ac:dyDescent="0.25">
      <c r="A1363" s="487">
        <v>94218</v>
      </c>
      <c r="B1363" s="6" t="s">
        <v>9498</v>
      </c>
      <c r="C1363" s="6" t="s">
        <v>87</v>
      </c>
      <c r="D1363" s="6" t="s">
        <v>108</v>
      </c>
      <c r="E1363" s="487">
        <v>129.96</v>
      </c>
      <c r="F1363" s="487">
        <v>5.59</v>
      </c>
      <c r="G1363" s="487">
        <v>124.37</v>
      </c>
      <c r="H1363" s="487">
        <v>0</v>
      </c>
      <c r="I1363" s="487">
        <v>0</v>
      </c>
      <c r="J1363" s="487">
        <v>0</v>
      </c>
    </row>
    <row r="1364" spans="1:10" x14ac:dyDescent="0.25">
      <c r="A1364" s="487">
        <v>94213</v>
      </c>
      <c r="B1364" s="6" t="s">
        <v>1265</v>
      </c>
      <c r="C1364" s="6" t="s">
        <v>87</v>
      </c>
      <c r="D1364" s="6" t="s">
        <v>108</v>
      </c>
      <c r="E1364" s="487">
        <v>63.6</v>
      </c>
      <c r="F1364" s="487">
        <v>3.53</v>
      </c>
      <c r="G1364" s="487">
        <v>60.07</v>
      </c>
      <c r="H1364" s="487">
        <v>0</v>
      </c>
      <c r="I1364" s="487">
        <v>0</v>
      </c>
      <c r="J1364" s="487">
        <v>0</v>
      </c>
    </row>
    <row r="1365" spans="1:10" x14ac:dyDescent="0.25">
      <c r="A1365" s="487">
        <v>94216</v>
      </c>
      <c r="B1365" s="6" t="s">
        <v>1266</v>
      </c>
      <c r="C1365" s="6" t="s">
        <v>87</v>
      </c>
      <c r="D1365" s="6" t="s">
        <v>108</v>
      </c>
      <c r="E1365" s="487">
        <v>177.63</v>
      </c>
      <c r="F1365" s="487">
        <v>2.21</v>
      </c>
      <c r="G1365" s="487">
        <v>175.42</v>
      </c>
      <c r="H1365" s="487">
        <v>0</v>
      </c>
      <c r="I1365" s="487">
        <v>0</v>
      </c>
      <c r="J1365" s="487">
        <v>0</v>
      </c>
    </row>
    <row r="1366" spans="1:10" x14ac:dyDescent="0.25">
      <c r="A1366" s="487">
        <v>94219</v>
      </c>
      <c r="B1366" s="6" t="s">
        <v>1267</v>
      </c>
      <c r="C1366" s="6" t="s">
        <v>79</v>
      </c>
      <c r="D1366" s="6" t="s">
        <v>108</v>
      </c>
      <c r="E1366" s="487">
        <v>42.67</v>
      </c>
      <c r="F1366" s="487">
        <v>13.79</v>
      </c>
      <c r="G1366" s="487">
        <v>28.8</v>
      </c>
      <c r="H1366" s="487">
        <v>0.05</v>
      </c>
      <c r="I1366" s="487">
        <v>0</v>
      </c>
      <c r="J1366" s="487">
        <v>0.03</v>
      </c>
    </row>
    <row r="1367" spans="1:10" x14ac:dyDescent="0.25">
      <c r="A1367" s="487">
        <v>94220</v>
      </c>
      <c r="B1367" s="6" t="s">
        <v>1268</v>
      </c>
      <c r="C1367" s="6" t="s">
        <v>79</v>
      </c>
      <c r="D1367" s="6" t="s">
        <v>108</v>
      </c>
      <c r="E1367" s="487">
        <v>61.36</v>
      </c>
      <c r="F1367" s="487">
        <v>13.77</v>
      </c>
      <c r="G1367" s="487">
        <v>47.51</v>
      </c>
      <c r="H1367" s="487">
        <v>0.05</v>
      </c>
      <c r="I1367" s="487">
        <v>0</v>
      </c>
      <c r="J1367" s="487">
        <v>0.03</v>
      </c>
    </row>
    <row r="1368" spans="1:10" x14ac:dyDescent="0.25">
      <c r="A1368" s="487">
        <v>94221</v>
      </c>
      <c r="B1368" s="6" t="s">
        <v>1269</v>
      </c>
      <c r="C1368" s="6" t="s">
        <v>79</v>
      </c>
      <c r="D1368" s="6" t="s">
        <v>108</v>
      </c>
      <c r="E1368" s="487">
        <v>35.9</v>
      </c>
      <c r="F1368" s="487">
        <v>8.51</v>
      </c>
      <c r="G1368" s="487">
        <v>27.31</v>
      </c>
      <c r="H1368" s="487">
        <v>0.05</v>
      </c>
      <c r="I1368" s="487">
        <v>0</v>
      </c>
      <c r="J1368" s="487">
        <v>0.03</v>
      </c>
    </row>
    <row r="1369" spans="1:10" x14ac:dyDescent="0.25">
      <c r="A1369" s="487">
        <v>94222</v>
      </c>
      <c r="B1369" s="6" t="s">
        <v>1270</v>
      </c>
      <c r="C1369" s="6" t="s">
        <v>79</v>
      </c>
      <c r="D1369" s="6" t="s">
        <v>108</v>
      </c>
      <c r="E1369" s="487">
        <v>54.59</v>
      </c>
      <c r="F1369" s="487">
        <v>8.5</v>
      </c>
      <c r="G1369" s="487">
        <v>46.01</v>
      </c>
      <c r="H1369" s="487">
        <v>0.05</v>
      </c>
      <c r="I1369" s="487">
        <v>0</v>
      </c>
      <c r="J1369" s="487">
        <v>0.03</v>
      </c>
    </row>
    <row r="1370" spans="1:10" x14ac:dyDescent="0.25">
      <c r="A1370" s="487">
        <v>94223</v>
      </c>
      <c r="B1370" s="6" t="s">
        <v>1271</v>
      </c>
      <c r="C1370" s="6" t="s">
        <v>79</v>
      </c>
      <c r="D1370" s="6" t="s">
        <v>108</v>
      </c>
      <c r="E1370" s="487">
        <v>86.41</v>
      </c>
      <c r="F1370" s="487">
        <v>2.5299999999999998</v>
      </c>
      <c r="G1370" s="487">
        <v>83.88</v>
      </c>
      <c r="H1370" s="487">
        <v>0</v>
      </c>
      <c r="I1370" s="487">
        <v>0</v>
      </c>
      <c r="J1370" s="487">
        <v>0</v>
      </c>
    </row>
    <row r="1371" spans="1:10" x14ac:dyDescent="0.25">
      <c r="A1371" s="487">
        <v>94451</v>
      </c>
      <c r="B1371" s="6" t="s">
        <v>1272</v>
      </c>
      <c r="C1371" s="6" t="s">
        <v>79</v>
      </c>
      <c r="D1371" s="6" t="s">
        <v>108</v>
      </c>
      <c r="E1371" s="487">
        <v>96.45</v>
      </c>
      <c r="F1371" s="487">
        <v>2.59</v>
      </c>
      <c r="G1371" s="487">
        <v>93.86</v>
      </c>
      <c r="H1371" s="487">
        <v>0</v>
      </c>
      <c r="I1371" s="487">
        <v>0</v>
      </c>
      <c r="J1371" s="487">
        <v>0</v>
      </c>
    </row>
    <row r="1372" spans="1:10" x14ac:dyDescent="0.25">
      <c r="A1372" s="487">
        <v>100325</v>
      </c>
      <c r="B1372" s="6" t="s">
        <v>1273</v>
      </c>
      <c r="C1372" s="6" t="s">
        <v>79</v>
      </c>
      <c r="D1372" s="6" t="s">
        <v>108</v>
      </c>
      <c r="E1372" s="487">
        <v>93.74</v>
      </c>
      <c r="F1372" s="487">
        <v>1.83</v>
      </c>
      <c r="G1372" s="487">
        <v>91.91</v>
      </c>
      <c r="H1372" s="487">
        <v>0</v>
      </c>
      <c r="I1372" s="487">
        <v>0</v>
      </c>
      <c r="J1372" s="487">
        <v>0</v>
      </c>
    </row>
    <row r="1373" spans="1:10" x14ac:dyDescent="0.25">
      <c r="A1373" s="487">
        <v>100327</v>
      </c>
      <c r="B1373" s="6" t="s">
        <v>1274</v>
      </c>
      <c r="C1373" s="6" t="s">
        <v>79</v>
      </c>
      <c r="D1373" s="6" t="s">
        <v>108</v>
      </c>
      <c r="E1373" s="487">
        <v>66.86</v>
      </c>
      <c r="F1373" s="487">
        <v>7.68</v>
      </c>
      <c r="G1373" s="487">
        <v>59.18</v>
      </c>
      <c r="H1373" s="487">
        <v>0</v>
      </c>
      <c r="I1373" s="487">
        <v>0</v>
      </c>
      <c r="J1373" s="487">
        <v>0</v>
      </c>
    </row>
    <row r="1374" spans="1:10" x14ac:dyDescent="0.25">
      <c r="A1374" s="487">
        <v>100328</v>
      </c>
      <c r="B1374" s="6" t="s">
        <v>1275</v>
      </c>
      <c r="C1374" s="6" t="s">
        <v>87</v>
      </c>
      <c r="D1374" s="6" t="s">
        <v>108</v>
      </c>
      <c r="E1374" s="487">
        <v>19.170000000000002</v>
      </c>
      <c r="F1374" s="487">
        <v>6.66</v>
      </c>
      <c r="G1374" s="487">
        <v>12.51</v>
      </c>
      <c r="H1374" s="487">
        <v>0</v>
      </c>
      <c r="I1374" s="487">
        <v>0</v>
      </c>
      <c r="J1374" s="487">
        <v>0</v>
      </c>
    </row>
    <row r="1375" spans="1:10" x14ac:dyDescent="0.25">
      <c r="A1375" s="487">
        <v>100329</v>
      </c>
      <c r="B1375" s="6" t="s">
        <v>1276</v>
      </c>
      <c r="C1375" s="6" t="s">
        <v>87</v>
      </c>
      <c r="D1375" s="6" t="s">
        <v>108</v>
      </c>
      <c r="E1375" s="487">
        <v>22.6</v>
      </c>
      <c r="F1375" s="487">
        <v>9.33</v>
      </c>
      <c r="G1375" s="487">
        <v>13.27</v>
      </c>
      <c r="H1375" s="487">
        <v>0</v>
      </c>
      <c r="I1375" s="487">
        <v>0</v>
      </c>
      <c r="J1375" s="487">
        <v>0</v>
      </c>
    </row>
    <row r="1376" spans="1:10" x14ac:dyDescent="0.25">
      <c r="A1376" s="487">
        <v>100330</v>
      </c>
      <c r="B1376" s="6" t="s">
        <v>1277</v>
      </c>
      <c r="C1376" s="6" t="s">
        <v>87</v>
      </c>
      <c r="D1376" s="6" t="s">
        <v>108</v>
      </c>
      <c r="E1376" s="487">
        <v>26.09</v>
      </c>
      <c r="F1376" s="487">
        <v>8.9600000000000009</v>
      </c>
      <c r="G1376" s="487">
        <v>17.13</v>
      </c>
      <c r="H1376" s="487">
        <v>0</v>
      </c>
      <c r="I1376" s="487">
        <v>0</v>
      </c>
      <c r="J1376" s="487">
        <v>0</v>
      </c>
    </row>
    <row r="1377" spans="1:10" x14ac:dyDescent="0.25">
      <c r="A1377" s="487">
        <v>100331</v>
      </c>
      <c r="B1377" s="6" t="s">
        <v>1278</v>
      </c>
      <c r="C1377" s="6" t="s">
        <v>87</v>
      </c>
      <c r="D1377" s="6" t="s">
        <v>108</v>
      </c>
      <c r="E1377" s="487">
        <v>31.94</v>
      </c>
      <c r="F1377" s="487">
        <v>13.52</v>
      </c>
      <c r="G1377" s="487">
        <v>18.420000000000002</v>
      </c>
      <c r="H1377" s="487">
        <v>0</v>
      </c>
      <c r="I1377" s="487">
        <v>0</v>
      </c>
      <c r="J1377" s="487">
        <v>0</v>
      </c>
    </row>
    <row r="1378" spans="1:10" x14ac:dyDescent="0.25">
      <c r="A1378" s="487">
        <v>100434</v>
      </c>
      <c r="B1378" s="6" t="s">
        <v>1279</v>
      </c>
      <c r="C1378" s="6" t="s">
        <v>79</v>
      </c>
      <c r="D1378" s="6" t="s">
        <v>108</v>
      </c>
      <c r="E1378" s="487">
        <v>183.23</v>
      </c>
      <c r="F1378" s="487">
        <v>8.08</v>
      </c>
      <c r="G1378" s="487">
        <v>175.15</v>
      </c>
      <c r="H1378" s="487">
        <v>0</v>
      </c>
      <c r="I1378" s="487">
        <v>0</v>
      </c>
      <c r="J1378" s="487">
        <v>0</v>
      </c>
    </row>
    <row r="1379" spans="1:10" x14ac:dyDescent="0.25">
      <c r="A1379" s="487">
        <v>100435</v>
      </c>
      <c r="B1379" s="6" t="s">
        <v>1280</v>
      </c>
      <c r="C1379" s="6" t="s">
        <v>79</v>
      </c>
      <c r="D1379" s="6" t="s">
        <v>108</v>
      </c>
      <c r="E1379" s="487">
        <v>66.19</v>
      </c>
      <c r="F1379" s="487">
        <v>5.46</v>
      </c>
      <c r="G1379" s="487">
        <v>60.73</v>
      </c>
      <c r="H1379" s="487">
        <v>0</v>
      </c>
      <c r="I1379" s="487">
        <v>0</v>
      </c>
      <c r="J1379" s="487">
        <v>0</v>
      </c>
    </row>
    <row r="1380" spans="1:10" x14ac:dyDescent="0.25">
      <c r="A1380" s="487">
        <v>94227</v>
      </c>
      <c r="B1380" s="6" t="s">
        <v>1281</v>
      </c>
      <c r="C1380" s="6" t="s">
        <v>79</v>
      </c>
      <c r="D1380" s="6" t="s">
        <v>108</v>
      </c>
      <c r="E1380" s="487">
        <v>72.7</v>
      </c>
      <c r="F1380" s="487">
        <v>9.2899999999999991</v>
      </c>
      <c r="G1380" s="487">
        <v>63.41</v>
      </c>
      <c r="H1380" s="487">
        <v>0</v>
      </c>
      <c r="I1380" s="487">
        <v>0</v>
      </c>
      <c r="J1380" s="487">
        <v>0</v>
      </c>
    </row>
    <row r="1381" spans="1:10" x14ac:dyDescent="0.25">
      <c r="A1381" s="487">
        <v>94228</v>
      </c>
      <c r="B1381" s="6" t="s">
        <v>1282</v>
      </c>
      <c r="C1381" s="6" t="s">
        <v>79</v>
      </c>
      <c r="D1381" s="6" t="s">
        <v>108</v>
      </c>
      <c r="E1381" s="487">
        <v>99.54</v>
      </c>
      <c r="F1381" s="487">
        <v>12.61</v>
      </c>
      <c r="G1381" s="487">
        <v>86.93</v>
      </c>
      <c r="H1381" s="487">
        <v>0</v>
      </c>
      <c r="I1381" s="487">
        <v>0</v>
      </c>
      <c r="J1381" s="487">
        <v>0</v>
      </c>
    </row>
    <row r="1382" spans="1:10" x14ac:dyDescent="0.25">
      <c r="A1382" s="487">
        <v>94229</v>
      </c>
      <c r="B1382" s="6" t="s">
        <v>1283</v>
      </c>
      <c r="C1382" s="6" t="s">
        <v>79</v>
      </c>
      <c r="D1382" s="6" t="s">
        <v>108</v>
      </c>
      <c r="E1382" s="487">
        <v>193.02</v>
      </c>
      <c r="F1382" s="487">
        <v>22.37</v>
      </c>
      <c r="G1382" s="487">
        <v>170.65</v>
      </c>
      <c r="H1382" s="487">
        <v>0</v>
      </c>
      <c r="I1382" s="487">
        <v>0</v>
      </c>
      <c r="J1382" s="487">
        <v>0</v>
      </c>
    </row>
    <row r="1383" spans="1:10" x14ac:dyDescent="0.25">
      <c r="A1383" s="487">
        <v>94231</v>
      </c>
      <c r="B1383" s="6" t="s">
        <v>1284</v>
      </c>
      <c r="C1383" s="6" t="s">
        <v>79</v>
      </c>
      <c r="D1383" s="6" t="s">
        <v>108</v>
      </c>
      <c r="E1383" s="487">
        <v>58.61</v>
      </c>
      <c r="F1383" s="487">
        <v>6.46</v>
      </c>
      <c r="G1383" s="487">
        <v>52.15</v>
      </c>
      <c r="H1383" s="487">
        <v>0</v>
      </c>
      <c r="I1383" s="487">
        <v>0</v>
      </c>
      <c r="J1383" s="487">
        <v>0</v>
      </c>
    </row>
    <row r="1384" spans="1:10" x14ac:dyDescent="0.25">
      <c r="A1384" s="487">
        <v>94449</v>
      </c>
      <c r="B1384" s="6" t="s">
        <v>1285</v>
      </c>
      <c r="C1384" s="6" t="s">
        <v>87</v>
      </c>
      <c r="D1384" s="6" t="s">
        <v>108</v>
      </c>
      <c r="E1384" s="487">
        <v>74.930000000000007</v>
      </c>
      <c r="F1384" s="487">
        <v>5.12</v>
      </c>
      <c r="G1384" s="487">
        <v>69.81</v>
      </c>
      <c r="H1384" s="487">
        <v>0</v>
      </c>
      <c r="I1384" s="487">
        <v>0</v>
      </c>
      <c r="J1384" s="487">
        <v>0</v>
      </c>
    </row>
    <row r="1385" spans="1:10" x14ac:dyDescent="0.25">
      <c r="A1385" s="487">
        <v>92255</v>
      </c>
      <c r="B1385" s="6" t="s">
        <v>1286</v>
      </c>
      <c r="C1385" s="6" t="s">
        <v>40</v>
      </c>
      <c r="D1385" s="6" t="s">
        <v>437</v>
      </c>
      <c r="E1385" s="487">
        <v>195.79</v>
      </c>
      <c r="F1385" s="487">
        <v>87.94</v>
      </c>
      <c r="G1385" s="487">
        <v>52.04</v>
      </c>
      <c r="H1385" s="487">
        <v>54.55</v>
      </c>
      <c r="I1385" s="487">
        <v>0</v>
      </c>
      <c r="J1385" s="487">
        <v>1.26</v>
      </c>
    </row>
    <row r="1386" spans="1:10" x14ac:dyDescent="0.25">
      <c r="A1386" s="487">
        <v>92256</v>
      </c>
      <c r="B1386" s="6" t="s">
        <v>1287</v>
      </c>
      <c r="C1386" s="6" t="s">
        <v>40</v>
      </c>
      <c r="D1386" s="6" t="s">
        <v>437</v>
      </c>
      <c r="E1386" s="487">
        <v>243.12</v>
      </c>
      <c r="F1386" s="487">
        <v>127</v>
      </c>
      <c r="G1386" s="487">
        <v>60.34</v>
      </c>
      <c r="H1386" s="487">
        <v>54.52</v>
      </c>
      <c r="I1386" s="487">
        <v>0</v>
      </c>
      <c r="J1386" s="487">
        <v>1.26</v>
      </c>
    </row>
    <row r="1387" spans="1:10" x14ac:dyDescent="0.25">
      <c r="A1387" s="487">
        <v>92257</v>
      </c>
      <c r="B1387" s="6" t="s">
        <v>1288</v>
      </c>
      <c r="C1387" s="6" t="s">
        <v>40</v>
      </c>
      <c r="D1387" s="6" t="s">
        <v>437</v>
      </c>
      <c r="E1387" s="487">
        <v>289.91000000000003</v>
      </c>
      <c r="F1387" s="487">
        <v>165.57</v>
      </c>
      <c r="G1387" s="487">
        <v>68.55</v>
      </c>
      <c r="H1387" s="487">
        <v>54.53</v>
      </c>
      <c r="I1387" s="487">
        <v>0</v>
      </c>
      <c r="J1387" s="487">
        <v>1.26</v>
      </c>
    </row>
    <row r="1388" spans="1:10" x14ac:dyDescent="0.25">
      <c r="A1388" s="487">
        <v>92258</v>
      </c>
      <c r="B1388" s="6" t="s">
        <v>1289</v>
      </c>
      <c r="C1388" s="6" t="s">
        <v>40</v>
      </c>
      <c r="D1388" s="6" t="s">
        <v>437</v>
      </c>
      <c r="E1388" s="487">
        <v>365.14</v>
      </c>
      <c r="F1388" s="487">
        <v>227.52</v>
      </c>
      <c r="G1388" s="487">
        <v>81.84</v>
      </c>
      <c r="H1388" s="487">
        <v>54.52</v>
      </c>
      <c r="I1388" s="487">
        <v>0</v>
      </c>
      <c r="J1388" s="487">
        <v>1.26</v>
      </c>
    </row>
    <row r="1389" spans="1:10" x14ac:dyDescent="0.25">
      <c r="A1389" s="487">
        <v>92568</v>
      </c>
      <c r="B1389" s="6" t="s">
        <v>1290</v>
      </c>
      <c r="C1389" s="6" t="s">
        <v>87</v>
      </c>
      <c r="D1389" s="6" t="s">
        <v>437</v>
      </c>
      <c r="E1389" s="487">
        <v>164.4</v>
      </c>
      <c r="F1389" s="487">
        <v>11.54</v>
      </c>
      <c r="G1389" s="487">
        <v>152.86000000000001</v>
      </c>
      <c r="H1389" s="487">
        <v>0</v>
      </c>
      <c r="I1389" s="487">
        <v>0</v>
      </c>
      <c r="J1389" s="487">
        <v>0</v>
      </c>
    </row>
    <row r="1390" spans="1:10" x14ac:dyDescent="0.25">
      <c r="A1390" s="487">
        <v>92569</v>
      </c>
      <c r="B1390" s="6" t="s">
        <v>1291</v>
      </c>
      <c r="C1390" s="6" t="s">
        <v>87</v>
      </c>
      <c r="D1390" s="6" t="s">
        <v>437</v>
      </c>
      <c r="E1390" s="487">
        <v>92.35</v>
      </c>
      <c r="F1390" s="487">
        <v>5.01</v>
      </c>
      <c r="G1390" s="487">
        <v>87.34</v>
      </c>
      <c r="H1390" s="487">
        <v>0</v>
      </c>
      <c r="I1390" s="487">
        <v>0</v>
      </c>
      <c r="J1390" s="487">
        <v>0</v>
      </c>
    </row>
    <row r="1391" spans="1:10" x14ac:dyDescent="0.25">
      <c r="A1391" s="487">
        <v>92570</v>
      </c>
      <c r="B1391" s="6" t="s">
        <v>1292</v>
      </c>
      <c r="C1391" s="6" t="s">
        <v>87</v>
      </c>
      <c r="D1391" s="6" t="s">
        <v>437</v>
      </c>
      <c r="E1391" s="487">
        <v>59.04</v>
      </c>
      <c r="F1391" s="487">
        <v>2.35</v>
      </c>
      <c r="G1391" s="487">
        <v>56.69</v>
      </c>
      <c r="H1391" s="487">
        <v>0</v>
      </c>
      <c r="I1391" s="487">
        <v>0</v>
      </c>
      <c r="J1391" s="487">
        <v>0</v>
      </c>
    </row>
    <row r="1392" spans="1:10" x14ac:dyDescent="0.25">
      <c r="A1392" s="487">
        <v>92571</v>
      </c>
      <c r="B1392" s="6" t="s">
        <v>1293</v>
      </c>
      <c r="C1392" s="6" t="s">
        <v>87</v>
      </c>
      <c r="D1392" s="6" t="s">
        <v>437</v>
      </c>
      <c r="E1392" s="487">
        <v>173.8</v>
      </c>
      <c r="F1392" s="487">
        <v>18.21</v>
      </c>
      <c r="G1392" s="487">
        <v>155.59</v>
      </c>
      <c r="H1392" s="487">
        <v>0</v>
      </c>
      <c r="I1392" s="487">
        <v>0</v>
      </c>
      <c r="J1392" s="487">
        <v>0</v>
      </c>
    </row>
    <row r="1393" spans="1:10" x14ac:dyDescent="0.25">
      <c r="A1393" s="487">
        <v>92572</v>
      </c>
      <c r="B1393" s="6" t="s">
        <v>1294</v>
      </c>
      <c r="C1393" s="6" t="s">
        <v>87</v>
      </c>
      <c r="D1393" s="6" t="s">
        <v>437</v>
      </c>
      <c r="E1393" s="487">
        <v>105.19</v>
      </c>
      <c r="F1393" s="487">
        <v>9.26</v>
      </c>
      <c r="G1393" s="487">
        <v>95.93</v>
      </c>
      <c r="H1393" s="487">
        <v>0</v>
      </c>
      <c r="I1393" s="487">
        <v>0</v>
      </c>
      <c r="J1393" s="487">
        <v>0</v>
      </c>
    </row>
    <row r="1394" spans="1:10" x14ac:dyDescent="0.25">
      <c r="A1394" s="487">
        <v>92573</v>
      </c>
      <c r="B1394" s="6" t="s">
        <v>1295</v>
      </c>
      <c r="C1394" s="6" t="s">
        <v>87</v>
      </c>
      <c r="D1394" s="6" t="s">
        <v>437</v>
      </c>
      <c r="E1394" s="487">
        <v>63</v>
      </c>
      <c r="F1394" s="487">
        <v>5.35</v>
      </c>
      <c r="G1394" s="487">
        <v>57.65</v>
      </c>
      <c r="H1394" s="487">
        <v>0</v>
      </c>
      <c r="I1394" s="487">
        <v>0</v>
      </c>
      <c r="J1394" s="487">
        <v>0</v>
      </c>
    </row>
    <row r="1395" spans="1:10" x14ac:dyDescent="0.25">
      <c r="A1395" s="487">
        <v>92574</v>
      </c>
      <c r="B1395" s="6" t="s">
        <v>1296</v>
      </c>
      <c r="C1395" s="6" t="s">
        <v>87</v>
      </c>
      <c r="D1395" s="6" t="s">
        <v>437</v>
      </c>
      <c r="E1395" s="487">
        <v>166.98</v>
      </c>
      <c r="F1395" s="487">
        <v>12.53</v>
      </c>
      <c r="G1395" s="487">
        <v>154.44</v>
      </c>
      <c r="H1395" s="487">
        <v>0</v>
      </c>
      <c r="I1395" s="487">
        <v>0</v>
      </c>
      <c r="J1395" s="487">
        <v>0.01</v>
      </c>
    </row>
    <row r="1396" spans="1:10" x14ac:dyDescent="0.25">
      <c r="A1396" s="487">
        <v>92575</v>
      </c>
      <c r="B1396" s="6" t="s">
        <v>1297</v>
      </c>
      <c r="C1396" s="6" t="s">
        <v>87</v>
      </c>
      <c r="D1396" s="6" t="s">
        <v>437</v>
      </c>
      <c r="E1396" s="487">
        <v>84.36</v>
      </c>
      <c r="F1396" s="487">
        <v>4.92</v>
      </c>
      <c r="G1396" s="487">
        <v>79.44</v>
      </c>
      <c r="H1396" s="487">
        <v>0</v>
      </c>
      <c r="I1396" s="487">
        <v>0</v>
      </c>
      <c r="J1396" s="487">
        <v>0</v>
      </c>
    </row>
    <row r="1397" spans="1:10" x14ac:dyDescent="0.25">
      <c r="A1397" s="487">
        <v>92576</v>
      </c>
      <c r="B1397" s="6" t="s">
        <v>1298</v>
      </c>
      <c r="C1397" s="6" t="s">
        <v>87</v>
      </c>
      <c r="D1397" s="6" t="s">
        <v>437</v>
      </c>
      <c r="E1397" s="487">
        <v>46.57</v>
      </c>
      <c r="F1397" s="487">
        <v>1.87</v>
      </c>
      <c r="G1397" s="487">
        <v>44.7</v>
      </c>
      <c r="H1397" s="487">
        <v>0</v>
      </c>
      <c r="I1397" s="487">
        <v>0</v>
      </c>
      <c r="J1397" s="487">
        <v>0</v>
      </c>
    </row>
    <row r="1398" spans="1:10" x14ac:dyDescent="0.25">
      <c r="A1398" s="487">
        <v>92577</v>
      </c>
      <c r="B1398" s="6" t="s">
        <v>1299</v>
      </c>
      <c r="C1398" s="6" t="s">
        <v>87</v>
      </c>
      <c r="D1398" s="6" t="s">
        <v>437</v>
      </c>
      <c r="E1398" s="487">
        <v>176.96</v>
      </c>
      <c r="F1398" s="487">
        <v>19.12</v>
      </c>
      <c r="G1398" s="487">
        <v>157.83000000000001</v>
      </c>
      <c r="H1398" s="487">
        <v>0</v>
      </c>
      <c r="I1398" s="487">
        <v>0</v>
      </c>
      <c r="J1398" s="487">
        <v>0.01</v>
      </c>
    </row>
    <row r="1399" spans="1:10" x14ac:dyDescent="0.25">
      <c r="A1399" s="487">
        <v>92578</v>
      </c>
      <c r="B1399" s="6" t="s">
        <v>1300</v>
      </c>
      <c r="C1399" s="6" t="s">
        <v>87</v>
      </c>
      <c r="D1399" s="6" t="s">
        <v>437</v>
      </c>
      <c r="E1399" s="487">
        <v>89.89</v>
      </c>
      <c r="F1399" s="487">
        <v>8.7100000000000009</v>
      </c>
      <c r="G1399" s="487">
        <v>81.180000000000007</v>
      </c>
      <c r="H1399" s="487">
        <v>0</v>
      </c>
      <c r="I1399" s="487">
        <v>0</v>
      </c>
      <c r="J1399" s="487">
        <v>0</v>
      </c>
    </row>
    <row r="1400" spans="1:10" x14ac:dyDescent="0.25">
      <c r="A1400" s="487">
        <v>92579</v>
      </c>
      <c r="B1400" s="6" t="s">
        <v>1301</v>
      </c>
      <c r="C1400" s="6" t="s">
        <v>87</v>
      </c>
      <c r="D1400" s="6" t="s">
        <v>437</v>
      </c>
      <c r="E1400" s="487">
        <v>49.73</v>
      </c>
      <c r="F1400" s="487">
        <v>4.26</v>
      </c>
      <c r="G1400" s="487">
        <v>45.47</v>
      </c>
      <c r="H1400" s="487">
        <v>0</v>
      </c>
      <c r="I1400" s="487">
        <v>0</v>
      </c>
      <c r="J1400" s="487">
        <v>0</v>
      </c>
    </row>
    <row r="1401" spans="1:10" x14ac:dyDescent="0.25">
      <c r="A1401" s="487">
        <v>92580</v>
      </c>
      <c r="B1401" s="6" t="s">
        <v>1302</v>
      </c>
      <c r="C1401" s="6" t="s">
        <v>87</v>
      </c>
      <c r="D1401" s="6" t="s">
        <v>437</v>
      </c>
      <c r="E1401" s="487">
        <v>61.9</v>
      </c>
      <c r="F1401" s="487">
        <v>6.84</v>
      </c>
      <c r="G1401" s="487">
        <v>55.06</v>
      </c>
      <c r="H1401" s="487">
        <v>0</v>
      </c>
      <c r="I1401" s="487">
        <v>0</v>
      </c>
      <c r="J1401" s="487">
        <v>0</v>
      </c>
    </row>
    <row r="1402" spans="1:10" x14ac:dyDescent="0.25">
      <c r="A1402" s="487">
        <v>92581</v>
      </c>
      <c r="B1402" s="6" t="s">
        <v>1303</v>
      </c>
      <c r="C1402" s="6" t="s">
        <v>87</v>
      </c>
      <c r="D1402" s="6" t="s">
        <v>437</v>
      </c>
      <c r="E1402" s="487">
        <v>64.77</v>
      </c>
      <c r="F1402" s="487">
        <v>6.26</v>
      </c>
      <c r="G1402" s="487">
        <v>58.51</v>
      </c>
      <c r="H1402" s="487">
        <v>0</v>
      </c>
      <c r="I1402" s="487">
        <v>0</v>
      </c>
      <c r="J1402" s="487">
        <v>0</v>
      </c>
    </row>
    <row r="1403" spans="1:10" x14ac:dyDescent="0.25">
      <c r="A1403" s="487">
        <v>92582</v>
      </c>
      <c r="B1403" s="6" t="s">
        <v>1304</v>
      </c>
      <c r="C1403" s="6" t="s">
        <v>40</v>
      </c>
      <c r="D1403" s="6" t="s">
        <v>437</v>
      </c>
      <c r="E1403" s="487">
        <v>879.66</v>
      </c>
      <c r="F1403" s="487">
        <v>124.86</v>
      </c>
      <c r="G1403" s="487">
        <v>699.03</v>
      </c>
      <c r="H1403" s="487">
        <v>54.51</v>
      </c>
      <c r="I1403" s="487">
        <v>0</v>
      </c>
      <c r="J1403" s="487">
        <v>1.26</v>
      </c>
    </row>
    <row r="1404" spans="1:10" x14ac:dyDescent="0.25">
      <c r="A1404" s="487">
        <v>92584</v>
      </c>
      <c r="B1404" s="6" t="s">
        <v>1305</v>
      </c>
      <c r="C1404" s="6" t="s">
        <v>40</v>
      </c>
      <c r="D1404" s="6" t="s">
        <v>437</v>
      </c>
      <c r="E1404" s="488">
        <v>1040.6500000000001</v>
      </c>
      <c r="F1404" s="487">
        <v>124.85</v>
      </c>
      <c r="G1404" s="487">
        <v>860.03</v>
      </c>
      <c r="H1404" s="487">
        <v>54.51</v>
      </c>
      <c r="I1404" s="487">
        <v>0</v>
      </c>
      <c r="J1404" s="487">
        <v>1.26</v>
      </c>
    </row>
    <row r="1405" spans="1:10" x14ac:dyDescent="0.25">
      <c r="A1405" s="487">
        <v>92586</v>
      </c>
      <c r="B1405" s="6" t="s">
        <v>1306</v>
      </c>
      <c r="C1405" s="6" t="s">
        <v>40</v>
      </c>
      <c r="D1405" s="6" t="s">
        <v>437</v>
      </c>
      <c r="E1405" s="488">
        <v>1201.6300000000001</v>
      </c>
      <c r="F1405" s="487">
        <v>124.85</v>
      </c>
      <c r="G1405" s="488">
        <v>1021.01</v>
      </c>
      <c r="H1405" s="487">
        <v>54.51</v>
      </c>
      <c r="I1405" s="487">
        <v>0</v>
      </c>
      <c r="J1405" s="487">
        <v>1.26</v>
      </c>
    </row>
    <row r="1406" spans="1:10" x14ac:dyDescent="0.25">
      <c r="A1406" s="487">
        <v>92588</v>
      </c>
      <c r="B1406" s="6" t="s">
        <v>1307</v>
      </c>
      <c r="C1406" s="6" t="s">
        <v>40</v>
      </c>
      <c r="D1406" s="6" t="s">
        <v>437</v>
      </c>
      <c r="E1406" s="488">
        <v>1522.21</v>
      </c>
      <c r="F1406" s="487">
        <v>182.43</v>
      </c>
      <c r="G1406" s="488">
        <v>1284.02</v>
      </c>
      <c r="H1406" s="487">
        <v>54.5</v>
      </c>
      <c r="I1406" s="487">
        <v>0</v>
      </c>
      <c r="J1406" s="487">
        <v>1.26</v>
      </c>
    </row>
    <row r="1407" spans="1:10" x14ac:dyDescent="0.25">
      <c r="A1407" s="487">
        <v>92590</v>
      </c>
      <c r="B1407" s="6" t="s">
        <v>1308</v>
      </c>
      <c r="C1407" s="6" t="s">
        <v>40</v>
      </c>
      <c r="D1407" s="6" t="s">
        <v>437</v>
      </c>
      <c r="E1407" s="488">
        <v>1683.19</v>
      </c>
      <c r="F1407" s="487">
        <v>182.43</v>
      </c>
      <c r="G1407" s="488">
        <v>1445</v>
      </c>
      <c r="H1407" s="487">
        <v>54.5</v>
      </c>
      <c r="I1407" s="487">
        <v>0</v>
      </c>
      <c r="J1407" s="487">
        <v>1.26</v>
      </c>
    </row>
    <row r="1408" spans="1:10" x14ac:dyDescent="0.25">
      <c r="A1408" s="487">
        <v>92592</v>
      </c>
      <c r="B1408" s="6" t="s">
        <v>1309</v>
      </c>
      <c r="C1408" s="6" t="s">
        <v>40</v>
      </c>
      <c r="D1408" s="6" t="s">
        <v>437</v>
      </c>
      <c r="E1408" s="488">
        <v>1890.96</v>
      </c>
      <c r="F1408" s="487">
        <v>220.95</v>
      </c>
      <c r="G1408" s="488">
        <v>1614.25</v>
      </c>
      <c r="H1408" s="487">
        <v>54.5</v>
      </c>
      <c r="I1408" s="487">
        <v>0</v>
      </c>
      <c r="J1408" s="487">
        <v>1.26</v>
      </c>
    </row>
    <row r="1409" spans="1:10" x14ac:dyDescent="0.25">
      <c r="A1409" s="487">
        <v>92594</v>
      </c>
      <c r="B1409" s="6" t="s">
        <v>1310</v>
      </c>
      <c r="C1409" s="6" t="s">
        <v>40</v>
      </c>
      <c r="D1409" s="6" t="s">
        <v>437</v>
      </c>
      <c r="E1409" s="488">
        <v>2204.9499999999998</v>
      </c>
      <c r="F1409" s="487">
        <v>239.45</v>
      </c>
      <c r="G1409" s="488">
        <v>1909.74</v>
      </c>
      <c r="H1409" s="487">
        <v>54.5</v>
      </c>
      <c r="I1409" s="487">
        <v>0</v>
      </c>
      <c r="J1409" s="487">
        <v>1.26</v>
      </c>
    </row>
    <row r="1410" spans="1:10" x14ac:dyDescent="0.25">
      <c r="A1410" s="487">
        <v>92596</v>
      </c>
      <c r="B1410" s="6" t="s">
        <v>1311</v>
      </c>
      <c r="C1410" s="6" t="s">
        <v>40</v>
      </c>
      <c r="D1410" s="6" t="s">
        <v>437</v>
      </c>
      <c r="E1410" s="488">
        <v>2448.0500000000002</v>
      </c>
      <c r="F1410" s="487">
        <v>301.42</v>
      </c>
      <c r="G1410" s="488">
        <v>2090.87</v>
      </c>
      <c r="H1410" s="487">
        <v>54.5</v>
      </c>
      <c r="I1410" s="487">
        <v>0</v>
      </c>
      <c r="J1410" s="487">
        <v>1.26</v>
      </c>
    </row>
    <row r="1411" spans="1:10" x14ac:dyDescent="0.25">
      <c r="A1411" s="487">
        <v>92598</v>
      </c>
      <c r="B1411" s="6" t="s">
        <v>1312</v>
      </c>
      <c r="C1411" s="6" t="s">
        <v>40</v>
      </c>
      <c r="D1411" s="6" t="s">
        <v>437</v>
      </c>
      <c r="E1411" s="488">
        <v>2609.04</v>
      </c>
      <c r="F1411" s="487">
        <v>301.42</v>
      </c>
      <c r="G1411" s="488">
        <v>2251.86</v>
      </c>
      <c r="H1411" s="487">
        <v>54.5</v>
      </c>
      <c r="I1411" s="487">
        <v>0</v>
      </c>
      <c r="J1411" s="487">
        <v>1.26</v>
      </c>
    </row>
    <row r="1412" spans="1:10" x14ac:dyDescent="0.25">
      <c r="A1412" s="487">
        <v>92600</v>
      </c>
      <c r="B1412" s="6" t="s">
        <v>1313</v>
      </c>
      <c r="C1412" s="6" t="s">
        <v>40</v>
      </c>
      <c r="D1412" s="6" t="s">
        <v>437</v>
      </c>
      <c r="E1412" s="488">
        <v>2810.76</v>
      </c>
      <c r="F1412" s="487">
        <v>301.42</v>
      </c>
      <c r="G1412" s="488">
        <v>2453.58</v>
      </c>
      <c r="H1412" s="487">
        <v>54.5</v>
      </c>
      <c r="I1412" s="487">
        <v>0</v>
      </c>
      <c r="J1412" s="487">
        <v>1.26</v>
      </c>
    </row>
    <row r="1413" spans="1:10" x14ac:dyDescent="0.25">
      <c r="A1413" s="487">
        <v>92602</v>
      </c>
      <c r="B1413" s="6" t="s">
        <v>9499</v>
      </c>
      <c r="C1413" s="6" t="s">
        <v>40</v>
      </c>
      <c r="D1413" s="6" t="s">
        <v>437</v>
      </c>
      <c r="E1413" s="487">
        <v>879.66</v>
      </c>
      <c r="F1413" s="487">
        <v>124.86</v>
      </c>
      <c r="G1413" s="487">
        <v>699.03</v>
      </c>
      <c r="H1413" s="487">
        <v>54.51</v>
      </c>
      <c r="I1413" s="487">
        <v>0</v>
      </c>
      <c r="J1413" s="487">
        <v>1.26</v>
      </c>
    </row>
    <row r="1414" spans="1:10" x14ac:dyDescent="0.25">
      <c r="A1414" s="487">
        <v>92604</v>
      </c>
      <c r="B1414" s="6" t="s">
        <v>1314</v>
      </c>
      <c r="C1414" s="6" t="s">
        <v>40</v>
      </c>
      <c r="D1414" s="6" t="s">
        <v>437</v>
      </c>
      <c r="E1414" s="487">
        <v>999.91</v>
      </c>
      <c r="F1414" s="487">
        <v>124.86</v>
      </c>
      <c r="G1414" s="487">
        <v>819.28</v>
      </c>
      <c r="H1414" s="487">
        <v>54.51</v>
      </c>
      <c r="I1414" s="487">
        <v>0</v>
      </c>
      <c r="J1414" s="487">
        <v>1.26</v>
      </c>
    </row>
    <row r="1415" spans="1:10" x14ac:dyDescent="0.25">
      <c r="A1415" s="487">
        <v>92606</v>
      </c>
      <c r="B1415" s="6" t="s">
        <v>1315</v>
      </c>
      <c r="C1415" s="6" t="s">
        <v>40</v>
      </c>
      <c r="D1415" s="6" t="s">
        <v>437</v>
      </c>
      <c r="E1415" s="488">
        <v>1160.9000000000001</v>
      </c>
      <c r="F1415" s="487">
        <v>124.85</v>
      </c>
      <c r="G1415" s="487">
        <v>980.28</v>
      </c>
      <c r="H1415" s="487">
        <v>54.51</v>
      </c>
      <c r="I1415" s="487">
        <v>0</v>
      </c>
      <c r="J1415" s="487">
        <v>1.26</v>
      </c>
    </row>
    <row r="1416" spans="1:10" x14ac:dyDescent="0.25">
      <c r="A1416" s="487">
        <v>92608</v>
      </c>
      <c r="B1416" s="6" t="s">
        <v>1316</v>
      </c>
      <c r="C1416" s="6" t="s">
        <v>40</v>
      </c>
      <c r="D1416" s="6" t="s">
        <v>437</v>
      </c>
      <c r="E1416" s="488">
        <v>1440.74</v>
      </c>
      <c r="F1416" s="487">
        <v>182.43</v>
      </c>
      <c r="G1416" s="488">
        <v>1202.55</v>
      </c>
      <c r="H1416" s="487">
        <v>54.5</v>
      </c>
      <c r="I1416" s="487">
        <v>0</v>
      </c>
      <c r="J1416" s="487">
        <v>1.26</v>
      </c>
    </row>
    <row r="1417" spans="1:10" x14ac:dyDescent="0.25">
      <c r="A1417" s="487">
        <v>92610</v>
      </c>
      <c r="B1417" s="6" t="s">
        <v>1317</v>
      </c>
      <c r="C1417" s="6" t="s">
        <v>40</v>
      </c>
      <c r="D1417" s="6" t="s">
        <v>437</v>
      </c>
      <c r="E1417" s="488">
        <v>1601.72</v>
      </c>
      <c r="F1417" s="487">
        <v>182.43</v>
      </c>
      <c r="G1417" s="488">
        <v>1363.53</v>
      </c>
      <c r="H1417" s="487">
        <v>54.5</v>
      </c>
      <c r="I1417" s="487">
        <v>0</v>
      </c>
      <c r="J1417" s="487">
        <v>1.26</v>
      </c>
    </row>
    <row r="1418" spans="1:10" x14ac:dyDescent="0.25">
      <c r="A1418" s="487">
        <v>92612</v>
      </c>
      <c r="B1418" s="6" t="s">
        <v>1318</v>
      </c>
      <c r="C1418" s="6" t="s">
        <v>40</v>
      </c>
      <c r="D1418" s="6" t="s">
        <v>437</v>
      </c>
      <c r="E1418" s="488">
        <v>1809.49</v>
      </c>
      <c r="F1418" s="487">
        <v>220.95</v>
      </c>
      <c r="G1418" s="488">
        <v>1532.78</v>
      </c>
      <c r="H1418" s="487">
        <v>54.5</v>
      </c>
      <c r="I1418" s="487">
        <v>0</v>
      </c>
      <c r="J1418" s="487">
        <v>1.26</v>
      </c>
    </row>
    <row r="1419" spans="1:10" x14ac:dyDescent="0.25">
      <c r="A1419" s="487">
        <v>92614</v>
      </c>
      <c r="B1419" s="6" t="s">
        <v>1319</v>
      </c>
      <c r="C1419" s="6" t="s">
        <v>40</v>
      </c>
      <c r="D1419" s="6" t="s">
        <v>437</v>
      </c>
      <c r="E1419" s="488">
        <v>2042</v>
      </c>
      <c r="F1419" s="487">
        <v>239.45</v>
      </c>
      <c r="G1419" s="488">
        <v>1746.79</v>
      </c>
      <c r="H1419" s="487">
        <v>54.5</v>
      </c>
      <c r="I1419" s="487">
        <v>0</v>
      </c>
      <c r="J1419" s="487">
        <v>1.26</v>
      </c>
    </row>
    <row r="1420" spans="1:10" x14ac:dyDescent="0.25">
      <c r="A1420" s="487">
        <v>92616</v>
      </c>
      <c r="B1420" s="6" t="s">
        <v>1320</v>
      </c>
      <c r="C1420" s="6" t="s">
        <v>40</v>
      </c>
      <c r="D1420" s="6" t="s">
        <v>437</v>
      </c>
      <c r="E1420" s="488">
        <v>2325.85</v>
      </c>
      <c r="F1420" s="487">
        <v>301.43</v>
      </c>
      <c r="G1420" s="488">
        <v>1968.66</v>
      </c>
      <c r="H1420" s="487">
        <v>54.5</v>
      </c>
      <c r="I1420" s="487">
        <v>0</v>
      </c>
      <c r="J1420" s="487">
        <v>1.26</v>
      </c>
    </row>
    <row r="1421" spans="1:10" x14ac:dyDescent="0.25">
      <c r="A1421" s="487">
        <v>92618</v>
      </c>
      <c r="B1421" s="6" t="s">
        <v>1321</v>
      </c>
      <c r="C1421" s="6" t="s">
        <v>40</v>
      </c>
      <c r="D1421" s="6" t="s">
        <v>437</v>
      </c>
      <c r="E1421" s="488">
        <v>2486.83</v>
      </c>
      <c r="F1421" s="487">
        <v>301.42</v>
      </c>
      <c r="G1421" s="488">
        <v>2129.65</v>
      </c>
      <c r="H1421" s="487">
        <v>54.5</v>
      </c>
      <c r="I1421" s="487">
        <v>0</v>
      </c>
      <c r="J1421" s="487">
        <v>1.26</v>
      </c>
    </row>
    <row r="1422" spans="1:10" x14ac:dyDescent="0.25">
      <c r="A1422" s="487">
        <v>92620</v>
      </c>
      <c r="B1422" s="6" t="s">
        <v>1322</v>
      </c>
      <c r="C1422" s="6" t="s">
        <v>40</v>
      </c>
      <c r="D1422" s="6" t="s">
        <v>437</v>
      </c>
      <c r="E1422" s="488">
        <v>2647.82</v>
      </c>
      <c r="F1422" s="487">
        <v>301.42</v>
      </c>
      <c r="G1422" s="488">
        <v>2290.64</v>
      </c>
      <c r="H1422" s="487">
        <v>54.5</v>
      </c>
      <c r="I1422" s="487">
        <v>0</v>
      </c>
      <c r="J1422" s="487">
        <v>1.26</v>
      </c>
    </row>
    <row r="1423" spans="1:10" x14ac:dyDescent="0.25">
      <c r="A1423" s="487">
        <v>100357</v>
      </c>
      <c r="B1423" s="6" t="s">
        <v>1323</v>
      </c>
      <c r="C1423" s="6" t="s">
        <v>40</v>
      </c>
      <c r="D1423" s="6" t="s">
        <v>437</v>
      </c>
      <c r="E1423" s="487">
        <v>827.72</v>
      </c>
      <c r="F1423" s="487">
        <v>293.31</v>
      </c>
      <c r="G1423" s="487">
        <v>478.64</v>
      </c>
      <c r="H1423" s="487">
        <v>54.51</v>
      </c>
      <c r="I1423" s="487">
        <v>0</v>
      </c>
      <c r="J1423" s="487">
        <v>1.26</v>
      </c>
    </row>
    <row r="1424" spans="1:10" x14ac:dyDescent="0.25">
      <c r="A1424" s="487">
        <v>100358</v>
      </c>
      <c r="B1424" s="6" t="s">
        <v>1324</v>
      </c>
      <c r="C1424" s="6" t="s">
        <v>40</v>
      </c>
      <c r="D1424" s="6" t="s">
        <v>437</v>
      </c>
      <c r="E1424" s="488">
        <v>1147.77</v>
      </c>
      <c r="F1424" s="487">
        <v>481.13</v>
      </c>
      <c r="G1424" s="487">
        <v>610.87</v>
      </c>
      <c r="H1424" s="487">
        <v>54.51</v>
      </c>
      <c r="I1424" s="487">
        <v>0</v>
      </c>
      <c r="J1424" s="487">
        <v>1.26</v>
      </c>
    </row>
    <row r="1425" spans="1:10" x14ac:dyDescent="0.25">
      <c r="A1425" s="487">
        <v>100359</v>
      </c>
      <c r="B1425" s="6" t="s">
        <v>1325</v>
      </c>
      <c r="C1425" s="6" t="s">
        <v>40</v>
      </c>
      <c r="D1425" s="6" t="s">
        <v>437</v>
      </c>
      <c r="E1425" s="488">
        <v>1192.8699999999999</v>
      </c>
      <c r="F1425" s="487">
        <v>481.13</v>
      </c>
      <c r="G1425" s="487">
        <v>655.97</v>
      </c>
      <c r="H1425" s="487">
        <v>54.51</v>
      </c>
      <c r="I1425" s="487">
        <v>0</v>
      </c>
      <c r="J1425" s="487">
        <v>1.26</v>
      </c>
    </row>
    <row r="1426" spans="1:10" x14ac:dyDescent="0.25">
      <c r="A1426" s="487">
        <v>100360</v>
      </c>
      <c r="B1426" s="6" t="s">
        <v>1326</v>
      </c>
      <c r="C1426" s="6" t="s">
        <v>40</v>
      </c>
      <c r="D1426" s="6" t="s">
        <v>437</v>
      </c>
      <c r="E1426" s="488">
        <v>1317.41</v>
      </c>
      <c r="F1426" s="487">
        <v>531.22</v>
      </c>
      <c r="G1426" s="487">
        <v>730.43</v>
      </c>
      <c r="H1426" s="487">
        <v>54.5</v>
      </c>
      <c r="I1426" s="487">
        <v>0</v>
      </c>
      <c r="J1426" s="487">
        <v>1.26</v>
      </c>
    </row>
    <row r="1427" spans="1:10" x14ac:dyDescent="0.25">
      <c r="A1427" s="487">
        <v>100361</v>
      </c>
      <c r="B1427" s="6" t="s">
        <v>1327</v>
      </c>
      <c r="C1427" s="6" t="s">
        <v>40</v>
      </c>
      <c r="D1427" s="6" t="s">
        <v>437</v>
      </c>
      <c r="E1427" s="488">
        <v>1656.08</v>
      </c>
      <c r="F1427" s="487">
        <v>719.01</v>
      </c>
      <c r="G1427" s="487">
        <v>881.31</v>
      </c>
      <c r="H1427" s="487">
        <v>54.5</v>
      </c>
      <c r="I1427" s="487">
        <v>0</v>
      </c>
      <c r="J1427" s="487">
        <v>1.26</v>
      </c>
    </row>
    <row r="1428" spans="1:10" x14ac:dyDescent="0.25">
      <c r="A1428" s="487">
        <v>100362</v>
      </c>
      <c r="B1428" s="6" t="s">
        <v>1328</v>
      </c>
      <c r="C1428" s="6" t="s">
        <v>40</v>
      </c>
      <c r="D1428" s="6" t="s">
        <v>437</v>
      </c>
      <c r="E1428" s="488">
        <v>2260.06</v>
      </c>
      <c r="F1428" s="487">
        <v>767.55</v>
      </c>
      <c r="G1428" s="488">
        <v>1436.75</v>
      </c>
      <c r="H1428" s="487">
        <v>54.5</v>
      </c>
      <c r="I1428" s="487">
        <v>0</v>
      </c>
      <c r="J1428" s="487">
        <v>1.26</v>
      </c>
    </row>
    <row r="1429" spans="1:10" x14ac:dyDescent="0.25">
      <c r="A1429" s="487">
        <v>100363</v>
      </c>
      <c r="B1429" s="6" t="s">
        <v>1329</v>
      </c>
      <c r="C1429" s="6" t="s">
        <v>40</v>
      </c>
      <c r="D1429" s="6" t="s">
        <v>437</v>
      </c>
      <c r="E1429" s="488">
        <v>2316.41</v>
      </c>
      <c r="F1429" s="487">
        <v>767.55</v>
      </c>
      <c r="G1429" s="488">
        <v>1493.1</v>
      </c>
      <c r="H1429" s="487">
        <v>54.5</v>
      </c>
      <c r="I1429" s="487">
        <v>0</v>
      </c>
      <c r="J1429" s="487">
        <v>1.26</v>
      </c>
    </row>
    <row r="1430" spans="1:10" x14ac:dyDescent="0.25">
      <c r="A1430" s="487">
        <v>100364</v>
      </c>
      <c r="B1430" s="6" t="s">
        <v>1330</v>
      </c>
      <c r="C1430" s="6" t="s">
        <v>40</v>
      </c>
      <c r="D1430" s="6" t="s">
        <v>437</v>
      </c>
      <c r="E1430" s="488">
        <v>2504.34</v>
      </c>
      <c r="F1430" s="487">
        <v>845.73</v>
      </c>
      <c r="G1430" s="488">
        <v>1602.85</v>
      </c>
      <c r="H1430" s="487">
        <v>54.5</v>
      </c>
      <c r="I1430" s="487">
        <v>0</v>
      </c>
      <c r="J1430" s="487">
        <v>1.26</v>
      </c>
    </row>
    <row r="1431" spans="1:10" x14ac:dyDescent="0.25">
      <c r="A1431" s="487">
        <v>100365</v>
      </c>
      <c r="B1431" s="6" t="s">
        <v>1331</v>
      </c>
      <c r="C1431" s="6" t="s">
        <v>40</v>
      </c>
      <c r="D1431" s="6" t="s">
        <v>437</v>
      </c>
      <c r="E1431" s="488">
        <v>2877.34</v>
      </c>
      <c r="F1431" s="488">
        <v>1033.53</v>
      </c>
      <c r="G1431" s="488">
        <v>1788.05</v>
      </c>
      <c r="H1431" s="487">
        <v>54.5</v>
      </c>
      <c r="I1431" s="487">
        <v>0</v>
      </c>
      <c r="J1431" s="487">
        <v>1.26</v>
      </c>
    </row>
    <row r="1432" spans="1:10" x14ac:dyDescent="0.25">
      <c r="A1432" s="487">
        <v>100366</v>
      </c>
      <c r="B1432" s="6" t="s">
        <v>1332</v>
      </c>
      <c r="C1432" s="6" t="s">
        <v>40</v>
      </c>
      <c r="D1432" s="6" t="s">
        <v>437</v>
      </c>
      <c r="E1432" s="488">
        <v>3024.45</v>
      </c>
      <c r="F1432" s="488">
        <v>1033.52</v>
      </c>
      <c r="G1432" s="488">
        <v>1935.17</v>
      </c>
      <c r="H1432" s="487">
        <v>54.5</v>
      </c>
      <c r="I1432" s="487">
        <v>0</v>
      </c>
      <c r="J1432" s="487">
        <v>1.26</v>
      </c>
    </row>
    <row r="1433" spans="1:10" x14ac:dyDescent="0.25">
      <c r="A1433" s="487">
        <v>100367</v>
      </c>
      <c r="B1433" s="6" t="s">
        <v>1333</v>
      </c>
      <c r="C1433" s="6" t="s">
        <v>40</v>
      </c>
      <c r="D1433" s="6" t="s">
        <v>437</v>
      </c>
      <c r="E1433" s="487">
        <v>810.91</v>
      </c>
      <c r="F1433" s="487">
        <v>293.31</v>
      </c>
      <c r="G1433" s="487">
        <v>461.83</v>
      </c>
      <c r="H1433" s="487">
        <v>54.51</v>
      </c>
      <c r="I1433" s="487">
        <v>0</v>
      </c>
      <c r="J1433" s="487">
        <v>1.26</v>
      </c>
    </row>
    <row r="1434" spans="1:10" x14ac:dyDescent="0.25">
      <c r="A1434" s="487">
        <v>100368</v>
      </c>
      <c r="B1434" s="6" t="s">
        <v>1334</v>
      </c>
      <c r="C1434" s="6" t="s">
        <v>40</v>
      </c>
      <c r="D1434" s="6" t="s">
        <v>437</v>
      </c>
      <c r="E1434" s="488">
        <v>1127.03</v>
      </c>
      <c r="F1434" s="487">
        <v>481.13</v>
      </c>
      <c r="G1434" s="487">
        <v>590.13</v>
      </c>
      <c r="H1434" s="487">
        <v>54.51</v>
      </c>
      <c r="I1434" s="487">
        <v>0</v>
      </c>
      <c r="J1434" s="487">
        <v>1.26</v>
      </c>
    </row>
    <row r="1435" spans="1:10" x14ac:dyDescent="0.25">
      <c r="A1435" s="487">
        <v>100369</v>
      </c>
      <c r="B1435" s="6" t="s">
        <v>1335</v>
      </c>
      <c r="C1435" s="6" t="s">
        <v>40</v>
      </c>
      <c r="D1435" s="6" t="s">
        <v>437</v>
      </c>
      <c r="E1435" s="488">
        <v>1172.1400000000001</v>
      </c>
      <c r="F1435" s="487">
        <v>481.13</v>
      </c>
      <c r="G1435" s="487">
        <v>635.24</v>
      </c>
      <c r="H1435" s="487">
        <v>54.51</v>
      </c>
      <c r="I1435" s="487">
        <v>0</v>
      </c>
      <c r="J1435" s="487">
        <v>1.26</v>
      </c>
    </row>
    <row r="1436" spans="1:10" x14ac:dyDescent="0.25">
      <c r="A1436" s="487">
        <v>100370</v>
      </c>
      <c r="B1436" s="6" t="s">
        <v>1336</v>
      </c>
      <c r="C1436" s="6" t="s">
        <v>40</v>
      </c>
      <c r="D1436" s="6" t="s">
        <v>437</v>
      </c>
      <c r="E1436" s="488">
        <v>1360.93</v>
      </c>
      <c r="F1436" s="487">
        <v>531.22</v>
      </c>
      <c r="G1436" s="487">
        <v>773.95</v>
      </c>
      <c r="H1436" s="487">
        <v>54.5</v>
      </c>
      <c r="I1436" s="487">
        <v>0</v>
      </c>
      <c r="J1436" s="487">
        <v>1.26</v>
      </c>
    </row>
    <row r="1437" spans="1:10" x14ac:dyDescent="0.25">
      <c r="A1437" s="487">
        <v>100371</v>
      </c>
      <c r="B1437" s="6" t="s">
        <v>1337</v>
      </c>
      <c r="C1437" s="6" t="s">
        <v>40</v>
      </c>
      <c r="D1437" s="6" t="s">
        <v>437</v>
      </c>
      <c r="E1437" s="488">
        <v>1600.8</v>
      </c>
      <c r="F1437" s="487">
        <v>719.01</v>
      </c>
      <c r="G1437" s="487">
        <v>826.03</v>
      </c>
      <c r="H1437" s="487">
        <v>54.5</v>
      </c>
      <c r="I1437" s="487">
        <v>0</v>
      </c>
      <c r="J1437" s="487">
        <v>1.26</v>
      </c>
    </row>
    <row r="1438" spans="1:10" x14ac:dyDescent="0.25">
      <c r="A1438" s="487">
        <v>100372</v>
      </c>
      <c r="B1438" s="6" t="s">
        <v>1338</v>
      </c>
      <c r="C1438" s="6" t="s">
        <v>40</v>
      </c>
      <c r="D1438" s="6" t="s">
        <v>437</v>
      </c>
      <c r="E1438" s="488">
        <v>2165.3200000000002</v>
      </c>
      <c r="F1438" s="487">
        <v>767.55</v>
      </c>
      <c r="G1438" s="488">
        <v>1342.01</v>
      </c>
      <c r="H1438" s="487">
        <v>54.5</v>
      </c>
      <c r="I1438" s="487">
        <v>0</v>
      </c>
      <c r="J1438" s="487">
        <v>1.26</v>
      </c>
    </row>
    <row r="1439" spans="1:10" x14ac:dyDescent="0.25">
      <c r="A1439" s="487">
        <v>100373</v>
      </c>
      <c r="B1439" s="6" t="s">
        <v>1339</v>
      </c>
      <c r="C1439" s="6" t="s">
        <v>40</v>
      </c>
      <c r="D1439" s="6" t="s">
        <v>437</v>
      </c>
      <c r="E1439" s="488">
        <v>2219.84</v>
      </c>
      <c r="F1439" s="487">
        <v>767.55</v>
      </c>
      <c r="G1439" s="488">
        <v>1396.53</v>
      </c>
      <c r="H1439" s="487">
        <v>54.5</v>
      </c>
      <c r="I1439" s="487">
        <v>0</v>
      </c>
      <c r="J1439" s="487">
        <v>1.26</v>
      </c>
    </row>
    <row r="1440" spans="1:10" x14ac:dyDescent="0.25">
      <c r="A1440" s="487">
        <v>100374</v>
      </c>
      <c r="B1440" s="6" t="s">
        <v>1340</v>
      </c>
      <c r="C1440" s="6" t="s">
        <v>40</v>
      </c>
      <c r="D1440" s="6" t="s">
        <v>437</v>
      </c>
      <c r="E1440" s="488">
        <v>2376.06</v>
      </c>
      <c r="F1440" s="487">
        <v>845.73</v>
      </c>
      <c r="G1440" s="488">
        <v>1474.57</v>
      </c>
      <c r="H1440" s="487">
        <v>54.5</v>
      </c>
      <c r="I1440" s="487">
        <v>0</v>
      </c>
      <c r="J1440" s="487">
        <v>1.26</v>
      </c>
    </row>
    <row r="1441" spans="1:10" x14ac:dyDescent="0.25">
      <c r="A1441" s="487">
        <v>100375</v>
      </c>
      <c r="B1441" s="6" t="s">
        <v>1341</v>
      </c>
      <c r="C1441" s="6" t="s">
        <v>40</v>
      </c>
      <c r="D1441" s="6" t="s">
        <v>437</v>
      </c>
      <c r="E1441" s="488">
        <v>2687.43</v>
      </c>
      <c r="F1441" s="488">
        <v>1033.53</v>
      </c>
      <c r="G1441" s="488">
        <v>1598.14</v>
      </c>
      <c r="H1441" s="487">
        <v>54.5</v>
      </c>
      <c r="I1441" s="487">
        <v>0</v>
      </c>
      <c r="J1441" s="487">
        <v>1.26</v>
      </c>
    </row>
    <row r="1442" spans="1:10" x14ac:dyDescent="0.25">
      <c r="A1442" s="487">
        <v>100376</v>
      </c>
      <c r="B1442" s="6" t="s">
        <v>1342</v>
      </c>
      <c r="C1442" s="6" t="s">
        <v>40</v>
      </c>
      <c r="D1442" s="6" t="s">
        <v>437</v>
      </c>
      <c r="E1442" s="488">
        <v>2648.21</v>
      </c>
      <c r="F1442" s="488">
        <v>1033.54</v>
      </c>
      <c r="G1442" s="488">
        <v>1558.91</v>
      </c>
      <c r="H1442" s="487">
        <v>54.5</v>
      </c>
      <c r="I1442" s="487">
        <v>0</v>
      </c>
      <c r="J1442" s="487">
        <v>1.26</v>
      </c>
    </row>
    <row r="1443" spans="1:10" x14ac:dyDescent="0.25">
      <c r="A1443" s="487">
        <v>100377</v>
      </c>
      <c r="B1443" s="6" t="s">
        <v>1343</v>
      </c>
      <c r="C1443" s="6" t="s">
        <v>77</v>
      </c>
      <c r="D1443" s="6" t="s">
        <v>437</v>
      </c>
      <c r="E1443" s="487">
        <v>14.85</v>
      </c>
      <c r="F1443" s="487">
        <v>1.57</v>
      </c>
      <c r="G1443" s="487">
        <v>12.61</v>
      </c>
      <c r="H1443" s="487">
        <v>0.66</v>
      </c>
      <c r="I1443" s="487">
        <v>0</v>
      </c>
      <c r="J1443" s="487">
        <v>0.01</v>
      </c>
    </row>
    <row r="1444" spans="1:10" x14ac:dyDescent="0.25">
      <c r="A1444" s="487">
        <v>100378</v>
      </c>
      <c r="B1444" s="6" t="s">
        <v>1344</v>
      </c>
      <c r="C1444" s="6" t="s">
        <v>77</v>
      </c>
      <c r="D1444" s="6" t="s">
        <v>437</v>
      </c>
      <c r="E1444" s="487">
        <v>13.98</v>
      </c>
      <c r="F1444" s="487">
        <v>1.44</v>
      </c>
      <c r="G1444" s="487">
        <v>12.24</v>
      </c>
      <c r="H1444" s="487">
        <v>0.3</v>
      </c>
      <c r="I1444" s="487">
        <v>0</v>
      </c>
      <c r="J1444" s="487">
        <v>0</v>
      </c>
    </row>
    <row r="1445" spans="1:10" x14ac:dyDescent="0.25">
      <c r="A1445" s="487">
        <v>100382</v>
      </c>
      <c r="B1445" s="6" t="s">
        <v>1345</v>
      </c>
      <c r="C1445" s="6" t="s">
        <v>87</v>
      </c>
      <c r="D1445" s="6" t="s">
        <v>108</v>
      </c>
      <c r="E1445" s="487">
        <v>16.8</v>
      </c>
      <c r="F1445" s="487">
        <v>4.08</v>
      </c>
      <c r="G1445" s="487">
        <v>12.72</v>
      </c>
      <c r="H1445" s="487">
        <v>0</v>
      </c>
      <c r="I1445" s="487">
        <v>0</v>
      </c>
      <c r="J1445" s="487">
        <v>0</v>
      </c>
    </row>
    <row r="1446" spans="1:10" x14ac:dyDescent="0.25">
      <c r="A1446" s="487">
        <v>104314</v>
      </c>
      <c r="B1446" s="6" t="s">
        <v>9500</v>
      </c>
      <c r="C1446" s="6" t="s">
        <v>77</v>
      </c>
      <c r="D1446" s="6" t="s">
        <v>437</v>
      </c>
      <c r="E1446" s="487">
        <v>14.27</v>
      </c>
      <c r="F1446" s="487">
        <v>1.55</v>
      </c>
      <c r="G1446" s="487">
        <v>12.72</v>
      </c>
      <c r="H1446" s="487">
        <v>0</v>
      </c>
      <c r="I1446" s="487">
        <v>0</v>
      </c>
      <c r="J1446" s="487">
        <v>0</v>
      </c>
    </row>
    <row r="1447" spans="1:10" x14ac:dyDescent="0.25">
      <c r="A1447" s="487">
        <v>94444</v>
      </c>
      <c r="B1447" s="6" t="s">
        <v>1346</v>
      </c>
      <c r="C1447" s="6" t="s">
        <v>87</v>
      </c>
      <c r="D1447" s="6" t="s">
        <v>108</v>
      </c>
      <c r="E1447" s="487">
        <v>672.41</v>
      </c>
      <c r="F1447" s="487">
        <v>7.21</v>
      </c>
      <c r="G1447" s="487">
        <v>665.19</v>
      </c>
      <c r="H1447" s="487">
        <v>0</v>
      </c>
      <c r="I1447" s="487">
        <v>0</v>
      </c>
      <c r="J1447" s="487">
        <v>0.01</v>
      </c>
    </row>
    <row r="1448" spans="1:10" x14ac:dyDescent="0.25">
      <c r="A1448" s="487">
        <v>104482</v>
      </c>
      <c r="B1448" s="6" t="s">
        <v>9501</v>
      </c>
      <c r="C1448" s="6" t="s">
        <v>41</v>
      </c>
      <c r="D1448" s="6" t="s">
        <v>108</v>
      </c>
      <c r="E1448" s="487">
        <v>29.62</v>
      </c>
      <c r="F1448" s="487">
        <v>23.01</v>
      </c>
      <c r="G1448" s="487">
        <v>5.51</v>
      </c>
      <c r="H1448" s="487">
        <v>0.69</v>
      </c>
      <c r="I1448" s="487">
        <v>0</v>
      </c>
      <c r="J1448" s="487">
        <v>0.41</v>
      </c>
    </row>
    <row r="1449" spans="1:10" x14ac:dyDescent="0.25">
      <c r="A1449" s="487">
        <v>104184</v>
      </c>
      <c r="B1449" s="6" t="s">
        <v>9502</v>
      </c>
      <c r="C1449" s="6" t="s">
        <v>40</v>
      </c>
      <c r="D1449" s="6" t="s">
        <v>108</v>
      </c>
      <c r="E1449" s="487">
        <v>38.880000000000003</v>
      </c>
      <c r="F1449" s="487">
        <v>20.100000000000001</v>
      </c>
      <c r="G1449" s="487">
        <v>18.78</v>
      </c>
      <c r="H1449" s="487">
        <v>0</v>
      </c>
      <c r="I1449" s="487">
        <v>0</v>
      </c>
      <c r="J1449" s="487">
        <v>0</v>
      </c>
    </row>
    <row r="1450" spans="1:10" x14ac:dyDescent="0.25">
      <c r="A1450" s="487">
        <v>104185</v>
      </c>
      <c r="B1450" s="6" t="s">
        <v>9503</v>
      </c>
      <c r="C1450" s="6" t="s">
        <v>40</v>
      </c>
      <c r="D1450" s="6" t="s">
        <v>108</v>
      </c>
      <c r="E1450" s="487">
        <v>25.12</v>
      </c>
      <c r="F1450" s="487">
        <v>20.2</v>
      </c>
      <c r="G1450" s="487">
        <v>4.92</v>
      </c>
      <c r="H1450" s="487">
        <v>0</v>
      </c>
      <c r="I1450" s="487">
        <v>0</v>
      </c>
      <c r="J1450" s="487">
        <v>0</v>
      </c>
    </row>
    <row r="1451" spans="1:10" x14ac:dyDescent="0.25">
      <c r="A1451" s="487">
        <v>104189</v>
      </c>
      <c r="B1451" s="6" t="s">
        <v>9504</v>
      </c>
      <c r="C1451" s="6" t="s">
        <v>62</v>
      </c>
      <c r="D1451" s="6" t="s">
        <v>108</v>
      </c>
      <c r="E1451" s="487">
        <v>133.4</v>
      </c>
      <c r="F1451" s="487">
        <v>30.9</v>
      </c>
      <c r="G1451" s="487">
        <v>102.5</v>
      </c>
      <c r="H1451" s="487">
        <v>0</v>
      </c>
      <c r="I1451" s="487">
        <v>0</v>
      </c>
      <c r="J1451" s="487">
        <v>0</v>
      </c>
    </row>
    <row r="1452" spans="1:10" x14ac:dyDescent="0.25">
      <c r="A1452" s="487">
        <v>104190</v>
      </c>
      <c r="B1452" s="6" t="s">
        <v>9505</v>
      </c>
      <c r="C1452" s="6" t="s">
        <v>40</v>
      </c>
      <c r="D1452" s="6" t="s">
        <v>108</v>
      </c>
      <c r="E1452" s="487">
        <v>691.01</v>
      </c>
      <c r="F1452" s="487">
        <v>547.45000000000005</v>
      </c>
      <c r="G1452" s="487">
        <v>143.56</v>
      </c>
      <c r="H1452" s="487">
        <v>0</v>
      </c>
      <c r="I1452" s="487">
        <v>0</v>
      </c>
      <c r="J1452" s="487">
        <v>0</v>
      </c>
    </row>
    <row r="1453" spans="1:10" x14ac:dyDescent="0.25">
      <c r="A1453" s="487">
        <v>102661</v>
      </c>
      <c r="B1453" s="6" t="s">
        <v>1347</v>
      </c>
      <c r="C1453" s="6" t="s">
        <v>79</v>
      </c>
      <c r="D1453" s="6" t="s">
        <v>437</v>
      </c>
      <c r="E1453" s="487">
        <v>32.26</v>
      </c>
      <c r="F1453" s="487">
        <v>5.08</v>
      </c>
      <c r="G1453" s="487">
        <v>26.75</v>
      </c>
      <c r="H1453" s="487">
        <v>0.43</v>
      </c>
      <c r="I1453" s="487">
        <v>0</v>
      </c>
      <c r="J1453" s="487">
        <v>0</v>
      </c>
    </row>
    <row r="1454" spans="1:10" x14ac:dyDescent="0.25">
      <c r="A1454" s="487">
        <v>102662</v>
      </c>
      <c r="B1454" s="6" t="s">
        <v>9506</v>
      </c>
      <c r="C1454" s="6" t="s">
        <v>79</v>
      </c>
      <c r="D1454" s="6" t="s">
        <v>108</v>
      </c>
      <c r="E1454" s="487">
        <v>95.7</v>
      </c>
      <c r="F1454" s="487">
        <v>7.07</v>
      </c>
      <c r="G1454" s="487">
        <v>88.2</v>
      </c>
      <c r="H1454" s="487">
        <v>0.43</v>
      </c>
      <c r="I1454" s="487">
        <v>0</v>
      </c>
      <c r="J1454" s="487">
        <v>0</v>
      </c>
    </row>
    <row r="1455" spans="1:10" x14ac:dyDescent="0.25">
      <c r="A1455" s="487">
        <v>102663</v>
      </c>
      <c r="B1455" s="6" t="s">
        <v>1348</v>
      </c>
      <c r="C1455" s="6" t="s">
        <v>79</v>
      </c>
      <c r="D1455" s="6" t="s">
        <v>108</v>
      </c>
      <c r="E1455" s="487">
        <v>55.37</v>
      </c>
      <c r="F1455" s="487">
        <v>7.8</v>
      </c>
      <c r="G1455" s="487">
        <v>47.14</v>
      </c>
      <c r="H1455" s="487">
        <v>0.43</v>
      </c>
      <c r="I1455" s="487">
        <v>0</v>
      </c>
      <c r="J1455" s="487">
        <v>0</v>
      </c>
    </row>
    <row r="1456" spans="1:10" x14ac:dyDescent="0.25">
      <c r="A1456" s="487">
        <v>102664</v>
      </c>
      <c r="B1456" s="6" t="s">
        <v>1349</v>
      </c>
      <c r="C1456" s="6" t="s">
        <v>79</v>
      </c>
      <c r="D1456" s="6" t="s">
        <v>108</v>
      </c>
      <c r="E1456" s="487">
        <v>49.91</v>
      </c>
      <c r="F1456" s="487">
        <v>5</v>
      </c>
      <c r="G1456" s="487">
        <v>44.48</v>
      </c>
      <c r="H1456" s="487">
        <v>0.43</v>
      </c>
      <c r="I1456" s="487">
        <v>0</v>
      </c>
      <c r="J1456" s="487">
        <v>0</v>
      </c>
    </row>
    <row r="1457" spans="1:10" x14ac:dyDescent="0.25">
      <c r="A1457" s="487">
        <v>102665</v>
      </c>
      <c r="B1457" s="6" t="s">
        <v>1350</v>
      </c>
      <c r="C1457" s="6" t="s">
        <v>79</v>
      </c>
      <c r="D1457" s="6" t="s">
        <v>108</v>
      </c>
      <c r="E1457" s="487">
        <v>19.489999999999998</v>
      </c>
      <c r="F1457" s="487">
        <v>4.68</v>
      </c>
      <c r="G1457" s="487">
        <v>14.38</v>
      </c>
      <c r="H1457" s="487">
        <v>0.43</v>
      </c>
      <c r="I1457" s="487">
        <v>0</v>
      </c>
      <c r="J1457" s="487">
        <v>0</v>
      </c>
    </row>
    <row r="1458" spans="1:10" x14ac:dyDescent="0.25">
      <c r="A1458" s="487">
        <v>102666</v>
      </c>
      <c r="B1458" s="6" t="s">
        <v>1351</v>
      </c>
      <c r="C1458" s="6" t="s">
        <v>79</v>
      </c>
      <c r="D1458" s="6" t="s">
        <v>437</v>
      </c>
      <c r="E1458" s="487">
        <v>60.4</v>
      </c>
      <c r="F1458" s="487">
        <v>5.42</v>
      </c>
      <c r="G1458" s="487">
        <v>54.55</v>
      </c>
      <c r="H1458" s="487">
        <v>0.43</v>
      </c>
      <c r="I1458" s="487">
        <v>0</v>
      </c>
      <c r="J1458" s="487">
        <v>0</v>
      </c>
    </row>
    <row r="1459" spans="1:10" x14ac:dyDescent="0.25">
      <c r="A1459" s="487">
        <v>102668</v>
      </c>
      <c r="B1459" s="6" t="s">
        <v>9507</v>
      </c>
      <c r="C1459" s="6" t="s">
        <v>79</v>
      </c>
      <c r="D1459" s="6" t="s">
        <v>108</v>
      </c>
      <c r="E1459" s="487">
        <v>123.83</v>
      </c>
      <c r="F1459" s="487">
        <v>7.41</v>
      </c>
      <c r="G1459" s="487">
        <v>115.99</v>
      </c>
      <c r="H1459" s="487">
        <v>0.43</v>
      </c>
      <c r="I1459" s="487">
        <v>0</v>
      </c>
      <c r="J1459" s="487">
        <v>0</v>
      </c>
    </row>
    <row r="1460" spans="1:10" x14ac:dyDescent="0.25">
      <c r="A1460" s="487">
        <v>102669</v>
      </c>
      <c r="B1460" s="6" t="s">
        <v>1352</v>
      </c>
      <c r="C1460" s="6" t="s">
        <v>79</v>
      </c>
      <c r="D1460" s="6" t="s">
        <v>108</v>
      </c>
      <c r="E1460" s="487">
        <v>83.87</v>
      </c>
      <c r="F1460" s="487">
        <v>8.14</v>
      </c>
      <c r="G1460" s="487">
        <v>75.3</v>
      </c>
      <c r="H1460" s="487">
        <v>0.43</v>
      </c>
      <c r="I1460" s="487">
        <v>0</v>
      </c>
      <c r="J1460" s="487">
        <v>0</v>
      </c>
    </row>
    <row r="1461" spans="1:10" x14ac:dyDescent="0.25">
      <c r="A1461" s="487">
        <v>102670</v>
      </c>
      <c r="B1461" s="6" t="s">
        <v>1353</v>
      </c>
      <c r="C1461" s="6" t="s">
        <v>79</v>
      </c>
      <c r="D1461" s="6" t="s">
        <v>437</v>
      </c>
      <c r="E1461" s="487">
        <v>94.38</v>
      </c>
      <c r="F1461" s="487">
        <v>11.05</v>
      </c>
      <c r="G1461" s="487">
        <v>76.790000000000006</v>
      </c>
      <c r="H1461" s="487">
        <v>6.54</v>
      </c>
      <c r="I1461" s="487">
        <v>0</v>
      </c>
      <c r="J1461" s="487">
        <v>0</v>
      </c>
    </row>
    <row r="1462" spans="1:10" x14ac:dyDescent="0.25">
      <c r="A1462" s="487">
        <v>102672</v>
      </c>
      <c r="B1462" s="6" t="s">
        <v>9508</v>
      </c>
      <c r="C1462" s="6" t="s">
        <v>79</v>
      </c>
      <c r="D1462" s="6" t="s">
        <v>437</v>
      </c>
      <c r="E1462" s="487">
        <v>171.63</v>
      </c>
      <c r="F1462" s="487">
        <v>19.68</v>
      </c>
      <c r="G1462" s="487">
        <v>142.44999999999999</v>
      </c>
      <c r="H1462" s="487">
        <v>9.5</v>
      </c>
      <c r="I1462" s="487">
        <v>0</v>
      </c>
      <c r="J1462" s="487">
        <v>0</v>
      </c>
    </row>
    <row r="1463" spans="1:10" x14ac:dyDescent="0.25">
      <c r="A1463" s="487">
        <v>102673</v>
      </c>
      <c r="B1463" s="6" t="s">
        <v>1354</v>
      </c>
      <c r="C1463" s="6" t="s">
        <v>79</v>
      </c>
      <c r="D1463" s="6" t="s">
        <v>437</v>
      </c>
      <c r="E1463" s="487">
        <v>145.72</v>
      </c>
      <c r="F1463" s="487">
        <v>27.35</v>
      </c>
      <c r="G1463" s="487">
        <v>102.41</v>
      </c>
      <c r="H1463" s="487">
        <v>15.96</v>
      </c>
      <c r="I1463" s="487">
        <v>0</v>
      </c>
      <c r="J1463" s="487">
        <v>0</v>
      </c>
    </row>
    <row r="1464" spans="1:10" x14ac:dyDescent="0.25">
      <c r="A1464" s="487">
        <v>102674</v>
      </c>
      <c r="B1464" s="6" t="s">
        <v>1355</v>
      </c>
      <c r="C1464" s="6" t="s">
        <v>79</v>
      </c>
      <c r="D1464" s="6" t="s">
        <v>437</v>
      </c>
      <c r="E1464" s="487">
        <v>103.14</v>
      </c>
      <c r="F1464" s="487">
        <v>10.15</v>
      </c>
      <c r="G1464" s="487">
        <v>85.93</v>
      </c>
      <c r="H1464" s="487">
        <v>7.06</v>
      </c>
      <c r="I1464" s="487">
        <v>0</v>
      </c>
      <c r="J1464" s="487">
        <v>0</v>
      </c>
    </row>
    <row r="1465" spans="1:10" x14ac:dyDescent="0.25">
      <c r="A1465" s="487">
        <v>102676</v>
      </c>
      <c r="B1465" s="6" t="s">
        <v>9509</v>
      </c>
      <c r="C1465" s="6" t="s">
        <v>79</v>
      </c>
      <c r="D1465" s="6" t="s">
        <v>108</v>
      </c>
      <c r="E1465" s="487">
        <v>170.41</v>
      </c>
      <c r="F1465" s="487">
        <v>13.91</v>
      </c>
      <c r="G1465" s="487">
        <v>147.62</v>
      </c>
      <c r="H1465" s="487">
        <v>8.8800000000000008</v>
      </c>
      <c r="I1465" s="487">
        <v>0</v>
      </c>
      <c r="J1465" s="487">
        <v>0</v>
      </c>
    </row>
    <row r="1466" spans="1:10" x14ac:dyDescent="0.25">
      <c r="A1466" s="487">
        <v>102677</v>
      </c>
      <c r="B1466" s="6" t="s">
        <v>1356</v>
      </c>
      <c r="C1466" s="6" t="s">
        <v>79</v>
      </c>
      <c r="D1466" s="6" t="s">
        <v>108</v>
      </c>
      <c r="E1466" s="487">
        <v>132.82</v>
      </c>
      <c r="F1466" s="487">
        <v>16.14</v>
      </c>
      <c r="G1466" s="487">
        <v>106.79</v>
      </c>
      <c r="H1466" s="487">
        <v>9.89</v>
      </c>
      <c r="I1466" s="487">
        <v>0</v>
      </c>
      <c r="J1466" s="487">
        <v>0</v>
      </c>
    </row>
    <row r="1467" spans="1:10" x14ac:dyDescent="0.25">
      <c r="A1467" s="487">
        <v>102678</v>
      </c>
      <c r="B1467" s="6" t="s">
        <v>1357</v>
      </c>
      <c r="C1467" s="6" t="s">
        <v>79</v>
      </c>
      <c r="D1467" s="6" t="s">
        <v>437</v>
      </c>
      <c r="E1467" s="487">
        <v>132.19999999999999</v>
      </c>
      <c r="F1467" s="487">
        <v>10.83</v>
      </c>
      <c r="G1467" s="487">
        <v>115.17</v>
      </c>
      <c r="H1467" s="487">
        <v>6.2</v>
      </c>
      <c r="I1467" s="487">
        <v>0</v>
      </c>
      <c r="J1467" s="487">
        <v>0</v>
      </c>
    </row>
    <row r="1468" spans="1:10" x14ac:dyDescent="0.25">
      <c r="A1468" s="487">
        <v>102679</v>
      </c>
      <c r="B1468" s="6" t="s">
        <v>1358</v>
      </c>
      <c r="C1468" s="6" t="s">
        <v>79</v>
      </c>
      <c r="D1468" s="6" t="s">
        <v>108</v>
      </c>
      <c r="E1468" s="487">
        <v>141.28</v>
      </c>
      <c r="F1468" s="487">
        <v>9.6999999999999993</v>
      </c>
      <c r="G1468" s="487">
        <v>124.74</v>
      </c>
      <c r="H1468" s="487">
        <v>6.84</v>
      </c>
      <c r="I1468" s="487">
        <v>0</v>
      </c>
      <c r="J1468" s="487">
        <v>0</v>
      </c>
    </row>
    <row r="1469" spans="1:10" x14ac:dyDescent="0.25">
      <c r="A1469" s="487">
        <v>102680</v>
      </c>
      <c r="B1469" s="6" t="s">
        <v>1359</v>
      </c>
      <c r="C1469" s="6" t="s">
        <v>79</v>
      </c>
      <c r="D1469" s="6" t="s">
        <v>437</v>
      </c>
      <c r="E1469" s="487">
        <v>144.01</v>
      </c>
      <c r="F1469" s="487">
        <v>11.94</v>
      </c>
      <c r="G1469" s="487">
        <v>125.34</v>
      </c>
      <c r="H1469" s="487">
        <v>6.73</v>
      </c>
      <c r="I1469" s="487">
        <v>0</v>
      </c>
      <c r="J1469" s="487">
        <v>0</v>
      </c>
    </row>
    <row r="1470" spans="1:10" x14ac:dyDescent="0.25">
      <c r="A1470" s="487">
        <v>102681</v>
      </c>
      <c r="B1470" s="6" t="s">
        <v>9510</v>
      </c>
      <c r="C1470" s="6" t="s">
        <v>79</v>
      </c>
      <c r="D1470" s="6" t="s">
        <v>437</v>
      </c>
      <c r="E1470" s="487">
        <v>211.3</v>
      </c>
      <c r="F1470" s="487">
        <v>15.69</v>
      </c>
      <c r="G1470" s="487">
        <v>187.06</v>
      </c>
      <c r="H1470" s="487">
        <v>8.5500000000000007</v>
      </c>
      <c r="I1470" s="487">
        <v>0</v>
      </c>
      <c r="J1470" s="487">
        <v>0</v>
      </c>
    </row>
    <row r="1471" spans="1:10" x14ac:dyDescent="0.25">
      <c r="A1471" s="487">
        <v>102683</v>
      </c>
      <c r="B1471" s="6" t="s">
        <v>1360</v>
      </c>
      <c r="C1471" s="6" t="s">
        <v>79</v>
      </c>
      <c r="D1471" s="6" t="s">
        <v>437</v>
      </c>
      <c r="E1471" s="487">
        <v>178.9</v>
      </c>
      <c r="F1471" s="487">
        <v>18.93</v>
      </c>
      <c r="G1471" s="487">
        <v>150.41999999999999</v>
      </c>
      <c r="H1471" s="487">
        <v>9.5500000000000007</v>
      </c>
      <c r="I1471" s="487">
        <v>0</v>
      </c>
      <c r="J1471" s="487">
        <v>0</v>
      </c>
    </row>
    <row r="1472" spans="1:10" x14ac:dyDescent="0.25">
      <c r="A1472" s="487">
        <v>102684</v>
      </c>
      <c r="B1472" s="6" t="s">
        <v>1361</v>
      </c>
      <c r="C1472" s="6" t="s">
        <v>79</v>
      </c>
      <c r="D1472" s="6" t="s">
        <v>437</v>
      </c>
      <c r="E1472" s="487">
        <v>153.1</v>
      </c>
      <c r="F1472" s="487">
        <v>10.79</v>
      </c>
      <c r="G1472" s="487">
        <v>134.93</v>
      </c>
      <c r="H1472" s="487">
        <v>7.38</v>
      </c>
      <c r="I1472" s="487">
        <v>0</v>
      </c>
      <c r="J1472" s="487">
        <v>0</v>
      </c>
    </row>
    <row r="1473" spans="1:10" x14ac:dyDescent="0.25">
      <c r="A1473" s="487">
        <v>102685</v>
      </c>
      <c r="B1473" s="6" t="s">
        <v>9511</v>
      </c>
      <c r="C1473" s="6" t="s">
        <v>79</v>
      </c>
      <c r="D1473" s="6" t="s">
        <v>108</v>
      </c>
      <c r="E1473" s="487">
        <v>220.38</v>
      </c>
      <c r="F1473" s="487">
        <v>14.57</v>
      </c>
      <c r="G1473" s="487">
        <v>196.61</v>
      </c>
      <c r="H1473" s="487">
        <v>9.1999999999999993</v>
      </c>
      <c r="I1473" s="487">
        <v>0</v>
      </c>
      <c r="J1473" s="487">
        <v>0</v>
      </c>
    </row>
    <row r="1474" spans="1:10" x14ac:dyDescent="0.25">
      <c r="A1474" s="487">
        <v>102687</v>
      </c>
      <c r="B1474" s="6" t="s">
        <v>1362</v>
      </c>
      <c r="C1474" s="6" t="s">
        <v>79</v>
      </c>
      <c r="D1474" s="6" t="s">
        <v>108</v>
      </c>
      <c r="E1474" s="487">
        <v>183.13</v>
      </c>
      <c r="F1474" s="487">
        <v>16.78</v>
      </c>
      <c r="G1474" s="487">
        <v>156.13999999999999</v>
      </c>
      <c r="H1474" s="487">
        <v>10.210000000000001</v>
      </c>
      <c r="I1474" s="487">
        <v>0</v>
      </c>
      <c r="J1474" s="487">
        <v>0</v>
      </c>
    </row>
    <row r="1475" spans="1:10" x14ac:dyDescent="0.25">
      <c r="A1475" s="487">
        <v>102688</v>
      </c>
      <c r="B1475" s="6" t="s">
        <v>1363</v>
      </c>
      <c r="C1475" s="6" t="s">
        <v>79</v>
      </c>
      <c r="D1475" s="6" t="s">
        <v>437</v>
      </c>
      <c r="E1475" s="487">
        <v>38.65</v>
      </c>
      <c r="F1475" s="487">
        <v>7.73</v>
      </c>
      <c r="G1475" s="487">
        <v>30.49</v>
      </c>
      <c r="H1475" s="487">
        <v>0.43</v>
      </c>
      <c r="I1475" s="487">
        <v>0</v>
      </c>
      <c r="J1475" s="487">
        <v>0</v>
      </c>
    </row>
    <row r="1476" spans="1:10" x14ac:dyDescent="0.25">
      <c r="A1476" s="487">
        <v>102689</v>
      </c>
      <c r="B1476" s="6" t="s">
        <v>9512</v>
      </c>
      <c r="C1476" s="6" t="s">
        <v>79</v>
      </c>
      <c r="D1476" s="6" t="s">
        <v>108</v>
      </c>
      <c r="E1476" s="487">
        <v>97.15</v>
      </c>
      <c r="F1476" s="487">
        <v>8.36</v>
      </c>
      <c r="G1476" s="487">
        <v>88.36</v>
      </c>
      <c r="H1476" s="487">
        <v>0.43</v>
      </c>
      <c r="I1476" s="487">
        <v>0</v>
      </c>
      <c r="J1476" s="487">
        <v>0</v>
      </c>
    </row>
    <row r="1477" spans="1:10" x14ac:dyDescent="0.25">
      <c r="A1477" s="487">
        <v>102690</v>
      </c>
      <c r="B1477" s="6" t="s">
        <v>1364</v>
      </c>
      <c r="C1477" s="6" t="s">
        <v>79</v>
      </c>
      <c r="D1477" s="6" t="s">
        <v>437</v>
      </c>
      <c r="E1477" s="487">
        <v>66.78</v>
      </c>
      <c r="F1477" s="487">
        <v>8.06</v>
      </c>
      <c r="G1477" s="487">
        <v>58.29</v>
      </c>
      <c r="H1477" s="487">
        <v>0.43</v>
      </c>
      <c r="I1477" s="487">
        <v>0</v>
      </c>
      <c r="J1477" s="487">
        <v>0</v>
      </c>
    </row>
    <row r="1478" spans="1:10" x14ac:dyDescent="0.25">
      <c r="A1478" s="487">
        <v>102693</v>
      </c>
      <c r="B1478" s="6" t="s">
        <v>9513</v>
      </c>
      <c r="C1478" s="6" t="s">
        <v>79</v>
      </c>
      <c r="D1478" s="6" t="s">
        <v>108</v>
      </c>
      <c r="E1478" s="487">
        <v>127.56</v>
      </c>
      <c r="F1478" s="487">
        <v>8.6999999999999993</v>
      </c>
      <c r="G1478" s="487">
        <v>118.43</v>
      </c>
      <c r="H1478" s="487">
        <v>0.43</v>
      </c>
      <c r="I1478" s="487">
        <v>0</v>
      </c>
      <c r="J1478" s="487">
        <v>0</v>
      </c>
    </row>
    <row r="1479" spans="1:10" x14ac:dyDescent="0.25">
      <c r="A1479" s="487">
        <v>102694</v>
      </c>
      <c r="B1479" s="6" t="s">
        <v>1365</v>
      </c>
      <c r="C1479" s="6" t="s">
        <v>79</v>
      </c>
      <c r="D1479" s="6" t="s">
        <v>437</v>
      </c>
      <c r="E1479" s="487">
        <v>71.930000000000007</v>
      </c>
      <c r="F1479" s="487">
        <v>10.91</v>
      </c>
      <c r="G1479" s="487">
        <v>54.59</v>
      </c>
      <c r="H1479" s="487">
        <v>6.43</v>
      </c>
      <c r="I1479" s="487">
        <v>0</v>
      </c>
      <c r="J1479" s="487">
        <v>0</v>
      </c>
    </row>
    <row r="1480" spans="1:10" x14ac:dyDescent="0.25">
      <c r="A1480" s="487">
        <v>102696</v>
      </c>
      <c r="B1480" s="6" t="s">
        <v>9514</v>
      </c>
      <c r="C1480" s="6" t="s">
        <v>79</v>
      </c>
      <c r="D1480" s="6" t="s">
        <v>108</v>
      </c>
      <c r="E1480" s="487">
        <v>132.61000000000001</v>
      </c>
      <c r="F1480" s="487">
        <v>12.09</v>
      </c>
      <c r="G1480" s="487">
        <v>113.51</v>
      </c>
      <c r="H1480" s="487">
        <v>7.01</v>
      </c>
      <c r="I1480" s="487">
        <v>0</v>
      </c>
      <c r="J1480" s="487">
        <v>0</v>
      </c>
    </row>
    <row r="1481" spans="1:10" x14ac:dyDescent="0.25">
      <c r="A1481" s="487">
        <v>102697</v>
      </c>
      <c r="B1481" s="6" t="s">
        <v>1366</v>
      </c>
      <c r="C1481" s="6" t="s">
        <v>79</v>
      </c>
      <c r="D1481" s="6" t="s">
        <v>437</v>
      </c>
      <c r="E1481" s="487">
        <v>107.71</v>
      </c>
      <c r="F1481" s="487">
        <v>11.55</v>
      </c>
      <c r="G1481" s="487">
        <v>89.41</v>
      </c>
      <c r="H1481" s="487">
        <v>6.75</v>
      </c>
      <c r="I1481" s="487">
        <v>0</v>
      </c>
      <c r="J1481" s="487">
        <v>0</v>
      </c>
    </row>
    <row r="1482" spans="1:10" x14ac:dyDescent="0.25">
      <c r="A1482" s="487">
        <v>102703</v>
      </c>
      <c r="B1482" s="6" t="s">
        <v>9515</v>
      </c>
      <c r="C1482" s="6" t="s">
        <v>79</v>
      </c>
      <c r="D1482" s="6" t="s">
        <v>108</v>
      </c>
      <c r="E1482" s="487">
        <v>168.4</v>
      </c>
      <c r="F1482" s="487">
        <v>12.75</v>
      </c>
      <c r="G1482" s="487">
        <v>148.32</v>
      </c>
      <c r="H1482" s="487">
        <v>7.33</v>
      </c>
      <c r="I1482" s="487">
        <v>0</v>
      </c>
      <c r="J1482" s="487">
        <v>0</v>
      </c>
    </row>
    <row r="1483" spans="1:10" x14ac:dyDescent="0.25">
      <c r="A1483" s="487">
        <v>102704</v>
      </c>
      <c r="B1483" s="6" t="s">
        <v>1367</v>
      </c>
      <c r="C1483" s="6" t="s">
        <v>79</v>
      </c>
      <c r="D1483" s="6" t="s">
        <v>437</v>
      </c>
      <c r="E1483" s="487">
        <v>11.03</v>
      </c>
      <c r="F1483" s="487">
        <v>0.34</v>
      </c>
      <c r="G1483" s="487">
        <v>10.69</v>
      </c>
      <c r="H1483" s="487">
        <v>0</v>
      </c>
      <c r="I1483" s="487">
        <v>0</v>
      </c>
      <c r="J1483" s="487">
        <v>0</v>
      </c>
    </row>
    <row r="1484" spans="1:10" x14ac:dyDescent="0.25">
      <c r="A1484" s="487">
        <v>102705</v>
      </c>
      <c r="B1484" s="6" t="s">
        <v>9516</v>
      </c>
      <c r="C1484" s="6" t="s">
        <v>79</v>
      </c>
      <c r="D1484" s="6" t="s">
        <v>108</v>
      </c>
      <c r="E1484" s="487">
        <v>70.62</v>
      </c>
      <c r="F1484" s="487">
        <v>0.34</v>
      </c>
      <c r="G1484" s="487">
        <v>70.28</v>
      </c>
      <c r="H1484" s="487">
        <v>0</v>
      </c>
      <c r="I1484" s="487">
        <v>0</v>
      </c>
      <c r="J1484" s="487">
        <v>0</v>
      </c>
    </row>
    <row r="1485" spans="1:10" x14ac:dyDescent="0.25">
      <c r="A1485" s="487">
        <v>102707</v>
      </c>
      <c r="B1485" s="6" t="s">
        <v>1368</v>
      </c>
      <c r="C1485" s="6" t="s">
        <v>79</v>
      </c>
      <c r="D1485" s="6" t="s">
        <v>108</v>
      </c>
      <c r="E1485" s="487">
        <v>37.549999999999997</v>
      </c>
      <c r="F1485" s="487">
        <v>3.95</v>
      </c>
      <c r="G1485" s="487">
        <v>33.6</v>
      </c>
      <c r="H1485" s="487">
        <v>0</v>
      </c>
      <c r="I1485" s="487">
        <v>0</v>
      </c>
      <c r="J1485" s="487">
        <v>0</v>
      </c>
    </row>
    <row r="1486" spans="1:10" x14ac:dyDescent="0.25">
      <c r="A1486" s="487">
        <v>102708</v>
      </c>
      <c r="B1486" s="6" t="s">
        <v>1369</v>
      </c>
      <c r="C1486" s="6" t="s">
        <v>40</v>
      </c>
      <c r="D1486" s="6" t="s">
        <v>108</v>
      </c>
      <c r="E1486" s="487">
        <v>25.2</v>
      </c>
      <c r="F1486" s="487">
        <v>13.59</v>
      </c>
      <c r="G1486" s="487">
        <v>11.61</v>
      </c>
      <c r="H1486" s="487">
        <v>0</v>
      </c>
      <c r="I1486" s="487">
        <v>0</v>
      </c>
      <c r="J1486" s="487">
        <v>0</v>
      </c>
    </row>
    <row r="1487" spans="1:10" x14ac:dyDescent="0.25">
      <c r="A1487" s="487">
        <v>102710</v>
      </c>
      <c r="B1487" s="6" t="s">
        <v>1370</v>
      </c>
      <c r="C1487" s="6" t="s">
        <v>40</v>
      </c>
      <c r="D1487" s="6" t="s">
        <v>108</v>
      </c>
      <c r="E1487" s="487">
        <v>62.9</v>
      </c>
      <c r="F1487" s="487">
        <v>27.16</v>
      </c>
      <c r="G1487" s="487">
        <v>35.74</v>
      </c>
      <c r="H1487" s="487">
        <v>0</v>
      </c>
      <c r="I1487" s="487">
        <v>0</v>
      </c>
      <c r="J1487" s="487">
        <v>0</v>
      </c>
    </row>
    <row r="1488" spans="1:10" x14ac:dyDescent="0.25">
      <c r="A1488" s="487">
        <v>102711</v>
      </c>
      <c r="B1488" s="6" t="s">
        <v>1371</v>
      </c>
      <c r="C1488" s="6" t="s">
        <v>40</v>
      </c>
      <c r="D1488" s="6" t="s">
        <v>108</v>
      </c>
      <c r="E1488" s="487">
        <v>83.36</v>
      </c>
      <c r="F1488" s="487">
        <v>27.15</v>
      </c>
      <c r="G1488" s="487">
        <v>56.21</v>
      </c>
      <c r="H1488" s="487">
        <v>0</v>
      </c>
      <c r="I1488" s="487">
        <v>0</v>
      </c>
      <c r="J1488" s="487">
        <v>0</v>
      </c>
    </row>
    <row r="1489" spans="1:10" x14ac:dyDescent="0.25">
      <c r="A1489" s="487">
        <v>102712</v>
      </c>
      <c r="B1489" s="6" t="s">
        <v>1372</v>
      </c>
      <c r="C1489" s="6" t="s">
        <v>87</v>
      </c>
      <c r="D1489" s="6" t="s">
        <v>108</v>
      </c>
      <c r="E1489" s="487">
        <v>11.76</v>
      </c>
      <c r="F1489" s="487">
        <v>0.34</v>
      </c>
      <c r="G1489" s="487">
        <v>11.42</v>
      </c>
      <c r="H1489" s="487">
        <v>0</v>
      </c>
      <c r="I1489" s="487">
        <v>0</v>
      </c>
      <c r="J1489" s="487">
        <v>0</v>
      </c>
    </row>
    <row r="1490" spans="1:10" x14ac:dyDescent="0.25">
      <c r="A1490" s="487">
        <v>102713</v>
      </c>
      <c r="B1490" s="6" t="s">
        <v>1373</v>
      </c>
      <c r="C1490" s="6" t="s">
        <v>87</v>
      </c>
      <c r="D1490" s="6" t="s">
        <v>108</v>
      </c>
      <c r="E1490" s="487">
        <v>16.22</v>
      </c>
      <c r="F1490" s="487">
        <v>0.34</v>
      </c>
      <c r="G1490" s="487">
        <v>15.88</v>
      </c>
      <c r="H1490" s="487">
        <v>0</v>
      </c>
      <c r="I1490" s="487">
        <v>0</v>
      </c>
      <c r="J1490" s="487">
        <v>0</v>
      </c>
    </row>
    <row r="1491" spans="1:10" x14ac:dyDescent="0.25">
      <c r="A1491" s="487">
        <v>102715</v>
      </c>
      <c r="B1491" s="6" t="s">
        <v>1374</v>
      </c>
      <c r="C1491" s="6" t="s">
        <v>87</v>
      </c>
      <c r="D1491" s="6" t="s">
        <v>108</v>
      </c>
      <c r="E1491" s="487">
        <v>32.21</v>
      </c>
      <c r="F1491" s="487">
        <v>0.34</v>
      </c>
      <c r="G1491" s="487">
        <v>31.87</v>
      </c>
      <c r="H1491" s="487">
        <v>0</v>
      </c>
      <c r="I1491" s="487">
        <v>0</v>
      </c>
      <c r="J1491" s="487">
        <v>0</v>
      </c>
    </row>
    <row r="1492" spans="1:10" x14ac:dyDescent="0.25">
      <c r="A1492" s="487">
        <v>102716</v>
      </c>
      <c r="B1492" s="6" t="s">
        <v>1375</v>
      </c>
      <c r="C1492" s="6" t="s">
        <v>62</v>
      </c>
      <c r="D1492" s="6" t="s">
        <v>108</v>
      </c>
      <c r="E1492" s="487">
        <v>120.74</v>
      </c>
      <c r="F1492" s="487">
        <v>12.23</v>
      </c>
      <c r="G1492" s="487">
        <v>99.48</v>
      </c>
      <c r="H1492" s="487">
        <v>9.0299999999999994</v>
      </c>
      <c r="I1492" s="487">
        <v>0</v>
      </c>
      <c r="J1492" s="487">
        <v>0</v>
      </c>
    </row>
    <row r="1493" spans="1:10" x14ac:dyDescent="0.25">
      <c r="A1493" s="487">
        <v>102717</v>
      </c>
      <c r="B1493" s="6" t="s">
        <v>1376</v>
      </c>
      <c r="C1493" s="6" t="s">
        <v>62</v>
      </c>
      <c r="D1493" s="6" t="s">
        <v>108</v>
      </c>
      <c r="E1493" s="487">
        <v>105.78</v>
      </c>
      <c r="F1493" s="487">
        <v>12.23</v>
      </c>
      <c r="G1493" s="487">
        <v>84.52</v>
      </c>
      <c r="H1493" s="487">
        <v>9.0299999999999994</v>
      </c>
      <c r="I1493" s="487">
        <v>0</v>
      </c>
      <c r="J1493" s="487">
        <v>0</v>
      </c>
    </row>
    <row r="1494" spans="1:10" x14ac:dyDescent="0.25">
      <c r="A1494" s="487">
        <v>102718</v>
      </c>
      <c r="B1494" s="6" t="s">
        <v>1377</v>
      </c>
      <c r="C1494" s="6" t="s">
        <v>62</v>
      </c>
      <c r="D1494" s="6" t="s">
        <v>108</v>
      </c>
      <c r="E1494" s="487">
        <v>129.09</v>
      </c>
      <c r="F1494" s="487">
        <v>26.37</v>
      </c>
      <c r="G1494" s="487">
        <v>102.72</v>
      </c>
      <c r="H1494" s="487">
        <v>0</v>
      </c>
      <c r="I1494" s="487">
        <v>0</v>
      </c>
      <c r="J1494" s="487">
        <v>0</v>
      </c>
    </row>
    <row r="1495" spans="1:10" x14ac:dyDescent="0.25">
      <c r="A1495" s="487">
        <v>102719</v>
      </c>
      <c r="B1495" s="6" t="s">
        <v>1378</v>
      </c>
      <c r="C1495" s="6" t="s">
        <v>62</v>
      </c>
      <c r="D1495" s="6" t="s">
        <v>469</v>
      </c>
      <c r="E1495" s="487">
        <v>114.13</v>
      </c>
      <c r="F1495" s="487">
        <v>26.37</v>
      </c>
      <c r="G1495" s="487">
        <v>87.76</v>
      </c>
      <c r="H1495" s="487">
        <v>0</v>
      </c>
      <c r="I1495" s="487">
        <v>0</v>
      </c>
      <c r="J1495" s="487">
        <v>0</v>
      </c>
    </row>
    <row r="1496" spans="1:10" x14ac:dyDescent="0.25">
      <c r="A1496" s="487">
        <v>102722</v>
      </c>
      <c r="B1496" s="6" t="s">
        <v>1379</v>
      </c>
      <c r="C1496" s="6" t="s">
        <v>79</v>
      </c>
      <c r="D1496" s="6" t="s">
        <v>437</v>
      </c>
      <c r="E1496" s="487">
        <v>58.04</v>
      </c>
      <c r="F1496" s="487">
        <v>8.77</v>
      </c>
      <c r="G1496" s="487">
        <v>49.27</v>
      </c>
      <c r="H1496" s="487">
        <v>0</v>
      </c>
      <c r="I1496" s="487">
        <v>0</v>
      </c>
      <c r="J1496" s="487">
        <v>0</v>
      </c>
    </row>
    <row r="1497" spans="1:10" x14ac:dyDescent="0.25">
      <c r="A1497" s="487">
        <v>102723</v>
      </c>
      <c r="B1497" s="6" t="s">
        <v>1380</v>
      </c>
      <c r="C1497" s="6" t="s">
        <v>79</v>
      </c>
      <c r="D1497" s="6" t="s">
        <v>437</v>
      </c>
      <c r="E1497" s="487">
        <v>58.53</v>
      </c>
      <c r="F1497" s="487">
        <v>8.77</v>
      </c>
      <c r="G1497" s="487">
        <v>49.76</v>
      </c>
      <c r="H1497" s="487">
        <v>0</v>
      </c>
      <c r="I1497" s="487">
        <v>0</v>
      </c>
      <c r="J1497" s="487">
        <v>0</v>
      </c>
    </row>
    <row r="1498" spans="1:10" x14ac:dyDescent="0.25">
      <c r="A1498" s="487">
        <v>102724</v>
      </c>
      <c r="B1498" s="6" t="s">
        <v>1381</v>
      </c>
      <c r="C1498" s="6" t="s">
        <v>40</v>
      </c>
      <c r="D1498" s="6" t="s">
        <v>108</v>
      </c>
      <c r="E1498" s="487">
        <v>32.29</v>
      </c>
      <c r="F1498" s="487">
        <v>8.51</v>
      </c>
      <c r="G1498" s="487">
        <v>23.78</v>
      </c>
      <c r="H1498" s="487">
        <v>0</v>
      </c>
      <c r="I1498" s="487">
        <v>0</v>
      </c>
      <c r="J1498" s="487">
        <v>0</v>
      </c>
    </row>
    <row r="1499" spans="1:10" x14ac:dyDescent="0.25">
      <c r="A1499" s="487">
        <v>102725</v>
      </c>
      <c r="B1499" s="6" t="s">
        <v>1382</v>
      </c>
      <c r="C1499" s="6" t="s">
        <v>40</v>
      </c>
      <c r="D1499" s="6" t="s">
        <v>108</v>
      </c>
      <c r="E1499" s="487">
        <v>31.54</v>
      </c>
      <c r="F1499" s="487">
        <v>8.51</v>
      </c>
      <c r="G1499" s="487">
        <v>23.03</v>
      </c>
      <c r="H1499" s="487">
        <v>0</v>
      </c>
      <c r="I1499" s="487">
        <v>0</v>
      </c>
      <c r="J1499" s="487">
        <v>0</v>
      </c>
    </row>
    <row r="1500" spans="1:10" x14ac:dyDescent="0.25">
      <c r="A1500" s="487">
        <v>102726</v>
      </c>
      <c r="B1500" s="6" t="s">
        <v>1383</v>
      </c>
      <c r="C1500" s="6" t="s">
        <v>40</v>
      </c>
      <c r="D1500" s="6" t="s">
        <v>108</v>
      </c>
      <c r="E1500" s="487">
        <v>29.32</v>
      </c>
      <c r="F1500" s="487">
        <v>8.51</v>
      </c>
      <c r="G1500" s="487">
        <v>20.81</v>
      </c>
      <c r="H1500" s="487">
        <v>0</v>
      </c>
      <c r="I1500" s="487">
        <v>0</v>
      </c>
      <c r="J1500" s="487">
        <v>0</v>
      </c>
    </row>
    <row r="1501" spans="1:10" x14ac:dyDescent="0.25">
      <c r="A1501" s="487">
        <v>103653</v>
      </c>
      <c r="B1501" s="6" t="s">
        <v>4891</v>
      </c>
      <c r="C1501" s="6" t="s">
        <v>87</v>
      </c>
      <c r="D1501" s="6" t="s">
        <v>108</v>
      </c>
      <c r="E1501" s="487">
        <v>38.49</v>
      </c>
      <c r="F1501" s="487">
        <v>0.34</v>
      </c>
      <c r="G1501" s="487">
        <v>38.15</v>
      </c>
      <c r="H1501" s="487">
        <v>0</v>
      </c>
      <c r="I1501" s="487">
        <v>0</v>
      </c>
      <c r="J1501" s="487">
        <v>0</v>
      </c>
    </row>
    <row r="1502" spans="1:10" x14ac:dyDescent="0.25">
      <c r="A1502" s="487">
        <v>92743</v>
      </c>
      <c r="B1502" s="6" t="s">
        <v>1384</v>
      </c>
      <c r="C1502" s="6" t="s">
        <v>62</v>
      </c>
      <c r="D1502" s="6" t="s">
        <v>108</v>
      </c>
      <c r="E1502" s="487">
        <v>586.42999999999995</v>
      </c>
      <c r="F1502" s="487">
        <v>122.04</v>
      </c>
      <c r="G1502" s="487">
        <v>401.37</v>
      </c>
      <c r="H1502" s="487">
        <v>63.02</v>
      </c>
      <c r="I1502" s="487">
        <v>0</v>
      </c>
      <c r="J1502" s="487">
        <v>0</v>
      </c>
    </row>
    <row r="1503" spans="1:10" x14ac:dyDescent="0.25">
      <c r="A1503" s="487">
        <v>92744</v>
      </c>
      <c r="B1503" s="6" t="s">
        <v>1385</v>
      </c>
      <c r="C1503" s="6" t="s">
        <v>62</v>
      </c>
      <c r="D1503" s="6" t="s">
        <v>108</v>
      </c>
      <c r="E1503" s="487">
        <v>531.55999999999995</v>
      </c>
      <c r="F1503" s="487">
        <v>58.94</v>
      </c>
      <c r="G1503" s="487">
        <v>443.28</v>
      </c>
      <c r="H1503" s="487">
        <v>29.34</v>
      </c>
      <c r="I1503" s="487">
        <v>0</v>
      </c>
      <c r="J1503" s="487">
        <v>0</v>
      </c>
    </row>
    <row r="1504" spans="1:10" x14ac:dyDescent="0.25">
      <c r="A1504" s="487">
        <v>92745</v>
      </c>
      <c r="B1504" s="6" t="s">
        <v>1386</v>
      </c>
      <c r="C1504" s="6" t="s">
        <v>62</v>
      </c>
      <c r="D1504" s="6" t="s">
        <v>108</v>
      </c>
      <c r="E1504" s="487">
        <v>726.03</v>
      </c>
      <c r="F1504" s="487">
        <v>146.85</v>
      </c>
      <c r="G1504" s="487">
        <v>503.73</v>
      </c>
      <c r="H1504" s="487">
        <v>75.45</v>
      </c>
      <c r="I1504" s="487">
        <v>0</v>
      </c>
      <c r="J1504" s="487">
        <v>0</v>
      </c>
    </row>
    <row r="1505" spans="1:10" x14ac:dyDescent="0.25">
      <c r="A1505" s="487">
        <v>92746</v>
      </c>
      <c r="B1505" s="6" t="s">
        <v>1387</v>
      </c>
      <c r="C1505" s="6" t="s">
        <v>62</v>
      </c>
      <c r="D1505" s="6" t="s">
        <v>108</v>
      </c>
      <c r="E1505" s="487">
        <v>638.29</v>
      </c>
      <c r="F1505" s="487">
        <v>82.9</v>
      </c>
      <c r="G1505" s="487">
        <v>512.66999999999996</v>
      </c>
      <c r="H1505" s="487">
        <v>42.72</v>
      </c>
      <c r="I1505" s="487">
        <v>0</v>
      </c>
      <c r="J1505" s="487">
        <v>0</v>
      </c>
    </row>
    <row r="1506" spans="1:10" x14ac:dyDescent="0.25">
      <c r="A1506" s="487">
        <v>92747</v>
      </c>
      <c r="B1506" s="6" t="s">
        <v>1388</v>
      </c>
      <c r="C1506" s="6" t="s">
        <v>62</v>
      </c>
      <c r="D1506" s="6" t="s">
        <v>108</v>
      </c>
      <c r="E1506" s="487">
        <v>805.75</v>
      </c>
      <c r="F1506" s="487">
        <v>161.19999999999999</v>
      </c>
      <c r="G1506" s="487">
        <v>560.89</v>
      </c>
      <c r="H1506" s="487">
        <v>83.66</v>
      </c>
      <c r="I1506" s="487">
        <v>0</v>
      </c>
      <c r="J1506" s="487">
        <v>0</v>
      </c>
    </row>
    <row r="1507" spans="1:10" x14ac:dyDescent="0.25">
      <c r="A1507" s="487">
        <v>92748</v>
      </c>
      <c r="B1507" s="6" t="s">
        <v>1389</v>
      </c>
      <c r="C1507" s="6" t="s">
        <v>62</v>
      </c>
      <c r="D1507" s="6" t="s">
        <v>108</v>
      </c>
      <c r="E1507" s="487">
        <v>699.77</v>
      </c>
      <c r="F1507" s="487">
        <v>97.13</v>
      </c>
      <c r="G1507" s="487">
        <v>551.07000000000005</v>
      </c>
      <c r="H1507" s="487">
        <v>51.57</v>
      </c>
      <c r="I1507" s="487">
        <v>0</v>
      </c>
      <c r="J1507" s="487">
        <v>0</v>
      </c>
    </row>
    <row r="1508" spans="1:10" x14ac:dyDescent="0.25">
      <c r="A1508" s="487">
        <v>92749</v>
      </c>
      <c r="B1508" s="6" t="s">
        <v>1390</v>
      </c>
      <c r="C1508" s="6" t="s">
        <v>62</v>
      </c>
      <c r="D1508" s="6" t="s">
        <v>108</v>
      </c>
      <c r="E1508" s="487">
        <v>817.11</v>
      </c>
      <c r="F1508" s="487">
        <v>120.66</v>
      </c>
      <c r="G1508" s="487">
        <v>632.72</v>
      </c>
      <c r="H1508" s="487">
        <v>63.73</v>
      </c>
      <c r="I1508" s="487">
        <v>0</v>
      </c>
      <c r="J1508" s="487">
        <v>0</v>
      </c>
    </row>
    <row r="1509" spans="1:10" x14ac:dyDescent="0.25">
      <c r="A1509" s="487">
        <v>92750</v>
      </c>
      <c r="B1509" s="6" t="s">
        <v>1391</v>
      </c>
      <c r="C1509" s="6" t="s">
        <v>62</v>
      </c>
      <c r="D1509" s="6" t="s">
        <v>108</v>
      </c>
      <c r="E1509" s="488">
        <v>1387.38</v>
      </c>
      <c r="F1509" s="487">
        <v>165.87</v>
      </c>
      <c r="G1509" s="488">
        <v>1133.54</v>
      </c>
      <c r="H1509" s="487">
        <v>87.97</v>
      </c>
      <c r="I1509" s="487">
        <v>0</v>
      </c>
      <c r="J1509" s="487">
        <v>0</v>
      </c>
    </row>
    <row r="1510" spans="1:10" x14ac:dyDescent="0.25">
      <c r="A1510" s="487">
        <v>92751</v>
      </c>
      <c r="B1510" s="6" t="s">
        <v>1392</v>
      </c>
      <c r="C1510" s="6" t="s">
        <v>62</v>
      </c>
      <c r="D1510" s="6" t="s">
        <v>108</v>
      </c>
      <c r="E1510" s="488">
        <v>1718.13</v>
      </c>
      <c r="F1510" s="487">
        <v>191.34</v>
      </c>
      <c r="G1510" s="488">
        <v>1424.75</v>
      </c>
      <c r="H1510" s="487">
        <v>102.04</v>
      </c>
      <c r="I1510" s="487">
        <v>0</v>
      </c>
      <c r="J1510" s="487">
        <v>0</v>
      </c>
    </row>
    <row r="1511" spans="1:10" x14ac:dyDescent="0.25">
      <c r="A1511" s="487">
        <v>92752</v>
      </c>
      <c r="B1511" s="6" t="s">
        <v>1393</v>
      </c>
      <c r="C1511" s="6" t="s">
        <v>62</v>
      </c>
      <c r="D1511" s="6" t="s">
        <v>108</v>
      </c>
      <c r="E1511" s="488">
        <v>2047.16</v>
      </c>
      <c r="F1511" s="487">
        <v>215.92</v>
      </c>
      <c r="G1511" s="488">
        <v>1715.63</v>
      </c>
      <c r="H1511" s="487">
        <v>115.61</v>
      </c>
      <c r="I1511" s="487">
        <v>0</v>
      </c>
      <c r="J1511" s="487">
        <v>0</v>
      </c>
    </row>
    <row r="1512" spans="1:10" x14ac:dyDescent="0.25">
      <c r="A1512" s="487">
        <v>92753</v>
      </c>
      <c r="B1512" s="6" t="s">
        <v>1394</v>
      </c>
      <c r="C1512" s="6" t="s">
        <v>62</v>
      </c>
      <c r="D1512" s="6" t="s">
        <v>437</v>
      </c>
      <c r="E1512" s="487">
        <v>572.78</v>
      </c>
      <c r="F1512" s="487">
        <v>85.11</v>
      </c>
      <c r="G1512" s="487">
        <v>435.19</v>
      </c>
      <c r="H1512" s="487">
        <v>52.48</v>
      </c>
      <c r="I1512" s="487">
        <v>0</v>
      </c>
      <c r="J1512" s="487">
        <v>0</v>
      </c>
    </row>
    <row r="1513" spans="1:10" x14ac:dyDescent="0.25">
      <c r="A1513" s="487">
        <v>92754</v>
      </c>
      <c r="B1513" s="6" t="s">
        <v>1395</v>
      </c>
      <c r="C1513" s="6" t="s">
        <v>62</v>
      </c>
      <c r="D1513" s="6" t="s">
        <v>437</v>
      </c>
      <c r="E1513" s="487">
        <v>523.55999999999995</v>
      </c>
      <c r="F1513" s="487">
        <v>78.34</v>
      </c>
      <c r="G1513" s="487">
        <v>397.76</v>
      </c>
      <c r="H1513" s="487">
        <v>47.46</v>
      </c>
      <c r="I1513" s="487">
        <v>0</v>
      </c>
      <c r="J1513" s="487">
        <v>0</v>
      </c>
    </row>
    <row r="1514" spans="1:10" x14ac:dyDescent="0.25">
      <c r="A1514" s="487">
        <v>92755</v>
      </c>
      <c r="B1514" s="6" t="s">
        <v>1396</v>
      </c>
      <c r="C1514" s="6" t="s">
        <v>87</v>
      </c>
      <c r="D1514" s="6" t="s">
        <v>108</v>
      </c>
      <c r="E1514" s="487">
        <v>218.31</v>
      </c>
      <c r="F1514" s="487">
        <v>40.229999999999997</v>
      </c>
      <c r="G1514" s="487">
        <v>157.03</v>
      </c>
      <c r="H1514" s="487">
        <v>21.05</v>
      </c>
      <c r="I1514" s="487">
        <v>0</v>
      </c>
      <c r="J1514" s="487">
        <v>0</v>
      </c>
    </row>
    <row r="1515" spans="1:10" x14ac:dyDescent="0.25">
      <c r="A1515" s="487">
        <v>92756</v>
      </c>
      <c r="B1515" s="6" t="s">
        <v>1397</v>
      </c>
      <c r="C1515" s="6" t="s">
        <v>87</v>
      </c>
      <c r="D1515" s="6" t="s">
        <v>108</v>
      </c>
      <c r="E1515" s="487">
        <v>248.12</v>
      </c>
      <c r="F1515" s="487">
        <v>47.73</v>
      </c>
      <c r="G1515" s="487">
        <v>174.93</v>
      </c>
      <c r="H1515" s="487">
        <v>25.46</v>
      </c>
      <c r="I1515" s="487">
        <v>0</v>
      </c>
      <c r="J1515" s="487">
        <v>0</v>
      </c>
    </row>
    <row r="1516" spans="1:10" x14ac:dyDescent="0.25">
      <c r="A1516" s="487">
        <v>92757</v>
      </c>
      <c r="B1516" s="6" t="s">
        <v>1398</v>
      </c>
      <c r="C1516" s="6" t="s">
        <v>87</v>
      </c>
      <c r="D1516" s="6" t="s">
        <v>108</v>
      </c>
      <c r="E1516" s="487">
        <v>284.25</v>
      </c>
      <c r="F1516" s="487">
        <v>56.52</v>
      </c>
      <c r="G1516" s="487">
        <v>196.98</v>
      </c>
      <c r="H1516" s="487">
        <v>30.75</v>
      </c>
      <c r="I1516" s="487">
        <v>0</v>
      </c>
      <c r="J1516" s="487">
        <v>0</v>
      </c>
    </row>
    <row r="1517" spans="1:10" x14ac:dyDescent="0.25">
      <c r="A1517" s="487">
        <v>92758</v>
      </c>
      <c r="B1517" s="6" t="s">
        <v>1399</v>
      </c>
      <c r="C1517" s="6" t="s">
        <v>62</v>
      </c>
      <c r="D1517" s="6" t="s">
        <v>108</v>
      </c>
      <c r="E1517" s="487">
        <v>614.71</v>
      </c>
      <c r="F1517" s="487">
        <v>85.58</v>
      </c>
      <c r="G1517" s="487">
        <v>529.13</v>
      </c>
      <c r="H1517" s="487">
        <v>0</v>
      </c>
      <c r="I1517" s="487">
        <v>0</v>
      </c>
      <c r="J1517" s="487">
        <v>0</v>
      </c>
    </row>
    <row r="1518" spans="1:10" x14ac:dyDescent="0.25">
      <c r="A1518" s="487">
        <v>91069</v>
      </c>
      <c r="B1518" s="6" t="s">
        <v>1400</v>
      </c>
      <c r="C1518" s="6" t="s">
        <v>87</v>
      </c>
      <c r="D1518" s="6" t="s">
        <v>437</v>
      </c>
      <c r="E1518" s="487">
        <v>119.54</v>
      </c>
      <c r="F1518" s="487">
        <v>26.22</v>
      </c>
      <c r="G1518" s="487">
        <v>85.98</v>
      </c>
      <c r="H1518" s="487">
        <v>6.69</v>
      </c>
      <c r="I1518" s="487">
        <v>0</v>
      </c>
      <c r="J1518" s="487">
        <v>0.65</v>
      </c>
    </row>
    <row r="1519" spans="1:10" x14ac:dyDescent="0.25">
      <c r="A1519" s="487">
        <v>91070</v>
      </c>
      <c r="B1519" s="6" t="s">
        <v>1401</v>
      </c>
      <c r="C1519" s="6" t="s">
        <v>87</v>
      </c>
      <c r="D1519" s="6" t="s">
        <v>437</v>
      </c>
      <c r="E1519" s="487">
        <v>132.79</v>
      </c>
      <c r="F1519" s="487">
        <v>27.8</v>
      </c>
      <c r="G1519" s="487">
        <v>97.1</v>
      </c>
      <c r="H1519" s="487">
        <v>7.15</v>
      </c>
      <c r="I1519" s="487">
        <v>0</v>
      </c>
      <c r="J1519" s="487">
        <v>0.74</v>
      </c>
    </row>
    <row r="1520" spans="1:10" x14ac:dyDescent="0.25">
      <c r="A1520" s="487">
        <v>91071</v>
      </c>
      <c r="B1520" s="6" t="s">
        <v>1402</v>
      </c>
      <c r="C1520" s="6" t="s">
        <v>87</v>
      </c>
      <c r="D1520" s="6" t="s">
        <v>437</v>
      </c>
      <c r="E1520" s="487">
        <v>168.54</v>
      </c>
      <c r="F1520" s="487">
        <v>60.69</v>
      </c>
      <c r="G1520" s="487">
        <v>94.67</v>
      </c>
      <c r="H1520" s="487">
        <v>12.48</v>
      </c>
      <c r="I1520" s="487">
        <v>0</v>
      </c>
      <c r="J1520" s="487">
        <v>0.7</v>
      </c>
    </row>
    <row r="1521" spans="1:10" x14ac:dyDescent="0.25">
      <c r="A1521" s="487">
        <v>91072</v>
      </c>
      <c r="B1521" s="6" t="s">
        <v>1403</v>
      </c>
      <c r="C1521" s="6" t="s">
        <v>87</v>
      </c>
      <c r="D1521" s="6" t="s">
        <v>437</v>
      </c>
      <c r="E1521" s="487">
        <v>181.71</v>
      </c>
      <c r="F1521" s="487">
        <v>62.32</v>
      </c>
      <c r="G1521" s="487">
        <v>105.74</v>
      </c>
      <c r="H1521" s="487">
        <v>12.88</v>
      </c>
      <c r="I1521" s="487">
        <v>0</v>
      </c>
      <c r="J1521" s="487">
        <v>0.77</v>
      </c>
    </row>
    <row r="1522" spans="1:10" x14ac:dyDescent="0.25">
      <c r="A1522" s="487">
        <v>91073</v>
      </c>
      <c r="B1522" s="6" t="s">
        <v>1404</v>
      </c>
      <c r="C1522" s="6" t="s">
        <v>87</v>
      </c>
      <c r="D1522" s="6" t="s">
        <v>437</v>
      </c>
      <c r="E1522" s="487">
        <v>136.44</v>
      </c>
      <c r="F1522" s="487">
        <v>40.08</v>
      </c>
      <c r="G1522" s="487">
        <v>89.04</v>
      </c>
      <c r="H1522" s="487">
        <v>6.12</v>
      </c>
      <c r="I1522" s="487">
        <v>0</v>
      </c>
      <c r="J1522" s="487">
        <v>1.2</v>
      </c>
    </row>
    <row r="1523" spans="1:10" x14ac:dyDescent="0.25">
      <c r="A1523" s="487">
        <v>91074</v>
      </c>
      <c r="B1523" s="6" t="s">
        <v>1405</v>
      </c>
      <c r="C1523" s="6" t="s">
        <v>87</v>
      </c>
      <c r="D1523" s="6" t="s">
        <v>437</v>
      </c>
      <c r="E1523" s="487">
        <v>151.47</v>
      </c>
      <c r="F1523" s="487">
        <v>43.05</v>
      </c>
      <c r="G1523" s="487">
        <v>100.46</v>
      </c>
      <c r="H1523" s="487">
        <v>6.62</v>
      </c>
      <c r="I1523" s="487">
        <v>0</v>
      </c>
      <c r="J1523" s="487">
        <v>1.34</v>
      </c>
    </row>
    <row r="1524" spans="1:10" x14ac:dyDescent="0.25">
      <c r="A1524" s="487">
        <v>91075</v>
      </c>
      <c r="B1524" s="6" t="s">
        <v>1406</v>
      </c>
      <c r="C1524" s="6" t="s">
        <v>87</v>
      </c>
      <c r="D1524" s="6" t="s">
        <v>437</v>
      </c>
      <c r="E1524" s="487">
        <v>187.57</v>
      </c>
      <c r="F1524" s="487">
        <v>78.05</v>
      </c>
      <c r="G1524" s="487">
        <v>98.62</v>
      </c>
      <c r="H1524" s="487">
        <v>9.6199999999999992</v>
      </c>
      <c r="I1524" s="487">
        <v>0</v>
      </c>
      <c r="J1524" s="487">
        <v>1.28</v>
      </c>
    </row>
    <row r="1525" spans="1:10" x14ac:dyDescent="0.25">
      <c r="A1525" s="487">
        <v>91076</v>
      </c>
      <c r="B1525" s="6" t="s">
        <v>1407</v>
      </c>
      <c r="C1525" s="6" t="s">
        <v>87</v>
      </c>
      <c r="D1525" s="6" t="s">
        <v>437</v>
      </c>
      <c r="E1525" s="487">
        <v>202.57</v>
      </c>
      <c r="F1525" s="487">
        <v>81.12</v>
      </c>
      <c r="G1525" s="487">
        <v>109.99</v>
      </c>
      <c r="H1525" s="487">
        <v>10.06</v>
      </c>
      <c r="I1525" s="487">
        <v>0</v>
      </c>
      <c r="J1525" s="487">
        <v>1.4</v>
      </c>
    </row>
    <row r="1526" spans="1:10" x14ac:dyDescent="0.25">
      <c r="A1526" s="487">
        <v>91077</v>
      </c>
      <c r="B1526" s="6" t="s">
        <v>1408</v>
      </c>
      <c r="C1526" s="6" t="s">
        <v>87</v>
      </c>
      <c r="D1526" s="6" t="s">
        <v>437</v>
      </c>
      <c r="E1526" s="487">
        <v>121.78</v>
      </c>
      <c r="F1526" s="487">
        <v>18.05</v>
      </c>
      <c r="G1526" s="487">
        <v>98.05</v>
      </c>
      <c r="H1526" s="487">
        <v>4.96</v>
      </c>
      <c r="I1526" s="487">
        <v>0</v>
      </c>
      <c r="J1526" s="487">
        <v>0.72</v>
      </c>
    </row>
    <row r="1527" spans="1:10" x14ac:dyDescent="0.25">
      <c r="A1527" s="487">
        <v>91078</v>
      </c>
      <c r="B1527" s="6" t="s">
        <v>1409</v>
      </c>
      <c r="C1527" s="6" t="s">
        <v>87</v>
      </c>
      <c r="D1527" s="6" t="s">
        <v>437</v>
      </c>
      <c r="E1527" s="487">
        <v>142.15</v>
      </c>
      <c r="F1527" s="487">
        <v>19.43</v>
      </c>
      <c r="G1527" s="487">
        <v>116.55</v>
      </c>
      <c r="H1527" s="487">
        <v>5.37</v>
      </c>
      <c r="I1527" s="487">
        <v>0</v>
      </c>
      <c r="J1527" s="487">
        <v>0.8</v>
      </c>
    </row>
    <row r="1528" spans="1:10" x14ac:dyDescent="0.25">
      <c r="A1528" s="487">
        <v>91079</v>
      </c>
      <c r="B1528" s="6" t="s">
        <v>1410</v>
      </c>
      <c r="C1528" s="6" t="s">
        <v>87</v>
      </c>
      <c r="D1528" s="6" t="s">
        <v>437</v>
      </c>
      <c r="E1528" s="487">
        <v>128.36000000000001</v>
      </c>
      <c r="F1528" s="487">
        <v>22.48</v>
      </c>
      <c r="G1528" s="487">
        <v>99.76</v>
      </c>
      <c r="H1528" s="487">
        <v>5.35</v>
      </c>
      <c r="I1528" s="487">
        <v>0</v>
      </c>
      <c r="J1528" s="487">
        <v>0.77</v>
      </c>
    </row>
    <row r="1529" spans="1:10" x14ac:dyDescent="0.25">
      <c r="A1529" s="487">
        <v>91080</v>
      </c>
      <c r="B1529" s="6" t="s">
        <v>1411</v>
      </c>
      <c r="C1529" s="6" t="s">
        <v>87</v>
      </c>
      <c r="D1529" s="6" t="s">
        <v>437</v>
      </c>
      <c r="E1529" s="487">
        <v>148.47</v>
      </c>
      <c r="F1529" s="487">
        <v>23.8</v>
      </c>
      <c r="G1529" s="487">
        <v>118.1</v>
      </c>
      <c r="H1529" s="487">
        <v>5.72</v>
      </c>
      <c r="I1529" s="487">
        <v>0</v>
      </c>
      <c r="J1529" s="487">
        <v>0.85</v>
      </c>
    </row>
    <row r="1530" spans="1:10" x14ac:dyDescent="0.25">
      <c r="A1530" s="487">
        <v>91081</v>
      </c>
      <c r="B1530" s="6" t="s">
        <v>1412</v>
      </c>
      <c r="C1530" s="6" t="s">
        <v>87</v>
      </c>
      <c r="D1530" s="6" t="s">
        <v>437</v>
      </c>
      <c r="E1530" s="487">
        <v>140.86000000000001</v>
      </c>
      <c r="F1530" s="487">
        <v>32.92</v>
      </c>
      <c r="G1530" s="487">
        <v>101.33</v>
      </c>
      <c r="H1530" s="487">
        <v>5.31</v>
      </c>
      <c r="I1530" s="487">
        <v>0</v>
      </c>
      <c r="J1530" s="487">
        <v>1.3</v>
      </c>
    </row>
    <row r="1531" spans="1:10" x14ac:dyDescent="0.25">
      <c r="A1531" s="487">
        <v>91082</v>
      </c>
      <c r="B1531" s="6" t="s">
        <v>1413</v>
      </c>
      <c r="C1531" s="6" t="s">
        <v>87</v>
      </c>
      <c r="D1531" s="6" t="s">
        <v>437</v>
      </c>
      <c r="E1531" s="487">
        <v>162.80000000000001</v>
      </c>
      <c r="F1531" s="487">
        <v>35.53</v>
      </c>
      <c r="G1531" s="487">
        <v>120.06</v>
      </c>
      <c r="H1531" s="487">
        <v>5.77</v>
      </c>
      <c r="I1531" s="487">
        <v>0</v>
      </c>
      <c r="J1531" s="487">
        <v>1.44</v>
      </c>
    </row>
    <row r="1532" spans="1:10" x14ac:dyDescent="0.25">
      <c r="A1532" s="487">
        <v>91083</v>
      </c>
      <c r="B1532" s="6" t="s">
        <v>1414</v>
      </c>
      <c r="C1532" s="6" t="s">
        <v>87</v>
      </c>
      <c r="D1532" s="6" t="s">
        <v>437</v>
      </c>
      <c r="E1532" s="487">
        <v>152.34</v>
      </c>
      <c r="F1532" s="487">
        <v>41.22</v>
      </c>
      <c r="G1532" s="487">
        <v>103.97</v>
      </c>
      <c r="H1532" s="487">
        <v>5.75</v>
      </c>
      <c r="I1532" s="487">
        <v>0</v>
      </c>
      <c r="J1532" s="487">
        <v>1.4</v>
      </c>
    </row>
    <row r="1533" spans="1:10" x14ac:dyDescent="0.25">
      <c r="A1533" s="487">
        <v>91084</v>
      </c>
      <c r="B1533" s="6" t="s">
        <v>1415</v>
      </c>
      <c r="C1533" s="6" t="s">
        <v>87</v>
      </c>
      <c r="D1533" s="6" t="s">
        <v>437</v>
      </c>
      <c r="E1533" s="487">
        <v>173.89</v>
      </c>
      <c r="F1533" s="487">
        <v>43.7</v>
      </c>
      <c r="G1533" s="487">
        <v>122.58</v>
      </c>
      <c r="H1533" s="487">
        <v>6.09</v>
      </c>
      <c r="I1533" s="487">
        <v>0</v>
      </c>
      <c r="J1533" s="487">
        <v>1.52</v>
      </c>
    </row>
    <row r="1534" spans="1:10" x14ac:dyDescent="0.25">
      <c r="A1534" s="487">
        <v>91086</v>
      </c>
      <c r="B1534" s="6" t="s">
        <v>1416</v>
      </c>
      <c r="C1534" s="6" t="s">
        <v>87</v>
      </c>
      <c r="D1534" s="6" t="s">
        <v>437</v>
      </c>
      <c r="E1534" s="487">
        <v>132.6</v>
      </c>
      <c r="F1534" s="487">
        <v>35.35</v>
      </c>
      <c r="G1534" s="487">
        <v>88.08</v>
      </c>
      <c r="H1534" s="487">
        <v>8.57</v>
      </c>
      <c r="I1534" s="487">
        <v>0</v>
      </c>
      <c r="J1534" s="487">
        <v>0.6</v>
      </c>
    </row>
    <row r="1535" spans="1:10" x14ac:dyDescent="0.25">
      <c r="A1535" s="487">
        <v>91087</v>
      </c>
      <c r="B1535" s="6" t="s">
        <v>1417</v>
      </c>
      <c r="C1535" s="6" t="s">
        <v>87</v>
      </c>
      <c r="D1535" s="6" t="s">
        <v>437</v>
      </c>
      <c r="E1535" s="487">
        <v>146.26</v>
      </c>
      <c r="F1535" s="487">
        <v>37.130000000000003</v>
      </c>
      <c r="G1535" s="487">
        <v>99.33</v>
      </c>
      <c r="H1535" s="487">
        <v>9.11</v>
      </c>
      <c r="I1535" s="487">
        <v>0</v>
      </c>
      <c r="J1535" s="487">
        <v>0.69</v>
      </c>
    </row>
    <row r="1536" spans="1:10" x14ac:dyDescent="0.25">
      <c r="A1536" s="487">
        <v>91088</v>
      </c>
      <c r="B1536" s="6" t="s">
        <v>1418</v>
      </c>
      <c r="C1536" s="6" t="s">
        <v>87</v>
      </c>
      <c r="D1536" s="6" t="s">
        <v>437</v>
      </c>
      <c r="E1536" s="487">
        <v>183.11</v>
      </c>
      <c r="F1536" s="487">
        <v>71.099999999999994</v>
      </c>
      <c r="G1536" s="487">
        <v>97.05</v>
      </c>
      <c r="H1536" s="487">
        <v>14.32</v>
      </c>
      <c r="I1536" s="487">
        <v>0</v>
      </c>
      <c r="J1536" s="487">
        <v>0.64</v>
      </c>
    </row>
    <row r="1537" spans="1:10" x14ac:dyDescent="0.25">
      <c r="A1537" s="487">
        <v>91089</v>
      </c>
      <c r="B1537" s="6" t="s">
        <v>1419</v>
      </c>
      <c r="C1537" s="6" t="s">
        <v>87</v>
      </c>
      <c r="D1537" s="6" t="s">
        <v>437</v>
      </c>
      <c r="E1537" s="487">
        <v>196.87</v>
      </c>
      <c r="F1537" s="487">
        <v>73.05</v>
      </c>
      <c r="G1537" s="487">
        <v>108.29</v>
      </c>
      <c r="H1537" s="487">
        <v>14.81</v>
      </c>
      <c r="I1537" s="487">
        <v>0</v>
      </c>
      <c r="J1537" s="487">
        <v>0.72</v>
      </c>
    </row>
    <row r="1538" spans="1:10" x14ac:dyDescent="0.25">
      <c r="A1538" s="487">
        <v>91090</v>
      </c>
      <c r="B1538" s="6" t="s">
        <v>1420</v>
      </c>
      <c r="C1538" s="6" t="s">
        <v>87</v>
      </c>
      <c r="D1538" s="6" t="s">
        <v>437</v>
      </c>
      <c r="E1538" s="487">
        <v>146.88999999999999</v>
      </c>
      <c r="F1538" s="487">
        <v>47.95</v>
      </c>
      <c r="G1538" s="487">
        <v>90.83</v>
      </c>
      <c r="H1538" s="487">
        <v>7.01</v>
      </c>
      <c r="I1538" s="487">
        <v>0</v>
      </c>
      <c r="J1538" s="487">
        <v>1.1000000000000001</v>
      </c>
    </row>
    <row r="1539" spans="1:10" x14ac:dyDescent="0.25">
      <c r="A1539" s="487">
        <v>91091</v>
      </c>
      <c r="B1539" s="6" t="s">
        <v>1421</v>
      </c>
      <c r="C1539" s="6" t="s">
        <v>87</v>
      </c>
      <c r="D1539" s="6" t="s">
        <v>437</v>
      </c>
      <c r="E1539" s="487">
        <v>162.55000000000001</v>
      </c>
      <c r="F1539" s="487">
        <v>51.26</v>
      </c>
      <c r="G1539" s="487">
        <v>102.43</v>
      </c>
      <c r="H1539" s="487">
        <v>7.61</v>
      </c>
      <c r="I1539" s="487">
        <v>0</v>
      </c>
      <c r="J1539" s="487">
        <v>1.25</v>
      </c>
    </row>
    <row r="1540" spans="1:10" x14ac:dyDescent="0.25">
      <c r="A1540" s="487">
        <v>91092</v>
      </c>
      <c r="B1540" s="6" t="s">
        <v>1422</v>
      </c>
      <c r="C1540" s="6" t="s">
        <v>87</v>
      </c>
      <c r="D1540" s="6" t="s">
        <v>437</v>
      </c>
      <c r="E1540" s="487">
        <v>198.99</v>
      </c>
      <c r="F1540" s="487">
        <v>86.79</v>
      </c>
      <c r="G1540" s="487">
        <v>100.59</v>
      </c>
      <c r="H1540" s="487">
        <v>10.45</v>
      </c>
      <c r="I1540" s="487">
        <v>0</v>
      </c>
      <c r="J1540" s="487">
        <v>1.1599999999999999</v>
      </c>
    </row>
    <row r="1541" spans="1:10" x14ac:dyDescent="0.25">
      <c r="A1541" s="487">
        <v>91093</v>
      </c>
      <c r="B1541" s="6" t="s">
        <v>1423</v>
      </c>
      <c r="C1541" s="6" t="s">
        <v>87</v>
      </c>
      <c r="D1541" s="6" t="s">
        <v>437</v>
      </c>
      <c r="E1541" s="487">
        <v>214.94</v>
      </c>
      <c r="F1541" s="487">
        <v>90.42</v>
      </c>
      <c r="G1541" s="487">
        <v>112.27</v>
      </c>
      <c r="H1541" s="487">
        <v>10.95</v>
      </c>
      <c r="I1541" s="487">
        <v>0</v>
      </c>
      <c r="J1541" s="487">
        <v>1.3</v>
      </c>
    </row>
    <row r="1542" spans="1:10" x14ac:dyDescent="0.25">
      <c r="A1542" s="487">
        <v>91094</v>
      </c>
      <c r="B1542" s="6" t="s">
        <v>1424</v>
      </c>
      <c r="C1542" s="6" t="s">
        <v>87</v>
      </c>
      <c r="D1542" s="6" t="s">
        <v>437</v>
      </c>
      <c r="E1542" s="487">
        <v>129.81</v>
      </c>
      <c r="F1542" s="487">
        <v>24.22</v>
      </c>
      <c r="G1542" s="487">
        <v>98.73</v>
      </c>
      <c r="H1542" s="487">
        <v>6.2</v>
      </c>
      <c r="I1542" s="487">
        <v>0</v>
      </c>
      <c r="J1542" s="487">
        <v>0.66</v>
      </c>
    </row>
    <row r="1543" spans="1:10" x14ac:dyDescent="0.25">
      <c r="A1543" s="487">
        <v>91095</v>
      </c>
      <c r="B1543" s="6" t="s">
        <v>1425</v>
      </c>
      <c r="C1543" s="6" t="s">
        <v>87</v>
      </c>
      <c r="D1543" s="6" t="s">
        <v>437</v>
      </c>
      <c r="E1543" s="487">
        <v>150.66999999999999</v>
      </c>
      <c r="F1543" s="487">
        <v>25.86</v>
      </c>
      <c r="G1543" s="487">
        <v>117.37</v>
      </c>
      <c r="H1543" s="487">
        <v>6.69</v>
      </c>
      <c r="I1543" s="487">
        <v>0</v>
      </c>
      <c r="J1543" s="487">
        <v>0.75</v>
      </c>
    </row>
    <row r="1544" spans="1:10" x14ac:dyDescent="0.25">
      <c r="A1544" s="487">
        <v>91096</v>
      </c>
      <c r="B1544" s="6" t="s">
        <v>1426</v>
      </c>
      <c r="C1544" s="6" t="s">
        <v>87</v>
      </c>
      <c r="D1544" s="6" t="s">
        <v>437</v>
      </c>
      <c r="E1544" s="487">
        <v>132.63999999999999</v>
      </c>
      <c r="F1544" s="487">
        <v>26.25</v>
      </c>
      <c r="G1544" s="487">
        <v>99.78</v>
      </c>
      <c r="H1544" s="487">
        <v>5.91</v>
      </c>
      <c r="I1544" s="487">
        <v>0</v>
      </c>
      <c r="J1544" s="487">
        <v>0.7</v>
      </c>
    </row>
    <row r="1545" spans="1:10" x14ac:dyDescent="0.25">
      <c r="A1545" s="487">
        <v>91097</v>
      </c>
      <c r="B1545" s="6" t="s">
        <v>1427</v>
      </c>
      <c r="C1545" s="6" t="s">
        <v>87</v>
      </c>
      <c r="D1545" s="6" t="s">
        <v>437</v>
      </c>
      <c r="E1545" s="487">
        <v>153.24</v>
      </c>
      <c r="F1545" s="487">
        <v>27.8</v>
      </c>
      <c r="G1545" s="487">
        <v>118.31</v>
      </c>
      <c r="H1545" s="487">
        <v>6.34</v>
      </c>
      <c r="I1545" s="487">
        <v>0</v>
      </c>
      <c r="J1545" s="487">
        <v>0.79</v>
      </c>
    </row>
    <row r="1546" spans="1:10" x14ac:dyDescent="0.25">
      <c r="A1546" s="487">
        <v>91098</v>
      </c>
      <c r="B1546" s="6" t="s">
        <v>1428</v>
      </c>
      <c r="C1546" s="6" t="s">
        <v>87</v>
      </c>
      <c r="D1546" s="6" t="s">
        <v>437</v>
      </c>
      <c r="E1546" s="487">
        <v>148.6</v>
      </c>
      <c r="F1546" s="487">
        <v>39.340000000000003</v>
      </c>
      <c r="G1546" s="487">
        <v>102.08</v>
      </c>
      <c r="H1546" s="487">
        <v>6</v>
      </c>
      <c r="I1546" s="487">
        <v>0</v>
      </c>
      <c r="J1546" s="487">
        <v>1.18</v>
      </c>
    </row>
    <row r="1547" spans="1:10" x14ac:dyDescent="0.25">
      <c r="A1547" s="487">
        <v>91099</v>
      </c>
      <c r="B1547" s="6" t="s">
        <v>1429</v>
      </c>
      <c r="C1547" s="6" t="s">
        <v>87</v>
      </c>
      <c r="D1547" s="6" t="s">
        <v>437</v>
      </c>
      <c r="E1547" s="487">
        <v>171.13</v>
      </c>
      <c r="F1547" s="487">
        <v>42.28</v>
      </c>
      <c r="G1547" s="487">
        <v>121</v>
      </c>
      <c r="H1547" s="487">
        <v>6.52</v>
      </c>
      <c r="I1547" s="487">
        <v>0</v>
      </c>
      <c r="J1547" s="487">
        <v>1.33</v>
      </c>
    </row>
    <row r="1548" spans="1:10" x14ac:dyDescent="0.25">
      <c r="A1548" s="487">
        <v>91100</v>
      </c>
      <c r="B1548" s="6" t="s">
        <v>1430</v>
      </c>
      <c r="C1548" s="6" t="s">
        <v>87</v>
      </c>
      <c r="D1548" s="6" t="s">
        <v>437</v>
      </c>
      <c r="E1548" s="487">
        <v>157.32</v>
      </c>
      <c r="F1548" s="487">
        <v>45.79</v>
      </c>
      <c r="G1548" s="487">
        <v>104.2</v>
      </c>
      <c r="H1548" s="487">
        <v>6.06</v>
      </c>
      <c r="I1548" s="487">
        <v>0</v>
      </c>
      <c r="J1548" s="487">
        <v>1.27</v>
      </c>
    </row>
    <row r="1549" spans="1:10" x14ac:dyDescent="0.25">
      <c r="A1549" s="487">
        <v>91101</v>
      </c>
      <c r="B1549" s="6" t="s">
        <v>1431</v>
      </c>
      <c r="C1549" s="6" t="s">
        <v>87</v>
      </c>
      <c r="D1549" s="6" t="s">
        <v>437</v>
      </c>
      <c r="E1549" s="487">
        <v>179.65</v>
      </c>
      <c r="F1549" s="487">
        <v>48.65</v>
      </c>
      <c r="G1549" s="487">
        <v>123.07</v>
      </c>
      <c r="H1549" s="487">
        <v>6.53</v>
      </c>
      <c r="I1549" s="487">
        <v>0</v>
      </c>
      <c r="J1549" s="487">
        <v>1.4</v>
      </c>
    </row>
    <row r="1550" spans="1:10" x14ac:dyDescent="0.25">
      <c r="A1550" s="487">
        <v>93952</v>
      </c>
      <c r="B1550" s="6" t="s">
        <v>1432</v>
      </c>
      <c r="C1550" s="6" t="s">
        <v>79</v>
      </c>
      <c r="D1550" s="6" t="s">
        <v>437</v>
      </c>
      <c r="E1550" s="487">
        <v>248.63</v>
      </c>
      <c r="F1550" s="487">
        <v>107.65</v>
      </c>
      <c r="G1550" s="487">
        <v>101.46</v>
      </c>
      <c r="H1550" s="487">
        <v>38.06</v>
      </c>
      <c r="I1550" s="487">
        <v>0</v>
      </c>
      <c r="J1550" s="487">
        <v>1.46</v>
      </c>
    </row>
    <row r="1551" spans="1:10" x14ac:dyDescent="0.25">
      <c r="A1551" s="487">
        <v>93953</v>
      </c>
      <c r="B1551" s="6" t="s">
        <v>1433</v>
      </c>
      <c r="C1551" s="6" t="s">
        <v>79</v>
      </c>
      <c r="D1551" s="6" t="s">
        <v>437</v>
      </c>
      <c r="E1551" s="487">
        <v>230.4</v>
      </c>
      <c r="F1551" s="487">
        <v>95.97</v>
      </c>
      <c r="G1551" s="487">
        <v>98.89</v>
      </c>
      <c r="H1551" s="487">
        <v>34.159999999999997</v>
      </c>
      <c r="I1551" s="487">
        <v>0</v>
      </c>
      <c r="J1551" s="487">
        <v>1.38</v>
      </c>
    </row>
    <row r="1552" spans="1:10" x14ac:dyDescent="0.25">
      <c r="A1552" s="487">
        <v>93954</v>
      </c>
      <c r="B1552" s="6" t="s">
        <v>1434</v>
      </c>
      <c r="C1552" s="6" t="s">
        <v>79</v>
      </c>
      <c r="D1552" s="6" t="s">
        <v>437</v>
      </c>
      <c r="E1552" s="487">
        <v>219.49</v>
      </c>
      <c r="F1552" s="487">
        <v>89.08</v>
      </c>
      <c r="G1552" s="487">
        <v>97.27</v>
      </c>
      <c r="H1552" s="487">
        <v>31.82</v>
      </c>
      <c r="I1552" s="487">
        <v>0</v>
      </c>
      <c r="J1552" s="487">
        <v>1.32</v>
      </c>
    </row>
    <row r="1553" spans="1:10" x14ac:dyDescent="0.25">
      <c r="A1553" s="487">
        <v>93955</v>
      </c>
      <c r="B1553" s="6" t="s">
        <v>1435</v>
      </c>
      <c r="C1553" s="6" t="s">
        <v>79</v>
      </c>
      <c r="D1553" s="6" t="s">
        <v>437</v>
      </c>
      <c r="E1553" s="487">
        <v>211.73</v>
      </c>
      <c r="F1553" s="487">
        <v>84.28</v>
      </c>
      <c r="G1553" s="487">
        <v>95.99</v>
      </c>
      <c r="H1553" s="487">
        <v>30.17</v>
      </c>
      <c r="I1553" s="487">
        <v>0</v>
      </c>
      <c r="J1553" s="487">
        <v>1.29</v>
      </c>
    </row>
    <row r="1554" spans="1:10" x14ac:dyDescent="0.25">
      <c r="A1554" s="487">
        <v>93956</v>
      </c>
      <c r="B1554" s="6" t="s">
        <v>1436</v>
      </c>
      <c r="C1554" s="6" t="s">
        <v>79</v>
      </c>
      <c r="D1554" s="6" t="s">
        <v>437</v>
      </c>
      <c r="E1554" s="487">
        <v>205.62</v>
      </c>
      <c r="F1554" s="487">
        <v>80.55</v>
      </c>
      <c r="G1554" s="487">
        <v>95</v>
      </c>
      <c r="H1554" s="487">
        <v>28.83</v>
      </c>
      <c r="I1554" s="487">
        <v>0</v>
      </c>
      <c r="J1554" s="487">
        <v>1.24</v>
      </c>
    </row>
    <row r="1555" spans="1:10" x14ac:dyDescent="0.25">
      <c r="A1555" s="487">
        <v>93957</v>
      </c>
      <c r="B1555" s="6" t="s">
        <v>1437</v>
      </c>
      <c r="C1555" s="6" t="s">
        <v>79</v>
      </c>
      <c r="D1555" s="6" t="s">
        <v>437</v>
      </c>
      <c r="E1555" s="487">
        <v>262.39</v>
      </c>
      <c r="F1555" s="487">
        <v>109.6</v>
      </c>
      <c r="G1555" s="487">
        <v>112.72</v>
      </c>
      <c r="H1555" s="487">
        <v>38.61</v>
      </c>
      <c r="I1555" s="487">
        <v>0</v>
      </c>
      <c r="J1555" s="487">
        <v>1.46</v>
      </c>
    </row>
    <row r="1556" spans="1:10" x14ac:dyDescent="0.25">
      <c r="A1556" s="487">
        <v>93958</v>
      </c>
      <c r="B1556" s="6" t="s">
        <v>1438</v>
      </c>
      <c r="C1556" s="6" t="s">
        <v>79</v>
      </c>
      <c r="D1556" s="6" t="s">
        <v>437</v>
      </c>
      <c r="E1556" s="487">
        <v>243.13</v>
      </c>
      <c r="F1556" s="487">
        <v>97.33</v>
      </c>
      <c r="G1556" s="487">
        <v>109.91</v>
      </c>
      <c r="H1556" s="487">
        <v>34.51</v>
      </c>
      <c r="I1556" s="487">
        <v>0</v>
      </c>
      <c r="J1556" s="487">
        <v>1.38</v>
      </c>
    </row>
    <row r="1557" spans="1:10" x14ac:dyDescent="0.25">
      <c r="A1557" s="487">
        <v>93959</v>
      </c>
      <c r="B1557" s="6" t="s">
        <v>1439</v>
      </c>
      <c r="C1557" s="6" t="s">
        <v>79</v>
      </c>
      <c r="D1557" s="6" t="s">
        <v>437</v>
      </c>
      <c r="E1557" s="487">
        <v>231.68</v>
      </c>
      <c r="F1557" s="487">
        <v>90.17</v>
      </c>
      <c r="G1557" s="487">
        <v>108.09</v>
      </c>
      <c r="H1557" s="487">
        <v>32.1</v>
      </c>
      <c r="I1557" s="487">
        <v>0</v>
      </c>
      <c r="J1557" s="487">
        <v>1.32</v>
      </c>
    </row>
    <row r="1558" spans="1:10" x14ac:dyDescent="0.25">
      <c r="A1558" s="487">
        <v>93960</v>
      </c>
      <c r="B1558" s="6" t="s">
        <v>1440</v>
      </c>
      <c r="C1558" s="6" t="s">
        <v>79</v>
      </c>
      <c r="D1558" s="6" t="s">
        <v>437</v>
      </c>
      <c r="E1558" s="487">
        <v>223.64</v>
      </c>
      <c r="F1558" s="487">
        <v>85.18</v>
      </c>
      <c r="G1558" s="487">
        <v>106.78</v>
      </c>
      <c r="H1558" s="487">
        <v>30.39</v>
      </c>
      <c r="I1558" s="487">
        <v>0</v>
      </c>
      <c r="J1558" s="487">
        <v>1.29</v>
      </c>
    </row>
    <row r="1559" spans="1:10" x14ac:dyDescent="0.25">
      <c r="A1559" s="487">
        <v>93961</v>
      </c>
      <c r="B1559" s="6" t="s">
        <v>1441</v>
      </c>
      <c r="C1559" s="6" t="s">
        <v>79</v>
      </c>
      <c r="D1559" s="6" t="s">
        <v>437</v>
      </c>
      <c r="E1559" s="487">
        <v>217.29</v>
      </c>
      <c r="F1559" s="487">
        <v>81.319999999999993</v>
      </c>
      <c r="G1559" s="487">
        <v>105.72</v>
      </c>
      <c r="H1559" s="487">
        <v>29.01</v>
      </c>
      <c r="I1559" s="487">
        <v>0</v>
      </c>
      <c r="J1559" s="487">
        <v>1.24</v>
      </c>
    </row>
    <row r="1560" spans="1:10" x14ac:dyDescent="0.25">
      <c r="A1560" s="487">
        <v>93962</v>
      </c>
      <c r="B1560" s="6" t="s">
        <v>1442</v>
      </c>
      <c r="C1560" s="6" t="s">
        <v>79</v>
      </c>
      <c r="D1560" s="6" t="s">
        <v>437</v>
      </c>
      <c r="E1560" s="487">
        <v>233.46</v>
      </c>
      <c r="F1560" s="487">
        <v>103.92</v>
      </c>
      <c r="G1560" s="487">
        <v>91.32</v>
      </c>
      <c r="H1560" s="487">
        <v>36.83</v>
      </c>
      <c r="I1560" s="487">
        <v>0</v>
      </c>
      <c r="J1560" s="487">
        <v>1.39</v>
      </c>
    </row>
    <row r="1561" spans="1:10" x14ac:dyDescent="0.25">
      <c r="A1561" s="487">
        <v>93963</v>
      </c>
      <c r="B1561" s="6" t="s">
        <v>1443</v>
      </c>
      <c r="C1561" s="6" t="s">
        <v>79</v>
      </c>
      <c r="D1561" s="6" t="s">
        <v>437</v>
      </c>
      <c r="E1561" s="487">
        <v>215.25</v>
      </c>
      <c r="F1561" s="487">
        <v>92.24</v>
      </c>
      <c r="G1561" s="487">
        <v>88.79</v>
      </c>
      <c r="H1561" s="487">
        <v>32.9</v>
      </c>
      <c r="I1561" s="487">
        <v>0</v>
      </c>
      <c r="J1561" s="487">
        <v>1.32</v>
      </c>
    </row>
    <row r="1562" spans="1:10" x14ac:dyDescent="0.25">
      <c r="A1562" s="487">
        <v>93964</v>
      </c>
      <c r="B1562" s="6" t="s">
        <v>1444</v>
      </c>
      <c r="C1562" s="6" t="s">
        <v>79</v>
      </c>
      <c r="D1562" s="6" t="s">
        <v>437</v>
      </c>
      <c r="E1562" s="487">
        <v>204.39</v>
      </c>
      <c r="F1562" s="487">
        <v>85.38</v>
      </c>
      <c r="G1562" s="487">
        <v>87.18</v>
      </c>
      <c r="H1562" s="487">
        <v>30.57</v>
      </c>
      <c r="I1562" s="487">
        <v>0</v>
      </c>
      <c r="J1562" s="487">
        <v>1.26</v>
      </c>
    </row>
    <row r="1563" spans="1:10" x14ac:dyDescent="0.25">
      <c r="A1563" s="487">
        <v>93965</v>
      </c>
      <c r="B1563" s="6" t="s">
        <v>1445</v>
      </c>
      <c r="C1563" s="6" t="s">
        <v>79</v>
      </c>
      <c r="D1563" s="6" t="s">
        <v>437</v>
      </c>
      <c r="E1563" s="487">
        <v>193.6</v>
      </c>
      <c r="F1563" s="487">
        <v>77.930000000000007</v>
      </c>
      <c r="G1563" s="487">
        <v>85.49</v>
      </c>
      <c r="H1563" s="487">
        <v>28.95</v>
      </c>
      <c r="I1563" s="487">
        <v>0</v>
      </c>
      <c r="J1563" s="487">
        <v>1.23</v>
      </c>
    </row>
    <row r="1564" spans="1:10" x14ac:dyDescent="0.25">
      <c r="A1564" s="487">
        <v>93966</v>
      </c>
      <c r="B1564" s="6" t="s">
        <v>1446</v>
      </c>
      <c r="C1564" s="6" t="s">
        <v>79</v>
      </c>
      <c r="D1564" s="6" t="s">
        <v>437</v>
      </c>
      <c r="E1564" s="487">
        <v>190.61</v>
      </c>
      <c r="F1564" s="487">
        <v>76.87</v>
      </c>
      <c r="G1564" s="487">
        <v>84.91</v>
      </c>
      <c r="H1564" s="487">
        <v>27.64</v>
      </c>
      <c r="I1564" s="487">
        <v>0</v>
      </c>
      <c r="J1564" s="487">
        <v>1.19</v>
      </c>
    </row>
    <row r="1565" spans="1:10" x14ac:dyDescent="0.25">
      <c r="A1565" s="487">
        <v>93967</v>
      </c>
      <c r="B1565" s="6" t="s">
        <v>1447</v>
      </c>
      <c r="C1565" s="6" t="s">
        <v>79</v>
      </c>
      <c r="D1565" s="6" t="s">
        <v>437</v>
      </c>
      <c r="E1565" s="487">
        <v>247.21</v>
      </c>
      <c r="F1565" s="487">
        <v>105.87</v>
      </c>
      <c r="G1565" s="487">
        <v>102.58</v>
      </c>
      <c r="H1565" s="487">
        <v>37.369999999999997</v>
      </c>
      <c r="I1565" s="487">
        <v>0</v>
      </c>
      <c r="J1565" s="487">
        <v>1.39</v>
      </c>
    </row>
    <row r="1566" spans="1:10" x14ac:dyDescent="0.25">
      <c r="A1566" s="487">
        <v>93968</v>
      </c>
      <c r="B1566" s="6" t="s">
        <v>1448</v>
      </c>
      <c r="C1566" s="6" t="s">
        <v>79</v>
      </c>
      <c r="D1566" s="6" t="s">
        <v>437</v>
      </c>
      <c r="E1566" s="487">
        <v>227.98</v>
      </c>
      <c r="F1566" s="487">
        <v>93.59</v>
      </c>
      <c r="G1566" s="487">
        <v>99.78</v>
      </c>
      <c r="H1566" s="487">
        <v>33.29</v>
      </c>
      <c r="I1566" s="487">
        <v>0</v>
      </c>
      <c r="J1566" s="487">
        <v>1.32</v>
      </c>
    </row>
    <row r="1567" spans="1:10" x14ac:dyDescent="0.25">
      <c r="A1567" s="487">
        <v>93969</v>
      </c>
      <c r="B1567" s="6" t="s">
        <v>1449</v>
      </c>
      <c r="C1567" s="6" t="s">
        <v>79</v>
      </c>
      <c r="D1567" s="6" t="s">
        <v>437</v>
      </c>
      <c r="E1567" s="487">
        <v>216.56</v>
      </c>
      <c r="F1567" s="487">
        <v>86.46</v>
      </c>
      <c r="G1567" s="487">
        <v>98.02</v>
      </c>
      <c r="H1567" s="487">
        <v>30.82</v>
      </c>
      <c r="I1567" s="487">
        <v>0</v>
      </c>
      <c r="J1567" s="487">
        <v>1.26</v>
      </c>
    </row>
    <row r="1568" spans="1:10" x14ac:dyDescent="0.25">
      <c r="A1568" s="487">
        <v>93970</v>
      </c>
      <c r="B1568" s="6" t="s">
        <v>1450</v>
      </c>
      <c r="C1568" s="6" t="s">
        <v>79</v>
      </c>
      <c r="D1568" s="6" t="s">
        <v>437</v>
      </c>
      <c r="E1568" s="487">
        <v>208.57</v>
      </c>
      <c r="F1568" s="487">
        <v>81.48</v>
      </c>
      <c r="G1568" s="487">
        <v>96.71</v>
      </c>
      <c r="H1568" s="487">
        <v>29.15</v>
      </c>
      <c r="I1568" s="487">
        <v>0</v>
      </c>
      <c r="J1568" s="487">
        <v>1.23</v>
      </c>
    </row>
    <row r="1569" spans="1:10" x14ac:dyDescent="0.25">
      <c r="A1569" s="487">
        <v>93971</v>
      </c>
      <c r="B1569" s="6" t="s">
        <v>1451</v>
      </c>
      <c r="C1569" s="6" t="s">
        <v>79</v>
      </c>
      <c r="D1569" s="6" t="s">
        <v>437</v>
      </c>
      <c r="E1569" s="487">
        <v>195.24</v>
      </c>
      <c r="F1569" s="487">
        <v>75.67</v>
      </c>
      <c r="G1569" s="487">
        <v>95.37</v>
      </c>
      <c r="H1569" s="487">
        <v>23.01</v>
      </c>
      <c r="I1569" s="487">
        <v>0</v>
      </c>
      <c r="J1569" s="487">
        <v>1.19</v>
      </c>
    </row>
    <row r="1570" spans="1:10" x14ac:dyDescent="0.25">
      <c r="A1570" s="487">
        <v>95108</v>
      </c>
      <c r="B1570" s="6" t="s">
        <v>1452</v>
      </c>
      <c r="C1570" s="6" t="s">
        <v>40</v>
      </c>
      <c r="D1570" s="6" t="s">
        <v>108</v>
      </c>
      <c r="E1570" s="487">
        <v>32</v>
      </c>
      <c r="F1570" s="487">
        <v>20.16</v>
      </c>
      <c r="G1570" s="487">
        <v>11.59</v>
      </c>
      <c r="H1570" s="487">
        <v>0.24</v>
      </c>
      <c r="I1570" s="487">
        <v>0</v>
      </c>
      <c r="J1570" s="487">
        <v>0.01</v>
      </c>
    </row>
    <row r="1571" spans="1:10" x14ac:dyDescent="0.25">
      <c r="A1571" s="487">
        <v>100332</v>
      </c>
      <c r="B1571" s="6" t="s">
        <v>1453</v>
      </c>
      <c r="C1571" s="6" t="s">
        <v>87</v>
      </c>
      <c r="D1571" s="6" t="s">
        <v>108</v>
      </c>
      <c r="E1571" s="488">
        <v>1061.81</v>
      </c>
      <c r="F1571" s="487">
        <v>71.87</v>
      </c>
      <c r="G1571" s="487">
        <v>976.81</v>
      </c>
      <c r="H1571" s="487">
        <v>13.13</v>
      </c>
      <c r="I1571" s="487">
        <v>0</v>
      </c>
      <c r="J1571" s="487">
        <v>0</v>
      </c>
    </row>
    <row r="1572" spans="1:10" x14ac:dyDescent="0.25">
      <c r="A1572" s="487">
        <v>100333</v>
      </c>
      <c r="B1572" s="6" t="s">
        <v>1454</v>
      </c>
      <c r="C1572" s="6" t="s">
        <v>87</v>
      </c>
      <c r="D1572" s="6" t="s">
        <v>108</v>
      </c>
      <c r="E1572" s="487">
        <v>632.75</v>
      </c>
      <c r="F1572" s="487">
        <v>52.66</v>
      </c>
      <c r="G1572" s="487">
        <v>573.1</v>
      </c>
      <c r="H1572" s="487">
        <v>6.99</v>
      </c>
      <c r="I1572" s="487">
        <v>0</v>
      </c>
      <c r="J1572" s="487">
        <v>0</v>
      </c>
    </row>
    <row r="1573" spans="1:10" x14ac:dyDescent="0.25">
      <c r="A1573" s="487">
        <v>100334</v>
      </c>
      <c r="B1573" s="6" t="s">
        <v>1455</v>
      </c>
      <c r="C1573" s="6" t="s">
        <v>87</v>
      </c>
      <c r="D1573" s="6" t="s">
        <v>108</v>
      </c>
      <c r="E1573" s="487">
        <v>829.62</v>
      </c>
      <c r="F1573" s="487">
        <v>60.2</v>
      </c>
      <c r="G1573" s="487">
        <v>759.59</v>
      </c>
      <c r="H1573" s="487">
        <v>9.83</v>
      </c>
      <c r="I1573" s="487">
        <v>0</v>
      </c>
      <c r="J1573" s="487">
        <v>0</v>
      </c>
    </row>
    <row r="1574" spans="1:10" x14ac:dyDescent="0.25">
      <c r="A1574" s="487">
        <v>100335</v>
      </c>
      <c r="B1574" s="6" t="s">
        <v>1456</v>
      </c>
      <c r="C1574" s="6" t="s">
        <v>87</v>
      </c>
      <c r="D1574" s="6" t="s">
        <v>108</v>
      </c>
      <c r="E1574" s="487">
        <v>507.82</v>
      </c>
      <c r="F1574" s="487">
        <v>45.79</v>
      </c>
      <c r="G1574" s="487">
        <v>456.8</v>
      </c>
      <c r="H1574" s="487">
        <v>5.23</v>
      </c>
      <c r="I1574" s="487">
        <v>0</v>
      </c>
      <c r="J1574" s="487">
        <v>0</v>
      </c>
    </row>
    <row r="1575" spans="1:10" x14ac:dyDescent="0.25">
      <c r="A1575" s="487">
        <v>100341</v>
      </c>
      <c r="B1575" s="6" t="s">
        <v>1457</v>
      </c>
      <c r="C1575" s="6" t="s">
        <v>87</v>
      </c>
      <c r="D1575" s="6" t="s">
        <v>108</v>
      </c>
      <c r="E1575" s="487">
        <v>43.36</v>
      </c>
      <c r="F1575" s="487">
        <v>14.39</v>
      </c>
      <c r="G1575" s="487">
        <v>22.01</v>
      </c>
      <c r="H1575" s="487">
        <v>6.96</v>
      </c>
      <c r="I1575" s="487">
        <v>0</v>
      </c>
      <c r="J1575" s="487">
        <v>0</v>
      </c>
    </row>
    <row r="1576" spans="1:10" x14ac:dyDescent="0.25">
      <c r="A1576" s="487">
        <v>100342</v>
      </c>
      <c r="B1576" s="6" t="s">
        <v>1458</v>
      </c>
      <c r="C1576" s="6" t="s">
        <v>77</v>
      </c>
      <c r="D1576" s="6" t="s">
        <v>108</v>
      </c>
      <c r="E1576" s="487">
        <v>14.34</v>
      </c>
      <c r="F1576" s="487">
        <v>3.28</v>
      </c>
      <c r="G1576" s="487">
        <v>11.06</v>
      </c>
      <c r="H1576" s="487">
        <v>0</v>
      </c>
      <c r="I1576" s="487">
        <v>0</v>
      </c>
      <c r="J1576" s="487">
        <v>0</v>
      </c>
    </row>
    <row r="1577" spans="1:10" x14ac:dyDescent="0.25">
      <c r="A1577" s="487">
        <v>100343</v>
      </c>
      <c r="B1577" s="6" t="s">
        <v>1459</v>
      </c>
      <c r="C1577" s="6" t="s">
        <v>77</v>
      </c>
      <c r="D1577" s="6" t="s">
        <v>108</v>
      </c>
      <c r="E1577" s="487">
        <v>13.44</v>
      </c>
      <c r="F1577" s="487">
        <v>2.27</v>
      </c>
      <c r="G1577" s="487">
        <v>11.17</v>
      </c>
      <c r="H1577" s="487">
        <v>0</v>
      </c>
      <c r="I1577" s="487">
        <v>0</v>
      </c>
      <c r="J1577" s="487">
        <v>0</v>
      </c>
    </row>
    <row r="1578" spans="1:10" x14ac:dyDescent="0.25">
      <c r="A1578" s="487">
        <v>100344</v>
      </c>
      <c r="B1578" s="6" t="s">
        <v>1460</v>
      </c>
      <c r="C1578" s="6" t="s">
        <v>77</v>
      </c>
      <c r="D1578" s="6" t="s">
        <v>108</v>
      </c>
      <c r="E1578" s="487">
        <v>12.03</v>
      </c>
      <c r="F1578" s="487">
        <v>1.62</v>
      </c>
      <c r="G1578" s="487">
        <v>10.41</v>
      </c>
      <c r="H1578" s="487">
        <v>0</v>
      </c>
      <c r="I1578" s="487">
        <v>0</v>
      </c>
      <c r="J1578" s="487">
        <v>0</v>
      </c>
    </row>
    <row r="1579" spans="1:10" x14ac:dyDescent="0.25">
      <c r="A1579" s="487">
        <v>100345</v>
      </c>
      <c r="B1579" s="6" t="s">
        <v>1461</v>
      </c>
      <c r="C1579" s="6" t="s">
        <v>77</v>
      </c>
      <c r="D1579" s="6" t="s">
        <v>108</v>
      </c>
      <c r="E1579" s="487">
        <v>10.15</v>
      </c>
      <c r="F1579" s="487">
        <v>1.1399999999999999</v>
      </c>
      <c r="G1579" s="487">
        <v>9.01</v>
      </c>
      <c r="H1579" s="487">
        <v>0</v>
      </c>
      <c r="I1579" s="487">
        <v>0</v>
      </c>
      <c r="J1579" s="487">
        <v>0</v>
      </c>
    </row>
    <row r="1580" spans="1:10" x14ac:dyDescent="0.25">
      <c r="A1580" s="487">
        <v>100346</v>
      </c>
      <c r="B1580" s="6" t="s">
        <v>1462</v>
      </c>
      <c r="C1580" s="6" t="s">
        <v>77</v>
      </c>
      <c r="D1580" s="6" t="s">
        <v>108</v>
      </c>
      <c r="E1580" s="487">
        <v>9.61</v>
      </c>
      <c r="F1580" s="487">
        <v>0.74</v>
      </c>
      <c r="G1580" s="487">
        <v>8.8699999999999992</v>
      </c>
      <c r="H1580" s="487">
        <v>0</v>
      </c>
      <c r="I1580" s="487">
        <v>0</v>
      </c>
      <c r="J1580" s="487">
        <v>0</v>
      </c>
    </row>
    <row r="1581" spans="1:10" x14ac:dyDescent="0.25">
      <c r="A1581" s="487">
        <v>100347</v>
      </c>
      <c r="B1581" s="6" t="s">
        <v>1463</v>
      </c>
      <c r="C1581" s="6" t="s">
        <v>77</v>
      </c>
      <c r="D1581" s="6" t="s">
        <v>108</v>
      </c>
      <c r="E1581" s="487">
        <v>10.77</v>
      </c>
      <c r="F1581" s="487">
        <v>0.47</v>
      </c>
      <c r="G1581" s="487">
        <v>10.3</v>
      </c>
      <c r="H1581" s="487">
        <v>0</v>
      </c>
      <c r="I1581" s="487">
        <v>0</v>
      </c>
      <c r="J1581" s="487">
        <v>0</v>
      </c>
    </row>
    <row r="1582" spans="1:10" x14ac:dyDescent="0.25">
      <c r="A1582" s="487">
        <v>100348</v>
      </c>
      <c r="B1582" s="6" t="s">
        <v>1464</v>
      </c>
      <c r="C1582" s="6" t="s">
        <v>77</v>
      </c>
      <c r="D1582" s="6" t="s">
        <v>108</v>
      </c>
      <c r="E1582" s="487">
        <v>10.51</v>
      </c>
      <c r="F1582" s="487">
        <v>0.28000000000000003</v>
      </c>
      <c r="G1582" s="487">
        <v>10.23</v>
      </c>
      <c r="H1582" s="487">
        <v>0</v>
      </c>
      <c r="I1582" s="487">
        <v>0</v>
      </c>
      <c r="J1582" s="487">
        <v>0</v>
      </c>
    </row>
    <row r="1583" spans="1:10" x14ac:dyDescent="0.25">
      <c r="A1583" s="487">
        <v>100349</v>
      </c>
      <c r="B1583" s="6" t="s">
        <v>1465</v>
      </c>
      <c r="C1583" s="6" t="s">
        <v>62</v>
      </c>
      <c r="D1583" s="6" t="s">
        <v>437</v>
      </c>
      <c r="E1583" s="487">
        <v>634.48</v>
      </c>
      <c r="F1583" s="487">
        <v>22.93</v>
      </c>
      <c r="G1583" s="487">
        <v>611.36</v>
      </c>
      <c r="H1583" s="487">
        <v>0.14000000000000001</v>
      </c>
      <c r="I1583" s="487">
        <v>0</v>
      </c>
      <c r="J1583" s="487">
        <v>0.05</v>
      </c>
    </row>
    <row r="1584" spans="1:10" x14ac:dyDescent="0.25">
      <c r="A1584" s="487">
        <v>102989</v>
      </c>
      <c r="B1584" s="6" t="s">
        <v>1466</v>
      </c>
      <c r="C1584" s="6" t="s">
        <v>79</v>
      </c>
      <c r="D1584" s="6" t="s">
        <v>108</v>
      </c>
      <c r="E1584" s="487">
        <v>33.369999999999997</v>
      </c>
      <c r="F1584" s="487">
        <v>9.23</v>
      </c>
      <c r="G1584" s="487">
        <v>24.14</v>
      </c>
      <c r="H1584" s="487">
        <v>0</v>
      </c>
      <c r="I1584" s="487">
        <v>0</v>
      </c>
      <c r="J1584" s="487">
        <v>0</v>
      </c>
    </row>
    <row r="1585" spans="1:10" x14ac:dyDescent="0.25">
      <c r="A1585" s="487">
        <v>102990</v>
      </c>
      <c r="B1585" s="6" t="s">
        <v>1467</v>
      </c>
      <c r="C1585" s="6" t="s">
        <v>79</v>
      </c>
      <c r="D1585" s="6" t="s">
        <v>108</v>
      </c>
      <c r="E1585" s="487">
        <v>40.53</v>
      </c>
      <c r="F1585" s="487">
        <v>10.91</v>
      </c>
      <c r="G1585" s="487">
        <v>29.62</v>
      </c>
      <c r="H1585" s="487">
        <v>0</v>
      </c>
      <c r="I1585" s="487">
        <v>0</v>
      </c>
      <c r="J1585" s="487">
        <v>0</v>
      </c>
    </row>
    <row r="1586" spans="1:10" x14ac:dyDescent="0.25">
      <c r="A1586" s="487">
        <v>102991</v>
      </c>
      <c r="B1586" s="6" t="s">
        <v>1468</v>
      </c>
      <c r="C1586" s="6" t="s">
        <v>79</v>
      </c>
      <c r="D1586" s="6" t="s">
        <v>108</v>
      </c>
      <c r="E1586" s="487">
        <v>52.41</v>
      </c>
      <c r="F1586" s="487">
        <v>13.77</v>
      </c>
      <c r="G1586" s="487">
        <v>38.64</v>
      </c>
      <c r="H1586" s="487">
        <v>0</v>
      </c>
      <c r="I1586" s="487">
        <v>0</v>
      </c>
      <c r="J1586" s="487">
        <v>0</v>
      </c>
    </row>
    <row r="1587" spans="1:10" x14ac:dyDescent="0.25">
      <c r="A1587" s="487">
        <v>102992</v>
      </c>
      <c r="B1587" s="6" t="s">
        <v>1469</v>
      </c>
      <c r="C1587" s="6" t="s">
        <v>79</v>
      </c>
      <c r="D1587" s="6" t="s">
        <v>108</v>
      </c>
      <c r="E1587" s="487">
        <v>75.849999999999994</v>
      </c>
      <c r="F1587" s="487">
        <v>15.53</v>
      </c>
      <c r="G1587" s="487">
        <v>60.32</v>
      </c>
      <c r="H1587" s="487">
        <v>0</v>
      </c>
      <c r="I1587" s="487">
        <v>0</v>
      </c>
      <c r="J1587" s="487">
        <v>0</v>
      </c>
    </row>
    <row r="1588" spans="1:10" x14ac:dyDescent="0.25">
      <c r="A1588" s="487">
        <v>102993</v>
      </c>
      <c r="B1588" s="6" t="s">
        <v>1470</v>
      </c>
      <c r="C1588" s="6" t="s">
        <v>79</v>
      </c>
      <c r="D1588" s="6" t="s">
        <v>108</v>
      </c>
      <c r="E1588" s="487">
        <v>98.89</v>
      </c>
      <c r="F1588" s="487">
        <v>20.74</v>
      </c>
      <c r="G1588" s="487">
        <v>78.150000000000006</v>
      </c>
      <c r="H1588" s="487">
        <v>0</v>
      </c>
      <c r="I1588" s="487">
        <v>0</v>
      </c>
      <c r="J1588" s="487">
        <v>0</v>
      </c>
    </row>
    <row r="1589" spans="1:10" x14ac:dyDescent="0.25">
      <c r="A1589" s="487">
        <v>102994</v>
      </c>
      <c r="B1589" s="6" t="s">
        <v>1471</v>
      </c>
      <c r="C1589" s="6" t="s">
        <v>79</v>
      </c>
      <c r="D1589" s="6" t="s">
        <v>108</v>
      </c>
      <c r="E1589" s="487">
        <v>165.83</v>
      </c>
      <c r="F1589" s="487">
        <v>24.38</v>
      </c>
      <c r="G1589" s="487">
        <v>141.44999999999999</v>
      </c>
      <c r="H1589" s="487">
        <v>0</v>
      </c>
      <c r="I1589" s="487">
        <v>0</v>
      </c>
      <c r="J1589" s="487">
        <v>0</v>
      </c>
    </row>
    <row r="1590" spans="1:10" x14ac:dyDescent="0.25">
      <c r="A1590" s="487">
        <v>102995</v>
      </c>
      <c r="B1590" s="6" t="s">
        <v>1472</v>
      </c>
      <c r="C1590" s="6" t="s">
        <v>79</v>
      </c>
      <c r="D1590" s="6" t="s">
        <v>108</v>
      </c>
      <c r="E1590" s="487">
        <v>51.75</v>
      </c>
      <c r="F1590" s="487">
        <v>17.23</v>
      </c>
      <c r="G1590" s="487">
        <v>34.42</v>
      </c>
      <c r="H1590" s="487">
        <v>0.04</v>
      </c>
      <c r="I1590" s="487">
        <v>0</v>
      </c>
      <c r="J1590" s="487">
        <v>0.06</v>
      </c>
    </row>
    <row r="1591" spans="1:10" x14ac:dyDescent="0.25">
      <c r="A1591" s="487">
        <v>102996</v>
      </c>
      <c r="B1591" s="6" t="s">
        <v>1473</v>
      </c>
      <c r="C1591" s="6" t="s">
        <v>79</v>
      </c>
      <c r="D1591" s="6" t="s">
        <v>108</v>
      </c>
      <c r="E1591" s="487">
        <v>73.17</v>
      </c>
      <c r="F1591" s="487">
        <v>23.99</v>
      </c>
      <c r="G1591" s="487">
        <v>49.03</v>
      </c>
      <c r="H1591" s="487">
        <v>0.06</v>
      </c>
      <c r="I1591" s="487">
        <v>0</v>
      </c>
      <c r="J1591" s="487">
        <v>0.09</v>
      </c>
    </row>
    <row r="1592" spans="1:10" x14ac:dyDescent="0.25">
      <c r="A1592" s="487">
        <v>102997</v>
      </c>
      <c r="B1592" s="6" t="s">
        <v>1474</v>
      </c>
      <c r="C1592" s="6" t="s">
        <v>79</v>
      </c>
      <c r="D1592" s="6" t="s">
        <v>108</v>
      </c>
      <c r="E1592" s="487">
        <v>97.47</v>
      </c>
      <c r="F1592" s="487">
        <v>29.4</v>
      </c>
      <c r="G1592" s="487">
        <v>67.84</v>
      </c>
      <c r="H1592" s="487">
        <v>0.1</v>
      </c>
      <c r="I1592" s="487">
        <v>0</v>
      </c>
      <c r="J1592" s="487">
        <v>0.13</v>
      </c>
    </row>
    <row r="1593" spans="1:10" x14ac:dyDescent="0.25">
      <c r="A1593" s="487">
        <v>102998</v>
      </c>
      <c r="B1593" s="6" t="s">
        <v>1475</v>
      </c>
      <c r="C1593" s="6" t="s">
        <v>79</v>
      </c>
      <c r="D1593" s="6" t="s">
        <v>108</v>
      </c>
      <c r="E1593" s="487">
        <v>93.16</v>
      </c>
      <c r="F1593" s="487">
        <v>28.93</v>
      </c>
      <c r="G1593" s="487">
        <v>64.02</v>
      </c>
      <c r="H1593" s="487">
        <v>0.09</v>
      </c>
      <c r="I1593" s="487">
        <v>0</v>
      </c>
      <c r="J1593" s="487">
        <v>0.12</v>
      </c>
    </row>
    <row r="1594" spans="1:10" x14ac:dyDescent="0.25">
      <c r="A1594" s="487">
        <v>102999</v>
      </c>
      <c r="B1594" s="6" t="s">
        <v>1476</v>
      </c>
      <c r="C1594" s="6" t="s">
        <v>79</v>
      </c>
      <c r="D1594" s="6" t="s">
        <v>108</v>
      </c>
      <c r="E1594" s="487">
        <v>117.88</v>
      </c>
      <c r="F1594" s="487">
        <v>36.409999999999997</v>
      </c>
      <c r="G1594" s="487">
        <v>81.2</v>
      </c>
      <c r="H1594" s="487">
        <v>0.11</v>
      </c>
      <c r="I1594" s="487">
        <v>0</v>
      </c>
      <c r="J1594" s="487">
        <v>0.16</v>
      </c>
    </row>
    <row r="1595" spans="1:10" x14ac:dyDescent="0.25">
      <c r="A1595" s="487">
        <v>103000</v>
      </c>
      <c r="B1595" s="6" t="s">
        <v>1477</v>
      </c>
      <c r="C1595" s="6" t="s">
        <v>79</v>
      </c>
      <c r="D1595" s="6" t="s">
        <v>108</v>
      </c>
      <c r="E1595" s="487">
        <v>118.35</v>
      </c>
      <c r="F1595" s="487">
        <v>36.549999999999997</v>
      </c>
      <c r="G1595" s="487">
        <v>81.53</v>
      </c>
      <c r="H1595" s="487">
        <v>0.11</v>
      </c>
      <c r="I1595" s="487">
        <v>0</v>
      </c>
      <c r="J1595" s="487">
        <v>0.16</v>
      </c>
    </row>
    <row r="1596" spans="1:10" x14ac:dyDescent="0.25">
      <c r="A1596" s="487">
        <v>103001</v>
      </c>
      <c r="B1596" s="6" t="s">
        <v>1478</v>
      </c>
      <c r="C1596" s="6" t="s">
        <v>40</v>
      </c>
      <c r="D1596" s="6" t="s">
        <v>437</v>
      </c>
      <c r="E1596" s="487">
        <v>243.13</v>
      </c>
      <c r="F1596" s="487">
        <v>17.86</v>
      </c>
      <c r="G1596" s="487">
        <v>225.27</v>
      </c>
      <c r="H1596" s="487">
        <v>0</v>
      </c>
      <c r="I1596" s="487">
        <v>0</v>
      </c>
      <c r="J1596" s="487">
        <v>0</v>
      </c>
    </row>
    <row r="1597" spans="1:10" x14ac:dyDescent="0.25">
      <c r="A1597" s="487">
        <v>103002</v>
      </c>
      <c r="B1597" s="6" t="s">
        <v>1479</v>
      </c>
      <c r="C1597" s="6" t="s">
        <v>40</v>
      </c>
      <c r="D1597" s="6" t="s">
        <v>437</v>
      </c>
      <c r="E1597" s="487">
        <v>303.12</v>
      </c>
      <c r="F1597" s="487">
        <v>18.62</v>
      </c>
      <c r="G1597" s="487">
        <v>284.5</v>
      </c>
      <c r="H1597" s="487">
        <v>0</v>
      </c>
      <c r="I1597" s="487">
        <v>0</v>
      </c>
      <c r="J1597" s="487">
        <v>0</v>
      </c>
    </row>
    <row r="1598" spans="1:10" x14ac:dyDescent="0.25">
      <c r="A1598" s="487">
        <v>103003</v>
      </c>
      <c r="B1598" s="6" t="s">
        <v>1480</v>
      </c>
      <c r="C1598" s="6" t="s">
        <v>40</v>
      </c>
      <c r="D1598" s="6" t="s">
        <v>437</v>
      </c>
      <c r="E1598" s="487">
        <v>423.13</v>
      </c>
      <c r="F1598" s="487">
        <v>20.149999999999999</v>
      </c>
      <c r="G1598" s="487">
        <v>402.98</v>
      </c>
      <c r="H1598" s="487">
        <v>0</v>
      </c>
      <c r="I1598" s="487">
        <v>0</v>
      </c>
      <c r="J1598" s="487">
        <v>0</v>
      </c>
    </row>
    <row r="1599" spans="1:10" x14ac:dyDescent="0.25">
      <c r="A1599" s="487">
        <v>103005</v>
      </c>
      <c r="B1599" s="6" t="s">
        <v>1481</v>
      </c>
      <c r="C1599" s="6" t="s">
        <v>40</v>
      </c>
      <c r="D1599" s="6" t="s">
        <v>437</v>
      </c>
      <c r="E1599" s="487">
        <v>598.47</v>
      </c>
      <c r="F1599" s="487">
        <v>148.34</v>
      </c>
      <c r="G1599" s="487">
        <v>449.61</v>
      </c>
      <c r="H1599" s="487">
        <v>0.31</v>
      </c>
      <c r="I1599" s="487">
        <v>0</v>
      </c>
      <c r="J1599" s="487">
        <v>0.21</v>
      </c>
    </row>
    <row r="1600" spans="1:10" x14ac:dyDescent="0.25">
      <c r="A1600" s="487">
        <v>103006</v>
      </c>
      <c r="B1600" s="6" t="s">
        <v>1482</v>
      </c>
      <c r="C1600" s="6" t="s">
        <v>40</v>
      </c>
      <c r="D1600" s="6" t="s">
        <v>437</v>
      </c>
      <c r="E1600" s="487">
        <v>817.11</v>
      </c>
      <c r="F1600" s="487">
        <v>203.95</v>
      </c>
      <c r="G1600" s="487">
        <v>612.38</v>
      </c>
      <c r="H1600" s="487">
        <v>0.45</v>
      </c>
      <c r="I1600" s="487">
        <v>0</v>
      </c>
      <c r="J1600" s="487">
        <v>0.33</v>
      </c>
    </row>
    <row r="1601" spans="1:10" x14ac:dyDescent="0.25">
      <c r="A1601" s="487">
        <v>103007</v>
      </c>
      <c r="B1601" s="6" t="s">
        <v>1483</v>
      </c>
      <c r="C1601" s="6" t="s">
        <v>40</v>
      </c>
      <c r="D1601" s="6" t="s">
        <v>437</v>
      </c>
      <c r="E1601" s="488">
        <v>1086.51</v>
      </c>
      <c r="F1601" s="487">
        <v>259.42</v>
      </c>
      <c r="G1601" s="487">
        <v>826.1</v>
      </c>
      <c r="H1601" s="487">
        <v>0.57999999999999996</v>
      </c>
      <c r="I1601" s="487">
        <v>0</v>
      </c>
      <c r="J1601" s="487">
        <v>0.41</v>
      </c>
    </row>
    <row r="1602" spans="1:10" x14ac:dyDescent="0.25">
      <c r="A1602" s="487">
        <v>97933</v>
      </c>
      <c r="B1602" s="6" t="s">
        <v>1484</v>
      </c>
      <c r="C1602" s="6" t="s">
        <v>40</v>
      </c>
      <c r="D1602" s="6" t="s">
        <v>108</v>
      </c>
      <c r="E1602" s="488">
        <v>1067.96</v>
      </c>
      <c r="F1602" s="487">
        <v>32.51</v>
      </c>
      <c r="G1602" s="488">
        <v>1014.38</v>
      </c>
      <c r="H1602" s="487">
        <v>21.07</v>
      </c>
      <c r="I1602" s="487">
        <v>0</v>
      </c>
      <c r="J1602" s="487">
        <v>0</v>
      </c>
    </row>
    <row r="1603" spans="1:10" x14ac:dyDescent="0.25">
      <c r="A1603" s="487">
        <v>97934</v>
      </c>
      <c r="B1603" s="6" t="s">
        <v>9517</v>
      </c>
      <c r="C1603" s="6" t="s">
        <v>40</v>
      </c>
      <c r="D1603" s="6" t="s">
        <v>437</v>
      </c>
      <c r="E1603" s="488">
        <v>2408.83</v>
      </c>
      <c r="F1603" s="487">
        <v>456.08</v>
      </c>
      <c r="G1603" s="488">
        <v>1867.19</v>
      </c>
      <c r="H1603" s="487">
        <v>83.89</v>
      </c>
      <c r="I1603" s="487">
        <v>0</v>
      </c>
      <c r="J1603" s="487">
        <v>1.67</v>
      </c>
    </row>
    <row r="1604" spans="1:10" x14ac:dyDescent="0.25">
      <c r="A1604" s="487">
        <v>97935</v>
      </c>
      <c r="B1604" s="6" t="s">
        <v>1485</v>
      </c>
      <c r="C1604" s="6" t="s">
        <v>40</v>
      </c>
      <c r="D1604" s="6" t="s">
        <v>437</v>
      </c>
      <c r="E1604" s="487">
        <v>873.96</v>
      </c>
      <c r="F1604" s="487">
        <v>135.72999999999999</v>
      </c>
      <c r="G1604" s="487">
        <v>715.47</v>
      </c>
      <c r="H1604" s="487">
        <v>22.57</v>
      </c>
      <c r="I1604" s="487">
        <v>0</v>
      </c>
      <c r="J1604" s="487">
        <v>0.19</v>
      </c>
    </row>
    <row r="1605" spans="1:10" x14ac:dyDescent="0.25">
      <c r="A1605" s="487">
        <v>97936</v>
      </c>
      <c r="B1605" s="6" t="s">
        <v>1486</v>
      </c>
      <c r="C1605" s="6" t="s">
        <v>40</v>
      </c>
      <c r="D1605" s="6" t="s">
        <v>437</v>
      </c>
      <c r="E1605" s="488">
        <v>2050.15</v>
      </c>
      <c r="F1605" s="487">
        <v>675.94</v>
      </c>
      <c r="G1605" s="488">
        <v>1281.1099999999999</v>
      </c>
      <c r="H1605" s="487">
        <v>90.92</v>
      </c>
      <c r="I1605" s="487">
        <v>0</v>
      </c>
      <c r="J1605" s="487">
        <v>2.1800000000000002</v>
      </c>
    </row>
    <row r="1606" spans="1:10" x14ac:dyDescent="0.25">
      <c r="A1606" s="487">
        <v>97947</v>
      </c>
      <c r="B1606" s="6" t="s">
        <v>1487</v>
      </c>
      <c r="C1606" s="6" t="s">
        <v>40</v>
      </c>
      <c r="D1606" s="6" t="s">
        <v>108</v>
      </c>
      <c r="E1606" s="488">
        <v>1788.77</v>
      </c>
      <c r="F1606" s="487">
        <v>478.41</v>
      </c>
      <c r="G1606" s="488">
        <v>1305.79</v>
      </c>
      <c r="H1606" s="487">
        <v>3.88</v>
      </c>
      <c r="I1606" s="487">
        <v>0</v>
      </c>
      <c r="J1606" s="487">
        <v>0.69</v>
      </c>
    </row>
    <row r="1607" spans="1:10" x14ac:dyDescent="0.25">
      <c r="A1607" s="487">
        <v>97948</v>
      </c>
      <c r="B1607" s="6" t="s">
        <v>1488</v>
      </c>
      <c r="C1607" s="6" t="s">
        <v>40</v>
      </c>
      <c r="D1607" s="6" t="s">
        <v>437</v>
      </c>
      <c r="E1607" s="488">
        <v>3294.83</v>
      </c>
      <c r="F1607" s="487">
        <v>869.69</v>
      </c>
      <c r="G1607" s="488">
        <v>2413.46</v>
      </c>
      <c r="H1607" s="487">
        <v>10.28</v>
      </c>
      <c r="I1607" s="487">
        <v>0</v>
      </c>
      <c r="J1607" s="487">
        <v>1.4</v>
      </c>
    </row>
    <row r="1608" spans="1:10" x14ac:dyDescent="0.25">
      <c r="A1608" s="487">
        <v>97949</v>
      </c>
      <c r="B1608" s="6" t="s">
        <v>1489</v>
      </c>
      <c r="C1608" s="6" t="s">
        <v>40</v>
      </c>
      <c r="D1608" s="6" t="s">
        <v>437</v>
      </c>
      <c r="E1608" s="488">
        <v>1796.73</v>
      </c>
      <c r="F1608" s="487">
        <v>650.15</v>
      </c>
      <c r="G1608" s="488">
        <v>1139.3499999999999</v>
      </c>
      <c r="H1608" s="487">
        <v>6.17</v>
      </c>
      <c r="I1608" s="487">
        <v>0</v>
      </c>
      <c r="J1608" s="487">
        <v>1.06</v>
      </c>
    </row>
    <row r="1609" spans="1:10" x14ac:dyDescent="0.25">
      <c r="A1609" s="487">
        <v>97950</v>
      </c>
      <c r="B1609" s="6" t="s">
        <v>1490</v>
      </c>
      <c r="C1609" s="6" t="s">
        <v>40</v>
      </c>
      <c r="D1609" s="6" t="s">
        <v>437</v>
      </c>
      <c r="E1609" s="488">
        <v>3158.21</v>
      </c>
      <c r="F1609" s="488">
        <v>1157.73</v>
      </c>
      <c r="G1609" s="488">
        <v>1983.92</v>
      </c>
      <c r="H1609" s="487">
        <v>14.48</v>
      </c>
      <c r="I1609" s="487">
        <v>0</v>
      </c>
      <c r="J1609" s="487">
        <v>2.08</v>
      </c>
    </row>
    <row r="1610" spans="1:10" x14ac:dyDescent="0.25">
      <c r="A1610" s="487">
        <v>97951</v>
      </c>
      <c r="B1610" s="6" t="s">
        <v>1491</v>
      </c>
      <c r="C1610" s="6" t="s">
        <v>40</v>
      </c>
      <c r="D1610" s="6" t="s">
        <v>437</v>
      </c>
      <c r="E1610" s="488">
        <v>2878.96</v>
      </c>
      <c r="F1610" s="487">
        <v>883.91</v>
      </c>
      <c r="G1610" s="488">
        <v>1983.9</v>
      </c>
      <c r="H1610" s="487">
        <v>9.66</v>
      </c>
      <c r="I1610" s="487">
        <v>0</v>
      </c>
      <c r="J1610" s="487">
        <v>1.49</v>
      </c>
    </row>
    <row r="1611" spans="1:10" x14ac:dyDescent="0.25">
      <c r="A1611" s="487">
        <v>97952</v>
      </c>
      <c r="B1611" s="6" t="s">
        <v>1492</v>
      </c>
      <c r="C1611" s="6" t="s">
        <v>40</v>
      </c>
      <c r="D1611" s="6" t="s">
        <v>437</v>
      </c>
      <c r="E1611" s="488">
        <v>4974.79</v>
      </c>
      <c r="F1611" s="488">
        <v>1508.26</v>
      </c>
      <c r="G1611" s="488">
        <v>3440.6</v>
      </c>
      <c r="H1611" s="487">
        <v>23.08</v>
      </c>
      <c r="I1611" s="487">
        <v>0</v>
      </c>
      <c r="J1611" s="487">
        <v>2.85</v>
      </c>
    </row>
    <row r="1612" spans="1:10" x14ac:dyDescent="0.25">
      <c r="A1612" s="487">
        <v>97953</v>
      </c>
      <c r="B1612" s="6" t="s">
        <v>1493</v>
      </c>
      <c r="C1612" s="6" t="s">
        <v>40</v>
      </c>
      <c r="D1612" s="6" t="s">
        <v>108</v>
      </c>
      <c r="E1612" s="488">
        <v>1408.35</v>
      </c>
      <c r="F1612" s="487">
        <v>323.89</v>
      </c>
      <c r="G1612" s="488">
        <v>1080.51</v>
      </c>
      <c r="H1612" s="487">
        <v>3.49</v>
      </c>
      <c r="I1612" s="487">
        <v>0</v>
      </c>
      <c r="J1612" s="487">
        <v>0.46</v>
      </c>
    </row>
    <row r="1613" spans="1:10" x14ac:dyDescent="0.25">
      <c r="A1613" s="487">
        <v>97955</v>
      </c>
      <c r="B1613" s="6" t="s">
        <v>1494</v>
      </c>
      <c r="C1613" s="6" t="s">
        <v>40</v>
      </c>
      <c r="D1613" s="6" t="s">
        <v>437</v>
      </c>
      <c r="E1613" s="488">
        <v>3037.13</v>
      </c>
      <c r="F1613" s="487">
        <v>678.69</v>
      </c>
      <c r="G1613" s="488">
        <v>2346.5100000000002</v>
      </c>
      <c r="H1613" s="487">
        <v>10.43</v>
      </c>
      <c r="I1613" s="487">
        <v>0</v>
      </c>
      <c r="J1613" s="487">
        <v>1.5</v>
      </c>
    </row>
    <row r="1614" spans="1:10" x14ac:dyDescent="0.25">
      <c r="A1614" s="487">
        <v>97956</v>
      </c>
      <c r="B1614" s="6" t="s">
        <v>1495</v>
      </c>
      <c r="C1614" s="6" t="s">
        <v>40</v>
      </c>
      <c r="D1614" s="6" t="s">
        <v>437</v>
      </c>
      <c r="E1614" s="488">
        <v>1516.39</v>
      </c>
      <c r="F1614" s="487">
        <v>496.95</v>
      </c>
      <c r="G1614" s="488">
        <v>1012.34</v>
      </c>
      <c r="H1614" s="487">
        <v>6.08</v>
      </c>
      <c r="I1614" s="487">
        <v>0</v>
      </c>
      <c r="J1614" s="487">
        <v>1.02</v>
      </c>
    </row>
    <row r="1615" spans="1:10" x14ac:dyDescent="0.25">
      <c r="A1615" s="487">
        <v>97957</v>
      </c>
      <c r="B1615" s="6" t="s">
        <v>1496</v>
      </c>
      <c r="C1615" s="6" t="s">
        <v>40</v>
      </c>
      <c r="D1615" s="6" t="s">
        <v>437</v>
      </c>
      <c r="E1615" s="488">
        <v>2700.23</v>
      </c>
      <c r="F1615" s="487">
        <v>915.25</v>
      </c>
      <c r="G1615" s="488">
        <v>1768.73</v>
      </c>
      <c r="H1615" s="487">
        <v>14.27</v>
      </c>
      <c r="I1615" s="487">
        <v>0</v>
      </c>
      <c r="J1615" s="487">
        <v>1.98</v>
      </c>
    </row>
    <row r="1616" spans="1:10" x14ac:dyDescent="0.25">
      <c r="A1616" s="487">
        <v>97961</v>
      </c>
      <c r="B1616" s="6" t="s">
        <v>1497</v>
      </c>
      <c r="C1616" s="6" t="s">
        <v>40</v>
      </c>
      <c r="D1616" s="6" t="s">
        <v>437</v>
      </c>
      <c r="E1616" s="488">
        <v>2453.16</v>
      </c>
      <c r="F1616" s="487">
        <v>671.92</v>
      </c>
      <c r="G1616" s="488">
        <v>1770.46</v>
      </c>
      <c r="H1616" s="487">
        <v>9.44</v>
      </c>
      <c r="I1616" s="487">
        <v>0</v>
      </c>
      <c r="J1616" s="487">
        <v>1.34</v>
      </c>
    </row>
    <row r="1617" spans="1:10" x14ac:dyDescent="0.25">
      <c r="A1617" s="487">
        <v>97973</v>
      </c>
      <c r="B1617" s="6" t="s">
        <v>1498</v>
      </c>
      <c r="C1617" s="6" t="s">
        <v>40</v>
      </c>
      <c r="D1617" s="6" t="s">
        <v>437</v>
      </c>
      <c r="E1617" s="488">
        <v>4567.25</v>
      </c>
      <c r="F1617" s="488">
        <v>1230.92</v>
      </c>
      <c r="G1617" s="488">
        <v>3310.15</v>
      </c>
      <c r="H1617" s="487">
        <v>23.23</v>
      </c>
      <c r="I1617" s="487">
        <v>0</v>
      </c>
      <c r="J1617" s="487">
        <v>2.95</v>
      </c>
    </row>
    <row r="1618" spans="1:10" x14ac:dyDescent="0.25">
      <c r="A1618" s="487">
        <v>97974</v>
      </c>
      <c r="B1618" s="6" t="s">
        <v>9518</v>
      </c>
      <c r="C1618" s="6" t="s">
        <v>40</v>
      </c>
      <c r="D1618" s="6" t="s">
        <v>437</v>
      </c>
      <c r="E1618" s="487">
        <v>517.25</v>
      </c>
      <c r="F1618" s="487">
        <v>87.17</v>
      </c>
      <c r="G1618" s="487">
        <v>412.48</v>
      </c>
      <c r="H1618" s="487">
        <v>17.47</v>
      </c>
      <c r="I1618" s="487">
        <v>0</v>
      </c>
      <c r="J1618" s="487">
        <v>0.13</v>
      </c>
    </row>
    <row r="1619" spans="1:10" x14ac:dyDescent="0.25">
      <c r="A1619" s="487">
        <v>97975</v>
      </c>
      <c r="B1619" s="6" t="s">
        <v>9519</v>
      </c>
      <c r="C1619" s="6" t="s">
        <v>40</v>
      </c>
      <c r="D1619" s="6" t="s">
        <v>437</v>
      </c>
      <c r="E1619" s="487">
        <v>663.8</v>
      </c>
      <c r="F1619" s="487">
        <v>97.34</v>
      </c>
      <c r="G1619" s="487">
        <v>543.08000000000004</v>
      </c>
      <c r="H1619" s="487">
        <v>23.24</v>
      </c>
      <c r="I1619" s="487">
        <v>0</v>
      </c>
      <c r="J1619" s="487">
        <v>0.14000000000000001</v>
      </c>
    </row>
    <row r="1620" spans="1:10" x14ac:dyDescent="0.25">
      <c r="A1620" s="487">
        <v>97976</v>
      </c>
      <c r="B1620" s="6" t="s">
        <v>9520</v>
      </c>
      <c r="C1620" s="6" t="s">
        <v>40</v>
      </c>
      <c r="D1620" s="6" t="s">
        <v>437</v>
      </c>
      <c r="E1620" s="488">
        <v>1148.97</v>
      </c>
      <c r="F1620" s="487">
        <v>405.93</v>
      </c>
      <c r="G1620" s="487">
        <v>729.41</v>
      </c>
      <c r="H1620" s="487">
        <v>12.89</v>
      </c>
      <c r="I1620" s="487">
        <v>0</v>
      </c>
      <c r="J1620" s="487">
        <v>0.74</v>
      </c>
    </row>
    <row r="1621" spans="1:10" x14ac:dyDescent="0.25">
      <c r="A1621" s="487">
        <v>97977</v>
      </c>
      <c r="B1621" s="6" t="s">
        <v>9521</v>
      </c>
      <c r="C1621" s="6" t="s">
        <v>40</v>
      </c>
      <c r="D1621" s="6" t="s">
        <v>437</v>
      </c>
      <c r="E1621" s="488">
        <v>1641.86</v>
      </c>
      <c r="F1621" s="487">
        <v>595.96</v>
      </c>
      <c r="G1621" s="488">
        <v>1031.68</v>
      </c>
      <c r="H1621" s="487">
        <v>13.26</v>
      </c>
      <c r="I1621" s="487">
        <v>0</v>
      </c>
      <c r="J1621" s="487">
        <v>0.96</v>
      </c>
    </row>
    <row r="1622" spans="1:10" x14ac:dyDescent="0.25">
      <c r="A1622" s="487">
        <v>97978</v>
      </c>
      <c r="B1622" s="6" t="s">
        <v>9522</v>
      </c>
      <c r="C1622" s="6" t="s">
        <v>40</v>
      </c>
      <c r="D1622" s="6" t="s">
        <v>437</v>
      </c>
      <c r="E1622" s="488">
        <v>1005.63</v>
      </c>
      <c r="F1622" s="487">
        <v>220.58</v>
      </c>
      <c r="G1622" s="487">
        <v>739.93</v>
      </c>
      <c r="H1622" s="487">
        <v>44.7</v>
      </c>
      <c r="I1622" s="487">
        <v>0</v>
      </c>
      <c r="J1622" s="487">
        <v>0.42</v>
      </c>
    </row>
    <row r="1623" spans="1:10" x14ac:dyDescent="0.25">
      <c r="A1623" s="487">
        <v>97980</v>
      </c>
      <c r="B1623" s="6" t="s">
        <v>9523</v>
      </c>
      <c r="C1623" s="6" t="s">
        <v>40</v>
      </c>
      <c r="D1623" s="6" t="s">
        <v>437</v>
      </c>
      <c r="E1623" s="488">
        <v>2134.0500000000002</v>
      </c>
      <c r="F1623" s="487">
        <v>744.15</v>
      </c>
      <c r="G1623" s="488">
        <v>1364.76</v>
      </c>
      <c r="H1623" s="487">
        <v>23.79</v>
      </c>
      <c r="I1623" s="487">
        <v>0</v>
      </c>
      <c r="J1623" s="487">
        <v>1.35</v>
      </c>
    </row>
    <row r="1624" spans="1:10" x14ac:dyDescent="0.25">
      <c r="A1624" s="487">
        <v>97981</v>
      </c>
      <c r="B1624" s="6" t="s">
        <v>1499</v>
      </c>
      <c r="C1624" s="6" t="s">
        <v>79</v>
      </c>
      <c r="D1624" s="6" t="s">
        <v>108</v>
      </c>
      <c r="E1624" s="488">
        <v>1211.68</v>
      </c>
      <c r="F1624" s="487">
        <v>481.07</v>
      </c>
      <c r="G1624" s="487">
        <v>729.34</v>
      </c>
      <c r="H1624" s="487">
        <v>0.76</v>
      </c>
      <c r="I1624" s="487">
        <v>0</v>
      </c>
      <c r="J1624" s="487">
        <v>0.51</v>
      </c>
    </row>
    <row r="1625" spans="1:10" x14ac:dyDescent="0.25">
      <c r="A1625" s="487">
        <v>97983</v>
      </c>
      <c r="B1625" s="6" t="s">
        <v>1500</v>
      </c>
      <c r="C1625" s="6" t="s">
        <v>79</v>
      </c>
      <c r="D1625" s="6" t="s">
        <v>108</v>
      </c>
      <c r="E1625" s="487">
        <v>516.33000000000004</v>
      </c>
      <c r="F1625" s="487">
        <v>35.1</v>
      </c>
      <c r="G1625" s="487">
        <v>461.22</v>
      </c>
      <c r="H1625" s="487">
        <v>20</v>
      </c>
      <c r="I1625" s="487">
        <v>0</v>
      </c>
      <c r="J1625" s="487">
        <v>0.01</v>
      </c>
    </row>
    <row r="1626" spans="1:10" x14ac:dyDescent="0.25">
      <c r="A1626" s="487">
        <v>97985</v>
      </c>
      <c r="B1626" s="6" t="s">
        <v>1501</v>
      </c>
      <c r="C1626" s="6" t="s">
        <v>79</v>
      </c>
      <c r="D1626" s="6" t="s">
        <v>108</v>
      </c>
      <c r="E1626" s="488">
        <v>1459.56</v>
      </c>
      <c r="F1626" s="487">
        <v>587.01</v>
      </c>
      <c r="G1626" s="487">
        <v>871.07</v>
      </c>
      <c r="H1626" s="487">
        <v>0.9</v>
      </c>
      <c r="I1626" s="487">
        <v>0</v>
      </c>
      <c r="J1626" s="487">
        <v>0.57999999999999996</v>
      </c>
    </row>
    <row r="1627" spans="1:10" x14ac:dyDescent="0.25">
      <c r="A1627" s="487">
        <v>97987</v>
      </c>
      <c r="B1627" s="6" t="s">
        <v>1502</v>
      </c>
      <c r="C1627" s="6" t="s">
        <v>79</v>
      </c>
      <c r="D1627" s="6" t="s">
        <v>108</v>
      </c>
      <c r="E1627" s="487">
        <v>686.48</v>
      </c>
      <c r="F1627" s="487">
        <v>41.25</v>
      </c>
      <c r="G1627" s="487">
        <v>621.97</v>
      </c>
      <c r="H1627" s="487">
        <v>23.24</v>
      </c>
      <c r="I1627" s="487">
        <v>0</v>
      </c>
      <c r="J1627" s="487">
        <v>0.02</v>
      </c>
    </row>
    <row r="1628" spans="1:10" x14ac:dyDescent="0.25">
      <c r="A1628" s="487">
        <v>97988</v>
      </c>
      <c r="B1628" s="6" t="s">
        <v>9524</v>
      </c>
      <c r="C1628" s="6" t="s">
        <v>40</v>
      </c>
      <c r="D1628" s="6" t="s">
        <v>437</v>
      </c>
      <c r="E1628" s="488">
        <v>3129.56</v>
      </c>
      <c r="F1628" s="488">
        <v>1047.9000000000001</v>
      </c>
      <c r="G1628" s="488">
        <v>2044.99</v>
      </c>
      <c r="H1628" s="487">
        <v>34.590000000000003</v>
      </c>
      <c r="I1628" s="487">
        <v>0</v>
      </c>
      <c r="J1628" s="487">
        <v>2.08</v>
      </c>
    </row>
    <row r="1629" spans="1:10" x14ac:dyDescent="0.25">
      <c r="A1629" s="487">
        <v>97989</v>
      </c>
      <c r="B1629" s="6" t="s">
        <v>1503</v>
      </c>
      <c r="C1629" s="6" t="s">
        <v>79</v>
      </c>
      <c r="D1629" s="6" t="s">
        <v>108</v>
      </c>
      <c r="E1629" s="488">
        <v>1707.37</v>
      </c>
      <c r="F1629" s="487">
        <v>692.95</v>
      </c>
      <c r="G1629" s="488">
        <v>1012.74</v>
      </c>
      <c r="H1629" s="487">
        <v>1.02</v>
      </c>
      <c r="I1629" s="487">
        <v>0</v>
      </c>
      <c r="J1629" s="487">
        <v>0.66</v>
      </c>
    </row>
    <row r="1630" spans="1:10" x14ac:dyDescent="0.25">
      <c r="A1630" s="487">
        <v>97991</v>
      </c>
      <c r="B1630" s="6" t="s">
        <v>1504</v>
      </c>
      <c r="C1630" s="6" t="s">
        <v>79</v>
      </c>
      <c r="D1630" s="6" t="s">
        <v>108</v>
      </c>
      <c r="E1630" s="487">
        <v>940.56</v>
      </c>
      <c r="F1630" s="487">
        <v>52.69</v>
      </c>
      <c r="G1630" s="487">
        <v>858.07</v>
      </c>
      <c r="H1630" s="487">
        <v>29.78</v>
      </c>
      <c r="I1630" s="487">
        <v>0</v>
      </c>
      <c r="J1630" s="487">
        <v>0.02</v>
      </c>
    </row>
    <row r="1631" spans="1:10" x14ac:dyDescent="0.25">
      <c r="A1631" s="487">
        <v>97992</v>
      </c>
      <c r="B1631" s="6" t="s">
        <v>9525</v>
      </c>
      <c r="C1631" s="6" t="s">
        <v>40</v>
      </c>
      <c r="D1631" s="6" t="s">
        <v>437</v>
      </c>
      <c r="E1631" s="488">
        <v>4015.04</v>
      </c>
      <c r="F1631" s="488">
        <v>1298.04</v>
      </c>
      <c r="G1631" s="488">
        <v>2669.95</v>
      </c>
      <c r="H1631" s="487">
        <v>44.31</v>
      </c>
      <c r="I1631" s="487">
        <v>0</v>
      </c>
      <c r="J1631" s="487">
        <v>2.74</v>
      </c>
    </row>
    <row r="1632" spans="1:10" x14ac:dyDescent="0.25">
      <c r="A1632" s="487">
        <v>97993</v>
      </c>
      <c r="B1632" s="6" t="s">
        <v>1505</v>
      </c>
      <c r="C1632" s="6" t="s">
        <v>79</v>
      </c>
      <c r="D1632" s="6" t="s">
        <v>108</v>
      </c>
      <c r="E1632" s="488">
        <v>2079.1999999999998</v>
      </c>
      <c r="F1632" s="487">
        <v>851.79</v>
      </c>
      <c r="G1632" s="488">
        <v>1225.45</v>
      </c>
      <c r="H1632" s="487">
        <v>1.2</v>
      </c>
      <c r="I1632" s="487">
        <v>0</v>
      </c>
      <c r="J1632" s="487">
        <v>0.76</v>
      </c>
    </row>
    <row r="1633" spans="1:10" x14ac:dyDescent="0.25">
      <c r="A1633" s="487">
        <v>97994</v>
      </c>
      <c r="B1633" s="6" t="s">
        <v>9526</v>
      </c>
      <c r="C1633" s="6" t="s">
        <v>40</v>
      </c>
      <c r="D1633" s="6" t="s">
        <v>437</v>
      </c>
      <c r="E1633" s="488">
        <v>2688.14</v>
      </c>
      <c r="F1633" s="487">
        <v>886.97</v>
      </c>
      <c r="G1633" s="488">
        <v>1771.23</v>
      </c>
      <c r="H1633" s="487">
        <v>28.1</v>
      </c>
      <c r="I1633" s="487">
        <v>0</v>
      </c>
      <c r="J1633" s="487">
        <v>1.84</v>
      </c>
    </row>
    <row r="1634" spans="1:10" x14ac:dyDescent="0.25">
      <c r="A1634" s="487">
        <v>97995</v>
      </c>
      <c r="B1634" s="6" t="s">
        <v>1506</v>
      </c>
      <c r="C1634" s="6" t="s">
        <v>79</v>
      </c>
      <c r="D1634" s="6" t="s">
        <v>108</v>
      </c>
      <c r="E1634" s="488">
        <v>1383.26</v>
      </c>
      <c r="F1634" s="487">
        <v>524.15</v>
      </c>
      <c r="G1634" s="487">
        <v>858.01</v>
      </c>
      <c r="H1634" s="487">
        <v>0.62</v>
      </c>
      <c r="I1634" s="487">
        <v>0</v>
      </c>
      <c r="J1634" s="487">
        <v>0.48</v>
      </c>
    </row>
    <row r="1635" spans="1:10" x14ac:dyDescent="0.25">
      <c r="A1635" s="487">
        <v>97996</v>
      </c>
      <c r="B1635" s="6" t="s">
        <v>9527</v>
      </c>
      <c r="C1635" s="6" t="s">
        <v>40</v>
      </c>
      <c r="D1635" s="6" t="s">
        <v>437</v>
      </c>
      <c r="E1635" s="488">
        <v>3396.96</v>
      </c>
      <c r="F1635" s="488">
        <v>1112.19</v>
      </c>
      <c r="G1635" s="488">
        <v>2247.29</v>
      </c>
      <c r="H1635" s="487">
        <v>35.090000000000003</v>
      </c>
      <c r="I1635" s="487">
        <v>0</v>
      </c>
      <c r="J1635" s="487">
        <v>2.39</v>
      </c>
    </row>
    <row r="1636" spans="1:10" x14ac:dyDescent="0.25">
      <c r="A1636" s="487">
        <v>97997</v>
      </c>
      <c r="B1636" s="6" t="s">
        <v>1507</v>
      </c>
      <c r="C1636" s="6" t="s">
        <v>79</v>
      </c>
      <c r="D1636" s="6" t="s">
        <v>108</v>
      </c>
      <c r="E1636" s="488">
        <v>1654.26</v>
      </c>
      <c r="F1636" s="487">
        <v>627.99</v>
      </c>
      <c r="G1636" s="488">
        <v>1024.96</v>
      </c>
      <c r="H1636" s="487">
        <v>0.75</v>
      </c>
      <c r="I1636" s="487">
        <v>0</v>
      </c>
      <c r="J1636" s="487">
        <v>0.56000000000000005</v>
      </c>
    </row>
    <row r="1637" spans="1:10" x14ac:dyDescent="0.25">
      <c r="A1637" s="487">
        <v>97999</v>
      </c>
      <c r="B1637" s="6" t="s">
        <v>1508</v>
      </c>
      <c r="C1637" s="6" t="s">
        <v>79</v>
      </c>
      <c r="D1637" s="6" t="s">
        <v>108</v>
      </c>
      <c r="E1637" s="488">
        <v>1925.33</v>
      </c>
      <c r="F1637" s="487">
        <v>731.85</v>
      </c>
      <c r="G1637" s="488">
        <v>1191.95</v>
      </c>
      <c r="H1637" s="487">
        <v>0.88</v>
      </c>
      <c r="I1637" s="487">
        <v>0</v>
      </c>
      <c r="J1637" s="487">
        <v>0.65</v>
      </c>
    </row>
    <row r="1638" spans="1:10" x14ac:dyDescent="0.25">
      <c r="A1638" s="487">
        <v>98001</v>
      </c>
      <c r="B1638" s="6" t="s">
        <v>1509</v>
      </c>
      <c r="C1638" s="6" t="s">
        <v>79</v>
      </c>
      <c r="D1638" s="6" t="s">
        <v>108</v>
      </c>
      <c r="E1638" s="488">
        <v>2196.33</v>
      </c>
      <c r="F1638" s="487">
        <v>835.69</v>
      </c>
      <c r="G1638" s="488">
        <v>1358.89</v>
      </c>
      <c r="H1638" s="487">
        <v>1.02</v>
      </c>
      <c r="I1638" s="487">
        <v>0</v>
      </c>
      <c r="J1638" s="487">
        <v>0.73</v>
      </c>
    </row>
    <row r="1639" spans="1:10" x14ac:dyDescent="0.25">
      <c r="A1639" s="487">
        <v>98002</v>
      </c>
      <c r="B1639" s="6" t="s">
        <v>9528</v>
      </c>
      <c r="C1639" s="6" t="s">
        <v>40</v>
      </c>
      <c r="D1639" s="6" t="s">
        <v>437</v>
      </c>
      <c r="E1639" s="488">
        <v>5563.24</v>
      </c>
      <c r="F1639" s="488">
        <v>1788.02</v>
      </c>
      <c r="G1639" s="488">
        <v>3682.95</v>
      </c>
      <c r="H1639" s="487">
        <v>88.25</v>
      </c>
      <c r="I1639" s="487">
        <v>0</v>
      </c>
      <c r="J1639" s="487">
        <v>4.0199999999999996</v>
      </c>
    </row>
    <row r="1640" spans="1:10" x14ac:dyDescent="0.25">
      <c r="A1640" s="487">
        <v>98003</v>
      </c>
      <c r="B1640" s="6" t="s">
        <v>1510</v>
      </c>
      <c r="C1640" s="6" t="s">
        <v>79</v>
      </c>
      <c r="D1640" s="6" t="s">
        <v>108</v>
      </c>
      <c r="E1640" s="488">
        <v>2467.41</v>
      </c>
      <c r="F1640" s="487">
        <v>939.56</v>
      </c>
      <c r="G1640" s="488">
        <v>1525.87</v>
      </c>
      <c r="H1640" s="487">
        <v>1.1599999999999999</v>
      </c>
      <c r="I1640" s="487">
        <v>0</v>
      </c>
      <c r="J1640" s="487">
        <v>0.82</v>
      </c>
    </row>
    <row r="1641" spans="1:10" x14ac:dyDescent="0.25">
      <c r="A1641" s="487">
        <v>98005</v>
      </c>
      <c r="B1641" s="6" t="s">
        <v>1511</v>
      </c>
      <c r="C1641" s="6" t="s">
        <v>79</v>
      </c>
      <c r="D1641" s="6" t="s">
        <v>108</v>
      </c>
      <c r="E1641" s="488">
        <v>2738.48</v>
      </c>
      <c r="F1641" s="488">
        <v>1043.42</v>
      </c>
      <c r="G1641" s="488">
        <v>1692.87</v>
      </c>
      <c r="H1641" s="487">
        <v>1.29</v>
      </c>
      <c r="I1641" s="487">
        <v>0</v>
      </c>
      <c r="J1641" s="487">
        <v>0.9</v>
      </c>
    </row>
    <row r="1642" spans="1:10" x14ac:dyDescent="0.25">
      <c r="A1642" s="487">
        <v>98006</v>
      </c>
      <c r="B1642" s="6" t="s">
        <v>9529</v>
      </c>
      <c r="C1642" s="6" t="s">
        <v>40</v>
      </c>
      <c r="D1642" s="6" t="s">
        <v>437</v>
      </c>
      <c r="E1642" s="488">
        <v>6990.92</v>
      </c>
      <c r="F1642" s="488">
        <v>2238.63</v>
      </c>
      <c r="G1642" s="488">
        <v>4636.8</v>
      </c>
      <c r="H1642" s="487">
        <v>110.38</v>
      </c>
      <c r="I1642" s="487">
        <v>0</v>
      </c>
      <c r="J1642" s="487">
        <v>5.1100000000000003</v>
      </c>
    </row>
    <row r="1643" spans="1:10" x14ac:dyDescent="0.25">
      <c r="A1643" s="487">
        <v>98007</v>
      </c>
      <c r="B1643" s="6" t="s">
        <v>1512</v>
      </c>
      <c r="C1643" s="6" t="s">
        <v>79</v>
      </c>
      <c r="D1643" s="6" t="s">
        <v>108</v>
      </c>
      <c r="E1643" s="488">
        <v>3009.49</v>
      </c>
      <c r="F1643" s="488">
        <v>1147.25</v>
      </c>
      <c r="G1643" s="488">
        <v>1859.81</v>
      </c>
      <c r="H1643" s="487">
        <v>1.44</v>
      </c>
      <c r="I1643" s="487">
        <v>0</v>
      </c>
      <c r="J1643" s="487">
        <v>0.99</v>
      </c>
    </row>
    <row r="1644" spans="1:10" x14ac:dyDescent="0.25">
      <c r="A1644" s="487">
        <v>98008</v>
      </c>
      <c r="B1644" s="6" t="s">
        <v>9530</v>
      </c>
      <c r="C1644" s="6" t="s">
        <v>40</v>
      </c>
      <c r="D1644" s="6" t="s">
        <v>437</v>
      </c>
      <c r="E1644" s="488">
        <v>4208.3</v>
      </c>
      <c r="F1644" s="488">
        <v>1332.46</v>
      </c>
      <c r="G1644" s="488">
        <v>2828.7</v>
      </c>
      <c r="H1644" s="487">
        <v>44.08</v>
      </c>
      <c r="I1644" s="487">
        <v>0</v>
      </c>
      <c r="J1644" s="487">
        <v>3.06</v>
      </c>
    </row>
    <row r="1645" spans="1:10" x14ac:dyDescent="0.25">
      <c r="A1645" s="487">
        <v>98009</v>
      </c>
      <c r="B1645" s="6" t="s">
        <v>1513</v>
      </c>
      <c r="C1645" s="6" t="s">
        <v>79</v>
      </c>
      <c r="D1645" s="6" t="s">
        <v>108</v>
      </c>
      <c r="E1645" s="488">
        <v>1925.33</v>
      </c>
      <c r="F1645" s="487">
        <v>731.85</v>
      </c>
      <c r="G1645" s="488">
        <v>1191.95</v>
      </c>
      <c r="H1645" s="487">
        <v>0.88</v>
      </c>
      <c r="I1645" s="487">
        <v>0</v>
      </c>
      <c r="J1645" s="487">
        <v>0.65</v>
      </c>
    </row>
    <row r="1646" spans="1:10" x14ac:dyDescent="0.25">
      <c r="A1646" s="487">
        <v>98010</v>
      </c>
      <c r="B1646" s="6" t="s">
        <v>9531</v>
      </c>
      <c r="C1646" s="6" t="s">
        <v>40</v>
      </c>
      <c r="D1646" s="6" t="s">
        <v>437</v>
      </c>
      <c r="E1646" s="488">
        <v>5141.3</v>
      </c>
      <c r="F1646" s="488">
        <v>1599.07</v>
      </c>
      <c r="G1646" s="488">
        <v>3454.24</v>
      </c>
      <c r="H1646" s="487">
        <v>84.22</v>
      </c>
      <c r="I1646" s="487">
        <v>0</v>
      </c>
      <c r="J1646" s="487">
        <v>3.77</v>
      </c>
    </row>
    <row r="1647" spans="1:10" x14ac:dyDescent="0.25">
      <c r="A1647" s="487">
        <v>98011</v>
      </c>
      <c r="B1647" s="6" t="s">
        <v>1514</v>
      </c>
      <c r="C1647" s="6" t="s">
        <v>79</v>
      </c>
      <c r="D1647" s="6" t="s">
        <v>108</v>
      </c>
      <c r="E1647" s="488">
        <v>2196.33</v>
      </c>
      <c r="F1647" s="487">
        <v>835.69</v>
      </c>
      <c r="G1647" s="488">
        <v>1358.89</v>
      </c>
      <c r="H1647" s="487">
        <v>1.02</v>
      </c>
      <c r="I1647" s="487">
        <v>0</v>
      </c>
      <c r="J1647" s="487">
        <v>0.73</v>
      </c>
    </row>
    <row r="1648" spans="1:10" x14ac:dyDescent="0.25">
      <c r="A1648" s="487">
        <v>98012</v>
      </c>
      <c r="B1648" s="6" t="s">
        <v>9532</v>
      </c>
      <c r="C1648" s="6" t="s">
        <v>40</v>
      </c>
      <c r="D1648" s="6" t="s">
        <v>437</v>
      </c>
      <c r="E1648" s="488">
        <v>6042.54</v>
      </c>
      <c r="F1648" s="488">
        <v>1865.72</v>
      </c>
      <c r="G1648" s="488">
        <v>4073.48</v>
      </c>
      <c r="H1648" s="487">
        <v>98.87</v>
      </c>
      <c r="I1648" s="487">
        <v>0</v>
      </c>
      <c r="J1648" s="487">
        <v>4.47</v>
      </c>
    </row>
    <row r="1649" spans="1:10" x14ac:dyDescent="0.25">
      <c r="A1649" s="487">
        <v>98013</v>
      </c>
      <c r="B1649" s="6" t="s">
        <v>1515</v>
      </c>
      <c r="C1649" s="6" t="s">
        <v>79</v>
      </c>
      <c r="D1649" s="6" t="s">
        <v>108</v>
      </c>
      <c r="E1649" s="488">
        <v>2467.41</v>
      </c>
      <c r="F1649" s="487">
        <v>939.56</v>
      </c>
      <c r="G1649" s="488">
        <v>1525.87</v>
      </c>
      <c r="H1649" s="487">
        <v>1.1599999999999999</v>
      </c>
      <c r="I1649" s="487">
        <v>0</v>
      </c>
      <c r="J1649" s="487">
        <v>0.82</v>
      </c>
    </row>
    <row r="1650" spans="1:10" x14ac:dyDescent="0.25">
      <c r="A1650" s="487">
        <v>98014</v>
      </c>
      <c r="B1650" s="6" t="s">
        <v>9533</v>
      </c>
      <c r="C1650" s="6" t="s">
        <v>40</v>
      </c>
      <c r="D1650" s="6" t="s">
        <v>437</v>
      </c>
      <c r="E1650" s="488">
        <v>6943.77</v>
      </c>
      <c r="F1650" s="488">
        <v>2132.3000000000002</v>
      </c>
      <c r="G1650" s="488">
        <v>4692.7700000000004</v>
      </c>
      <c r="H1650" s="487">
        <v>113.53</v>
      </c>
      <c r="I1650" s="487">
        <v>0</v>
      </c>
      <c r="J1650" s="487">
        <v>5.17</v>
      </c>
    </row>
    <row r="1651" spans="1:10" x14ac:dyDescent="0.25">
      <c r="A1651" s="487">
        <v>98015</v>
      </c>
      <c r="B1651" s="6" t="s">
        <v>1516</v>
      </c>
      <c r="C1651" s="6" t="s">
        <v>79</v>
      </c>
      <c r="D1651" s="6" t="s">
        <v>108</v>
      </c>
      <c r="E1651" s="488">
        <v>2738.48</v>
      </c>
      <c r="F1651" s="488">
        <v>1043.42</v>
      </c>
      <c r="G1651" s="488">
        <v>1692.87</v>
      </c>
      <c r="H1651" s="487">
        <v>1.29</v>
      </c>
      <c r="I1651" s="487">
        <v>0</v>
      </c>
      <c r="J1651" s="487">
        <v>0.9</v>
      </c>
    </row>
    <row r="1652" spans="1:10" x14ac:dyDescent="0.25">
      <c r="A1652" s="487">
        <v>98016</v>
      </c>
      <c r="B1652" s="6" t="s">
        <v>9534</v>
      </c>
      <c r="C1652" s="6" t="s">
        <v>40</v>
      </c>
      <c r="D1652" s="6" t="s">
        <v>437</v>
      </c>
      <c r="E1652" s="488">
        <v>7845.11</v>
      </c>
      <c r="F1652" s="488">
        <v>2398.98</v>
      </c>
      <c r="G1652" s="488">
        <v>5312.11</v>
      </c>
      <c r="H1652" s="487">
        <v>128.15</v>
      </c>
      <c r="I1652" s="487">
        <v>0</v>
      </c>
      <c r="J1652" s="487">
        <v>5.87</v>
      </c>
    </row>
    <row r="1653" spans="1:10" x14ac:dyDescent="0.25">
      <c r="A1653" s="487">
        <v>98017</v>
      </c>
      <c r="B1653" s="6" t="s">
        <v>1517</v>
      </c>
      <c r="C1653" s="6" t="s">
        <v>79</v>
      </c>
      <c r="D1653" s="6" t="s">
        <v>108</v>
      </c>
      <c r="E1653" s="488">
        <v>3009.49</v>
      </c>
      <c r="F1653" s="488">
        <v>1147.25</v>
      </c>
      <c r="G1653" s="488">
        <v>1859.81</v>
      </c>
      <c r="H1653" s="487">
        <v>1.44</v>
      </c>
      <c r="I1653" s="487">
        <v>0</v>
      </c>
      <c r="J1653" s="487">
        <v>0.99</v>
      </c>
    </row>
    <row r="1654" spans="1:10" x14ac:dyDescent="0.25">
      <c r="A1654" s="487">
        <v>98018</v>
      </c>
      <c r="B1654" s="6" t="s">
        <v>9535</v>
      </c>
      <c r="C1654" s="6" t="s">
        <v>40</v>
      </c>
      <c r="D1654" s="6" t="s">
        <v>437</v>
      </c>
      <c r="E1654" s="488">
        <v>8746.35</v>
      </c>
      <c r="F1654" s="488">
        <v>2665.6</v>
      </c>
      <c r="G1654" s="488">
        <v>5931.36</v>
      </c>
      <c r="H1654" s="487">
        <v>142.81</v>
      </c>
      <c r="I1654" s="487">
        <v>0</v>
      </c>
      <c r="J1654" s="487">
        <v>6.58</v>
      </c>
    </row>
    <row r="1655" spans="1:10" x14ac:dyDescent="0.25">
      <c r="A1655" s="487">
        <v>98019</v>
      </c>
      <c r="B1655" s="6" t="s">
        <v>1518</v>
      </c>
      <c r="C1655" s="6" t="s">
        <v>79</v>
      </c>
      <c r="D1655" s="6" t="s">
        <v>108</v>
      </c>
      <c r="E1655" s="488">
        <v>3304.56</v>
      </c>
      <c r="F1655" s="488">
        <v>1259.5899999999999</v>
      </c>
      <c r="G1655" s="488">
        <v>2042.3</v>
      </c>
      <c r="H1655" s="487">
        <v>1.58</v>
      </c>
      <c r="I1655" s="487">
        <v>0</v>
      </c>
      <c r="J1655" s="487">
        <v>1.0900000000000001</v>
      </c>
    </row>
    <row r="1656" spans="1:10" x14ac:dyDescent="0.25">
      <c r="A1656" s="487">
        <v>98020</v>
      </c>
      <c r="B1656" s="6" t="s">
        <v>9536</v>
      </c>
      <c r="C1656" s="6" t="s">
        <v>40</v>
      </c>
      <c r="D1656" s="6" t="s">
        <v>437</v>
      </c>
      <c r="E1656" s="488">
        <v>6214.71</v>
      </c>
      <c r="F1656" s="488">
        <v>1911.38</v>
      </c>
      <c r="G1656" s="488">
        <v>4230.93</v>
      </c>
      <c r="H1656" s="487">
        <v>67.760000000000005</v>
      </c>
      <c r="I1656" s="487">
        <v>0</v>
      </c>
      <c r="J1656" s="487">
        <v>4.6399999999999997</v>
      </c>
    </row>
    <row r="1657" spans="1:10" x14ac:dyDescent="0.25">
      <c r="A1657" s="487">
        <v>98021</v>
      </c>
      <c r="B1657" s="6" t="s">
        <v>1519</v>
      </c>
      <c r="C1657" s="6" t="s">
        <v>79</v>
      </c>
      <c r="D1657" s="6" t="s">
        <v>108</v>
      </c>
      <c r="E1657" s="488">
        <v>2491.48</v>
      </c>
      <c r="F1657" s="487">
        <v>948.03</v>
      </c>
      <c r="G1657" s="488">
        <v>1541.42</v>
      </c>
      <c r="H1657" s="487">
        <v>1.19</v>
      </c>
      <c r="I1657" s="487">
        <v>0</v>
      </c>
      <c r="J1657" s="487">
        <v>0.84</v>
      </c>
    </row>
    <row r="1658" spans="1:10" x14ac:dyDescent="0.25">
      <c r="A1658" s="487">
        <v>98022</v>
      </c>
      <c r="B1658" s="6" t="s">
        <v>9537</v>
      </c>
      <c r="C1658" s="6" t="s">
        <v>40</v>
      </c>
      <c r="D1658" s="6" t="s">
        <v>437</v>
      </c>
      <c r="E1658" s="488">
        <v>7288.51</v>
      </c>
      <c r="F1658" s="488">
        <v>2219.0100000000002</v>
      </c>
      <c r="G1658" s="488">
        <v>4985</v>
      </c>
      <c r="H1658" s="487">
        <v>79</v>
      </c>
      <c r="I1658" s="487">
        <v>0</v>
      </c>
      <c r="J1658" s="487">
        <v>5.5</v>
      </c>
    </row>
    <row r="1659" spans="1:10" x14ac:dyDescent="0.25">
      <c r="A1659" s="487">
        <v>98023</v>
      </c>
      <c r="B1659" s="6" t="s">
        <v>1520</v>
      </c>
      <c r="C1659" s="6" t="s">
        <v>79</v>
      </c>
      <c r="D1659" s="6" t="s">
        <v>108</v>
      </c>
      <c r="E1659" s="488">
        <v>2762.5</v>
      </c>
      <c r="F1659" s="488">
        <v>1051.9000000000001</v>
      </c>
      <c r="G1659" s="488">
        <v>1708.36</v>
      </c>
      <c r="H1659" s="487">
        <v>1.32</v>
      </c>
      <c r="I1659" s="487">
        <v>0</v>
      </c>
      <c r="J1659" s="487">
        <v>0.92</v>
      </c>
    </row>
    <row r="1660" spans="1:10" x14ac:dyDescent="0.25">
      <c r="A1660" s="487">
        <v>98024</v>
      </c>
      <c r="B1660" s="6" t="s">
        <v>9538</v>
      </c>
      <c r="C1660" s="6" t="s">
        <v>40</v>
      </c>
      <c r="D1660" s="6" t="s">
        <v>437</v>
      </c>
      <c r="E1660" s="488">
        <v>8432.4500000000007</v>
      </c>
      <c r="F1660" s="488">
        <v>2526.77</v>
      </c>
      <c r="G1660" s="488">
        <v>5753.04</v>
      </c>
      <c r="H1660" s="487">
        <v>146.30000000000001</v>
      </c>
      <c r="I1660" s="487">
        <v>0</v>
      </c>
      <c r="J1660" s="487">
        <v>6.34</v>
      </c>
    </row>
    <row r="1661" spans="1:10" x14ac:dyDescent="0.25">
      <c r="A1661" s="487">
        <v>98025</v>
      </c>
      <c r="B1661" s="6" t="s">
        <v>1521</v>
      </c>
      <c r="C1661" s="6" t="s">
        <v>79</v>
      </c>
      <c r="D1661" s="6" t="s">
        <v>108</v>
      </c>
      <c r="E1661" s="488">
        <v>3033.57</v>
      </c>
      <c r="F1661" s="488">
        <v>1155.74</v>
      </c>
      <c r="G1661" s="488">
        <v>1875.36</v>
      </c>
      <c r="H1661" s="487">
        <v>1.46</v>
      </c>
      <c r="I1661" s="487">
        <v>0</v>
      </c>
      <c r="J1661" s="487">
        <v>1.01</v>
      </c>
    </row>
    <row r="1662" spans="1:10" x14ac:dyDescent="0.25">
      <c r="A1662" s="487">
        <v>98026</v>
      </c>
      <c r="B1662" s="6" t="s">
        <v>9539</v>
      </c>
      <c r="C1662" s="6" t="s">
        <v>40</v>
      </c>
      <c r="D1662" s="6" t="s">
        <v>437</v>
      </c>
      <c r="E1662" s="488">
        <v>9515.1</v>
      </c>
      <c r="F1662" s="488">
        <v>2834.47</v>
      </c>
      <c r="G1662" s="488">
        <v>6508.96</v>
      </c>
      <c r="H1662" s="487">
        <v>164.47</v>
      </c>
      <c r="I1662" s="487">
        <v>0</v>
      </c>
      <c r="J1662" s="487">
        <v>7.2</v>
      </c>
    </row>
    <row r="1663" spans="1:10" x14ac:dyDescent="0.25">
      <c r="A1663" s="487">
        <v>98027</v>
      </c>
      <c r="B1663" s="6" t="s">
        <v>1522</v>
      </c>
      <c r="C1663" s="6" t="s">
        <v>79</v>
      </c>
      <c r="D1663" s="6" t="s">
        <v>108</v>
      </c>
      <c r="E1663" s="488">
        <v>3304.56</v>
      </c>
      <c r="F1663" s="488">
        <v>1259.5899999999999</v>
      </c>
      <c r="G1663" s="488">
        <v>2042.3</v>
      </c>
      <c r="H1663" s="487">
        <v>1.58</v>
      </c>
      <c r="I1663" s="487">
        <v>0</v>
      </c>
      <c r="J1663" s="487">
        <v>1.0900000000000001</v>
      </c>
    </row>
    <row r="1664" spans="1:10" x14ac:dyDescent="0.25">
      <c r="A1664" s="487">
        <v>98028</v>
      </c>
      <c r="B1664" s="6" t="s">
        <v>9540</v>
      </c>
      <c r="C1664" s="6" t="s">
        <v>40</v>
      </c>
      <c r="D1664" s="6" t="s">
        <v>437</v>
      </c>
      <c r="E1664" s="488">
        <v>10597.8</v>
      </c>
      <c r="F1664" s="488">
        <v>3142.23</v>
      </c>
      <c r="G1664" s="488">
        <v>7264.83</v>
      </c>
      <c r="H1664" s="487">
        <v>182.68</v>
      </c>
      <c r="I1664" s="487">
        <v>0</v>
      </c>
      <c r="J1664" s="487">
        <v>8.06</v>
      </c>
    </row>
    <row r="1665" spans="1:10" x14ac:dyDescent="0.25">
      <c r="A1665" s="487">
        <v>98029</v>
      </c>
      <c r="B1665" s="6" t="s">
        <v>1523</v>
      </c>
      <c r="C1665" s="6" t="s">
        <v>79</v>
      </c>
      <c r="D1665" s="6" t="s">
        <v>108</v>
      </c>
      <c r="E1665" s="488">
        <v>3580.57</v>
      </c>
      <c r="F1665" s="488">
        <v>1365.2</v>
      </c>
      <c r="G1665" s="488">
        <v>2212.4499999999998</v>
      </c>
      <c r="H1665" s="487">
        <v>1.73</v>
      </c>
      <c r="I1665" s="487">
        <v>0</v>
      </c>
      <c r="J1665" s="487">
        <v>1.19</v>
      </c>
    </row>
    <row r="1666" spans="1:10" x14ac:dyDescent="0.25">
      <c r="A1666" s="487">
        <v>98030</v>
      </c>
      <c r="B1666" s="6" t="s">
        <v>9541</v>
      </c>
      <c r="C1666" s="6" t="s">
        <v>40</v>
      </c>
      <c r="D1666" s="6" t="s">
        <v>437</v>
      </c>
      <c r="E1666" s="488">
        <v>8656.68</v>
      </c>
      <c r="F1666" s="488">
        <v>2506.59</v>
      </c>
      <c r="G1666" s="488">
        <v>5993.74</v>
      </c>
      <c r="H1666" s="487">
        <v>149.83000000000001</v>
      </c>
      <c r="I1666" s="487">
        <v>0</v>
      </c>
      <c r="J1666" s="487">
        <v>6.52</v>
      </c>
    </row>
    <row r="1667" spans="1:10" x14ac:dyDescent="0.25">
      <c r="A1667" s="487">
        <v>98031</v>
      </c>
      <c r="B1667" s="6" t="s">
        <v>1524</v>
      </c>
      <c r="C1667" s="6" t="s">
        <v>79</v>
      </c>
      <c r="D1667" s="6" t="s">
        <v>108</v>
      </c>
      <c r="E1667" s="488">
        <v>3038.59</v>
      </c>
      <c r="F1667" s="488">
        <v>1157.5</v>
      </c>
      <c r="G1667" s="488">
        <v>1878.62</v>
      </c>
      <c r="H1667" s="487">
        <v>1.46</v>
      </c>
      <c r="I1667" s="487">
        <v>0</v>
      </c>
      <c r="J1667" s="487">
        <v>1.01</v>
      </c>
    </row>
    <row r="1668" spans="1:10" x14ac:dyDescent="0.25">
      <c r="A1668" s="487">
        <v>98032</v>
      </c>
      <c r="B1668" s="6" t="s">
        <v>9542</v>
      </c>
      <c r="C1668" s="6" t="s">
        <v>40</v>
      </c>
      <c r="D1668" s="6" t="s">
        <v>437</v>
      </c>
      <c r="E1668" s="488">
        <v>9970.75</v>
      </c>
      <c r="F1668" s="488">
        <v>2856.61</v>
      </c>
      <c r="G1668" s="488">
        <v>6934.98</v>
      </c>
      <c r="H1668" s="487">
        <v>171.63</v>
      </c>
      <c r="I1668" s="487">
        <v>0</v>
      </c>
      <c r="J1668" s="487">
        <v>7.53</v>
      </c>
    </row>
    <row r="1669" spans="1:10" x14ac:dyDescent="0.25">
      <c r="A1669" s="487">
        <v>98033</v>
      </c>
      <c r="B1669" s="6" t="s">
        <v>1525</v>
      </c>
      <c r="C1669" s="6" t="s">
        <v>79</v>
      </c>
      <c r="D1669" s="6" t="s">
        <v>108</v>
      </c>
      <c r="E1669" s="488">
        <v>3309.59</v>
      </c>
      <c r="F1669" s="488">
        <v>1261.3599999999999</v>
      </c>
      <c r="G1669" s="488">
        <v>2045.53</v>
      </c>
      <c r="H1669" s="487">
        <v>1.6</v>
      </c>
      <c r="I1669" s="487">
        <v>0</v>
      </c>
      <c r="J1669" s="487">
        <v>1.1000000000000001</v>
      </c>
    </row>
    <row r="1670" spans="1:10" x14ac:dyDescent="0.25">
      <c r="A1670" s="487">
        <v>98034</v>
      </c>
      <c r="B1670" s="6" t="s">
        <v>9543</v>
      </c>
      <c r="C1670" s="6" t="s">
        <v>40</v>
      </c>
      <c r="D1670" s="6" t="s">
        <v>437</v>
      </c>
      <c r="E1670" s="488">
        <v>11284.77</v>
      </c>
      <c r="F1670" s="488">
        <v>3206.64</v>
      </c>
      <c r="G1670" s="488">
        <v>7876.18</v>
      </c>
      <c r="H1670" s="487">
        <v>193.38</v>
      </c>
      <c r="I1670" s="487">
        <v>0</v>
      </c>
      <c r="J1670" s="487">
        <v>8.57</v>
      </c>
    </row>
    <row r="1671" spans="1:10" x14ac:dyDescent="0.25">
      <c r="A1671" s="487">
        <v>98035</v>
      </c>
      <c r="B1671" s="6" t="s">
        <v>1526</v>
      </c>
      <c r="C1671" s="6" t="s">
        <v>79</v>
      </c>
      <c r="D1671" s="6" t="s">
        <v>108</v>
      </c>
      <c r="E1671" s="488">
        <v>3580.57</v>
      </c>
      <c r="F1671" s="488">
        <v>1365.2</v>
      </c>
      <c r="G1671" s="488">
        <v>2212.4499999999998</v>
      </c>
      <c r="H1671" s="487">
        <v>1.73</v>
      </c>
      <c r="I1671" s="487">
        <v>0</v>
      </c>
      <c r="J1671" s="487">
        <v>1.19</v>
      </c>
    </row>
    <row r="1672" spans="1:10" x14ac:dyDescent="0.25">
      <c r="A1672" s="487">
        <v>98036</v>
      </c>
      <c r="B1672" s="6" t="s">
        <v>9544</v>
      </c>
      <c r="C1672" s="6" t="s">
        <v>40</v>
      </c>
      <c r="D1672" s="6" t="s">
        <v>437</v>
      </c>
      <c r="E1672" s="488">
        <v>12598.84</v>
      </c>
      <c r="F1672" s="488">
        <v>3556.69</v>
      </c>
      <c r="G1672" s="488">
        <v>8817.41</v>
      </c>
      <c r="H1672" s="487">
        <v>215.14</v>
      </c>
      <c r="I1672" s="487">
        <v>0</v>
      </c>
      <c r="J1672" s="487">
        <v>9.6</v>
      </c>
    </row>
    <row r="1673" spans="1:10" x14ac:dyDescent="0.25">
      <c r="A1673" s="487">
        <v>98037</v>
      </c>
      <c r="B1673" s="6" t="s">
        <v>1527</v>
      </c>
      <c r="C1673" s="6" t="s">
        <v>79</v>
      </c>
      <c r="D1673" s="6" t="s">
        <v>108</v>
      </c>
      <c r="E1673" s="488">
        <v>3856.59</v>
      </c>
      <c r="F1673" s="488">
        <v>1470.81</v>
      </c>
      <c r="G1673" s="488">
        <v>2382.65</v>
      </c>
      <c r="H1673" s="487">
        <v>1.85</v>
      </c>
      <c r="I1673" s="487">
        <v>0</v>
      </c>
      <c r="J1673" s="487">
        <v>1.28</v>
      </c>
    </row>
    <row r="1674" spans="1:10" x14ac:dyDescent="0.25">
      <c r="A1674" s="487">
        <v>98038</v>
      </c>
      <c r="B1674" s="6" t="s">
        <v>9545</v>
      </c>
      <c r="C1674" s="6" t="s">
        <v>40</v>
      </c>
      <c r="D1674" s="6" t="s">
        <v>437</v>
      </c>
      <c r="E1674" s="488">
        <v>11535.93</v>
      </c>
      <c r="F1674" s="488">
        <v>3248.92</v>
      </c>
      <c r="G1674" s="488">
        <v>8081.3</v>
      </c>
      <c r="H1674" s="487">
        <v>196.97</v>
      </c>
      <c r="I1674" s="487">
        <v>0</v>
      </c>
      <c r="J1674" s="487">
        <v>8.74</v>
      </c>
    </row>
    <row r="1675" spans="1:10" x14ac:dyDescent="0.25">
      <c r="A1675" s="487">
        <v>98039</v>
      </c>
      <c r="B1675" s="6" t="s">
        <v>1528</v>
      </c>
      <c r="C1675" s="6" t="s">
        <v>79</v>
      </c>
      <c r="D1675" s="6" t="s">
        <v>108</v>
      </c>
      <c r="E1675" s="488">
        <v>3585.59</v>
      </c>
      <c r="F1675" s="488">
        <v>1366.94</v>
      </c>
      <c r="G1675" s="488">
        <v>2215.71</v>
      </c>
      <c r="H1675" s="487">
        <v>1.74</v>
      </c>
      <c r="I1675" s="487">
        <v>0</v>
      </c>
      <c r="J1675" s="487">
        <v>1.2</v>
      </c>
    </row>
    <row r="1676" spans="1:10" x14ac:dyDescent="0.25">
      <c r="A1676" s="487">
        <v>98040</v>
      </c>
      <c r="B1676" s="6" t="s">
        <v>9546</v>
      </c>
      <c r="C1676" s="6" t="s">
        <v>40</v>
      </c>
      <c r="D1676" s="6" t="s">
        <v>437</v>
      </c>
      <c r="E1676" s="488">
        <v>13050.34</v>
      </c>
      <c r="F1676" s="488">
        <v>3640.42</v>
      </c>
      <c r="G1676" s="488">
        <v>9177.7199999999993</v>
      </c>
      <c r="H1676" s="487">
        <v>222.29</v>
      </c>
      <c r="I1676" s="487">
        <v>0</v>
      </c>
      <c r="J1676" s="487">
        <v>9.91</v>
      </c>
    </row>
    <row r="1677" spans="1:10" x14ac:dyDescent="0.25">
      <c r="A1677" s="487">
        <v>98041</v>
      </c>
      <c r="B1677" s="6" t="s">
        <v>1529</v>
      </c>
      <c r="C1677" s="6" t="s">
        <v>79</v>
      </c>
      <c r="D1677" s="6" t="s">
        <v>108</v>
      </c>
      <c r="E1677" s="488">
        <v>3856.59</v>
      </c>
      <c r="F1677" s="488">
        <v>1470.81</v>
      </c>
      <c r="G1677" s="488">
        <v>2382.65</v>
      </c>
      <c r="H1677" s="487">
        <v>1.85</v>
      </c>
      <c r="I1677" s="487">
        <v>0</v>
      </c>
      <c r="J1677" s="487">
        <v>1.28</v>
      </c>
    </row>
    <row r="1678" spans="1:10" x14ac:dyDescent="0.25">
      <c r="A1678" s="487">
        <v>98042</v>
      </c>
      <c r="B1678" s="6" t="s">
        <v>9547</v>
      </c>
      <c r="C1678" s="6" t="s">
        <v>40</v>
      </c>
      <c r="D1678" s="6" t="s">
        <v>437</v>
      </c>
      <c r="E1678" s="488">
        <v>14564.79</v>
      </c>
      <c r="F1678" s="488">
        <v>4031.96</v>
      </c>
      <c r="G1678" s="488">
        <v>10274.09</v>
      </c>
      <c r="H1678" s="487">
        <v>247.63</v>
      </c>
      <c r="I1678" s="487">
        <v>0</v>
      </c>
      <c r="J1678" s="487">
        <v>11.11</v>
      </c>
    </row>
    <row r="1679" spans="1:10" x14ac:dyDescent="0.25">
      <c r="A1679" s="487">
        <v>98043</v>
      </c>
      <c r="B1679" s="6" t="s">
        <v>1530</v>
      </c>
      <c r="C1679" s="6" t="s">
        <v>79</v>
      </c>
      <c r="D1679" s="6" t="s">
        <v>108</v>
      </c>
      <c r="E1679" s="488">
        <v>4132.67</v>
      </c>
      <c r="F1679" s="488">
        <v>1576.43</v>
      </c>
      <c r="G1679" s="488">
        <v>2552.87</v>
      </c>
      <c r="H1679" s="487">
        <v>2</v>
      </c>
      <c r="I1679" s="487">
        <v>0</v>
      </c>
      <c r="J1679" s="487">
        <v>1.37</v>
      </c>
    </row>
    <row r="1680" spans="1:10" x14ac:dyDescent="0.25">
      <c r="A1680" s="487">
        <v>98044</v>
      </c>
      <c r="B1680" s="6" t="s">
        <v>9548</v>
      </c>
      <c r="C1680" s="6" t="s">
        <v>40</v>
      </c>
      <c r="D1680" s="6" t="s">
        <v>437</v>
      </c>
      <c r="E1680" s="488">
        <v>14816.02</v>
      </c>
      <c r="F1680" s="488">
        <v>4074.16</v>
      </c>
      <c r="G1680" s="488">
        <v>10479.370000000001</v>
      </c>
      <c r="H1680" s="487">
        <v>251.2</v>
      </c>
      <c r="I1680" s="487">
        <v>0</v>
      </c>
      <c r="J1680" s="487">
        <v>11.29</v>
      </c>
    </row>
    <row r="1681" spans="1:10" x14ac:dyDescent="0.25">
      <c r="A1681" s="487">
        <v>98045</v>
      </c>
      <c r="B1681" s="6" t="s">
        <v>1531</v>
      </c>
      <c r="C1681" s="6" t="s">
        <v>79</v>
      </c>
      <c r="D1681" s="6" t="s">
        <v>108</v>
      </c>
      <c r="E1681" s="488">
        <v>4132.67</v>
      </c>
      <c r="F1681" s="488">
        <v>1576.43</v>
      </c>
      <c r="G1681" s="488">
        <v>2552.87</v>
      </c>
      <c r="H1681" s="487">
        <v>2</v>
      </c>
      <c r="I1681" s="487">
        <v>0</v>
      </c>
      <c r="J1681" s="487">
        <v>1.37</v>
      </c>
    </row>
    <row r="1682" spans="1:10" x14ac:dyDescent="0.25">
      <c r="A1682" s="487">
        <v>98046</v>
      </c>
      <c r="B1682" s="6" t="s">
        <v>9549</v>
      </c>
      <c r="C1682" s="6" t="s">
        <v>40</v>
      </c>
      <c r="D1682" s="6" t="s">
        <v>437</v>
      </c>
      <c r="E1682" s="488">
        <v>16530.64</v>
      </c>
      <c r="F1682" s="488">
        <v>4507.12</v>
      </c>
      <c r="G1682" s="488">
        <v>11730.8</v>
      </c>
      <c r="H1682" s="487">
        <v>280.08</v>
      </c>
      <c r="I1682" s="487">
        <v>0</v>
      </c>
      <c r="J1682" s="487">
        <v>12.64</v>
      </c>
    </row>
    <row r="1683" spans="1:10" x14ac:dyDescent="0.25">
      <c r="A1683" s="487">
        <v>98047</v>
      </c>
      <c r="B1683" s="6" t="s">
        <v>1532</v>
      </c>
      <c r="C1683" s="6" t="s">
        <v>79</v>
      </c>
      <c r="D1683" s="6" t="s">
        <v>108</v>
      </c>
      <c r="E1683" s="488">
        <v>4408.7</v>
      </c>
      <c r="F1683" s="488">
        <v>1682.03</v>
      </c>
      <c r="G1683" s="488">
        <v>2723.06</v>
      </c>
      <c r="H1683" s="487">
        <v>2.15</v>
      </c>
      <c r="I1683" s="487">
        <v>0</v>
      </c>
      <c r="J1683" s="487">
        <v>1.46</v>
      </c>
    </row>
    <row r="1684" spans="1:10" x14ac:dyDescent="0.25">
      <c r="A1684" s="487">
        <v>98048</v>
      </c>
      <c r="B1684" s="6" t="s">
        <v>9550</v>
      </c>
      <c r="C1684" s="6" t="s">
        <v>40</v>
      </c>
      <c r="D1684" s="6" t="s">
        <v>437</v>
      </c>
      <c r="E1684" s="488">
        <v>18496.61</v>
      </c>
      <c r="F1684" s="488">
        <v>4982.4399999999996</v>
      </c>
      <c r="G1684" s="488">
        <v>13187.49</v>
      </c>
      <c r="H1684" s="487">
        <v>312.54000000000002</v>
      </c>
      <c r="I1684" s="487">
        <v>0</v>
      </c>
      <c r="J1684" s="487">
        <v>14.14</v>
      </c>
    </row>
    <row r="1685" spans="1:10" x14ac:dyDescent="0.25">
      <c r="A1685" s="487">
        <v>98049</v>
      </c>
      <c r="B1685" s="6" t="s">
        <v>1533</v>
      </c>
      <c r="C1685" s="6" t="s">
        <v>79</v>
      </c>
      <c r="D1685" s="6" t="s">
        <v>108</v>
      </c>
      <c r="E1685" s="488">
        <v>4635.6899999999996</v>
      </c>
      <c r="F1685" s="488">
        <v>1770.37</v>
      </c>
      <c r="G1685" s="488">
        <v>2861.58</v>
      </c>
      <c r="H1685" s="487">
        <v>2.23</v>
      </c>
      <c r="I1685" s="487">
        <v>0</v>
      </c>
      <c r="J1685" s="487">
        <v>1.51</v>
      </c>
    </row>
    <row r="1686" spans="1:10" x14ac:dyDescent="0.25">
      <c r="A1686" s="487">
        <v>98050</v>
      </c>
      <c r="B1686" s="6" t="s">
        <v>1534</v>
      </c>
      <c r="C1686" s="6" t="s">
        <v>79</v>
      </c>
      <c r="D1686" s="6" t="s">
        <v>108</v>
      </c>
      <c r="E1686" s="487">
        <v>285.36</v>
      </c>
      <c r="F1686" s="487">
        <v>17.84</v>
      </c>
      <c r="G1686" s="487">
        <v>257.79000000000002</v>
      </c>
      <c r="H1686" s="487">
        <v>9.73</v>
      </c>
      <c r="I1686" s="487">
        <v>0</v>
      </c>
      <c r="J1686" s="487">
        <v>0</v>
      </c>
    </row>
    <row r="1687" spans="1:10" x14ac:dyDescent="0.25">
      <c r="A1687" s="487">
        <v>98051</v>
      </c>
      <c r="B1687" s="6" t="s">
        <v>1535</v>
      </c>
      <c r="C1687" s="6" t="s">
        <v>79</v>
      </c>
      <c r="D1687" s="6" t="s">
        <v>108</v>
      </c>
      <c r="E1687" s="487">
        <v>967.18</v>
      </c>
      <c r="F1687" s="487">
        <v>378.04</v>
      </c>
      <c r="G1687" s="487">
        <v>588.04</v>
      </c>
      <c r="H1687" s="487">
        <v>0.66</v>
      </c>
      <c r="I1687" s="487">
        <v>0</v>
      </c>
      <c r="J1687" s="487">
        <v>0.44</v>
      </c>
    </row>
    <row r="1688" spans="1:10" x14ac:dyDescent="0.25">
      <c r="A1688" s="487">
        <v>98405</v>
      </c>
      <c r="B1688" s="6" t="s">
        <v>9551</v>
      </c>
      <c r="C1688" s="6" t="s">
        <v>40</v>
      </c>
      <c r="D1688" s="6" t="s">
        <v>437</v>
      </c>
      <c r="E1688" s="488">
        <v>2630.67</v>
      </c>
      <c r="F1688" s="487">
        <v>900.57</v>
      </c>
      <c r="G1688" s="488">
        <v>1699.53</v>
      </c>
      <c r="H1688" s="487">
        <v>28.87</v>
      </c>
      <c r="I1688" s="487">
        <v>0</v>
      </c>
      <c r="J1688" s="487">
        <v>1.7</v>
      </c>
    </row>
    <row r="1689" spans="1:10" x14ac:dyDescent="0.25">
      <c r="A1689" s="487">
        <v>98406</v>
      </c>
      <c r="B1689" s="6" t="s">
        <v>9552</v>
      </c>
      <c r="C1689" s="6" t="s">
        <v>40</v>
      </c>
      <c r="D1689" s="6" t="s">
        <v>437</v>
      </c>
      <c r="E1689" s="488">
        <v>6277.05</v>
      </c>
      <c r="F1689" s="488">
        <v>2013.33</v>
      </c>
      <c r="G1689" s="488">
        <v>4159.8599999999997</v>
      </c>
      <c r="H1689" s="487">
        <v>99.3</v>
      </c>
      <c r="I1689" s="487">
        <v>0</v>
      </c>
      <c r="J1689" s="487">
        <v>4.5599999999999996</v>
      </c>
    </row>
    <row r="1690" spans="1:10" x14ac:dyDescent="0.25">
      <c r="A1690" s="487">
        <v>98407</v>
      </c>
      <c r="B1690" s="6" t="s">
        <v>9553</v>
      </c>
      <c r="C1690" s="6" t="s">
        <v>40</v>
      </c>
      <c r="D1690" s="6" t="s">
        <v>437</v>
      </c>
      <c r="E1690" s="488">
        <v>4105.67</v>
      </c>
      <c r="F1690" s="488">
        <v>1337.49</v>
      </c>
      <c r="G1690" s="488">
        <v>2723.2</v>
      </c>
      <c r="H1690" s="487">
        <v>42.05</v>
      </c>
      <c r="I1690" s="487">
        <v>0</v>
      </c>
      <c r="J1690" s="487">
        <v>2.93</v>
      </c>
    </row>
    <row r="1691" spans="1:10" x14ac:dyDescent="0.25">
      <c r="A1691" s="487">
        <v>98408</v>
      </c>
      <c r="B1691" s="6" t="s">
        <v>9554</v>
      </c>
      <c r="C1691" s="6" t="s">
        <v>40</v>
      </c>
      <c r="D1691" s="6" t="s">
        <v>437</v>
      </c>
      <c r="E1691" s="488">
        <v>4814.4799999999996</v>
      </c>
      <c r="F1691" s="488">
        <v>1562.83</v>
      </c>
      <c r="G1691" s="488">
        <v>3199.11</v>
      </c>
      <c r="H1691" s="487">
        <v>49.07</v>
      </c>
      <c r="I1691" s="487">
        <v>0</v>
      </c>
      <c r="J1691" s="487">
        <v>3.47</v>
      </c>
    </row>
    <row r="1692" spans="1:10" x14ac:dyDescent="0.25">
      <c r="A1692" s="487">
        <v>98409</v>
      </c>
      <c r="B1692" s="6" t="s">
        <v>1536</v>
      </c>
      <c r="C1692" s="6" t="s">
        <v>79</v>
      </c>
      <c r="D1692" s="6" t="s">
        <v>108</v>
      </c>
      <c r="E1692" s="487">
        <v>391.47</v>
      </c>
      <c r="F1692" s="487">
        <v>29.48</v>
      </c>
      <c r="G1692" s="487">
        <v>344.77</v>
      </c>
      <c r="H1692" s="487">
        <v>17.21</v>
      </c>
      <c r="I1692" s="487">
        <v>0</v>
      </c>
      <c r="J1692" s="487">
        <v>0.01</v>
      </c>
    </row>
    <row r="1693" spans="1:10" x14ac:dyDescent="0.25">
      <c r="A1693" s="487">
        <v>98410</v>
      </c>
      <c r="B1693" s="6" t="s">
        <v>9555</v>
      </c>
      <c r="C1693" s="6" t="s">
        <v>40</v>
      </c>
      <c r="D1693" s="6" t="s">
        <v>437</v>
      </c>
      <c r="E1693" s="488">
        <v>1303.03</v>
      </c>
      <c r="F1693" s="487">
        <v>230.03</v>
      </c>
      <c r="G1693" s="488">
        <v>1022.44</v>
      </c>
      <c r="H1693" s="487">
        <v>50.1</v>
      </c>
      <c r="I1693" s="487">
        <v>0</v>
      </c>
      <c r="J1693" s="487">
        <v>0.46</v>
      </c>
    </row>
    <row r="1694" spans="1:10" x14ac:dyDescent="0.25">
      <c r="A1694" s="487">
        <v>99240</v>
      </c>
      <c r="B1694" s="6" t="s">
        <v>1537</v>
      </c>
      <c r="C1694" s="6" t="s">
        <v>79</v>
      </c>
      <c r="D1694" s="6" t="s">
        <v>108</v>
      </c>
      <c r="E1694" s="487">
        <v>682.92</v>
      </c>
      <c r="F1694" s="487">
        <v>41.08</v>
      </c>
      <c r="G1694" s="487">
        <v>618.59</v>
      </c>
      <c r="H1694" s="487">
        <v>23.24</v>
      </c>
      <c r="I1694" s="487">
        <v>0</v>
      </c>
      <c r="J1694" s="487">
        <v>0.01</v>
      </c>
    </row>
    <row r="1695" spans="1:10" x14ac:dyDescent="0.25">
      <c r="A1695" s="487">
        <v>99241</v>
      </c>
      <c r="B1695" s="6" t="s">
        <v>1538</v>
      </c>
      <c r="C1695" s="6" t="s">
        <v>79</v>
      </c>
      <c r="D1695" s="6" t="s">
        <v>108</v>
      </c>
      <c r="E1695" s="488">
        <v>1850.63</v>
      </c>
      <c r="F1695" s="487">
        <v>728.34</v>
      </c>
      <c r="G1695" s="488">
        <v>1120.8699999999999</v>
      </c>
      <c r="H1695" s="487">
        <v>0.81</v>
      </c>
      <c r="I1695" s="487">
        <v>0</v>
      </c>
      <c r="J1695" s="487">
        <v>0.61</v>
      </c>
    </row>
    <row r="1696" spans="1:10" x14ac:dyDescent="0.25">
      <c r="A1696" s="487">
        <v>99242</v>
      </c>
      <c r="B1696" s="6" t="s">
        <v>9556</v>
      </c>
      <c r="C1696" s="6" t="s">
        <v>40</v>
      </c>
      <c r="D1696" s="6" t="s">
        <v>437</v>
      </c>
      <c r="E1696" s="488">
        <v>3027.98</v>
      </c>
      <c r="F1696" s="488">
        <v>1043.1500000000001</v>
      </c>
      <c r="G1696" s="488">
        <v>1948.29</v>
      </c>
      <c r="H1696" s="487">
        <v>34.51</v>
      </c>
      <c r="I1696" s="487">
        <v>0</v>
      </c>
      <c r="J1696" s="487">
        <v>2.0299999999999998</v>
      </c>
    </row>
    <row r="1697" spans="1:10" x14ac:dyDescent="0.25">
      <c r="A1697" s="487">
        <v>99243</v>
      </c>
      <c r="B1697" s="6" t="s">
        <v>1539</v>
      </c>
      <c r="C1697" s="6" t="s">
        <v>79</v>
      </c>
      <c r="D1697" s="6" t="s">
        <v>108</v>
      </c>
      <c r="E1697" s="488">
        <v>1611.17</v>
      </c>
      <c r="F1697" s="487">
        <v>688.41</v>
      </c>
      <c r="G1697" s="487">
        <v>921.22</v>
      </c>
      <c r="H1697" s="487">
        <v>0.93</v>
      </c>
      <c r="I1697" s="487">
        <v>0</v>
      </c>
      <c r="J1697" s="487">
        <v>0.61</v>
      </c>
    </row>
    <row r="1698" spans="1:10" x14ac:dyDescent="0.25">
      <c r="A1698" s="487">
        <v>99244</v>
      </c>
      <c r="B1698" s="6" t="s">
        <v>9557</v>
      </c>
      <c r="C1698" s="6" t="s">
        <v>40</v>
      </c>
      <c r="D1698" s="6" t="s">
        <v>437</v>
      </c>
      <c r="E1698" s="488">
        <v>5019.26</v>
      </c>
      <c r="F1698" s="488">
        <v>1593.36</v>
      </c>
      <c r="G1698" s="488">
        <v>3338.07</v>
      </c>
      <c r="H1698" s="487">
        <v>84.12</v>
      </c>
      <c r="I1698" s="487">
        <v>0</v>
      </c>
      <c r="J1698" s="487">
        <v>3.71</v>
      </c>
    </row>
    <row r="1699" spans="1:10" x14ac:dyDescent="0.25">
      <c r="A1699" s="487">
        <v>99246</v>
      </c>
      <c r="B1699" s="6" t="s">
        <v>1540</v>
      </c>
      <c r="C1699" s="6" t="s">
        <v>79</v>
      </c>
      <c r="D1699" s="6" t="s">
        <v>108</v>
      </c>
      <c r="E1699" s="487">
        <v>935.7</v>
      </c>
      <c r="F1699" s="487">
        <v>52.46</v>
      </c>
      <c r="G1699" s="487">
        <v>853.44</v>
      </c>
      <c r="H1699" s="487">
        <v>29.78</v>
      </c>
      <c r="I1699" s="487">
        <v>0</v>
      </c>
      <c r="J1699" s="487">
        <v>0.02</v>
      </c>
    </row>
    <row r="1700" spans="1:10" x14ac:dyDescent="0.25">
      <c r="A1700" s="487">
        <v>99247</v>
      </c>
      <c r="B1700" s="6" t="s">
        <v>1541</v>
      </c>
      <c r="C1700" s="6" t="s">
        <v>79</v>
      </c>
      <c r="D1700" s="6" t="s">
        <v>108</v>
      </c>
      <c r="E1700" s="488">
        <v>2110.65</v>
      </c>
      <c r="F1700" s="487">
        <v>831.65</v>
      </c>
      <c r="G1700" s="488">
        <v>1277.3699999999999</v>
      </c>
      <c r="H1700" s="487">
        <v>0.94</v>
      </c>
      <c r="I1700" s="487">
        <v>0</v>
      </c>
      <c r="J1700" s="487">
        <v>0.69</v>
      </c>
    </row>
    <row r="1701" spans="1:10" x14ac:dyDescent="0.25">
      <c r="A1701" s="487">
        <v>99248</v>
      </c>
      <c r="B1701" s="6" t="s">
        <v>9558</v>
      </c>
      <c r="C1701" s="6" t="s">
        <v>40</v>
      </c>
      <c r="D1701" s="6" t="s">
        <v>437</v>
      </c>
      <c r="E1701" s="488">
        <v>3892.45</v>
      </c>
      <c r="F1701" s="488">
        <v>1292.3</v>
      </c>
      <c r="G1701" s="488">
        <v>2553.2399999999998</v>
      </c>
      <c r="H1701" s="487">
        <v>44.23</v>
      </c>
      <c r="I1701" s="487">
        <v>0</v>
      </c>
      <c r="J1701" s="487">
        <v>2.68</v>
      </c>
    </row>
    <row r="1702" spans="1:10" x14ac:dyDescent="0.25">
      <c r="A1702" s="487">
        <v>99249</v>
      </c>
      <c r="B1702" s="6" t="s">
        <v>1542</v>
      </c>
      <c r="C1702" s="6" t="s">
        <v>79</v>
      </c>
      <c r="D1702" s="6" t="s">
        <v>108</v>
      </c>
      <c r="E1702" s="488">
        <v>1968.03</v>
      </c>
      <c r="F1702" s="487">
        <v>846.55</v>
      </c>
      <c r="G1702" s="488">
        <v>1119.68</v>
      </c>
      <c r="H1702" s="487">
        <v>1.0900000000000001</v>
      </c>
      <c r="I1702" s="487">
        <v>0</v>
      </c>
      <c r="J1702" s="487">
        <v>0.71</v>
      </c>
    </row>
    <row r="1703" spans="1:10" x14ac:dyDescent="0.25">
      <c r="A1703" s="487">
        <v>99252</v>
      </c>
      <c r="B1703" s="6" t="s">
        <v>9559</v>
      </c>
      <c r="C1703" s="6" t="s">
        <v>40</v>
      </c>
      <c r="D1703" s="6" t="s">
        <v>437</v>
      </c>
      <c r="E1703" s="488">
        <v>2624.52</v>
      </c>
      <c r="F1703" s="487">
        <v>883.99</v>
      </c>
      <c r="G1703" s="488">
        <v>1710.68</v>
      </c>
      <c r="H1703" s="487">
        <v>28.04</v>
      </c>
      <c r="I1703" s="487">
        <v>0</v>
      </c>
      <c r="J1703" s="487">
        <v>1.81</v>
      </c>
    </row>
    <row r="1704" spans="1:10" x14ac:dyDescent="0.25">
      <c r="A1704" s="487">
        <v>99254</v>
      </c>
      <c r="B1704" s="6" t="s">
        <v>1543</v>
      </c>
      <c r="C1704" s="6" t="s">
        <v>79</v>
      </c>
      <c r="D1704" s="6" t="s">
        <v>108</v>
      </c>
      <c r="E1704" s="488">
        <v>1330.53</v>
      </c>
      <c r="F1704" s="487">
        <v>521.67999999999995</v>
      </c>
      <c r="G1704" s="487">
        <v>807.83</v>
      </c>
      <c r="H1704" s="487">
        <v>0.56999999999999995</v>
      </c>
      <c r="I1704" s="487">
        <v>0</v>
      </c>
      <c r="J1704" s="487">
        <v>0.45</v>
      </c>
    </row>
    <row r="1705" spans="1:10" x14ac:dyDescent="0.25">
      <c r="A1705" s="487">
        <v>99256</v>
      </c>
      <c r="B1705" s="6" t="s">
        <v>9560</v>
      </c>
      <c r="C1705" s="6" t="s">
        <v>40</v>
      </c>
      <c r="D1705" s="6" t="s">
        <v>437</v>
      </c>
      <c r="E1705" s="488">
        <v>5898.5</v>
      </c>
      <c r="F1705" s="488">
        <v>1858.97</v>
      </c>
      <c r="G1705" s="488">
        <v>3936.39</v>
      </c>
      <c r="H1705" s="487">
        <v>98.74</v>
      </c>
      <c r="I1705" s="487">
        <v>0</v>
      </c>
      <c r="J1705" s="487">
        <v>4.4000000000000004</v>
      </c>
    </row>
    <row r="1706" spans="1:10" x14ac:dyDescent="0.25">
      <c r="A1706" s="487">
        <v>99259</v>
      </c>
      <c r="B1706" s="6" t="s">
        <v>9561</v>
      </c>
      <c r="C1706" s="6" t="s">
        <v>40</v>
      </c>
      <c r="D1706" s="6" t="s">
        <v>437</v>
      </c>
      <c r="E1706" s="488">
        <v>3315.78</v>
      </c>
      <c r="F1706" s="488">
        <v>1108.4000000000001</v>
      </c>
      <c r="G1706" s="488">
        <v>2170.02</v>
      </c>
      <c r="H1706" s="487">
        <v>35.01</v>
      </c>
      <c r="I1706" s="487">
        <v>0</v>
      </c>
      <c r="J1706" s="487">
        <v>2.35</v>
      </c>
    </row>
    <row r="1707" spans="1:10" x14ac:dyDescent="0.25">
      <c r="A1707" s="487">
        <v>99261</v>
      </c>
      <c r="B1707" s="6" t="s">
        <v>1544</v>
      </c>
      <c r="C1707" s="6" t="s">
        <v>79</v>
      </c>
      <c r="D1707" s="6" t="s">
        <v>108</v>
      </c>
      <c r="E1707" s="488">
        <v>1590.55</v>
      </c>
      <c r="F1707" s="487">
        <v>624.99</v>
      </c>
      <c r="G1707" s="487">
        <v>964.34</v>
      </c>
      <c r="H1707" s="487">
        <v>0.69</v>
      </c>
      <c r="I1707" s="487">
        <v>0</v>
      </c>
      <c r="J1707" s="487">
        <v>0.53</v>
      </c>
    </row>
    <row r="1708" spans="1:10" x14ac:dyDescent="0.25">
      <c r="A1708" s="487">
        <v>99263</v>
      </c>
      <c r="B1708" s="6" t="s">
        <v>1545</v>
      </c>
      <c r="C1708" s="6" t="s">
        <v>79</v>
      </c>
      <c r="D1708" s="6" t="s">
        <v>108</v>
      </c>
      <c r="E1708" s="488">
        <v>2370.7399999999998</v>
      </c>
      <c r="F1708" s="487">
        <v>935</v>
      </c>
      <c r="G1708" s="488">
        <v>1433.88</v>
      </c>
      <c r="H1708" s="487">
        <v>1.0900000000000001</v>
      </c>
      <c r="I1708" s="487">
        <v>0</v>
      </c>
      <c r="J1708" s="487">
        <v>0.77</v>
      </c>
    </row>
    <row r="1709" spans="1:10" x14ac:dyDescent="0.25">
      <c r="A1709" s="487">
        <v>99265</v>
      </c>
      <c r="B1709" s="6" t="s">
        <v>9562</v>
      </c>
      <c r="C1709" s="6" t="s">
        <v>40</v>
      </c>
      <c r="D1709" s="6" t="s">
        <v>437</v>
      </c>
      <c r="E1709" s="488">
        <v>4006.95</v>
      </c>
      <c r="F1709" s="488">
        <v>1332.88</v>
      </c>
      <c r="G1709" s="488">
        <v>2629.23</v>
      </c>
      <c r="H1709" s="487">
        <v>41.96</v>
      </c>
      <c r="I1709" s="487">
        <v>0</v>
      </c>
      <c r="J1709" s="487">
        <v>2.88</v>
      </c>
    </row>
    <row r="1710" spans="1:10" x14ac:dyDescent="0.25">
      <c r="A1710" s="487">
        <v>99266</v>
      </c>
      <c r="B1710" s="6" t="s">
        <v>1546</v>
      </c>
      <c r="C1710" s="6" t="s">
        <v>79</v>
      </c>
      <c r="D1710" s="6" t="s">
        <v>108</v>
      </c>
      <c r="E1710" s="488">
        <v>1850.63</v>
      </c>
      <c r="F1710" s="487">
        <v>728.34</v>
      </c>
      <c r="G1710" s="488">
        <v>1120.8699999999999</v>
      </c>
      <c r="H1710" s="487">
        <v>0.81</v>
      </c>
      <c r="I1710" s="487">
        <v>0</v>
      </c>
      <c r="J1710" s="487">
        <v>0.61</v>
      </c>
    </row>
    <row r="1711" spans="1:10" x14ac:dyDescent="0.25">
      <c r="A1711" s="487">
        <v>99267</v>
      </c>
      <c r="B1711" s="6" t="s">
        <v>9563</v>
      </c>
      <c r="C1711" s="6" t="s">
        <v>40</v>
      </c>
      <c r="D1711" s="6" t="s">
        <v>437</v>
      </c>
      <c r="E1711" s="488">
        <v>4698.2</v>
      </c>
      <c r="F1711" s="488">
        <v>1557.39</v>
      </c>
      <c r="G1711" s="488">
        <v>3088.41</v>
      </c>
      <c r="H1711" s="487">
        <v>48.98</v>
      </c>
      <c r="I1711" s="487">
        <v>0</v>
      </c>
      <c r="J1711" s="487">
        <v>3.42</v>
      </c>
    </row>
    <row r="1712" spans="1:10" x14ac:dyDescent="0.25">
      <c r="A1712" s="487">
        <v>99268</v>
      </c>
      <c r="B1712" s="6" t="s">
        <v>9564</v>
      </c>
      <c r="C1712" s="6" t="s">
        <v>40</v>
      </c>
      <c r="D1712" s="6" t="s">
        <v>437</v>
      </c>
      <c r="E1712" s="487">
        <v>512.70000000000005</v>
      </c>
      <c r="F1712" s="487">
        <v>86.94</v>
      </c>
      <c r="G1712" s="487">
        <v>408.16</v>
      </c>
      <c r="H1712" s="487">
        <v>17.47</v>
      </c>
      <c r="I1712" s="487">
        <v>0</v>
      </c>
      <c r="J1712" s="487">
        <v>0.13</v>
      </c>
    </row>
    <row r="1713" spans="1:10" x14ac:dyDescent="0.25">
      <c r="A1713" s="487">
        <v>99269</v>
      </c>
      <c r="B1713" s="6" t="s">
        <v>1547</v>
      </c>
      <c r="C1713" s="6" t="s">
        <v>79</v>
      </c>
      <c r="D1713" s="6" t="s">
        <v>108</v>
      </c>
      <c r="E1713" s="488">
        <v>2110.65</v>
      </c>
      <c r="F1713" s="487">
        <v>831.65</v>
      </c>
      <c r="G1713" s="488">
        <v>1277.3699999999999</v>
      </c>
      <c r="H1713" s="487">
        <v>0.94</v>
      </c>
      <c r="I1713" s="487">
        <v>0</v>
      </c>
      <c r="J1713" s="487">
        <v>0.69</v>
      </c>
    </row>
    <row r="1714" spans="1:10" x14ac:dyDescent="0.25">
      <c r="A1714" s="487">
        <v>99270</v>
      </c>
      <c r="B1714" s="6" t="s">
        <v>9565</v>
      </c>
      <c r="C1714" s="6" t="s">
        <v>40</v>
      </c>
      <c r="D1714" s="6" t="s">
        <v>437</v>
      </c>
      <c r="E1714" s="487">
        <v>658.49</v>
      </c>
      <c r="F1714" s="487">
        <v>97.1</v>
      </c>
      <c r="G1714" s="487">
        <v>538.02</v>
      </c>
      <c r="H1714" s="487">
        <v>23.24</v>
      </c>
      <c r="I1714" s="487">
        <v>0</v>
      </c>
      <c r="J1714" s="487">
        <v>0.13</v>
      </c>
    </row>
    <row r="1715" spans="1:10" x14ac:dyDescent="0.25">
      <c r="A1715" s="487">
        <v>99271</v>
      </c>
      <c r="B1715" s="6" t="s">
        <v>9566</v>
      </c>
      <c r="C1715" s="6" t="s">
        <v>40</v>
      </c>
      <c r="D1715" s="6" t="s">
        <v>437</v>
      </c>
      <c r="E1715" s="488">
        <v>6777.72</v>
      </c>
      <c r="F1715" s="488">
        <v>2124.5300000000002</v>
      </c>
      <c r="G1715" s="488">
        <v>4534.7</v>
      </c>
      <c r="H1715" s="487">
        <v>113.4</v>
      </c>
      <c r="I1715" s="487">
        <v>0</v>
      </c>
      <c r="J1715" s="487">
        <v>5.09</v>
      </c>
    </row>
    <row r="1716" spans="1:10" x14ac:dyDescent="0.25">
      <c r="A1716" s="487">
        <v>99272</v>
      </c>
      <c r="B1716" s="6" t="s">
        <v>9567</v>
      </c>
      <c r="C1716" s="6" t="s">
        <v>40</v>
      </c>
      <c r="D1716" s="6" t="s">
        <v>437</v>
      </c>
      <c r="E1716" s="488">
        <v>1103.25</v>
      </c>
      <c r="F1716" s="487">
        <v>403.79</v>
      </c>
      <c r="G1716" s="487">
        <v>685.89</v>
      </c>
      <c r="H1716" s="487">
        <v>12.86</v>
      </c>
      <c r="I1716" s="487">
        <v>0</v>
      </c>
      <c r="J1716" s="487">
        <v>0.71</v>
      </c>
    </row>
    <row r="1717" spans="1:10" x14ac:dyDescent="0.25">
      <c r="A1717" s="487">
        <v>99273</v>
      </c>
      <c r="B1717" s="6" t="s">
        <v>9568</v>
      </c>
      <c r="C1717" s="6" t="s">
        <v>40</v>
      </c>
      <c r="D1717" s="6" t="s">
        <v>437</v>
      </c>
      <c r="E1717" s="488">
        <v>1560.81</v>
      </c>
      <c r="F1717" s="487">
        <v>592.19000000000005</v>
      </c>
      <c r="G1717" s="487">
        <v>954.53</v>
      </c>
      <c r="H1717" s="487">
        <v>13.18</v>
      </c>
      <c r="I1717" s="487">
        <v>0</v>
      </c>
      <c r="J1717" s="487">
        <v>0.91</v>
      </c>
    </row>
    <row r="1718" spans="1:10" x14ac:dyDescent="0.25">
      <c r="A1718" s="487">
        <v>99274</v>
      </c>
      <c r="B1718" s="6" t="s">
        <v>9569</v>
      </c>
      <c r="C1718" s="6" t="s">
        <v>40</v>
      </c>
      <c r="D1718" s="6" t="s">
        <v>437</v>
      </c>
      <c r="E1718" s="488">
        <v>5429.41</v>
      </c>
      <c r="F1718" s="488">
        <v>1781.77</v>
      </c>
      <c r="G1718" s="488">
        <v>3555.55</v>
      </c>
      <c r="H1718" s="487">
        <v>88.14</v>
      </c>
      <c r="I1718" s="487">
        <v>0</v>
      </c>
      <c r="J1718" s="487">
        <v>3.95</v>
      </c>
    </row>
    <row r="1719" spans="1:10" x14ac:dyDescent="0.25">
      <c r="A1719" s="487">
        <v>99275</v>
      </c>
      <c r="B1719" s="6" t="s">
        <v>9570</v>
      </c>
      <c r="C1719" s="6" t="s">
        <v>40</v>
      </c>
      <c r="D1719" s="6" t="s">
        <v>437</v>
      </c>
      <c r="E1719" s="487">
        <v>996.71</v>
      </c>
      <c r="F1719" s="487">
        <v>220.15</v>
      </c>
      <c r="G1719" s="487">
        <v>731.45</v>
      </c>
      <c r="H1719" s="487">
        <v>44.7</v>
      </c>
      <c r="I1719" s="487">
        <v>0</v>
      </c>
      <c r="J1719" s="487">
        <v>0.41</v>
      </c>
    </row>
    <row r="1720" spans="1:10" x14ac:dyDescent="0.25">
      <c r="A1720" s="487">
        <v>99276</v>
      </c>
      <c r="B1720" s="6" t="s">
        <v>1548</v>
      </c>
      <c r="C1720" s="6" t="s">
        <v>79</v>
      </c>
      <c r="D1720" s="6" t="s">
        <v>108</v>
      </c>
      <c r="E1720" s="488">
        <v>2630.82</v>
      </c>
      <c r="F1720" s="488">
        <v>1038.3399999999999</v>
      </c>
      <c r="G1720" s="488">
        <v>1590.43</v>
      </c>
      <c r="H1720" s="487">
        <v>1.2</v>
      </c>
      <c r="I1720" s="487">
        <v>0</v>
      </c>
      <c r="J1720" s="487">
        <v>0.85</v>
      </c>
    </row>
    <row r="1721" spans="1:10" x14ac:dyDescent="0.25">
      <c r="A1721" s="487">
        <v>99277</v>
      </c>
      <c r="B1721" s="6" t="s">
        <v>1549</v>
      </c>
      <c r="C1721" s="6" t="s">
        <v>79</v>
      </c>
      <c r="D1721" s="6" t="s">
        <v>108</v>
      </c>
      <c r="E1721" s="488">
        <v>2370.7399999999998</v>
      </c>
      <c r="F1721" s="487">
        <v>935</v>
      </c>
      <c r="G1721" s="488">
        <v>1433.88</v>
      </c>
      <c r="H1721" s="487">
        <v>1.0900000000000001</v>
      </c>
      <c r="I1721" s="487">
        <v>0</v>
      </c>
      <c r="J1721" s="487">
        <v>0.77</v>
      </c>
    </row>
    <row r="1722" spans="1:10" x14ac:dyDescent="0.25">
      <c r="A1722" s="487">
        <v>99278</v>
      </c>
      <c r="B1722" s="6" t="s">
        <v>1550</v>
      </c>
      <c r="C1722" s="6" t="s">
        <v>79</v>
      </c>
      <c r="D1722" s="6" t="s">
        <v>108</v>
      </c>
      <c r="E1722" s="487">
        <v>389.3</v>
      </c>
      <c r="F1722" s="487">
        <v>29.38</v>
      </c>
      <c r="G1722" s="487">
        <v>342.7</v>
      </c>
      <c r="H1722" s="487">
        <v>17.21</v>
      </c>
      <c r="I1722" s="487">
        <v>0</v>
      </c>
      <c r="J1722" s="487">
        <v>0.01</v>
      </c>
    </row>
    <row r="1723" spans="1:10" x14ac:dyDescent="0.25">
      <c r="A1723" s="487">
        <v>99279</v>
      </c>
      <c r="B1723" s="6" t="s">
        <v>9571</v>
      </c>
      <c r="C1723" s="6" t="s">
        <v>40</v>
      </c>
      <c r="D1723" s="6" t="s">
        <v>437</v>
      </c>
      <c r="E1723" s="488">
        <v>6125.66</v>
      </c>
      <c r="F1723" s="488">
        <v>2006.24</v>
      </c>
      <c r="G1723" s="488">
        <v>4015.76</v>
      </c>
      <c r="H1723" s="487">
        <v>99.17</v>
      </c>
      <c r="I1723" s="487">
        <v>0</v>
      </c>
      <c r="J1723" s="487">
        <v>4.49</v>
      </c>
    </row>
    <row r="1724" spans="1:10" x14ac:dyDescent="0.25">
      <c r="A1724" s="487">
        <v>99280</v>
      </c>
      <c r="B1724" s="6" t="s">
        <v>9572</v>
      </c>
      <c r="C1724" s="6" t="s">
        <v>40</v>
      </c>
      <c r="D1724" s="6" t="s">
        <v>437</v>
      </c>
      <c r="E1724" s="488">
        <v>2053.94</v>
      </c>
      <c r="F1724" s="487">
        <v>740.42</v>
      </c>
      <c r="G1724" s="488">
        <v>1288.49</v>
      </c>
      <c r="H1724" s="487">
        <v>23.72</v>
      </c>
      <c r="I1724" s="487">
        <v>0</v>
      </c>
      <c r="J1724" s="487">
        <v>1.31</v>
      </c>
    </row>
    <row r="1725" spans="1:10" x14ac:dyDescent="0.25">
      <c r="A1725" s="487">
        <v>99281</v>
      </c>
      <c r="B1725" s="6" t="s">
        <v>1551</v>
      </c>
      <c r="C1725" s="6" t="s">
        <v>79</v>
      </c>
      <c r="D1725" s="6" t="s">
        <v>108</v>
      </c>
      <c r="E1725" s="488">
        <v>2630.82</v>
      </c>
      <c r="F1725" s="488">
        <v>1038.3399999999999</v>
      </c>
      <c r="G1725" s="488">
        <v>1590.43</v>
      </c>
      <c r="H1725" s="487">
        <v>1.2</v>
      </c>
      <c r="I1725" s="487">
        <v>0</v>
      </c>
      <c r="J1725" s="487">
        <v>0.85</v>
      </c>
    </row>
    <row r="1726" spans="1:10" x14ac:dyDescent="0.25">
      <c r="A1726" s="487">
        <v>99282</v>
      </c>
      <c r="B1726" s="6" t="s">
        <v>1552</v>
      </c>
      <c r="C1726" s="6" t="s">
        <v>79</v>
      </c>
      <c r="D1726" s="6" t="s">
        <v>108</v>
      </c>
      <c r="E1726" s="488">
        <v>2915.95</v>
      </c>
      <c r="F1726" s="488">
        <v>1151.71</v>
      </c>
      <c r="G1726" s="488">
        <v>1761.92</v>
      </c>
      <c r="H1726" s="487">
        <v>1.37</v>
      </c>
      <c r="I1726" s="487">
        <v>0</v>
      </c>
      <c r="J1726" s="487">
        <v>0.95</v>
      </c>
    </row>
    <row r="1727" spans="1:10" x14ac:dyDescent="0.25">
      <c r="A1727" s="487">
        <v>99283</v>
      </c>
      <c r="B1727" s="6" t="s">
        <v>1553</v>
      </c>
      <c r="C1727" s="6" t="s">
        <v>79</v>
      </c>
      <c r="D1727" s="6" t="s">
        <v>108</v>
      </c>
      <c r="E1727" s="488">
        <v>1135.42</v>
      </c>
      <c r="F1727" s="487">
        <v>477.47</v>
      </c>
      <c r="G1727" s="487">
        <v>656.78</v>
      </c>
      <c r="H1727" s="487">
        <v>0.7</v>
      </c>
      <c r="I1727" s="487">
        <v>0</v>
      </c>
      <c r="J1727" s="487">
        <v>0.47</v>
      </c>
    </row>
    <row r="1728" spans="1:10" x14ac:dyDescent="0.25">
      <c r="A1728" s="487">
        <v>99284</v>
      </c>
      <c r="B1728" s="6" t="s">
        <v>9573</v>
      </c>
      <c r="C1728" s="6" t="s">
        <v>40</v>
      </c>
      <c r="D1728" s="6" t="s">
        <v>437</v>
      </c>
      <c r="E1728" s="488">
        <v>7657.05</v>
      </c>
      <c r="F1728" s="488">
        <v>2390.16</v>
      </c>
      <c r="G1728" s="488">
        <v>5133.12</v>
      </c>
      <c r="H1728" s="487">
        <v>128</v>
      </c>
      <c r="I1728" s="487">
        <v>0</v>
      </c>
      <c r="J1728" s="487">
        <v>5.77</v>
      </c>
    </row>
    <row r="1729" spans="1:10" x14ac:dyDescent="0.25">
      <c r="A1729" s="487">
        <v>99285</v>
      </c>
      <c r="B1729" s="6" t="s">
        <v>9574</v>
      </c>
      <c r="C1729" s="6" t="s">
        <v>40</v>
      </c>
      <c r="D1729" s="6" t="s">
        <v>437</v>
      </c>
      <c r="E1729" s="488">
        <v>1373.18</v>
      </c>
      <c r="F1729" s="487">
        <v>267.02</v>
      </c>
      <c r="G1729" s="488">
        <v>1049.4000000000001</v>
      </c>
      <c r="H1729" s="487">
        <v>56.23</v>
      </c>
      <c r="I1729" s="487">
        <v>0</v>
      </c>
      <c r="J1729" s="487">
        <v>0.53</v>
      </c>
    </row>
    <row r="1730" spans="1:10" x14ac:dyDescent="0.25">
      <c r="A1730" s="487">
        <v>99286</v>
      </c>
      <c r="B1730" s="6" t="s">
        <v>9575</v>
      </c>
      <c r="C1730" s="6" t="s">
        <v>40</v>
      </c>
      <c r="D1730" s="6" t="s">
        <v>437</v>
      </c>
      <c r="E1730" s="488">
        <v>6821.98</v>
      </c>
      <c r="F1730" s="488">
        <v>2230.7199999999998</v>
      </c>
      <c r="G1730" s="488">
        <v>4476</v>
      </c>
      <c r="H1730" s="487">
        <v>110.24</v>
      </c>
      <c r="I1730" s="487">
        <v>0</v>
      </c>
      <c r="J1730" s="487">
        <v>5.0199999999999996</v>
      </c>
    </row>
    <row r="1731" spans="1:10" x14ac:dyDescent="0.25">
      <c r="A1731" s="487">
        <v>99287</v>
      </c>
      <c r="B1731" s="6" t="s">
        <v>9576</v>
      </c>
      <c r="C1731" s="6" t="s">
        <v>40</v>
      </c>
      <c r="D1731" s="6" t="s">
        <v>437</v>
      </c>
      <c r="E1731" s="488">
        <v>9731.4</v>
      </c>
      <c r="F1731" s="488">
        <v>2845.39</v>
      </c>
      <c r="G1731" s="488">
        <v>6707.19</v>
      </c>
      <c r="H1731" s="487">
        <v>171.41</v>
      </c>
      <c r="I1731" s="487">
        <v>0</v>
      </c>
      <c r="J1731" s="487">
        <v>7.41</v>
      </c>
    </row>
    <row r="1732" spans="1:10" x14ac:dyDescent="0.25">
      <c r="A1732" s="487">
        <v>99288</v>
      </c>
      <c r="B1732" s="6" t="s">
        <v>1554</v>
      </c>
      <c r="C1732" s="6" t="s">
        <v>79</v>
      </c>
      <c r="D1732" s="6" t="s">
        <v>108</v>
      </c>
      <c r="E1732" s="487">
        <v>513.49</v>
      </c>
      <c r="F1732" s="487">
        <v>34.96</v>
      </c>
      <c r="G1732" s="487">
        <v>458.52</v>
      </c>
      <c r="H1732" s="487">
        <v>20</v>
      </c>
      <c r="I1732" s="487">
        <v>0</v>
      </c>
      <c r="J1732" s="487">
        <v>0.01</v>
      </c>
    </row>
    <row r="1733" spans="1:10" x14ac:dyDescent="0.25">
      <c r="A1733" s="487">
        <v>99289</v>
      </c>
      <c r="B1733" s="6" t="s">
        <v>1555</v>
      </c>
      <c r="C1733" s="6" t="s">
        <v>79</v>
      </c>
      <c r="D1733" s="6" t="s">
        <v>108</v>
      </c>
      <c r="E1733" s="488">
        <v>2890.86</v>
      </c>
      <c r="F1733" s="488">
        <v>1141.67</v>
      </c>
      <c r="G1733" s="488">
        <v>1746.94</v>
      </c>
      <c r="H1733" s="487">
        <v>1.32</v>
      </c>
      <c r="I1733" s="487">
        <v>0</v>
      </c>
      <c r="J1733" s="487">
        <v>0.93</v>
      </c>
    </row>
    <row r="1734" spans="1:10" x14ac:dyDescent="0.25">
      <c r="A1734" s="487">
        <v>99290</v>
      </c>
      <c r="B1734" s="6" t="s">
        <v>9577</v>
      </c>
      <c r="C1734" s="6" t="s">
        <v>40</v>
      </c>
      <c r="D1734" s="6" t="s">
        <v>437</v>
      </c>
      <c r="E1734" s="488">
        <v>4108.28</v>
      </c>
      <c r="F1734" s="488">
        <v>1327.78</v>
      </c>
      <c r="G1734" s="488">
        <v>2733.49</v>
      </c>
      <c r="H1734" s="487">
        <v>44</v>
      </c>
      <c r="I1734" s="487">
        <v>0</v>
      </c>
      <c r="J1734" s="487">
        <v>3.01</v>
      </c>
    </row>
    <row r="1735" spans="1:10" x14ac:dyDescent="0.25">
      <c r="A1735" s="487">
        <v>99291</v>
      </c>
      <c r="B1735" s="6" t="s">
        <v>1556</v>
      </c>
      <c r="C1735" s="6" t="s">
        <v>79</v>
      </c>
      <c r="D1735" s="6" t="s">
        <v>108</v>
      </c>
      <c r="E1735" s="488">
        <v>2890.86</v>
      </c>
      <c r="F1735" s="488">
        <v>1141.67</v>
      </c>
      <c r="G1735" s="488">
        <v>1746.94</v>
      </c>
      <c r="H1735" s="487">
        <v>1.32</v>
      </c>
      <c r="I1735" s="487">
        <v>0</v>
      </c>
      <c r="J1735" s="487">
        <v>0.93</v>
      </c>
    </row>
    <row r="1736" spans="1:10" x14ac:dyDescent="0.25">
      <c r="A1736" s="487">
        <v>99292</v>
      </c>
      <c r="B1736" s="6" t="s">
        <v>9578</v>
      </c>
      <c r="C1736" s="6" t="s">
        <v>40</v>
      </c>
      <c r="D1736" s="6" t="s">
        <v>437</v>
      </c>
      <c r="E1736" s="488">
        <v>2539.33</v>
      </c>
      <c r="F1736" s="487">
        <v>896.3</v>
      </c>
      <c r="G1736" s="488">
        <v>1612.59</v>
      </c>
      <c r="H1736" s="487">
        <v>28.79</v>
      </c>
      <c r="I1736" s="487">
        <v>0</v>
      </c>
      <c r="J1736" s="487">
        <v>1.65</v>
      </c>
    </row>
    <row r="1737" spans="1:10" x14ac:dyDescent="0.25">
      <c r="A1737" s="487">
        <v>99293</v>
      </c>
      <c r="B1737" s="6" t="s">
        <v>1557</v>
      </c>
      <c r="C1737" s="6" t="s">
        <v>79</v>
      </c>
      <c r="D1737" s="6" t="s">
        <v>108</v>
      </c>
      <c r="E1737" s="488">
        <v>1373.33</v>
      </c>
      <c r="F1737" s="487">
        <v>582.96</v>
      </c>
      <c r="G1737" s="487">
        <v>789.01</v>
      </c>
      <c r="H1737" s="487">
        <v>0.83</v>
      </c>
      <c r="I1737" s="487">
        <v>0</v>
      </c>
      <c r="J1737" s="487">
        <v>0.53</v>
      </c>
    </row>
    <row r="1738" spans="1:10" x14ac:dyDescent="0.25">
      <c r="A1738" s="487">
        <v>99294</v>
      </c>
      <c r="B1738" s="6" t="s">
        <v>9579</v>
      </c>
      <c r="C1738" s="6" t="s">
        <v>40</v>
      </c>
      <c r="D1738" s="6" t="s">
        <v>437</v>
      </c>
      <c r="E1738" s="488">
        <v>8536.2900000000009</v>
      </c>
      <c r="F1738" s="488">
        <v>2655.77</v>
      </c>
      <c r="G1738" s="488">
        <v>5731.43</v>
      </c>
      <c r="H1738" s="487">
        <v>142.62</v>
      </c>
      <c r="I1738" s="487">
        <v>0</v>
      </c>
      <c r="J1738" s="487">
        <v>6.47</v>
      </c>
    </row>
    <row r="1739" spans="1:10" x14ac:dyDescent="0.25">
      <c r="A1739" s="487">
        <v>99296</v>
      </c>
      <c r="B1739" s="6" t="s">
        <v>1558</v>
      </c>
      <c r="C1739" s="6" t="s">
        <v>79</v>
      </c>
      <c r="D1739" s="6" t="s">
        <v>108</v>
      </c>
      <c r="E1739" s="488">
        <v>3175.98</v>
      </c>
      <c r="F1739" s="488">
        <v>1255.07</v>
      </c>
      <c r="G1739" s="488">
        <v>1918.4</v>
      </c>
      <c r="H1739" s="487">
        <v>1.48</v>
      </c>
      <c r="I1739" s="487">
        <v>0</v>
      </c>
      <c r="J1739" s="487">
        <v>1.03</v>
      </c>
    </row>
    <row r="1740" spans="1:10" x14ac:dyDescent="0.25">
      <c r="A1740" s="487">
        <v>99297</v>
      </c>
      <c r="B1740" s="6" t="s">
        <v>1559</v>
      </c>
      <c r="C1740" s="6" t="s">
        <v>79</v>
      </c>
      <c r="D1740" s="6" t="s">
        <v>108</v>
      </c>
      <c r="E1740" s="488">
        <v>3171.64</v>
      </c>
      <c r="F1740" s="488">
        <v>1253.32</v>
      </c>
      <c r="G1740" s="488">
        <v>1915.82</v>
      </c>
      <c r="H1740" s="487">
        <v>1.47</v>
      </c>
      <c r="I1740" s="487">
        <v>0</v>
      </c>
      <c r="J1740" s="487">
        <v>1.03</v>
      </c>
    </row>
    <row r="1741" spans="1:10" x14ac:dyDescent="0.25">
      <c r="A1741" s="487">
        <v>99298</v>
      </c>
      <c r="B1741" s="6" t="s">
        <v>9580</v>
      </c>
      <c r="C1741" s="6" t="s">
        <v>40</v>
      </c>
      <c r="D1741" s="6" t="s">
        <v>437</v>
      </c>
      <c r="E1741" s="488">
        <v>11013.26</v>
      </c>
      <c r="F1741" s="488">
        <v>3193.92</v>
      </c>
      <c r="G1741" s="488">
        <v>7617.76</v>
      </c>
      <c r="H1741" s="487">
        <v>193.15</v>
      </c>
      <c r="I1741" s="487">
        <v>0</v>
      </c>
      <c r="J1741" s="487">
        <v>8.43</v>
      </c>
    </row>
    <row r="1742" spans="1:10" x14ac:dyDescent="0.25">
      <c r="A1742" s="487">
        <v>99299</v>
      </c>
      <c r="B1742" s="6" t="s">
        <v>1560</v>
      </c>
      <c r="C1742" s="6" t="s">
        <v>79</v>
      </c>
      <c r="D1742" s="6" t="s">
        <v>108</v>
      </c>
      <c r="E1742" s="488">
        <v>3435.97</v>
      </c>
      <c r="F1742" s="488">
        <v>1358.37</v>
      </c>
      <c r="G1742" s="488">
        <v>2074.88</v>
      </c>
      <c r="H1742" s="487">
        <v>1.6</v>
      </c>
      <c r="I1742" s="487">
        <v>0</v>
      </c>
      <c r="J1742" s="487">
        <v>1.1200000000000001</v>
      </c>
    </row>
    <row r="1743" spans="1:10" x14ac:dyDescent="0.25">
      <c r="A1743" s="487">
        <v>99300</v>
      </c>
      <c r="B1743" s="6" t="s">
        <v>9581</v>
      </c>
      <c r="C1743" s="6" t="s">
        <v>40</v>
      </c>
      <c r="D1743" s="6" t="s">
        <v>437</v>
      </c>
      <c r="E1743" s="488">
        <v>12295.17</v>
      </c>
      <c r="F1743" s="488">
        <v>3542.45</v>
      </c>
      <c r="G1743" s="488">
        <v>8528.4</v>
      </c>
      <c r="H1743" s="487">
        <v>214.88</v>
      </c>
      <c r="I1743" s="487">
        <v>0</v>
      </c>
      <c r="J1743" s="487">
        <v>9.44</v>
      </c>
    </row>
    <row r="1744" spans="1:10" x14ac:dyDescent="0.25">
      <c r="A1744" s="487">
        <v>99301</v>
      </c>
      <c r="B1744" s="6" t="s">
        <v>9582</v>
      </c>
      <c r="C1744" s="6" t="s">
        <v>40</v>
      </c>
      <c r="D1744" s="6" t="s">
        <v>437</v>
      </c>
      <c r="E1744" s="488">
        <v>6066.04</v>
      </c>
      <c r="F1744" s="488">
        <v>1904.42</v>
      </c>
      <c r="G1744" s="488">
        <v>4089.42</v>
      </c>
      <c r="H1744" s="487">
        <v>67.64</v>
      </c>
      <c r="I1744" s="487">
        <v>0</v>
      </c>
      <c r="J1744" s="487">
        <v>4.5599999999999996</v>
      </c>
    </row>
    <row r="1745" spans="1:10" x14ac:dyDescent="0.25">
      <c r="A1745" s="487">
        <v>99302</v>
      </c>
      <c r="B1745" s="6" t="s">
        <v>1561</v>
      </c>
      <c r="C1745" s="6" t="s">
        <v>79</v>
      </c>
      <c r="D1745" s="6" t="s">
        <v>108</v>
      </c>
      <c r="E1745" s="488">
        <v>3700.32</v>
      </c>
      <c r="F1745" s="488">
        <v>1463.44</v>
      </c>
      <c r="G1745" s="488">
        <v>2233.9699999999998</v>
      </c>
      <c r="H1745" s="487">
        <v>1.71</v>
      </c>
      <c r="I1745" s="487">
        <v>0</v>
      </c>
      <c r="J1745" s="487">
        <v>1.2</v>
      </c>
    </row>
    <row r="1746" spans="1:10" x14ac:dyDescent="0.25">
      <c r="A1746" s="487">
        <v>99303</v>
      </c>
      <c r="B1746" s="6" t="s">
        <v>9583</v>
      </c>
      <c r="C1746" s="6" t="s">
        <v>40</v>
      </c>
      <c r="D1746" s="6" t="s">
        <v>437</v>
      </c>
      <c r="E1746" s="488">
        <v>11258.27</v>
      </c>
      <c r="F1746" s="488">
        <v>3235.92</v>
      </c>
      <c r="G1746" s="488">
        <v>7817.02</v>
      </c>
      <c r="H1746" s="487">
        <v>196.73</v>
      </c>
      <c r="I1746" s="487">
        <v>0</v>
      </c>
      <c r="J1746" s="487">
        <v>8.6</v>
      </c>
    </row>
    <row r="1747" spans="1:10" x14ac:dyDescent="0.25">
      <c r="A1747" s="487">
        <v>99304</v>
      </c>
      <c r="B1747" s="6" t="s">
        <v>1562</v>
      </c>
      <c r="C1747" s="6" t="s">
        <v>79</v>
      </c>
      <c r="D1747" s="6" t="s">
        <v>108</v>
      </c>
      <c r="E1747" s="488">
        <v>3440.3</v>
      </c>
      <c r="F1747" s="488">
        <v>1360.09</v>
      </c>
      <c r="G1747" s="488">
        <v>2077.48</v>
      </c>
      <c r="H1747" s="487">
        <v>1.61</v>
      </c>
      <c r="I1747" s="487">
        <v>0</v>
      </c>
      <c r="J1747" s="487">
        <v>1.1200000000000001</v>
      </c>
    </row>
    <row r="1748" spans="1:10" x14ac:dyDescent="0.25">
      <c r="A1748" s="487">
        <v>99305</v>
      </c>
      <c r="B1748" s="6" t="s">
        <v>9584</v>
      </c>
      <c r="C1748" s="6" t="s">
        <v>40</v>
      </c>
      <c r="D1748" s="6" t="s">
        <v>437</v>
      </c>
      <c r="E1748" s="488">
        <v>12735.83</v>
      </c>
      <c r="F1748" s="488">
        <v>3625.67</v>
      </c>
      <c r="G1748" s="488">
        <v>8878.39</v>
      </c>
      <c r="H1748" s="487">
        <v>222.02</v>
      </c>
      <c r="I1748" s="487">
        <v>0</v>
      </c>
      <c r="J1748" s="487">
        <v>9.75</v>
      </c>
    </row>
    <row r="1749" spans="1:10" x14ac:dyDescent="0.25">
      <c r="A1749" s="487">
        <v>99306</v>
      </c>
      <c r="B1749" s="6" t="s">
        <v>1563</v>
      </c>
      <c r="C1749" s="6" t="s">
        <v>79</v>
      </c>
      <c r="D1749" s="6" t="s">
        <v>108</v>
      </c>
      <c r="E1749" s="488">
        <v>3700.32</v>
      </c>
      <c r="F1749" s="488">
        <v>1463.44</v>
      </c>
      <c r="G1749" s="488">
        <v>2233.9699999999998</v>
      </c>
      <c r="H1749" s="487">
        <v>1.71</v>
      </c>
      <c r="I1749" s="487">
        <v>0</v>
      </c>
      <c r="J1749" s="487">
        <v>1.2</v>
      </c>
    </row>
    <row r="1750" spans="1:10" x14ac:dyDescent="0.25">
      <c r="A1750" s="487">
        <v>99307</v>
      </c>
      <c r="B1750" s="6" t="s">
        <v>1564</v>
      </c>
      <c r="C1750" s="6" t="s">
        <v>79</v>
      </c>
      <c r="D1750" s="6" t="s">
        <v>108</v>
      </c>
      <c r="E1750" s="488">
        <v>2391.5100000000002</v>
      </c>
      <c r="F1750" s="487">
        <v>943.32</v>
      </c>
      <c r="G1750" s="488">
        <v>1446.29</v>
      </c>
      <c r="H1750" s="487">
        <v>1.1100000000000001</v>
      </c>
      <c r="I1750" s="487">
        <v>0</v>
      </c>
      <c r="J1750" s="487">
        <v>0.79</v>
      </c>
    </row>
    <row r="1751" spans="1:10" x14ac:dyDescent="0.25">
      <c r="A1751" s="487">
        <v>99308</v>
      </c>
      <c r="B1751" s="6" t="s">
        <v>9585</v>
      </c>
      <c r="C1751" s="6" t="s">
        <v>40</v>
      </c>
      <c r="D1751" s="6" t="s">
        <v>437</v>
      </c>
      <c r="E1751" s="488">
        <v>14213.43</v>
      </c>
      <c r="F1751" s="488">
        <v>4015.47</v>
      </c>
      <c r="G1751" s="488">
        <v>9939.69</v>
      </c>
      <c r="H1751" s="487">
        <v>247.34</v>
      </c>
      <c r="I1751" s="487">
        <v>0</v>
      </c>
      <c r="J1751" s="487">
        <v>10.93</v>
      </c>
    </row>
    <row r="1752" spans="1:10" x14ac:dyDescent="0.25">
      <c r="A1752" s="487">
        <v>99309</v>
      </c>
      <c r="B1752" s="6" t="s">
        <v>1565</v>
      </c>
      <c r="C1752" s="6" t="s">
        <v>79</v>
      </c>
      <c r="D1752" s="6" t="s">
        <v>108</v>
      </c>
      <c r="E1752" s="488">
        <v>3964.72</v>
      </c>
      <c r="F1752" s="488">
        <v>1568.5</v>
      </c>
      <c r="G1752" s="488">
        <v>2393.0700000000002</v>
      </c>
      <c r="H1752" s="487">
        <v>1.86</v>
      </c>
      <c r="I1752" s="487">
        <v>0</v>
      </c>
      <c r="J1752" s="487">
        <v>1.29</v>
      </c>
    </row>
    <row r="1753" spans="1:10" x14ac:dyDescent="0.25">
      <c r="A1753" s="487">
        <v>99310</v>
      </c>
      <c r="B1753" s="6" t="s">
        <v>9586</v>
      </c>
      <c r="C1753" s="6" t="s">
        <v>40</v>
      </c>
      <c r="D1753" s="6" t="s">
        <v>437</v>
      </c>
      <c r="E1753" s="488">
        <v>14458.5</v>
      </c>
      <c r="F1753" s="488">
        <v>4057.4</v>
      </c>
      <c r="G1753" s="488">
        <v>10139.09</v>
      </c>
      <c r="H1753" s="487">
        <v>250.91</v>
      </c>
      <c r="I1753" s="487">
        <v>0</v>
      </c>
      <c r="J1753" s="487">
        <v>11.1</v>
      </c>
    </row>
    <row r="1754" spans="1:10" x14ac:dyDescent="0.25">
      <c r="A1754" s="487">
        <v>99311</v>
      </c>
      <c r="B1754" s="6" t="s">
        <v>1566</v>
      </c>
      <c r="C1754" s="6" t="s">
        <v>79</v>
      </c>
      <c r="D1754" s="6" t="s">
        <v>108</v>
      </c>
      <c r="E1754" s="488">
        <v>3964.72</v>
      </c>
      <c r="F1754" s="488">
        <v>1568.5</v>
      </c>
      <c r="G1754" s="488">
        <v>2393.0700000000002</v>
      </c>
      <c r="H1754" s="487">
        <v>1.86</v>
      </c>
      <c r="I1754" s="487">
        <v>0</v>
      </c>
      <c r="J1754" s="487">
        <v>1.29</v>
      </c>
    </row>
    <row r="1755" spans="1:10" x14ac:dyDescent="0.25">
      <c r="A1755" s="487">
        <v>99312</v>
      </c>
      <c r="B1755" s="6" t="s">
        <v>9587</v>
      </c>
      <c r="C1755" s="6" t="s">
        <v>40</v>
      </c>
      <c r="D1755" s="6" t="s">
        <v>437</v>
      </c>
      <c r="E1755" s="488">
        <v>7113.93</v>
      </c>
      <c r="F1755" s="488">
        <v>2210.83</v>
      </c>
      <c r="G1755" s="488">
        <v>4818.84</v>
      </c>
      <c r="H1755" s="487">
        <v>78.849999999999994</v>
      </c>
      <c r="I1755" s="487">
        <v>0</v>
      </c>
      <c r="J1755" s="487">
        <v>5.41</v>
      </c>
    </row>
    <row r="1756" spans="1:10" x14ac:dyDescent="0.25">
      <c r="A1756" s="487">
        <v>99313</v>
      </c>
      <c r="B1756" s="6" t="s">
        <v>9588</v>
      </c>
      <c r="C1756" s="6" t="s">
        <v>40</v>
      </c>
      <c r="D1756" s="6" t="s">
        <v>437</v>
      </c>
      <c r="E1756" s="488">
        <v>16131.6</v>
      </c>
      <c r="F1756" s="488">
        <v>4488.41</v>
      </c>
      <c r="G1756" s="488">
        <v>11351.03</v>
      </c>
      <c r="H1756" s="487">
        <v>279.72000000000003</v>
      </c>
      <c r="I1756" s="487">
        <v>0</v>
      </c>
      <c r="J1756" s="487">
        <v>12.44</v>
      </c>
    </row>
    <row r="1757" spans="1:10" x14ac:dyDescent="0.25">
      <c r="A1757" s="487">
        <v>99314</v>
      </c>
      <c r="B1757" s="6" t="s">
        <v>1567</v>
      </c>
      <c r="C1757" s="6" t="s">
        <v>79</v>
      </c>
      <c r="D1757" s="6" t="s">
        <v>108</v>
      </c>
      <c r="E1757" s="488">
        <v>4229.08</v>
      </c>
      <c r="F1757" s="488">
        <v>1673.55</v>
      </c>
      <c r="G1757" s="488">
        <v>2552.17</v>
      </c>
      <c r="H1757" s="487">
        <v>1.99</v>
      </c>
      <c r="I1757" s="487">
        <v>0</v>
      </c>
      <c r="J1757" s="487">
        <v>1.37</v>
      </c>
    </row>
    <row r="1758" spans="1:10" x14ac:dyDescent="0.25">
      <c r="A1758" s="487">
        <v>99315</v>
      </c>
      <c r="B1758" s="6" t="s">
        <v>9589</v>
      </c>
      <c r="C1758" s="6" t="s">
        <v>40</v>
      </c>
      <c r="D1758" s="6" t="s">
        <v>437</v>
      </c>
      <c r="E1758" s="488">
        <v>18049.88</v>
      </c>
      <c r="F1758" s="488">
        <v>4961.4799999999996</v>
      </c>
      <c r="G1758" s="488">
        <v>12762.32</v>
      </c>
      <c r="H1758" s="487">
        <v>312.16000000000003</v>
      </c>
      <c r="I1758" s="487">
        <v>0</v>
      </c>
      <c r="J1758" s="487">
        <v>13.92</v>
      </c>
    </row>
    <row r="1759" spans="1:10" x14ac:dyDescent="0.25">
      <c r="A1759" s="487">
        <v>99317</v>
      </c>
      <c r="B1759" s="6" t="s">
        <v>1568</v>
      </c>
      <c r="C1759" s="6" t="s">
        <v>79</v>
      </c>
      <c r="D1759" s="6" t="s">
        <v>108</v>
      </c>
      <c r="E1759" s="488">
        <v>2651.55</v>
      </c>
      <c r="F1759" s="488">
        <v>1046.6600000000001</v>
      </c>
      <c r="G1759" s="488">
        <v>1602.8</v>
      </c>
      <c r="H1759" s="487">
        <v>1.22</v>
      </c>
      <c r="I1759" s="487">
        <v>0</v>
      </c>
      <c r="J1759" s="487">
        <v>0.87</v>
      </c>
    </row>
    <row r="1760" spans="1:10" x14ac:dyDescent="0.25">
      <c r="A1760" s="487">
        <v>99318</v>
      </c>
      <c r="B1760" s="6" t="s">
        <v>1569</v>
      </c>
      <c r="C1760" s="6" t="s">
        <v>79</v>
      </c>
      <c r="D1760" s="6" t="s">
        <v>108</v>
      </c>
      <c r="E1760" s="487">
        <v>284.39</v>
      </c>
      <c r="F1760" s="487">
        <v>17.8</v>
      </c>
      <c r="G1760" s="487">
        <v>256.86</v>
      </c>
      <c r="H1760" s="487">
        <v>9.73</v>
      </c>
      <c r="I1760" s="487">
        <v>0</v>
      </c>
      <c r="J1760" s="487">
        <v>0</v>
      </c>
    </row>
    <row r="1761" spans="1:10" x14ac:dyDescent="0.25">
      <c r="A1761" s="487">
        <v>99319</v>
      </c>
      <c r="B1761" s="6" t="s">
        <v>1570</v>
      </c>
      <c r="C1761" s="6" t="s">
        <v>79</v>
      </c>
      <c r="D1761" s="6" t="s">
        <v>108</v>
      </c>
      <c r="E1761" s="487">
        <v>903.4</v>
      </c>
      <c r="F1761" s="487">
        <v>375.05</v>
      </c>
      <c r="G1761" s="487">
        <v>527.34</v>
      </c>
      <c r="H1761" s="487">
        <v>0.6</v>
      </c>
      <c r="I1761" s="487">
        <v>0</v>
      </c>
      <c r="J1761" s="487">
        <v>0.41</v>
      </c>
    </row>
    <row r="1762" spans="1:10" x14ac:dyDescent="0.25">
      <c r="A1762" s="487">
        <v>99320</v>
      </c>
      <c r="B1762" s="6" t="s">
        <v>9590</v>
      </c>
      <c r="C1762" s="6" t="s">
        <v>40</v>
      </c>
      <c r="D1762" s="6" t="s">
        <v>437</v>
      </c>
      <c r="E1762" s="488">
        <v>8231.94</v>
      </c>
      <c r="F1762" s="488">
        <v>2517.38</v>
      </c>
      <c r="G1762" s="488">
        <v>5562.17</v>
      </c>
      <c r="H1762" s="487">
        <v>146.15</v>
      </c>
      <c r="I1762" s="487">
        <v>0</v>
      </c>
      <c r="J1762" s="487">
        <v>6.24</v>
      </c>
    </row>
    <row r="1763" spans="1:10" x14ac:dyDescent="0.25">
      <c r="A1763" s="487">
        <v>99321</v>
      </c>
      <c r="B1763" s="6" t="s">
        <v>1571</v>
      </c>
      <c r="C1763" s="6" t="s">
        <v>79</v>
      </c>
      <c r="D1763" s="6" t="s">
        <v>108</v>
      </c>
      <c r="E1763" s="488">
        <v>2911.62</v>
      </c>
      <c r="F1763" s="488">
        <v>1149.99</v>
      </c>
      <c r="G1763" s="488">
        <v>1759.33</v>
      </c>
      <c r="H1763" s="487">
        <v>1.35</v>
      </c>
      <c r="I1763" s="487">
        <v>0</v>
      </c>
      <c r="J1763" s="487">
        <v>0.95</v>
      </c>
    </row>
    <row r="1764" spans="1:10" x14ac:dyDescent="0.25">
      <c r="A1764" s="487">
        <v>99322</v>
      </c>
      <c r="B1764" s="6" t="s">
        <v>9591</v>
      </c>
      <c r="C1764" s="6" t="s">
        <v>40</v>
      </c>
      <c r="D1764" s="6" t="s">
        <v>437</v>
      </c>
      <c r="E1764" s="488">
        <v>9288.67</v>
      </c>
      <c r="F1764" s="488">
        <v>2823.87</v>
      </c>
      <c r="G1764" s="488">
        <v>6293.44</v>
      </c>
      <c r="H1764" s="487">
        <v>164.28</v>
      </c>
      <c r="I1764" s="487">
        <v>0</v>
      </c>
      <c r="J1764" s="487">
        <v>7.08</v>
      </c>
    </row>
    <row r="1765" spans="1:10" x14ac:dyDescent="0.25">
      <c r="A1765" s="487">
        <v>99323</v>
      </c>
      <c r="B1765" s="6" t="s">
        <v>1572</v>
      </c>
      <c r="C1765" s="6" t="s">
        <v>79</v>
      </c>
      <c r="D1765" s="6" t="s">
        <v>108</v>
      </c>
      <c r="E1765" s="488">
        <v>3171.64</v>
      </c>
      <c r="F1765" s="488">
        <v>1253.32</v>
      </c>
      <c r="G1765" s="488">
        <v>1915.82</v>
      </c>
      <c r="H1765" s="487">
        <v>1.47</v>
      </c>
      <c r="I1765" s="487">
        <v>0</v>
      </c>
      <c r="J1765" s="487">
        <v>1.03</v>
      </c>
    </row>
    <row r="1766" spans="1:10" x14ac:dyDescent="0.25">
      <c r="A1766" s="487">
        <v>99324</v>
      </c>
      <c r="B1766" s="6" t="s">
        <v>9592</v>
      </c>
      <c r="C1766" s="6" t="s">
        <v>40</v>
      </c>
      <c r="D1766" s="6" t="s">
        <v>437</v>
      </c>
      <c r="E1766" s="488">
        <v>10345.43</v>
      </c>
      <c r="F1766" s="488">
        <v>3130.42</v>
      </c>
      <c r="G1766" s="488">
        <v>7024.62</v>
      </c>
      <c r="H1766" s="487">
        <v>182.46</v>
      </c>
      <c r="I1766" s="487">
        <v>0</v>
      </c>
      <c r="J1766" s="487">
        <v>7.93</v>
      </c>
    </row>
    <row r="1767" spans="1:10" x14ac:dyDescent="0.25">
      <c r="A1767" s="487">
        <v>99325</v>
      </c>
      <c r="B1767" s="6" t="s">
        <v>1573</v>
      </c>
      <c r="C1767" s="6" t="s">
        <v>79</v>
      </c>
      <c r="D1767" s="6" t="s">
        <v>108</v>
      </c>
      <c r="E1767" s="488">
        <v>3435.97</v>
      </c>
      <c r="F1767" s="488">
        <v>1358.37</v>
      </c>
      <c r="G1767" s="488">
        <v>2074.88</v>
      </c>
      <c r="H1767" s="487">
        <v>1.6</v>
      </c>
      <c r="I1767" s="487">
        <v>0</v>
      </c>
      <c r="J1767" s="487">
        <v>1.1200000000000001</v>
      </c>
    </row>
    <row r="1768" spans="1:10" x14ac:dyDescent="0.25">
      <c r="A1768" s="487">
        <v>99326</v>
      </c>
      <c r="B1768" s="6" t="s">
        <v>9593</v>
      </c>
      <c r="C1768" s="6" t="s">
        <v>40</v>
      </c>
      <c r="D1768" s="6" t="s">
        <v>437</v>
      </c>
      <c r="E1768" s="488">
        <v>8449.49</v>
      </c>
      <c r="F1768" s="488">
        <v>2496.87</v>
      </c>
      <c r="G1768" s="488">
        <v>5796.53</v>
      </c>
      <c r="H1768" s="487">
        <v>149.66999999999999</v>
      </c>
      <c r="I1768" s="487">
        <v>0</v>
      </c>
      <c r="J1768" s="487">
        <v>6.42</v>
      </c>
    </row>
    <row r="1769" spans="1:10" x14ac:dyDescent="0.25">
      <c r="A1769" s="487">
        <v>99327</v>
      </c>
      <c r="B1769" s="6" t="s">
        <v>1574</v>
      </c>
      <c r="C1769" s="6" t="s">
        <v>79</v>
      </c>
      <c r="D1769" s="6" t="s">
        <v>108</v>
      </c>
      <c r="E1769" s="488">
        <v>4451.1400000000003</v>
      </c>
      <c r="F1769" s="488">
        <v>1761.67</v>
      </c>
      <c r="G1769" s="488">
        <v>2686</v>
      </c>
      <c r="H1769" s="487">
        <v>2.0499999999999998</v>
      </c>
      <c r="I1769" s="487">
        <v>0</v>
      </c>
      <c r="J1769" s="487">
        <v>1.42</v>
      </c>
    </row>
    <row r="1770" spans="1:10" x14ac:dyDescent="0.25">
      <c r="A1770" s="487">
        <v>101800</v>
      </c>
      <c r="B1770" s="6" t="s">
        <v>1575</v>
      </c>
      <c r="C1770" s="6" t="s">
        <v>40</v>
      </c>
      <c r="D1770" s="6" t="s">
        <v>437</v>
      </c>
      <c r="E1770" s="488">
        <v>1516.55</v>
      </c>
      <c r="F1770" s="487">
        <v>401.93</v>
      </c>
      <c r="G1770" s="488">
        <v>1113.33</v>
      </c>
      <c r="H1770" s="487">
        <v>0.77</v>
      </c>
      <c r="I1770" s="487">
        <v>0</v>
      </c>
      <c r="J1770" s="487">
        <v>0.52</v>
      </c>
    </row>
    <row r="1771" spans="1:10" x14ac:dyDescent="0.25">
      <c r="A1771" s="487">
        <v>101801</v>
      </c>
      <c r="B1771" s="6" t="s">
        <v>1576</v>
      </c>
      <c r="C1771" s="6" t="s">
        <v>40</v>
      </c>
      <c r="D1771" s="6" t="s">
        <v>437</v>
      </c>
      <c r="E1771" s="488">
        <v>1113.3900000000001</v>
      </c>
      <c r="F1771" s="487">
        <v>249.18</v>
      </c>
      <c r="G1771" s="487">
        <v>863.33</v>
      </c>
      <c r="H1771" s="487">
        <v>0.51</v>
      </c>
      <c r="I1771" s="487">
        <v>0</v>
      </c>
      <c r="J1771" s="487">
        <v>0.37</v>
      </c>
    </row>
    <row r="1772" spans="1:10" x14ac:dyDescent="0.25">
      <c r="A1772" s="487">
        <v>101806</v>
      </c>
      <c r="B1772" s="6" t="s">
        <v>9594</v>
      </c>
      <c r="C1772" s="6" t="s">
        <v>40</v>
      </c>
      <c r="D1772" s="6" t="s">
        <v>437</v>
      </c>
      <c r="E1772" s="487">
        <v>540.62</v>
      </c>
      <c r="F1772" s="487">
        <v>252.15</v>
      </c>
      <c r="G1772" s="487">
        <v>285.43</v>
      </c>
      <c r="H1772" s="487">
        <v>2.66</v>
      </c>
      <c r="I1772" s="487">
        <v>0</v>
      </c>
      <c r="J1772" s="487">
        <v>0.38</v>
      </c>
    </row>
    <row r="1773" spans="1:10" x14ac:dyDescent="0.25">
      <c r="A1773" s="487">
        <v>101807</v>
      </c>
      <c r="B1773" s="6" t="s">
        <v>9595</v>
      </c>
      <c r="C1773" s="6" t="s">
        <v>40</v>
      </c>
      <c r="D1773" s="6" t="s">
        <v>437</v>
      </c>
      <c r="E1773" s="487">
        <v>501.18</v>
      </c>
      <c r="F1773" s="487">
        <v>228.93</v>
      </c>
      <c r="G1773" s="487">
        <v>269.24</v>
      </c>
      <c r="H1773" s="487">
        <v>2.64</v>
      </c>
      <c r="I1773" s="487">
        <v>0</v>
      </c>
      <c r="J1773" s="487">
        <v>0.37</v>
      </c>
    </row>
    <row r="1774" spans="1:10" x14ac:dyDescent="0.25">
      <c r="A1774" s="487">
        <v>101808</v>
      </c>
      <c r="B1774" s="6" t="s">
        <v>9596</v>
      </c>
      <c r="C1774" s="6" t="s">
        <v>40</v>
      </c>
      <c r="D1774" s="6" t="s">
        <v>437</v>
      </c>
      <c r="E1774" s="487">
        <v>531.23</v>
      </c>
      <c r="F1774" s="487">
        <v>56.86</v>
      </c>
      <c r="G1774" s="487">
        <v>467.39</v>
      </c>
      <c r="H1774" s="487">
        <v>6.85</v>
      </c>
      <c r="I1774" s="487">
        <v>0</v>
      </c>
      <c r="J1774" s="487">
        <v>0.13</v>
      </c>
    </row>
    <row r="1775" spans="1:10" x14ac:dyDescent="0.25">
      <c r="A1775" s="487">
        <v>101809</v>
      </c>
      <c r="B1775" s="6" t="s">
        <v>9597</v>
      </c>
      <c r="C1775" s="6" t="s">
        <v>40</v>
      </c>
      <c r="D1775" s="6" t="s">
        <v>437</v>
      </c>
      <c r="E1775" s="488">
        <v>2830.15</v>
      </c>
      <c r="F1775" s="487">
        <v>911.61</v>
      </c>
      <c r="G1775" s="488">
        <v>1880.95</v>
      </c>
      <c r="H1775" s="487">
        <v>34.340000000000003</v>
      </c>
      <c r="I1775" s="487">
        <v>0</v>
      </c>
      <c r="J1775" s="487">
        <v>3.25</v>
      </c>
    </row>
    <row r="1776" spans="1:10" x14ac:dyDescent="0.25">
      <c r="A1776" s="487">
        <v>102139</v>
      </c>
      <c r="B1776" s="6" t="s">
        <v>9598</v>
      </c>
      <c r="C1776" s="6" t="s">
        <v>40</v>
      </c>
      <c r="D1776" s="6" t="s">
        <v>437</v>
      </c>
      <c r="E1776" s="488">
        <v>1786.21</v>
      </c>
      <c r="F1776" s="487">
        <v>300.27</v>
      </c>
      <c r="G1776" s="488">
        <v>1425.25</v>
      </c>
      <c r="H1776" s="487">
        <v>60.02</v>
      </c>
      <c r="I1776" s="487">
        <v>0</v>
      </c>
      <c r="J1776" s="487">
        <v>0.67</v>
      </c>
    </row>
    <row r="1777" spans="1:10" x14ac:dyDescent="0.25">
      <c r="A1777" s="487">
        <v>102141</v>
      </c>
      <c r="B1777" s="6" t="s">
        <v>9599</v>
      </c>
      <c r="C1777" s="6" t="s">
        <v>40</v>
      </c>
      <c r="D1777" s="6" t="s">
        <v>437</v>
      </c>
      <c r="E1777" s="488">
        <v>2748.15</v>
      </c>
      <c r="F1777" s="487">
        <v>431.49</v>
      </c>
      <c r="G1777" s="488">
        <v>2236.77</v>
      </c>
      <c r="H1777" s="487">
        <v>78.84</v>
      </c>
      <c r="I1777" s="487">
        <v>0</v>
      </c>
      <c r="J1777" s="487">
        <v>1.05</v>
      </c>
    </row>
    <row r="1778" spans="1:10" x14ac:dyDescent="0.25">
      <c r="A1778" s="487">
        <v>102142</v>
      </c>
      <c r="B1778" s="6" t="s">
        <v>9600</v>
      </c>
      <c r="C1778" s="6" t="s">
        <v>40</v>
      </c>
      <c r="D1778" s="6" t="s">
        <v>437</v>
      </c>
      <c r="E1778" s="488">
        <v>2707.86</v>
      </c>
      <c r="F1778" s="487">
        <v>429.59</v>
      </c>
      <c r="G1778" s="488">
        <v>2198.4499999999998</v>
      </c>
      <c r="H1778" s="487">
        <v>78.790000000000006</v>
      </c>
      <c r="I1778" s="487">
        <v>0</v>
      </c>
      <c r="J1778" s="487">
        <v>1.03</v>
      </c>
    </row>
    <row r="1779" spans="1:10" x14ac:dyDescent="0.25">
      <c r="A1779" s="487">
        <v>102457</v>
      </c>
      <c r="B1779" s="6" t="s">
        <v>9601</v>
      </c>
      <c r="C1779" s="6" t="s">
        <v>40</v>
      </c>
      <c r="D1779" s="6" t="s">
        <v>437</v>
      </c>
      <c r="E1779" s="488">
        <v>1731.36</v>
      </c>
      <c r="F1779" s="487">
        <v>280.92</v>
      </c>
      <c r="G1779" s="488">
        <v>1397.4</v>
      </c>
      <c r="H1779" s="487">
        <v>52.39</v>
      </c>
      <c r="I1779" s="487">
        <v>0</v>
      </c>
      <c r="J1779" s="487">
        <v>0.65</v>
      </c>
    </row>
    <row r="1780" spans="1:10" x14ac:dyDescent="0.25">
      <c r="A1780" s="487">
        <v>94263</v>
      </c>
      <c r="B1780" s="6" t="s">
        <v>1577</v>
      </c>
      <c r="C1780" s="6" t="s">
        <v>79</v>
      </c>
      <c r="D1780" s="6" t="s">
        <v>437</v>
      </c>
      <c r="E1780" s="487">
        <v>34.369999999999997</v>
      </c>
      <c r="F1780" s="487">
        <v>13.86</v>
      </c>
      <c r="G1780" s="487">
        <v>20.010000000000002</v>
      </c>
      <c r="H1780" s="487">
        <v>0.5</v>
      </c>
      <c r="I1780" s="487">
        <v>0</v>
      </c>
      <c r="J1780" s="487">
        <v>0</v>
      </c>
    </row>
    <row r="1781" spans="1:10" x14ac:dyDescent="0.25">
      <c r="A1781" s="487">
        <v>94264</v>
      </c>
      <c r="B1781" s="6" t="s">
        <v>1578</v>
      </c>
      <c r="C1781" s="6" t="s">
        <v>79</v>
      </c>
      <c r="D1781" s="6" t="s">
        <v>437</v>
      </c>
      <c r="E1781" s="487">
        <v>38.14</v>
      </c>
      <c r="F1781" s="487">
        <v>16.54</v>
      </c>
      <c r="G1781" s="487">
        <v>20.86</v>
      </c>
      <c r="H1781" s="487">
        <v>0.74</v>
      </c>
      <c r="I1781" s="487">
        <v>0</v>
      </c>
      <c r="J1781" s="487">
        <v>0</v>
      </c>
    </row>
    <row r="1782" spans="1:10" x14ac:dyDescent="0.25">
      <c r="A1782" s="487">
        <v>94265</v>
      </c>
      <c r="B1782" s="6" t="s">
        <v>1579</v>
      </c>
      <c r="C1782" s="6" t="s">
        <v>79</v>
      </c>
      <c r="D1782" s="6" t="s">
        <v>437</v>
      </c>
      <c r="E1782" s="487">
        <v>45.21</v>
      </c>
      <c r="F1782" s="487">
        <v>14.75</v>
      </c>
      <c r="G1782" s="487">
        <v>29.87</v>
      </c>
      <c r="H1782" s="487">
        <v>0.59</v>
      </c>
      <c r="I1782" s="487">
        <v>0</v>
      </c>
      <c r="J1782" s="487">
        <v>0</v>
      </c>
    </row>
    <row r="1783" spans="1:10" x14ac:dyDescent="0.25">
      <c r="A1783" s="487">
        <v>94266</v>
      </c>
      <c r="B1783" s="6" t="s">
        <v>1580</v>
      </c>
      <c r="C1783" s="6" t="s">
        <v>79</v>
      </c>
      <c r="D1783" s="6" t="s">
        <v>437</v>
      </c>
      <c r="E1783" s="487">
        <v>49.52</v>
      </c>
      <c r="F1783" s="487">
        <v>17.82</v>
      </c>
      <c r="G1783" s="487">
        <v>30.86</v>
      </c>
      <c r="H1783" s="487">
        <v>0.84</v>
      </c>
      <c r="I1783" s="487">
        <v>0</v>
      </c>
      <c r="J1783" s="487">
        <v>0</v>
      </c>
    </row>
    <row r="1784" spans="1:10" x14ac:dyDescent="0.25">
      <c r="A1784" s="487">
        <v>94267</v>
      </c>
      <c r="B1784" s="6" t="s">
        <v>1581</v>
      </c>
      <c r="C1784" s="6" t="s">
        <v>79</v>
      </c>
      <c r="D1784" s="6" t="s">
        <v>437</v>
      </c>
      <c r="E1784" s="487">
        <v>53.69</v>
      </c>
      <c r="F1784" s="487">
        <v>15.62</v>
      </c>
      <c r="G1784" s="487">
        <v>37.43</v>
      </c>
      <c r="H1784" s="487">
        <v>0.64</v>
      </c>
      <c r="I1784" s="487">
        <v>0</v>
      </c>
      <c r="J1784" s="487">
        <v>0</v>
      </c>
    </row>
    <row r="1785" spans="1:10" x14ac:dyDescent="0.25">
      <c r="A1785" s="487">
        <v>94268</v>
      </c>
      <c r="B1785" s="6" t="s">
        <v>1582</v>
      </c>
      <c r="C1785" s="6" t="s">
        <v>79</v>
      </c>
      <c r="D1785" s="6" t="s">
        <v>437</v>
      </c>
      <c r="E1785" s="487">
        <v>58.44</v>
      </c>
      <c r="F1785" s="487">
        <v>18.989999999999998</v>
      </c>
      <c r="G1785" s="487">
        <v>38.53</v>
      </c>
      <c r="H1785" s="487">
        <v>0.92</v>
      </c>
      <c r="I1785" s="487">
        <v>0</v>
      </c>
      <c r="J1785" s="487">
        <v>0</v>
      </c>
    </row>
    <row r="1786" spans="1:10" x14ac:dyDescent="0.25">
      <c r="A1786" s="487">
        <v>94269</v>
      </c>
      <c r="B1786" s="6" t="s">
        <v>1583</v>
      </c>
      <c r="C1786" s="6" t="s">
        <v>79</v>
      </c>
      <c r="D1786" s="6" t="s">
        <v>437</v>
      </c>
      <c r="E1786" s="487">
        <v>76.75</v>
      </c>
      <c r="F1786" s="487">
        <v>18.829999999999998</v>
      </c>
      <c r="G1786" s="487">
        <v>57.03</v>
      </c>
      <c r="H1786" s="487">
        <v>0.89</v>
      </c>
      <c r="I1786" s="487">
        <v>0</v>
      </c>
      <c r="J1786" s="487">
        <v>0</v>
      </c>
    </row>
    <row r="1787" spans="1:10" x14ac:dyDescent="0.25">
      <c r="A1787" s="487">
        <v>94270</v>
      </c>
      <c r="B1787" s="6" t="s">
        <v>1584</v>
      </c>
      <c r="C1787" s="6" t="s">
        <v>79</v>
      </c>
      <c r="D1787" s="6" t="s">
        <v>437</v>
      </c>
      <c r="E1787" s="487">
        <v>83.37</v>
      </c>
      <c r="F1787" s="487">
        <v>23.55</v>
      </c>
      <c r="G1787" s="487">
        <v>58.54</v>
      </c>
      <c r="H1787" s="487">
        <v>1.28</v>
      </c>
      <c r="I1787" s="487">
        <v>0</v>
      </c>
      <c r="J1787" s="487">
        <v>0</v>
      </c>
    </row>
    <row r="1788" spans="1:10" x14ac:dyDescent="0.25">
      <c r="A1788" s="487">
        <v>94271</v>
      </c>
      <c r="B1788" s="6" t="s">
        <v>9602</v>
      </c>
      <c r="C1788" s="6" t="s">
        <v>79</v>
      </c>
      <c r="D1788" s="6" t="s">
        <v>437</v>
      </c>
      <c r="E1788" s="487">
        <v>93.58</v>
      </c>
      <c r="F1788" s="487">
        <v>22.65</v>
      </c>
      <c r="G1788" s="487">
        <v>69.72</v>
      </c>
      <c r="H1788" s="487">
        <v>1.21</v>
      </c>
      <c r="I1788" s="487">
        <v>0</v>
      </c>
      <c r="J1788" s="487">
        <v>0</v>
      </c>
    </row>
    <row r="1789" spans="1:10" x14ac:dyDescent="0.25">
      <c r="A1789" s="487">
        <v>94272</v>
      </c>
      <c r="B1789" s="6" t="s">
        <v>1585</v>
      </c>
      <c r="C1789" s="6" t="s">
        <v>79</v>
      </c>
      <c r="D1789" s="6" t="s">
        <v>437</v>
      </c>
      <c r="E1789" s="487">
        <v>102.4</v>
      </c>
      <c r="F1789" s="487">
        <v>28.94</v>
      </c>
      <c r="G1789" s="487">
        <v>71.73</v>
      </c>
      <c r="H1789" s="487">
        <v>1.73</v>
      </c>
      <c r="I1789" s="487">
        <v>0</v>
      </c>
      <c r="J1789" s="487">
        <v>0</v>
      </c>
    </row>
    <row r="1790" spans="1:10" x14ac:dyDescent="0.25">
      <c r="A1790" s="487">
        <v>94273</v>
      </c>
      <c r="B1790" s="6" t="s">
        <v>1586</v>
      </c>
      <c r="C1790" s="6" t="s">
        <v>79</v>
      </c>
      <c r="D1790" s="6" t="s">
        <v>108</v>
      </c>
      <c r="E1790" s="487">
        <v>55.75</v>
      </c>
      <c r="F1790" s="487">
        <v>15.17</v>
      </c>
      <c r="G1790" s="487">
        <v>40.58</v>
      </c>
      <c r="H1790" s="487">
        <v>0</v>
      </c>
      <c r="I1790" s="487">
        <v>0</v>
      </c>
      <c r="J1790" s="487">
        <v>0</v>
      </c>
    </row>
    <row r="1791" spans="1:10" x14ac:dyDescent="0.25">
      <c r="A1791" s="487">
        <v>94274</v>
      </c>
      <c r="B1791" s="6" t="s">
        <v>1587</v>
      </c>
      <c r="C1791" s="6" t="s">
        <v>79</v>
      </c>
      <c r="D1791" s="6" t="s">
        <v>108</v>
      </c>
      <c r="E1791" s="487">
        <v>60.07</v>
      </c>
      <c r="F1791" s="487">
        <v>18.53</v>
      </c>
      <c r="G1791" s="487">
        <v>41.54</v>
      </c>
      <c r="H1791" s="487">
        <v>0</v>
      </c>
      <c r="I1791" s="487">
        <v>0</v>
      </c>
      <c r="J1791" s="487">
        <v>0</v>
      </c>
    </row>
    <row r="1792" spans="1:10" x14ac:dyDescent="0.25">
      <c r="A1792" s="487">
        <v>94275</v>
      </c>
      <c r="B1792" s="6" t="s">
        <v>9603</v>
      </c>
      <c r="C1792" s="6" t="s">
        <v>79</v>
      </c>
      <c r="D1792" s="6" t="s">
        <v>108</v>
      </c>
      <c r="E1792" s="487">
        <v>50.14</v>
      </c>
      <c r="F1792" s="487">
        <v>13.73</v>
      </c>
      <c r="G1792" s="487">
        <v>36.409999999999997</v>
      </c>
      <c r="H1792" s="487">
        <v>0</v>
      </c>
      <c r="I1792" s="487">
        <v>0</v>
      </c>
      <c r="J1792" s="487">
        <v>0</v>
      </c>
    </row>
    <row r="1793" spans="1:10" x14ac:dyDescent="0.25">
      <c r="A1793" s="487">
        <v>94276</v>
      </c>
      <c r="B1793" s="6" t="s">
        <v>9604</v>
      </c>
      <c r="C1793" s="6" t="s">
        <v>79</v>
      </c>
      <c r="D1793" s="6" t="s">
        <v>108</v>
      </c>
      <c r="E1793" s="487">
        <v>54.46</v>
      </c>
      <c r="F1793" s="487">
        <v>17.100000000000001</v>
      </c>
      <c r="G1793" s="487">
        <v>37.36</v>
      </c>
      <c r="H1793" s="487">
        <v>0</v>
      </c>
      <c r="I1793" s="487">
        <v>0</v>
      </c>
      <c r="J1793" s="487">
        <v>0</v>
      </c>
    </row>
    <row r="1794" spans="1:10" x14ac:dyDescent="0.25">
      <c r="A1794" s="487">
        <v>94277</v>
      </c>
      <c r="B1794" s="6" t="s">
        <v>1588</v>
      </c>
      <c r="C1794" s="6" t="s">
        <v>79</v>
      </c>
      <c r="D1794" s="6" t="s">
        <v>108</v>
      </c>
      <c r="E1794" s="487">
        <v>44.24</v>
      </c>
      <c r="F1794" s="487">
        <v>12.68</v>
      </c>
      <c r="G1794" s="487">
        <v>31.56</v>
      </c>
      <c r="H1794" s="487">
        <v>0</v>
      </c>
      <c r="I1794" s="487">
        <v>0</v>
      </c>
      <c r="J1794" s="487">
        <v>0</v>
      </c>
    </row>
    <row r="1795" spans="1:10" x14ac:dyDescent="0.25">
      <c r="A1795" s="487">
        <v>94278</v>
      </c>
      <c r="B1795" s="6" t="s">
        <v>1589</v>
      </c>
      <c r="C1795" s="6" t="s">
        <v>79</v>
      </c>
      <c r="D1795" s="6" t="s">
        <v>108</v>
      </c>
      <c r="E1795" s="487">
        <v>48.58</v>
      </c>
      <c r="F1795" s="487">
        <v>16.059999999999999</v>
      </c>
      <c r="G1795" s="487">
        <v>32.520000000000003</v>
      </c>
      <c r="H1795" s="487">
        <v>0</v>
      </c>
      <c r="I1795" s="487">
        <v>0</v>
      </c>
      <c r="J1795" s="487">
        <v>0</v>
      </c>
    </row>
    <row r="1796" spans="1:10" x14ac:dyDescent="0.25">
      <c r="A1796" s="487">
        <v>94279</v>
      </c>
      <c r="B1796" s="6" t="s">
        <v>1590</v>
      </c>
      <c r="C1796" s="6" t="s">
        <v>79</v>
      </c>
      <c r="D1796" s="6" t="s">
        <v>108</v>
      </c>
      <c r="E1796" s="487">
        <v>51.29</v>
      </c>
      <c r="F1796" s="487">
        <v>11.66</v>
      </c>
      <c r="G1796" s="487">
        <v>39.630000000000003</v>
      </c>
      <c r="H1796" s="487">
        <v>0</v>
      </c>
      <c r="I1796" s="487">
        <v>0</v>
      </c>
      <c r="J1796" s="487">
        <v>0</v>
      </c>
    </row>
    <row r="1797" spans="1:10" x14ac:dyDescent="0.25">
      <c r="A1797" s="487">
        <v>94280</v>
      </c>
      <c r="B1797" s="6" t="s">
        <v>1591</v>
      </c>
      <c r="C1797" s="6" t="s">
        <v>79</v>
      </c>
      <c r="D1797" s="6" t="s">
        <v>108</v>
      </c>
      <c r="E1797" s="487">
        <v>55.63</v>
      </c>
      <c r="F1797" s="487">
        <v>15.03</v>
      </c>
      <c r="G1797" s="487">
        <v>40.6</v>
      </c>
      <c r="H1797" s="487">
        <v>0</v>
      </c>
      <c r="I1797" s="487">
        <v>0</v>
      </c>
      <c r="J1797" s="487">
        <v>0</v>
      </c>
    </row>
    <row r="1798" spans="1:10" x14ac:dyDescent="0.25">
      <c r="A1798" s="487">
        <v>94281</v>
      </c>
      <c r="B1798" s="6" t="s">
        <v>1592</v>
      </c>
      <c r="C1798" s="6" t="s">
        <v>79</v>
      </c>
      <c r="D1798" s="6" t="s">
        <v>108</v>
      </c>
      <c r="E1798" s="487">
        <v>54.36</v>
      </c>
      <c r="F1798" s="487">
        <v>18.809999999999999</v>
      </c>
      <c r="G1798" s="487">
        <v>35.549999999999997</v>
      </c>
      <c r="H1798" s="487">
        <v>0</v>
      </c>
      <c r="I1798" s="487">
        <v>0</v>
      </c>
      <c r="J1798" s="487">
        <v>0</v>
      </c>
    </row>
    <row r="1799" spans="1:10" x14ac:dyDescent="0.25">
      <c r="A1799" s="487">
        <v>94282</v>
      </c>
      <c r="B1799" s="6" t="s">
        <v>1593</v>
      </c>
      <c r="C1799" s="6" t="s">
        <v>79</v>
      </c>
      <c r="D1799" s="6" t="s">
        <v>108</v>
      </c>
      <c r="E1799" s="487">
        <v>67.55</v>
      </c>
      <c r="F1799" s="487">
        <v>29.07</v>
      </c>
      <c r="G1799" s="487">
        <v>38.479999999999997</v>
      </c>
      <c r="H1799" s="487">
        <v>0</v>
      </c>
      <c r="I1799" s="487">
        <v>0</v>
      </c>
      <c r="J1799" s="487">
        <v>0</v>
      </c>
    </row>
    <row r="1800" spans="1:10" x14ac:dyDescent="0.25">
      <c r="A1800" s="487">
        <v>94283</v>
      </c>
      <c r="B1800" s="6" t="s">
        <v>1594</v>
      </c>
      <c r="C1800" s="6" t="s">
        <v>79</v>
      </c>
      <c r="D1800" s="6" t="s">
        <v>108</v>
      </c>
      <c r="E1800" s="487">
        <v>70.36</v>
      </c>
      <c r="F1800" s="487">
        <v>20.52</v>
      </c>
      <c r="G1800" s="487">
        <v>49.84</v>
      </c>
      <c r="H1800" s="487">
        <v>0</v>
      </c>
      <c r="I1800" s="487">
        <v>0</v>
      </c>
      <c r="J1800" s="487">
        <v>0</v>
      </c>
    </row>
    <row r="1801" spans="1:10" x14ac:dyDescent="0.25">
      <c r="A1801" s="487">
        <v>94284</v>
      </c>
      <c r="B1801" s="6" t="s">
        <v>1595</v>
      </c>
      <c r="C1801" s="6" t="s">
        <v>79</v>
      </c>
      <c r="D1801" s="6" t="s">
        <v>108</v>
      </c>
      <c r="E1801" s="487">
        <v>83.55</v>
      </c>
      <c r="F1801" s="487">
        <v>30.76</v>
      </c>
      <c r="G1801" s="487">
        <v>52.79</v>
      </c>
      <c r="H1801" s="487">
        <v>0</v>
      </c>
      <c r="I1801" s="487">
        <v>0</v>
      </c>
      <c r="J1801" s="487">
        <v>0</v>
      </c>
    </row>
    <row r="1802" spans="1:10" x14ac:dyDescent="0.25">
      <c r="A1802" s="487">
        <v>94285</v>
      </c>
      <c r="B1802" s="6" t="s">
        <v>1596</v>
      </c>
      <c r="C1802" s="6" t="s">
        <v>79</v>
      </c>
      <c r="D1802" s="6" t="s">
        <v>108</v>
      </c>
      <c r="E1802" s="487">
        <v>85.73</v>
      </c>
      <c r="F1802" s="487">
        <v>21.72</v>
      </c>
      <c r="G1802" s="487">
        <v>64.010000000000005</v>
      </c>
      <c r="H1802" s="487">
        <v>0</v>
      </c>
      <c r="I1802" s="487">
        <v>0</v>
      </c>
      <c r="J1802" s="487">
        <v>0</v>
      </c>
    </row>
    <row r="1803" spans="1:10" x14ac:dyDescent="0.25">
      <c r="A1803" s="487">
        <v>94286</v>
      </c>
      <c r="B1803" s="6" t="s">
        <v>1597</v>
      </c>
      <c r="C1803" s="6" t="s">
        <v>79</v>
      </c>
      <c r="D1803" s="6" t="s">
        <v>108</v>
      </c>
      <c r="E1803" s="487">
        <v>98.92</v>
      </c>
      <c r="F1803" s="487">
        <v>31.97</v>
      </c>
      <c r="G1803" s="487">
        <v>66.95</v>
      </c>
      <c r="H1803" s="487">
        <v>0</v>
      </c>
      <c r="I1803" s="487">
        <v>0</v>
      </c>
      <c r="J1803" s="487">
        <v>0</v>
      </c>
    </row>
    <row r="1804" spans="1:10" x14ac:dyDescent="0.25">
      <c r="A1804" s="487">
        <v>94287</v>
      </c>
      <c r="B1804" s="6" t="s">
        <v>1598</v>
      </c>
      <c r="C1804" s="6" t="s">
        <v>79</v>
      </c>
      <c r="D1804" s="6" t="s">
        <v>108</v>
      </c>
      <c r="E1804" s="487">
        <v>42.46</v>
      </c>
      <c r="F1804" s="487">
        <v>17.16</v>
      </c>
      <c r="G1804" s="487">
        <v>25.3</v>
      </c>
      <c r="H1804" s="487">
        <v>0</v>
      </c>
      <c r="I1804" s="487">
        <v>0</v>
      </c>
      <c r="J1804" s="487">
        <v>0</v>
      </c>
    </row>
    <row r="1805" spans="1:10" x14ac:dyDescent="0.25">
      <c r="A1805" s="487">
        <v>94288</v>
      </c>
      <c r="B1805" s="6" t="s">
        <v>1599</v>
      </c>
      <c r="C1805" s="6" t="s">
        <v>79</v>
      </c>
      <c r="D1805" s="6" t="s">
        <v>108</v>
      </c>
      <c r="E1805" s="487">
        <v>53.99</v>
      </c>
      <c r="F1805" s="487">
        <v>26.12</v>
      </c>
      <c r="G1805" s="487">
        <v>27.87</v>
      </c>
      <c r="H1805" s="487">
        <v>0</v>
      </c>
      <c r="I1805" s="487">
        <v>0</v>
      </c>
      <c r="J1805" s="487">
        <v>0</v>
      </c>
    </row>
    <row r="1806" spans="1:10" x14ac:dyDescent="0.25">
      <c r="A1806" s="487">
        <v>94289</v>
      </c>
      <c r="B1806" s="6" t="s">
        <v>1600</v>
      </c>
      <c r="C1806" s="6" t="s">
        <v>79</v>
      </c>
      <c r="D1806" s="6" t="s">
        <v>108</v>
      </c>
      <c r="E1806" s="487">
        <v>53.9</v>
      </c>
      <c r="F1806" s="487">
        <v>18.66</v>
      </c>
      <c r="G1806" s="487">
        <v>35.24</v>
      </c>
      <c r="H1806" s="487">
        <v>0</v>
      </c>
      <c r="I1806" s="487">
        <v>0</v>
      </c>
      <c r="J1806" s="487">
        <v>0</v>
      </c>
    </row>
    <row r="1807" spans="1:10" x14ac:dyDescent="0.25">
      <c r="A1807" s="487">
        <v>94290</v>
      </c>
      <c r="B1807" s="6" t="s">
        <v>1601</v>
      </c>
      <c r="C1807" s="6" t="s">
        <v>79</v>
      </c>
      <c r="D1807" s="6" t="s">
        <v>108</v>
      </c>
      <c r="E1807" s="487">
        <v>65.44</v>
      </c>
      <c r="F1807" s="487">
        <v>27.63</v>
      </c>
      <c r="G1807" s="487">
        <v>37.81</v>
      </c>
      <c r="H1807" s="487">
        <v>0</v>
      </c>
      <c r="I1807" s="487">
        <v>0</v>
      </c>
      <c r="J1807" s="487">
        <v>0</v>
      </c>
    </row>
    <row r="1808" spans="1:10" x14ac:dyDescent="0.25">
      <c r="A1808" s="487">
        <v>94291</v>
      </c>
      <c r="B1808" s="6" t="s">
        <v>1602</v>
      </c>
      <c r="C1808" s="6" t="s">
        <v>79</v>
      </c>
      <c r="D1808" s="6" t="s">
        <v>108</v>
      </c>
      <c r="E1808" s="487">
        <v>64.790000000000006</v>
      </c>
      <c r="F1808" s="487">
        <v>19.73</v>
      </c>
      <c r="G1808" s="487">
        <v>45.06</v>
      </c>
      <c r="H1808" s="487">
        <v>0</v>
      </c>
      <c r="I1808" s="487">
        <v>0</v>
      </c>
      <c r="J1808" s="487">
        <v>0</v>
      </c>
    </row>
    <row r="1809" spans="1:10" x14ac:dyDescent="0.25">
      <c r="A1809" s="487">
        <v>94292</v>
      </c>
      <c r="B1809" s="6" t="s">
        <v>1603</v>
      </c>
      <c r="C1809" s="6" t="s">
        <v>79</v>
      </c>
      <c r="D1809" s="6" t="s">
        <v>108</v>
      </c>
      <c r="E1809" s="487">
        <v>76.33</v>
      </c>
      <c r="F1809" s="487">
        <v>28.69</v>
      </c>
      <c r="G1809" s="487">
        <v>47.64</v>
      </c>
      <c r="H1809" s="487">
        <v>0</v>
      </c>
      <c r="I1809" s="487">
        <v>0</v>
      </c>
      <c r="J1809" s="487">
        <v>0</v>
      </c>
    </row>
    <row r="1810" spans="1:10" x14ac:dyDescent="0.25">
      <c r="A1810" s="487">
        <v>94293</v>
      </c>
      <c r="B1810" s="6" t="s">
        <v>1604</v>
      </c>
      <c r="C1810" s="6" t="s">
        <v>79</v>
      </c>
      <c r="D1810" s="6" t="s">
        <v>108</v>
      </c>
      <c r="E1810" s="487">
        <v>168.93</v>
      </c>
      <c r="F1810" s="487">
        <v>31.43</v>
      </c>
      <c r="G1810" s="487">
        <v>137.5</v>
      </c>
      <c r="H1810" s="487">
        <v>0</v>
      </c>
      <c r="I1810" s="487">
        <v>0</v>
      </c>
      <c r="J1810" s="487">
        <v>0</v>
      </c>
    </row>
    <row r="1811" spans="1:10" x14ac:dyDescent="0.25">
      <c r="A1811" s="487">
        <v>94294</v>
      </c>
      <c r="B1811" s="6" t="s">
        <v>1605</v>
      </c>
      <c r="C1811" s="6" t="s">
        <v>79</v>
      </c>
      <c r="D1811" s="6" t="s">
        <v>108</v>
      </c>
      <c r="E1811" s="487">
        <v>8.9700000000000006</v>
      </c>
      <c r="F1811" s="487">
        <v>2.82</v>
      </c>
      <c r="G1811" s="487">
        <v>6.1</v>
      </c>
      <c r="H1811" s="487">
        <v>0.03</v>
      </c>
      <c r="I1811" s="487">
        <v>0</v>
      </c>
      <c r="J1811" s="487">
        <v>0.02</v>
      </c>
    </row>
    <row r="1812" spans="1:10" x14ac:dyDescent="0.25">
      <c r="A1812" s="487">
        <v>104491</v>
      </c>
      <c r="B1812" s="6" t="s">
        <v>9605</v>
      </c>
      <c r="C1812" s="6" t="s">
        <v>79</v>
      </c>
      <c r="D1812" s="6" t="s">
        <v>108</v>
      </c>
      <c r="E1812" s="488">
        <v>3885.34</v>
      </c>
      <c r="F1812" s="487">
        <v>56.07</v>
      </c>
      <c r="G1812" s="488">
        <v>3797.37</v>
      </c>
      <c r="H1812" s="487">
        <v>31.9</v>
      </c>
      <c r="I1812" s="487">
        <v>0</v>
      </c>
      <c r="J1812" s="487">
        <v>0</v>
      </c>
    </row>
    <row r="1813" spans="1:10" x14ac:dyDescent="0.25">
      <c r="A1813" s="487">
        <v>104492</v>
      </c>
      <c r="B1813" s="6" t="s">
        <v>9606</v>
      </c>
      <c r="C1813" s="6" t="s">
        <v>79</v>
      </c>
      <c r="D1813" s="6" t="s">
        <v>108</v>
      </c>
      <c r="E1813" s="488">
        <v>4857.1000000000004</v>
      </c>
      <c r="F1813" s="487">
        <v>68.489999999999995</v>
      </c>
      <c r="G1813" s="488">
        <v>4754.8100000000004</v>
      </c>
      <c r="H1813" s="487">
        <v>33.799999999999997</v>
      </c>
      <c r="I1813" s="487">
        <v>0</v>
      </c>
      <c r="J1813" s="487">
        <v>0</v>
      </c>
    </row>
    <row r="1814" spans="1:10" x14ac:dyDescent="0.25">
      <c r="A1814" s="487">
        <v>104494</v>
      </c>
      <c r="B1814" s="6" t="s">
        <v>9607</v>
      </c>
      <c r="C1814" s="6" t="s">
        <v>79</v>
      </c>
      <c r="D1814" s="6" t="s">
        <v>108</v>
      </c>
      <c r="E1814" s="488">
        <v>6558.42</v>
      </c>
      <c r="F1814" s="487">
        <v>80.17</v>
      </c>
      <c r="G1814" s="488">
        <v>6438.39</v>
      </c>
      <c r="H1814" s="487">
        <v>39.86</v>
      </c>
      <c r="I1814" s="487">
        <v>0</v>
      </c>
      <c r="J1814" s="487">
        <v>0</v>
      </c>
    </row>
    <row r="1815" spans="1:10" x14ac:dyDescent="0.25">
      <c r="A1815" s="487">
        <v>104497</v>
      </c>
      <c r="B1815" s="6" t="s">
        <v>9608</v>
      </c>
      <c r="C1815" s="6" t="s">
        <v>79</v>
      </c>
      <c r="D1815" s="6" t="s">
        <v>108</v>
      </c>
      <c r="E1815" s="488">
        <v>7854.04</v>
      </c>
      <c r="F1815" s="487">
        <v>102.9</v>
      </c>
      <c r="G1815" s="488">
        <v>7622.11</v>
      </c>
      <c r="H1815" s="487">
        <v>127.16</v>
      </c>
      <c r="I1815" s="487">
        <v>0</v>
      </c>
      <c r="J1815" s="487">
        <v>1.87</v>
      </c>
    </row>
    <row r="1816" spans="1:10" x14ac:dyDescent="0.25">
      <c r="A1816" s="487">
        <v>104515</v>
      </c>
      <c r="B1816" s="6" t="s">
        <v>9609</v>
      </c>
      <c r="C1816" s="6" t="s">
        <v>87</v>
      </c>
      <c r="D1816" s="6" t="s">
        <v>108</v>
      </c>
      <c r="E1816" s="487">
        <v>33.229999999999997</v>
      </c>
      <c r="F1816" s="487">
        <v>0.3</v>
      </c>
      <c r="G1816" s="487">
        <v>32.93</v>
      </c>
      <c r="H1816" s="487">
        <v>0</v>
      </c>
      <c r="I1816" s="487">
        <v>0</v>
      </c>
      <c r="J1816" s="487">
        <v>0</v>
      </c>
    </row>
    <row r="1817" spans="1:10" x14ac:dyDescent="0.25">
      <c r="A1817" s="487">
        <v>102727</v>
      </c>
      <c r="B1817" s="6" t="s">
        <v>1606</v>
      </c>
      <c r="C1817" s="6" t="s">
        <v>87</v>
      </c>
      <c r="D1817" s="6" t="s">
        <v>108</v>
      </c>
      <c r="E1817" s="487">
        <v>110.14</v>
      </c>
      <c r="F1817" s="487">
        <v>34.76</v>
      </c>
      <c r="G1817" s="487">
        <v>67.72</v>
      </c>
      <c r="H1817" s="487">
        <v>7.66</v>
      </c>
      <c r="I1817" s="487">
        <v>0</v>
      </c>
      <c r="J1817" s="487">
        <v>0</v>
      </c>
    </row>
    <row r="1818" spans="1:10" x14ac:dyDescent="0.25">
      <c r="A1818" s="487">
        <v>102728</v>
      </c>
      <c r="B1818" s="6" t="s">
        <v>1607</v>
      </c>
      <c r="C1818" s="6" t="s">
        <v>77</v>
      </c>
      <c r="D1818" s="6" t="s">
        <v>108</v>
      </c>
      <c r="E1818" s="487">
        <v>14.75</v>
      </c>
      <c r="F1818" s="487">
        <v>3.58</v>
      </c>
      <c r="G1818" s="487">
        <v>11.17</v>
      </c>
      <c r="H1818" s="487">
        <v>0</v>
      </c>
      <c r="I1818" s="487">
        <v>0</v>
      </c>
      <c r="J1818" s="487">
        <v>0</v>
      </c>
    </row>
    <row r="1819" spans="1:10" x14ac:dyDescent="0.25">
      <c r="A1819" s="487">
        <v>102729</v>
      </c>
      <c r="B1819" s="6" t="s">
        <v>1608</v>
      </c>
      <c r="C1819" s="6" t="s">
        <v>77</v>
      </c>
      <c r="D1819" s="6" t="s">
        <v>108</v>
      </c>
      <c r="E1819" s="487">
        <v>13.75</v>
      </c>
      <c r="F1819" s="487">
        <v>2.4900000000000002</v>
      </c>
      <c r="G1819" s="487">
        <v>11.26</v>
      </c>
      <c r="H1819" s="487">
        <v>0</v>
      </c>
      <c r="I1819" s="487">
        <v>0</v>
      </c>
      <c r="J1819" s="487">
        <v>0</v>
      </c>
    </row>
    <row r="1820" spans="1:10" x14ac:dyDescent="0.25">
      <c r="A1820" s="487">
        <v>102730</v>
      </c>
      <c r="B1820" s="6" t="s">
        <v>1609</v>
      </c>
      <c r="C1820" s="6" t="s">
        <v>77</v>
      </c>
      <c r="D1820" s="6" t="s">
        <v>108</v>
      </c>
      <c r="E1820" s="487">
        <v>12.26</v>
      </c>
      <c r="F1820" s="487">
        <v>1.78</v>
      </c>
      <c r="G1820" s="487">
        <v>10.48</v>
      </c>
      <c r="H1820" s="487">
        <v>0</v>
      </c>
      <c r="I1820" s="487">
        <v>0</v>
      </c>
      <c r="J1820" s="487">
        <v>0</v>
      </c>
    </row>
    <row r="1821" spans="1:10" x14ac:dyDescent="0.25">
      <c r="A1821" s="487">
        <v>102731</v>
      </c>
      <c r="B1821" s="6" t="s">
        <v>1610</v>
      </c>
      <c r="C1821" s="6" t="s">
        <v>77</v>
      </c>
      <c r="D1821" s="6" t="s">
        <v>108</v>
      </c>
      <c r="E1821" s="487">
        <v>10.3</v>
      </c>
      <c r="F1821" s="487">
        <v>1.26</v>
      </c>
      <c r="G1821" s="487">
        <v>9.0399999999999991</v>
      </c>
      <c r="H1821" s="487">
        <v>0</v>
      </c>
      <c r="I1821" s="487">
        <v>0</v>
      </c>
      <c r="J1821" s="487">
        <v>0</v>
      </c>
    </row>
    <row r="1822" spans="1:10" x14ac:dyDescent="0.25">
      <c r="A1822" s="487">
        <v>102732</v>
      </c>
      <c r="B1822" s="6" t="s">
        <v>1611</v>
      </c>
      <c r="C1822" s="6" t="s">
        <v>77</v>
      </c>
      <c r="D1822" s="6" t="s">
        <v>108</v>
      </c>
      <c r="E1822" s="487">
        <v>9.7200000000000006</v>
      </c>
      <c r="F1822" s="487">
        <v>0.81</v>
      </c>
      <c r="G1822" s="487">
        <v>8.91</v>
      </c>
      <c r="H1822" s="487">
        <v>0</v>
      </c>
      <c r="I1822" s="487">
        <v>0</v>
      </c>
      <c r="J1822" s="487">
        <v>0</v>
      </c>
    </row>
    <row r="1823" spans="1:10" x14ac:dyDescent="0.25">
      <c r="A1823" s="487">
        <v>102733</v>
      </c>
      <c r="B1823" s="6" t="s">
        <v>1612</v>
      </c>
      <c r="C1823" s="6" t="s">
        <v>77</v>
      </c>
      <c r="D1823" s="6" t="s">
        <v>108</v>
      </c>
      <c r="E1823" s="487">
        <v>10.83</v>
      </c>
      <c r="F1823" s="487">
        <v>0.52</v>
      </c>
      <c r="G1823" s="487">
        <v>10.31</v>
      </c>
      <c r="H1823" s="487">
        <v>0</v>
      </c>
      <c r="I1823" s="487">
        <v>0</v>
      </c>
      <c r="J1823" s="487">
        <v>0</v>
      </c>
    </row>
    <row r="1824" spans="1:10" x14ac:dyDescent="0.25">
      <c r="A1824" s="487">
        <v>102734</v>
      </c>
      <c r="B1824" s="6" t="s">
        <v>1613</v>
      </c>
      <c r="C1824" s="6" t="s">
        <v>77</v>
      </c>
      <c r="D1824" s="6" t="s">
        <v>108</v>
      </c>
      <c r="E1824" s="487">
        <v>13.77</v>
      </c>
      <c r="F1824" s="487">
        <v>2.67</v>
      </c>
      <c r="G1824" s="487">
        <v>11.1</v>
      </c>
      <c r="H1824" s="487">
        <v>0</v>
      </c>
      <c r="I1824" s="487">
        <v>0</v>
      </c>
      <c r="J1824" s="487">
        <v>0</v>
      </c>
    </row>
    <row r="1825" spans="1:10" x14ac:dyDescent="0.25">
      <c r="A1825" s="487">
        <v>102735</v>
      </c>
      <c r="B1825" s="6" t="s">
        <v>1614</v>
      </c>
      <c r="C1825" s="6" t="s">
        <v>77</v>
      </c>
      <c r="D1825" s="6" t="s">
        <v>108</v>
      </c>
      <c r="E1825" s="487">
        <v>12.93</v>
      </c>
      <c r="F1825" s="487">
        <v>1.8</v>
      </c>
      <c r="G1825" s="487">
        <v>11.13</v>
      </c>
      <c r="H1825" s="487">
        <v>0</v>
      </c>
      <c r="I1825" s="487">
        <v>0</v>
      </c>
      <c r="J1825" s="487">
        <v>0</v>
      </c>
    </row>
    <row r="1826" spans="1:10" x14ac:dyDescent="0.25">
      <c r="A1826" s="487">
        <v>102736</v>
      </c>
      <c r="B1826" s="6" t="s">
        <v>1615</v>
      </c>
      <c r="C1826" s="6" t="s">
        <v>62</v>
      </c>
      <c r="D1826" s="6" t="s">
        <v>437</v>
      </c>
      <c r="E1826" s="487">
        <v>614.89</v>
      </c>
      <c r="F1826" s="487">
        <v>35.31</v>
      </c>
      <c r="G1826" s="487">
        <v>579.47</v>
      </c>
      <c r="H1826" s="487">
        <v>0.09</v>
      </c>
      <c r="I1826" s="487">
        <v>0</v>
      </c>
      <c r="J1826" s="487">
        <v>0.02</v>
      </c>
    </row>
    <row r="1827" spans="1:10" x14ac:dyDescent="0.25">
      <c r="A1827" s="487">
        <v>102737</v>
      </c>
      <c r="B1827" s="6" t="s">
        <v>1616</v>
      </c>
      <c r="C1827" s="6" t="s">
        <v>40</v>
      </c>
      <c r="D1827" s="6" t="s">
        <v>437</v>
      </c>
      <c r="E1827" s="488">
        <v>1104.8800000000001</v>
      </c>
      <c r="F1827" s="487">
        <v>239.62</v>
      </c>
      <c r="G1827" s="487">
        <v>838.8</v>
      </c>
      <c r="H1827" s="487">
        <v>26.29</v>
      </c>
      <c r="I1827" s="487">
        <v>0</v>
      </c>
      <c r="J1827" s="487">
        <v>0.17</v>
      </c>
    </row>
    <row r="1828" spans="1:10" x14ac:dyDescent="0.25">
      <c r="A1828" s="487">
        <v>102738</v>
      </c>
      <c r="B1828" s="6" t="s">
        <v>1617</v>
      </c>
      <c r="C1828" s="6" t="s">
        <v>40</v>
      </c>
      <c r="D1828" s="6" t="s">
        <v>437</v>
      </c>
      <c r="E1828" s="488">
        <v>2249.31</v>
      </c>
      <c r="F1828" s="487">
        <v>468.99</v>
      </c>
      <c r="G1828" s="488">
        <v>1733.84</v>
      </c>
      <c r="H1828" s="487">
        <v>46.14</v>
      </c>
      <c r="I1828" s="487">
        <v>0</v>
      </c>
      <c r="J1828" s="487">
        <v>0.34</v>
      </c>
    </row>
    <row r="1829" spans="1:10" x14ac:dyDescent="0.25">
      <c r="A1829" s="487">
        <v>102739</v>
      </c>
      <c r="B1829" s="6" t="s">
        <v>1618</v>
      </c>
      <c r="C1829" s="6" t="s">
        <v>40</v>
      </c>
      <c r="D1829" s="6" t="s">
        <v>437</v>
      </c>
      <c r="E1829" s="488">
        <v>3760.71</v>
      </c>
      <c r="F1829" s="487">
        <v>766.47</v>
      </c>
      <c r="G1829" s="488">
        <v>2921.54</v>
      </c>
      <c r="H1829" s="487">
        <v>72.2</v>
      </c>
      <c r="I1829" s="487">
        <v>0</v>
      </c>
      <c r="J1829" s="487">
        <v>0.5</v>
      </c>
    </row>
    <row r="1830" spans="1:10" x14ac:dyDescent="0.25">
      <c r="A1830" s="487">
        <v>102740</v>
      </c>
      <c r="B1830" s="6" t="s">
        <v>1619</v>
      </c>
      <c r="C1830" s="6" t="s">
        <v>40</v>
      </c>
      <c r="D1830" s="6" t="s">
        <v>437</v>
      </c>
      <c r="E1830" s="488">
        <v>5623.93</v>
      </c>
      <c r="F1830" s="488">
        <v>1121.45</v>
      </c>
      <c r="G1830" s="488">
        <v>4402.09</v>
      </c>
      <c r="H1830" s="487">
        <v>99.7</v>
      </c>
      <c r="I1830" s="487">
        <v>0</v>
      </c>
      <c r="J1830" s="487">
        <v>0.69</v>
      </c>
    </row>
    <row r="1831" spans="1:10" x14ac:dyDescent="0.25">
      <c r="A1831" s="487">
        <v>102741</v>
      </c>
      <c r="B1831" s="6" t="s">
        <v>1620</v>
      </c>
      <c r="C1831" s="6" t="s">
        <v>40</v>
      </c>
      <c r="D1831" s="6" t="s">
        <v>437</v>
      </c>
      <c r="E1831" s="488">
        <v>7874.56</v>
      </c>
      <c r="F1831" s="488">
        <v>1538.05</v>
      </c>
      <c r="G1831" s="488">
        <v>6207.52</v>
      </c>
      <c r="H1831" s="487">
        <v>128.09</v>
      </c>
      <c r="I1831" s="487">
        <v>0</v>
      </c>
      <c r="J1831" s="487">
        <v>0.9</v>
      </c>
    </row>
    <row r="1832" spans="1:10" x14ac:dyDescent="0.25">
      <c r="A1832" s="487">
        <v>102742</v>
      </c>
      <c r="B1832" s="6" t="s">
        <v>1621</v>
      </c>
      <c r="C1832" s="6" t="s">
        <v>40</v>
      </c>
      <c r="D1832" s="6" t="s">
        <v>437</v>
      </c>
      <c r="E1832" s="488">
        <v>13597.02</v>
      </c>
      <c r="F1832" s="488">
        <v>2598.54</v>
      </c>
      <c r="G1832" s="488">
        <v>10797.61</v>
      </c>
      <c r="H1832" s="487">
        <v>199.37</v>
      </c>
      <c r="I1832" s="487">
        <v>0</v>
      </c>
      <c r="J1832" s="487">
        <v>1.5</v>
      </c>
    </row>
    <row r="1833" spans="1:10" x14ac:dyDescent="0.25">
      <c r="A1833" s="487">
        <v>102743</v>
      </c>
      <c r="B1833" s="6" t="s">
        <v>1622</v>
      </c>
      <c r="C1833" s="6" t="s">
        <v>40</v>
      </c>
      <c r="D1833" s="6" t="s">
        <v>437</v>
      </c>
      <c r="E1833" s="488">
        <v>4544.6499999999996</v>
      </c>
      <c r="F1833" s="487">
        <v>924.65</v>
      </c>
      <c r="G1833" s="488">
        <v>3535.22</v>
      </c>
      <c r="H1833" s="487">
        <v>83.98</v>
      </c>
      <c r="I1833" s="487">
        <v>0</v>
      </c>
      <c r="J1833" s="487">
        <v>0.8</v>
      </c>
    </row>
    <row r="1834" spans="1:10" x14ac:dyDescent="0.25">
      <c r="A1834" s="487">
        <v>102744</v>
      </c>
      <c r="B1834" s="6" t="s">
        <v>1623</v>
      </c>
      <c r="C1834" s="6" t="s">
        <v>40</v>
      </c>
      <c r="D1834" s="6" t="s">
        <v>437</v>
      </c>
      <c r="E1834" s="488">
        <v>6793.57</v>
      </c>
      <c r="F1834" s="488">
        <v>1350.5</v>
      </c>
      <c r="G1834" s="488">
        <v>5326.28</v>
      </c>
      <c r="H1834" s="487">
        <v>115.68</v>
      </c>
      <c r="I1834" s="487">
        <v>0</v>
      </c>
      <c r="J1834" s="487">
        <v>1.1100000000000001</v>
      </c>
    </row>
    <row r="1835" spans="1:10" x14ac:dyDescent="0.25">
      <c r="A1835" s="487">
        <v>102745</v>
      </c>
      <c r="B1835" s="6" t="s">
        <v>1624</v>
      </c>
      <c r="C1835" s="6" t="s">
        <v>40</v>
      </c>
      <c r="D1835" s="6" t="s">
        <v>437</v>
      </c>
      <c r="E1835" s="488">
        <v>9526.5</v>
      </c>
      <c r="F1835" s="488">
        <v>1852.65</v>
      </c>
      <c r="G1835" s="488">
        <v>7524.04</v>
      </c>
      <c r="H1835" s="487">
        <v>148.36000000000001</v>
      </c>
      <c r="I1835" s="487">
        <v>0</v>
      </c>
      <c r="J1835" s="487">
        <v>1.45</v>
      </c>
    </row>
    <row r="1836" spans="1:10" x14ac:dyDescent="0.25">
      <c r="A1836" s="487">
        <v>102746</v>
      </c>
      <c r="B1836" s="6" t="s">
        <v>1625</v>
      </c>
      <c r="C1836" s="6" t="s">
        <v>40</v>
      </c>
      <c r="D1836" s="6" t="s">
        <v>437</v>
      </c>
      <c r="E1836" s="488">
        <v>16467.16</v>
      </c>
      <c r="F1836" s="488">
        <v>3128.56</v>
      </c>
      <c r="G1836" s="488">
        <v>13107.37</v>
      </c>
      <c r="H1836" s="487">
        <v>228.79</v>
      </c>
      <c r="I1836" s="487">
        <v>0</v>
      </c>
      <c r="J1836" s="487">
        <v>2.44</v>
      </c>
    </row>
    <row r="1837" spans="1:10" x14ac:dyDescent="0.25">
      <c r="A1837" s="487">
        <v>102747</v>
      </c>
      <c r="B1837" s="6" t="s">
        <v>1626</v>
      </c>
      <c r="C1837" s="6" t="s">
        <v>40</v>
      </c>
      <c r="D1837" s="6" t="s">
        <v>437</v>
      </c>
      <c r="E1837" s="488">
        <v>8413.5499999999993</v>
      </c>
      <c r="F1837" s="488">
        <v>1655.71</v>
      </c>
      <c r="G1837" s="488">
        <v>6621.62</v>
      </c>
      <c r="H1837" s="487">
        <v>134.69</v>
      </c>
      <c r="I1837" s="487">
        <v>0</v>
      </c>
      <c r="J1837" s="487">
        <v>1.53</v>
      </c>
    </row>
    <row r="1838" spans="1:10" x14ac:dyDescent="0.25">
      <c r="A1838" s="487">
        <v>102748</v>
      </c>
      <c r="B1838" s="6" t="s">
        <v>1627</v>
      </c>
      <c r="C1838" s="6" t="s">
        <v>40</v>
      </c>
      <c r="D1838" s="6" t="s">
        <v>437</v>
      </c>
      <c r="E1838" s="488">
        <v>11749.25</v>
      </c>
      <c r="F1838" s="488">
        <v>2263.33</v>
      </c>
      <c r="G1838" s="488">
        <v>9311.7999999999993</v>
      </c>
      <c r="H1838" s="487">
        <v>172.12</v>
      </c>
      <c r="I1838" s="487">
        <v>0</v>
      </c>
      <c r="J1838" s="487">
        <v>2</v>
      </c>
    </row>
    <row r="1839" spans="1:10" x14ac:dyDescent="0.25">
      <c r="A1839" s="487">
        <v>102749</v>
      </c>
      <c r="B1839" s="6" t="s">
        <v>1628</v>
      </c>
      <c r="C1839" s="6" t="s">
        <v>40</v>
      </c>
      <c r="D1839" s="6" t="s">
        <v>437</v>
      </c>
      <c r="E1839" s="488">
        <v>20112.169999999998</v>
      </c>
      <c r="F1839" s="488">
        <v>3784.82</v>
      </c>
      <c r="G1839" s="488">
        <v>16063.44</v>
      </c>
      <c r="H1839" s="487">
        <v>260.52999999999997</v>
      </c>
      <c r="I1839" s="487">
        <v>0</v>
      </c>
      <c r="J1839" s="487">
        <v>3.38</v>
      </c>
    </row>
    <row r="1840" spans="1:10" x14ac:dyDescent="0.25">
      <c r="A1840" s="487">
        <v>102750</v>
      </c>
      <c r="B1840" s="6" t="s">
        <v>1629</v>
      </c>
      <c r="C1840" s="6" t="s">
        <v>40</v>
      </c>
      <c r="D1840" s="6" t="s">
        <v>437</v>
      </c>
      <c r="E1840" s="488">
        <v>2737.53</v>
      </c>
      <c r="F1840" s="487">
        <v>562.29999999999995</v>
      </c>
      <c r="G1840" s="488">
        <v>2121.7800000000002</v>
      </c>
      <c r="H1840" s="487">
        <v>53.04</v>
      </c>
      <c r="I1840" s="487">
        <v>0</v>
      </c>
      <c r="J1840" s="487">
        <v>0.41</v>
      </c>
    </row>
    <row r="1841" spans="1:10" x14ac:dyDescent="0.25">
      <c r="A1841" s="487">
        <v>102751</v>
      </c>
      <c r="B1841" s="6" t="s">
        <v>1630</v>
      </c>
      <c r="C1841" s="6" t="s">
        <v>40</v>
      </c>
      <c r="D1841" s="6" t="s">
        <v>437</v>
      </c>
      <c r="E1841" s="488">
        <v>4738.74</v>
      </c>
      <c r="F1841" s="487">
        <v>934.18</v>
      </c>
      <c r="G1841" s="488">
        <v>3724.71</v>
      </c>
      <c r="H1841" s="487">
        <v>79.260000000000005</v>
      </c>
      <c r="I1841" s="487">
        <v>0</v>
      </c>
      <c r="J1841" s="487">
        <v>0.59</v>
      </c>
    </row>
    <row r="1842" spans="1:10" x14ac:dyDescent="0.25">
      <c r="A1842" s="487">
        <v>102752</v>
      </c>
      <c r="B1842" s="6" t="s">
        <v>1631</v>
      </c>
      <c r="C1842" s="6" t="s">
        <v>40</v>
      </c>
      <c r="D1842" s="6" t="s">
        <v>437</v>
      </c>
      <c r="E1842" s="488">
        <v>7528.38</v>
      </c>
      <c r="F1842" s="488">
        <v>1438.3</v>
      </c>
      <c r="G1842" s="488">
        <v>5978.35</v>
      </c>
      <c r="H1842" s="487">
        <v>110.93</v>
      </c>
      <c r="I1842" s="487">
        <v>0</v>
      </c>
      <c r="J1842" s="487">
        <v>0.8</v>
      </c>
    </row>
    <row r="1843" spans="1:10" x14ac:dyDescent="0.25">
      <c r="A1843" s="487">
        <v>102753</v>
      </c>
      <c r="B1843" s="6" t="s">
        <v>1632</v>
      </c>
      <c r="C1843" s="6" t="s">
        <v>40</v>
      </c>
      <c r="D1843" s="6" t="s">
        <v>437</v>
      </c>
      <c r="E1843" s="488">
        <v>11118.13</v>
      </c>
      <c r="F1843" s="488">
        <v>2065.42</v>
      </c>
      <c r="G1843" s="488">
        <v>8906.9</v>
      </c>
      <c r="H1843" s="487">
        <v>144.80000000000001</v>
      </c>
      <c r="I1843" s="487">
        <v>0</v>
      </c>
      <c r="J1843" s="487">
        <v>1.01</v>
      </c>
    </row>
    <row r="1844" spans="1:10" x14ac:dyDescent="0.25">
      <c r="A1844" s="487">
        <v>102754</v>
      </c>
      <c r="B1844" s="6" t="s">
        <v>1633</v>
      </c>
      <c r="C1844" s="6" t="s">
        <v>40</v>
      </c>
      <c r="D1844" s="6" t="s">
        <v>437</v>
      </c>
      <c r="E1844" s="488">
        <v>21056.19</v>
      </c>
      <c r="F1844" s="488">
        <v>3807.21</v>
      </c>
      <c r="G1844" s="488">
        <v>17016.25</v>
      </c>
      <c r="H1844" s="487">
        <v>230.81</v>
      </c>
      <c r="I1844" s="487">
        <v>0</v>
      </c>
      <c r="J1844" s="487">
        <v>1.92</v>
      </c>
    </row>
    <row r="1845" spans="1:10" x14ac:dyDescent="0.25">
      <c r="A1845" s="487">
        <v>102755</v>
      </c>
      <c r="B1845" s="6" t="s">
        <v>1634</v>
      </c>
      <c r="C1845" s="6" t="s">
        <v>40</v>
      </c>
      <c r="D1845" s="6" t="s">
        <v>437</v>
      </c>
      <c r="E1845" s="488">
        <v>10489.33</v>
      </c>
      <c r="F1845" s="488">
        <v>1959.87</v>
      </c>
      <c r="G1845" s="488">
        <v>8387.2800000000007</v>
      </c>
      <c r="H1845" s="487">
        <v>140.93</v>
      </c>
      <c r="I1845" s="487">
        <v>0</v>
      </c>
      <c r="J1845" s="487">
        <v>1.25</v>
      </c>
    </row>
    <row r="1846" spans="1:10" x14ac:dyDescent="0.25">
      <c r="A1846" s="487">
        <v>102756</v>
      </c>
      <c r="B1846" s="6" t="s">
        <v>1635</v>
      </c>
      <c r="C1846" s="6" t="s">
        <v>40</v>
      </c>
      <c r="D1846" s="6" t="s">
        <v>437</v>
      </c>
      <c r="E1846" s="488">
        <v>15542.74</v>
      </c>
      <c r="F1846" s="488">
        <v>2820.61</v>
      </c>
      <c r="G1846" s="488">
        <v>12537.69</v>
      </c>
      <c r="H1846" s="487">
        <v>182.86</v>
      </c>
      <c r="I1846" s="487">
        <v>0</v>
      </c>
      <c r="J1846" s="487">
        <v>1.58</v>
      </c>
    </row>
    <row r="1847" spans="1:10" x14ac:dyDescent="0.25">
      <c r="A1847" s="487">
        <v>102757</v>
      </c>
      <c r="B1847" s="6" t="s">
        <v>1636</v>
      </c>
      <c r="C1847" s="6" t="s">
        <v>40</v>
      </c>
      <c r="D1847" s="6" t="s">
        <v>437</v>
      </c>
      <c r="E1847" s="488">
        <v>28807.14</v>
      </c>
      <c r="F1847" s="488">
        <v>5084.8</v>
      </c>
      <c r="G1847" s="488">
        <v>23438.7</v>
      </c>
      <c r="H1847" s="487">
        <v>280.7</v>
      </c>
      <c r="I1847" s="487">
        <v>0</v>
      </c>
      <c r="J1847" s="487">
        <v>2.94</v>
      </c>
    </row>
    <row r="1848" spans="1:10" x14ac:dyDescent="0.25">
      <c r="A1848" s="487">
        <v>102758</v>
      </c>
      <c r="B1848" s="6" t="s">
        <v>1637</v>
      </c>
      <c r="C1848" s="6" t="s">
        <v>40</v>
      </c>
      <c r="D1848" s="6" t="s">
        <v>437</v>
      </c>
      <c r="E1848" s="488">
        <v>13463.73</v>
      </c>
      <c r="F1848" s="488">
        <v>2485.08</v>
      </c>
      <c r="G1848" s="488">
        <v>10806.06</v>
      </c>
      <c r="H1848" s="487">
        <v>170.89</v>
      </c>
      <c r="I1848" s="487">
        <v>0</v>
      </c>
      <c r="J1848" s="487">
        <v>1.7</v>
      </c>
    </row>
    <row r="1849" spans="1:10" x14ac:dyDescent="0.25">
      <c r="A1849" s="487">
        <v>102759</v>
      </c>
      <c r="B1849" s="6" t="s">
        <v>1638</v>
      </c>
      <c r="C1849" s="6" t="s">
        <v>40</v>
      </c>
      <c r="D1849" s="6" t="s">
        <v>437</v>
      </c>
      <c r="E1849" s="488">
        <v>19987.669999999998</v>
      </c>
      <c r="F1849" s="488">
        <v>3581.22</v>
      </c>
      <c r="G1849" s="488">
        <v>16183.4</v>
      </c>
      <c r="H1849" s="487">
        <v>220.9</v>
      </c>
      <c r="I1849" s="487">
        <v>0</v>
      </c>
      <c r="J1849" s="487">
        <v>2.15</v>
      </c>
    </row>
    <row r="1850" spans="1:10" x14ac:dyDescent="0.25">
      <c r="A1850" s="487">
        <v>102760</v>
      </c>
      <c r="B1850" s="6" t="s">
        <v>1639</v>
      </c>
      <c r="C1850" s="6" t="s">
        <v>40</v>
      </c>
      <c r="D1850" s="6" t="s">
        <v>437</v>
      </c>
      <c r="E1850" s="488">
        <v>36707.199999999997</v>
      </c>
      <c r="F1850" s="488">
        <v>6396.04</v>
      </c>
      <c r="G1850" s="488">
        <v>29974.27</v>
      </c>
      <c r="H1850" s="487">
        <v>332.94</v>
      </c>
      <c r="I1850" s="487">
        <v>0</v>
      </c>
      <c r="J1850" s="487">
        <v>3.95</v>
      </c>
    </row>
    <row r="1851" spans="1:10" x14ac:dyDescent="0.25">
      <c r="A1851" s="487">
        <v>102761</v>
      </c>
      <c r="B1851" s="6" t="s">
        <v>1640</v>
      </c>
      <c r="C1851" s="6" t="s">
        <v>40</v>
      </c>
      <c r="D1851" s="6" t="s">
        <v>437</v>
      </c>
      <c r="E1851" s="488">
        <v>13160.67</v>
      </c>
      <c r="F1851" s="488">
        <v>2820.72</v>
      </c>
      <c r="G1851" s="488">
        <v>10025.42</v>
      </c>
      <c r="H1851" s="487">
        <v>312.83999999999997</v>
      </c>
      <c r="I1851" s="487">
        <v>0</v>
      </c>
      <c r="J1851" s="487">
        <v>1.69</v>
      </c>
    </row>
    <row r="1852" spans="1:10" x14ac:dyDescent="0.25">
      <c r="A1852" s="487">
        <v>102762</v>
      </c>
      <c r="B1852" s="6" t="s">
        <v>1641</v>
      </c>
      <c r="C1852" s="6" t="s">
        <v>40</v>
      </c>
      <c r="D1852" s="6" t="s">
        <v>437</v>
      </c>
      <c r="E1852" s="488">
        <v>20227.97</v>
      </c>
      <c r="F1852" s="488">
        <v>4033.02</v>
      </c>
      <c r="G1852" s="488">
        <v>15767.63</v>
      </c>
      <c r="H1852" s="487">
        <v>424.57</v>
      </c>
      <c r="I1852" s="487">
        <v>0</v>
      </c>
      <c r="J1852" s="487">
        <v>2.75</v>
      </c>
    </row>
    <row r="1853" spans="1:10" x14ac:dyDescent="0.25">
      <c r="A1853" s="487">
        <v>102763</v>
      </c>
      <c r="B1853" s="6" t="s">
        <v>1642</v>
      </c>
      <c r="C1853" s="6" t="s">
        <v>40</v>
      </c>
      <c r="D1853" s="6" t="s">
        <v>437</v>
      </c>
      <c r="E1853" s="488">
        <v>28036.71</v>
      </c>
      <c r="F1853" s="488">
        <v>5439.4</v>
      </c>
      <c r="G1853" s="488">
        <v>22047.71</v>
      </c>
      <c r="H1853" s="487">
        <v>545.58000000000004</v>
      </c>
      <c r="I1853" s="487">
        <v>0</v>
      </c>
      <c r="J1853" s="487">
        <v>4.0199999999999996</v>
      </c>
    </row>
    <row r="1854" spans="1:10" x14ac:dyDescent="0.25">
      <c r="A1854" s="487">
        <v>102764</v>
      </c>
      <c r="B1854" s="6" t="s">
        <v>1643</v>
      </c>
      <c r="C1854" s="6" t="s">
        <v>40</v>
      </c>
      <c r="D1854" s="6" t="s">
        <v>437</v>
      </c>
      <c r="E1854" s="488">
        <v>39427.730000000003</v>
      </c>
      <c r="F1854" s="488">
        <v>7103.84</v>
      </c>
      <c r="G1854" s="488">
        <v>31635.69</v>
      </c>
      <c r="H1854" s="487">
        <v>682.6</v>
      </c>
      <c r="I1854" s="487">
        <v>0</v>
      </c>
      <c r="J1854" s="487">
        <v>5.6</v>
      </c>
    </row>
    <row r="1855" spans="1:10" x14ac:dyDescent="0.25">
      <c r="A1855" s="487">
        <v>102765</v>
      </c>
      <c r="B1855" s="6" t="s">
        <v>1644</v>
      </c>
      <c r="C1855" s="6" t="s">
        <v>40</v>
      </c>
      <c r="D1855" s="6" t="s">
        <v>437</v>
      </c>
      <c r="E1855" s="488">
        <v>16371.92</v>
      </c>
      <c r="F1855" s="488">
        <v>3495.3</v>
      </c>
      <c r="G1855" s="488">
        <v>12485.06</v>
      </c>
      <c r="H1855" s="487">
        <v>388.97</v>
      </c>
      <c r="I1855" s="487">
        <v>0</v>
      </c>
      <c r="J1855" s="487">
        <v>2.59</v>
      </c>
    </row>
    <row r="1856" spans="1:10" x14ac:dyDescent="0.25">
      <c r="A1856" s="487">
        <v>102766</v>
      </c>
      <c r="B1856" s="6" t="s">
        <v>1645</v>
      </c>
      <c r="C1856" s="6" t="s">
        <v>40</v>
      </c>
      <c r="D1856" s="6" t="s">
        <v>437</v>
      </c>
      <c r="E1856" s="488">
        <v>24495.38</v>
      </c>
      <c r="F1856" s="488">
        <v>4878.0200000000004</v>
      </c>
      <c r="G1856" s="488">
        <v>19118.82</v>
      </c>
      <c r="H1856" s="487">
        <v>494.34</v>
      </c>
      <c r="I1856" s="487">
        <v>0</v>
      </c>
      <c r="J1856" s="487">
        <v>4.2</v>
      </c>
    </row>
    <row r="1857" spans="1:10" x14ac:dyDescent="0.25">
      <c r="A1857" s="487">
        <v>102767</v>
      </c>
      <c r="B1857" s="6" t="s">
        <v>1646</v>
      </c>
      <c r="C1857" s="6" t="s">
        <v>40</v>
      </c>
      <c r="D1857" s="6" t="s">
        <v>437</v>
      </c>
      <c r="E1857" s="488">
        <v>34165.9</v>
      </c>
      <c r="F1857" s="488">
        <v>6598.62</v>
      </c>
      <c r="G1857" s="488">
        <v>26926.31</v>
      </c>
      <c r="H1857" s="487">
        <v>634.80999999999995</v>
      </c>
      <c r="I1857" s="487">
        <v>0</v>
      </c>
      <c r="J1857" s="487">
        <v>6.16</v>
      </c>
    </row>
    <row r="1858" spans="1:10" x14ac:dyDescent="0.25">
      <c r="A1858" s="487">
        <v>102768</v>
      </c>
      <c r="B1858" s="6" t="s">
        <v>1647</v>
      </c>
      <c r="C1858" s="6" t="s">
        <v>40</v>
      </c>
      <c r="D1858" s="6" t="s">
        <v>437</v>
      </c>
      <c r="E1858" s="488">
        <v>47635.26</v>
      </c>
      <c r="F1858" s="488">
        <v>8524.49</v>
      </c>
      <c r="G1858" s="488">
        <v>38311.08</v>
      </c>
      <c r="H1858" s="487">
        <v>791.11</v>
      </c>
      <c r="I1858" s="487">
        <v>0</v>
      </c>
      <c r="J1858" s="487">
        <v>8.58</v>
      </c>
    </row>
    <row r="1859" spans="1:10" x14ac:dyDescent="0.25">
      <c r="A1859" s="487">
        <v>102769</v>
      </c>
      <c r="B1859" s="6" t="s">
        <v>1648</v>
      </c>
      <c r="C1859" s="6" t="s">
        <v>40</v>
      </c>
      <c r="D1859" s="6" t="s">
        <v>437</v>
      </c>
      <c r="E1859" s="488">
        <v>18871.38</v>
      </c>
      <c r="F1859" s="488">
        <v>3956.25</v>
      </c>
      <c r="G1859" s="488">
        <v>14492.54</v>
      </c>
      <c r="H1859" s="487">
        <v>419.08</v>
      </c>
      <c r="I1859" s="487">
        <v>0</v>
      </c>
      <c r="J1859" s="487">
        <v>3.51</v>
      </c>
    </row>
    <row r="1860" spans="1:10" x14ac:dyDescent="0.25">
      <c r="A1860" s="487">
        <v>102770</v>
      </c>
      <c r="B1860" s="6" t="s">
        <v>1649</v>
      </c>
      <c r="C1860" s="6" t="s">
        <v>40</v>
      </c>
      <c r="D1860" s="6" t="s">
        <v>437</v>
      </c>
      <c r="E1860" s="488">
        <v>28816.1</v>
      </c>
      <c r="F1860" s="488">
        <v>5726.1</v>
      </c>
      <c r="G1860" s="488">
        <v>22520.240000000002</v>
      </c>
      <c r="H1860" s="487">
        <v>564.1</v>
      </c>
      <c r="I1860" s="487">
        <v>0</v>
      </c>
      <c r="J1860" s="487">
        <v>5.66</v>
      </c>
    </row>
    <row r="1861" spans="1:10" x14ac:dyDescent="0.25">
      <c r="A1861" s="487">
        <v>102771</v>
      </c>
      <c r="B1861" s="6" t="s">
        <v>1650</v>
      </c>
      <c r="C1861" s="6" t="s">
        <v>40</v>
      </c>
      <c r="D1861" s="6" t="s">
        <v>437</v>
      </c>
      <c r="E1861" s="488">
        <v>40169.69</v>
      </c>
      <c r="F1861" s="488">
        <v>7741.39</v>
      </c>
      <c r="G1861" s="488">
        <v>31698.52</v>
      </c>
      <c r="H1861" s="487">
        <v>721.48</v>
      </c>
      <c r="I1861" s="487">
        <v>0</v>
      </c>
      <c r="J1861" s="487">
        <v>8.3000000000000007</v>
      </c>
    </row>
    <row r="1862" spans="1:10" x14ac:dyDescent="0.25">
      <c r="A1862" s="487">
        <v>102772</v>
      </c>
      <c r="B1862" s="6" t="s">
        <v>1651</v>
      </c>
      <c r="C1862" s="6" t="s">
        <v>40</v>
      </c>
      <c r="D1862" s="6" t="s">
        <v>437</v>
      </c>
      <c r="E1862" s="488">
        <v>56393.82</v>
      </c>
      <c r="F1862" s="488">
        <v>10007.32</v>
      </c>
      <c r="G1862" s="488">
        <v>45478.38</v>
      </c>
      <c r="H1862" s="487">
        <v>896.56</v>
      </c>
      <c r="I1862" s="487">
        <v>0</v>
      </c>
      <c r="J1862" s="487">
        <v>11.56</v>
      </c>
    </row>
    <row r="1863" spans="1:10" x14ac:dyDescent="0.25">
      <c r="A1863" s="487">
        <v>102773</v>
      </c>
      <c r="B1863" s="6" t="s">
        <v>1652</v>
      </c>
      <c r="C1863" s="6" t="s">
        <v>40</v>
      </c>
      <c r="D1863" s="6" t="s">
        <v>108</v>
      </c>
      <c r="E1863" s="488">
        <v>7172.64</v>
      </c>
      <c r="F1863" s="488">
        <v>1453.7</v>
      </c>
      <c r="G1863" s="488">
        <v>4960.04</v>
      </c>
      <c r="H1863" s="487">
        <v>758.9</v>
      </c>
      <c r="I1863" s="487">
        <v>0</v>
      </c>
      <c r="J1863" s="487">
        <v>0</v>
      </c>
    </row>
    <row r="1864" spans="1:10" x14ac:dyDescent="0.25">
      <c r="A1864" s="487">
        <v>102774</v>
      </c>
      <c r="B1864" s="6" t="s">
        <v>1653</v>
      </c>
      <c r="C1864" s="6" t="s">
        <v>40</v>
      </c>
      <c r="D1864" s="6" t="s">
        <v>108</v>
      </c>
      <c r="E1864" s="488">
        <v>7172.64</v>
      </c>
      <c r="F1864" s="488">
        <v>1453.7</v>
      </c>
      <c r="G1864" s="488">
        <v>4960.04</v>
      </c>
      <c r="H1864" s="487">
        <v>758.9</v>
      </c>
      <c r="I1864" s="487">
        <v>0</v>
      </c>
      <c r="J1864" s="487">
        <v>0</v>
      </c>
    </row>
    <row r="1865" spans="1:10" x14ac:dyDescent="0.25">
      <c r="A1865" s="487">
        <v>102775</v>
      </c>
      <c r="B1865" s="6" t="s">
        <v>1654</v>
      </c>
      <c r="C1865" s="6" t="s">
        <v>40</v>
      </c>
      <c r="D1865" s="6" t="s">
        <v>108</v>
      </c>
      <c r="E1865" s="488">
        <v>10691.22</v>
      </c>
      <c r="F1865" s="488">
        <v>2185.96</v>
      </c>
      <c r="G1865" s="488">
        <v>7368.2</v>
      </c>
      <c r="H1865" s="488">
        <v>1137.06</v>
      </c>
      <c r="I1865" s="487">
        <v>0</v>
      </c>
      <c r="J1865" s="487">
        <v>0</v>
      </c>
    </row>
    <row r="1866" spans="1:10" x14ac:dyDescent="0.25">
      <c r="A1866" s="487">
        <v>102776</v>
      </c>
      <c r="B1866" s="6" t="s">
        <v>1655</v>
      </c>
      <c r="C1866" s="6" t="s">
        <v>40</v>
      </c>
      <c r="D1866" s="6" t="s">
        <v>108</v>
      </c>
      <c r="E1866" s="488">
        <v>10691.22</v>
      </c>
      <c r="F1866" s="488">
        <v>2185.96</v>
      </c>
      <c r="G1866" s="488">
        <v>7368.2</v>
      </c>
      <c r="H1866" s="488">
        <v>1137.06</v>
      </c>
      <c r="I1866" s="487">
        <v>0</v>
      </c>
      <c r="J1866" s="487">
        <v>0</v>
      </c>
    </row>
    <row r="1867" spans="1:10" x14ac:dyDescent="0.25">
      <c r="A1867" s="487">
        <v>102777</v>
      </c>
      <c r="B1867" s="6" t="s">
        <v>1656</v>
      </c>
      <c r="C1867" s="6" t="s">
        <v>40</v>
      </c>
      <c r="D1867" s="6" t="s">
        <v>108</v>
      </c>
      <c r="E1867" s="488">
        <v>16172.11</v>
      </c>
      <c r="F1867" s="488">
        <v>3318.81</v>
      </c>
      <c r="G1867" s="488">
        <v>11129.58</v>
      </c>
      <c r="H1867" s="488">
        <v>1723.72</v>
      </c>
      <c r="I1867" s="487">
        <v>0</v>
      </c>
      <c r="J1867" s="487">
        <v>0</v>
      </c>
    </row>
    <row r="1868" spans="1:10" x14ac:dyDescent="0.25">
      <c r="A1868" s="487">
        <v>102778</v>
      </c>
      <c r="B1868" s="6" t="s">
        <v>1657</v>
      </c>
      <c r="C1868" s="6" t="s">
        <v>40</v>
      </c>
      <c r="D1868" s="6" t="s">
        <v>108</v>
      </c>
      <c r="E1868" s="488">
        <v>23642.1</v>
      </c>
      <c r="F1868" s="488">
        <v>3534.41</v>
      </c>
      <c r="G1868" s="488">
        <v>18290.29</v>
      </c>
      <c r="H1868" s="488">
        <v>1817.4</v>
      </c>
      <c r="I1868" s="487">
        <v>0</v>
      </c>
      <c r="J1868" s="487">
        <v>0</v>
      </c>
    </row>
    <row r="1869" spans="1:10" x14ac:dyDescent="0.25">
      <c r="A1869" s="487">
        <v>102779</v>
      </c>
      <c r="B1869" s="6" t="s">
        <v>1658</v>
      </c>
      <c r="C1869" s="6" t="s">
        <v>40</v>
      </c>
      <c r="D1869" s="6" t="s">
        <v>108</v>
      </c>
      <c r="E1869" s="488">
        <v>7172.64</v>
      </c>
      <c r="F1869" s="488">
        <v>1453.7</v>
      </c>
      <c r="G1869" s="488">
        <v>4960.04</v>
      </c>
      <c r="H1869" s="487">
        <v>758.9</v>
      </c>
      <c r="I1869" s="487">
        <v>0</v>
      </c>
      <c r="J1869" s="487">
        <v>0</v>
      </c>
    </row>
    <row r="1870" spans="1:10" x14ac:dyDescent="0.25">
      <c r="A1870" s="487">
        <v>102780</v>
      </c>
      <c r="B1870" s="6" t="s">
        <v>1659</v>
      </c>
      <c r="C1870" s="6" t="s">
        <v>40</v>
      </c>
      <c r="D1870" s="6" t="s">
        <v>108</v>
      </c>
      <c r="E1870" s="488">
        <v>8255.31</v>
      </c>
      <c r="F1870" s="488">
        <v>1671.21</v>
      </c>
      <c r="G1870" s="488">
        <v>5711.23</v>
      </c>
      <c r="H1870" s="487">
        <v>872.87</v>
      </c>
      <c r="I1870" s="487">
        <v>0</v>
      </c>
      <c r="J1870" s="487">
        <v>0</v>
      </c>
    </row>
    <row r="1871" spans="1:10" x14ac:dyDescent="0.25">
      <c r="A1871" s="487">
        <v>102781</v>
      </c>
      <c r="B1871" s="6" t="s">
        <v>1660</v>
      </c>
      <c r="C1871" s="6" t="s">
        <v>40</v>
      </c>
      <c r="D1871" s="6" t="s">
        <v>108</v>
      </c>
      <c r="E1871" s="488">
        <v>12213.71</v>
      </c>
      <c r="F1871" s="488">
        <v>2495</v>
      </c>
      <c r="G1871" s="488">
        <v>8420.42</v>
      </c>
      <c r="H1871" s="488">
        <v>1298.29</v>
      </c>
      <c r="I1871" s="487">
        <v>0</v>
      </c>
      <c r="J1871" s="487">
        <v>0</v>
      </c>
    </row>
    <row r="1872" spans="1:10" x14ac:dyDescent="0.25">
      <c r="A1872" s="487">
        <v>102782</v>
      </c>
      <c r="B1872" s="6" t="s">
        <v>1661</v>
      </c>
      <c r="C1872" s="6" t="s">
        <v>40</v>
      </c>
      <c r="D1872" s="6" t="s">
        <v>108</v>
      </c>
      <c r="E1872" s="488">
        <v>13516.72</v>
      </c>
      <c r="F1872" s="488">
        <v>2551.64</v>
      </c>
      <c r="G1872" s="488">
        <v>9640.31</v>
      </c>
      <c r="H1872" s="488">
        <v>1324.77</v>
      </c>
      <c r="I1872" s="487">
        <v>0</v>
      </c>
      <c r="J1872" s="487">
        <v>0</v>
      </c>
    </row>
    <row r="1873" spans="1:10" x14ac:dyDescent="0.25">
      <c r="A1873" s="487">
        <v>102783</v>
      </c>
      <c r="B1873" s="6" t="s">
        <v>1662</v>
      </c>
      <c r="C1873" s="6" t="s">
        <v>40</v>
      </c>
      <c r="D1873" s="6" t="s">
        <v>108</v>
      </c>
      <c r="E1873" s="488">
        <v>17914.95</v>
      </c>
      <c r="F1873" s="488">
        <v>3466.97</v>
      </c>
      <c r="G1873" s="488">
        <v>12650.49</v>
      </c>
      <c r="H1873" s="488">
        <v>1797.49</v>
      </c>
      <c r="I1873" s="487">
        <v>0</v>
      </c>
      <c r="J1873" s="487">
        <v>0</v>
      </c>
    </row>
    <row r="1874" spans="1:10" x14ac:dyDescent="0.25">
      <c r="A1874" s="487">
        <v>102784</v>
      </c>
      <c r="B1874" s="6" t="s">
        <v>1663</v>
      </c>
      <c r="C1874" s="6" t="s">
        <v>40</v>
      </c>
      <c r="D1874" s="6" t="s">
        <v>108</v>
      </c>
      <c r="E1874" s="488">
        <v>27377.1</v>
      </c>
      <c r="F1874" s="488">
        <v>3642.16</v>
      </c>
      <c r="G1874" s="488">
        <v>21870.73</v>
      </c>
      <c r="H1874" s="488">
        <v>1864.21</v>
      </c>
      <c r="I1874" s="487">
        <v>0</v>
      </c>
      <c r="J1874" s="487">
        <v>0</v>
      </c>
    </row>
    <row r="1875" spans="1:10" x14ac:dyDescent="0.25">
      <c r="A1875" s="487">
        <v>102785</v>
      </c>
      <c r="B1875" s="6" t="s">
        <v>1664</v>
      </c>
      <c r="C1875" s="6" t="s">
        <v>40</v>
      </c>
      <c r="D1875" s="6" t="s">
        <v>108</v>
      </c>
      <c r="E1875" s="488">
        <v>8255.31</v>
      </c>
      <c r="F1875" s="488">
        <v>1671.21</v>
      </c>
      <c r="G1875" s="488">
        <v>5711.23</v>
      </c>
      <c r="H1875" s="487">
        <v>872.87</v>
      </c>
      <c r="I1875" s="487">
        <v>0</v>
      </c>
      <c r="J1875" s="487">
        <v>0</v>
      </c>
    </row>
    <row r="1876" spans="1:10" x14ac:dyDescent="0.25">
      <c r="A1876" s="487">
        <v>102786</v>
      </c>
      <c r="B1876" s="6" t="s">
        <v>1665</v>
      </c>
      <c r="C1876" s="6" t="s">
        <v>40</v>
      </c>
      <c r="D1876" s="6" t="s">
        <v>108</v>
      </c>
      <c r="E1876" s="488">
        <v>9118.5</v>
      </c>
      <c r="F1876" s="488">
        <v>1636.3</v>
      </c>
      <c r="G1876" s="488">
        <v>6630.13</v>
      </c>
      <c r="H1876" s="487">
        <v>852.07</v>
      </c>
      <c r="I1876" s="487">
        <v>0</v>
      </c>
      <c r="J1876" s="487">
        <v>0</v>
      </c>
    </row>
    <row r="1877" spans="1:10" x14ac:dyDescent="0.25">
      <c r="A1877" s="487">
        <v>102787</v>
      </c>
      <c r="B1877" s="6" t="s">
        <v>1666</v>
      </c>
      <c r="C1877" s="6" t="s">
        <v>40</v>
      </c>
      <c r="D1877" s="6" t="s">
        <v>108</v>
      </c>
      <c r="E1877" s="488">
        <v>13516.72</v>
      </c>
      <c r="F1877" s="488">
        <v>2551.64</v>
      </c>
      <c r="G1877" s="488">
        <v>9640.31</v>
      </c>
      <c r="H1877" s="488">
        <v>1324.77</v>
      </c>
      <c r="I1877" s="487">
        <v>0</v>
      </c>
      <c r="J1877" s="487">
        <v>0</v>
      </c>
    </row>
    <row r="1878" spans="1:10" x14ac:dyDescent="0.25">
      <c r="A1878" s="487">
        <v>102788</v>
      </c>
      <c r="B1878" s="6" t="s">
        <v>1667</v>
      </c>
      <c r="C1878" s="6" t="s">
        <v>40</v>
      </c>
      <c r="D1878" s="6" t="s">
        <v>108</v>
      </c>
      <c r="E1878" s="488">
        <v>14778.58</v>
      </c>
      <c r="F1878" s="488">
        <v>2560.94</v>
      </c>
      <c r="G1878" s="488">
        <v>10891.67</v>
      </c>
      <c r="H1878" s="488">
        <v>1325.97</v>
      </c>
      <c r="I1878" s="487">
        <v>0</v>
      </c>
      <c r="J1878" s="487">
        <v>0</v>
      </c>
    </row>
    <row r="1879" spans="1:10" x14ac:dyDescent="0.25">
      <c r="A1879" s="487">
        <v>102789</v>
      </c>
      <c r="B1879" s="6" t="s">
        <v>1668</v>
      </c>
      <c r="C1879" s="6" t="s">
        <v>40</v>
      </c>
      <c r="D1879" s="6" t="s">
        <v>108</v>
      </c>
      <c r="E1879" s="488">
        <v>19410.87</v>
      </c>
      <c r="F1879" s="488">
        <v>3331.16</v>
      </c>
      <c r="G1879" s="488">
        <v>14360.07</v>
      </c>
      <c r="H1879" s="488">
        <v>1719.64</v>
      </c>
      <c r="I1879" s="487">
        <v>0</v>
      </c>
      <c r="J1879" s="487">
        <v>0</v>
      </c>
    </row>
    <row r="1880" spans="1:10" x14ac:dyDescent="0.25">
      <c r="A1880" s="487">
        <v>102790</v>
      </c>
      <c r="B1880" s="6" t="s">
        <v>1669</v>
      </c>
      <c r="C1880" s="6" t="s">
        <v>40</v>
      </c>
      <c r="D1880" s="6" t="s">
        <v>108</v>
      </c>
      <c r="E1880" s="488">
        <v>31797.97</v>
      </c>
      <c r="F1880" s="488">
        <v>4538.8</v>
      </c>
      <c r="G1880" s="488">
        <v>24927</v>
      </c>
      <c r="H1880" s="488">
        <v>2332.17</v>
      </c>
      <c r="I1880" s="487">
        <v>0</v>
      </c>
      <c r="J1880" s="487">
        <v>0</v>
      </c>
    </row>
    <row r="1881" spans="1:10" x14ac:dyDescent="0.25">
      <c r="A1881" s="487">
        <v>102791</v>
      </c>
      <c r="B1881" s="6" t="s">
        <v>1670</v>
      </c>
      <c r="C1881" s="6" t="s">
        <v>40</v>
      </c>
      <c r="D1881" s="6" t="s">
        <v>108</v>
      </c>
      <c r="E1881" s="488">
        <v>25931.23</v>
      </c>
      <c r="F1881" s="488">
        <v>4786.13</v>
      </c>
      <c r="G1881" s="488">
        <v>18664.78</v>
      </c>
      <c r="H1881" s="488">
        <v>2480.3200000000002</v>
      </c>
      <c r="I1881" s="487">
        <v>0</v>
      </c>
      <c r="J1881" s="487">
        <v>0</v>
      </c>
    </row>
    <row r="1882" spans="1:10" x14ac:dyDescent="0.25">
      <c r="A1882" s="487">
        <v>102792</v>
      </c>
      <c r="B1882" s="6" t="s">
        <v>1671</v>
      </c>
      <c r="C1882" s="6" t="s">
        <v>40</v>
      </c>
      <c r="D1882" s="6" t="s">
        <v>108</v>
      </c>
      <c r="E1882" s="488">
        <v>42013.33</v>
      </c>
      <c r="F1882" s="488">
        <v>7310.92</v>
      </c>
      <c r="G1882" s="488">
        <v>30924.89</v>
      </c>
      <c r="H1882" s="488">
        <v>3777.52</v>
      </c>
      <c r="I1882" s="487">
        <v>0</v>
      </c>
      <c r="J1882" s="487">
        <v>0</v>
      </c>
    </row>
    <row r="1883" spans="1:10" x14ac:dyDescent="0.25">
      <c r="A1883" s="487">
        <v>102793</v>
      </c>
      <c r="B1883" s="6" t="s">
        <v>1672</v>
      </c>
      <c r="C1883" s="6" t="s">
        <v>40</v>
      </c>
      <c r="D1883" s="6" t="s">
        <v>108</v>
      </c>
      <c r="E1883" s="488">
        <v>56330.67</v>
      </c>
      <c r="F1883" s="488">
        <v>9065.16</v>
      </c>
      <c r="G1883" s="488">
        <v>42593.7</v>
      </c>
      <c r="H1883" s="488">
        <v>4671.8100000000004</v>
      </c>
      <c r="I1883" s="487">
        <v>0</v>
      </c>
      <c r="J1883" s="487">
        <v>0</v>
      </c>
    </row>
    <row r="1884" spans="1:10" x14ac:dyDescent="0.25">
      <c r="A1884" s="487">
        <v>102794</v>
      </c>
      <c r="B1884" s="6" t="s">
        <v>1673</v>
      </c>
      <c r="C1884" s="6" t="s">
        <v>40</v>
      </c>
      <c r="D1884" s="6" t="s">
        <v>108</v>
      </c>
      <c r="E1884" s="488">
        <v>80528.13</v>
      </c>
      <c r="F1884" s="488">
        <v>12682.1</v>
      </c>
      <c r="G1884" s="488">
        <v>61331.08</v>
      </c>
      <c r="H1884" s="488">
        <v>6514.95</v>
      </c>
      <c r="I1884" s="487">
        <v>0</v>
      </c>
      <c r="J1884" s="487">
        <v>0</v>
      </c>
    </row>
    <row r="1885" spans="1:10" x14ac:dyDescent="0.25">
      <c r="A1885" s="487">
        <v>102795</v>
      </c>
      <c r="B1885" s="6" t="s">
        <v>1674</v>
      </c>
      <c r="C1885" s="6" t="s">
        <v>40</v>
      </c>
      <c r="D1885" s="6" t="s">
        <v>108</v>
      </c>
      <c r="E1885" s="488">
        <v>27685.73</v>
      </c>
      <c r="F1885" s="488">
        <v>5102.01</v>
      </c>
      <c r="G1885" s="488">
        <v>19935.93</v>
      </c>
      <c r="H1885" s="488">
        <v>2647.79</v>
      </c>
      <c r="I1885" s="487">
        <v>0</v>
      </c>
      <c r="J1885" s="487">
        <v>0</v>
      </c>
    </row>
    <row r="1886" spans="1:10" x14ac:dyDescent="0.25">
      <c r="A1886" s="487">
        <v>102796</v>
      </c>
      <c r="B1886" s="6" t="s">
        <v>1675</v>
      </c>
      <c r="C1886" s="6" t="s">
        <v>40</v>
      </c>
      <c r="D1886" s="6" t="s">
        <v>108</v>
      </c>
      <c r="E1886" s="488">
        <v>44447.54</v>
      </c>
      <c r="F1886" s="488">
        <v>7657.07</v>
      </c>
      <c r="G1886" s="488">
        <v>32830.410000000003</v>
      </c>
      <c r="H1886" s="488">
        <v>3960.06</v>
      </c>
      <c r="I1886" s="487">
        <v>0</v>
      </c>
      <c r="J1886" s="487">
        <v>0</v>
      </c>
    </row>
    <row r="1887" spans="1:10" x14ac:dyDescent="0.25">
      <c r="A1887" s="487">
        <v>102797</v>
      </c>
      <c r="B1887" s="6" t="s">
        <v>1676</v>
      </c>
      <c r="C1887" s="6" t="s">
        <v>40</v>
      </c>
      <c r="D1887" s="6" t="s">
        <v>108</v>
      </c>
      <c r="E1887" s="488">
        <v>62930.09</v>
      </c>
      <c r="F1887" s="488">
        <v>10505.34</v>
      </c>
      <c r="G1887" s="488">
        <v>46993.37</v>
      </c>
      <c r="H1887" s="488">
        <v>5431.38</v>
      </c>
      <c r="I1887" s="487">
        <v>0</v>
      </c>
      <c r="J1887" s="487">
        <v>0</v>
      </c>
    </row>
    <row r="1888" spans="1:10" x14ac:dyDescent="0.25">
      <c r="A1888" s="487">
        <v>102798</v>
      </c>
      <c r="B1888" s="6" t="s">
        <v>1677</v>
      </c>
      <c r="C1888" s="6" t="s">
        <v>40</v>
      </c>
      <c r="D1888" s="6" t="s">
        <v>108</v>
      </c>
      <c r="E1888" s="488">
        <v>76908.06</v>
      </c>
      <c r="F1888" s="488">
        <v>12649.31</v>
      </c>
      <c r="G1888" s="488">
        <v>57732.83</v>
      </c>
      <c r="H1888" s="488">
        <v>6525.92</v>
      </c>
      <c r="I1888" s="487">
        <v>0</v>
      </c>
      <c r="J1888" s="487">
        <v>0</v>
      </c>
    </row>
    <row r="1889" spans="1:10" x14ac:dyDescent="0.25">
      <c r="A1889" s="487">
        <v>102799</v>
      </c>
      <c r="B1889" s="6" t="s">
        <v>1678</v>
      </c>
      <c r="C1889" s="6" t="s">
        <v>40</v>
      </c>
      <c r="D1889" s="6" t="s">
        <v>108</v>
      </c>
      <c r="E1889" s="488">
        <v>28272.16</v>
      </c>
      <c r="F1889" s="488">
        <v>5224.05</v>
      </c>
      <c r="G1889" s="488">
        <v>20337.29</v>
      </c>
      <c r="H1889" s="488">
        <v>2710.82</v>
      </c>
      <c r="I1889" s="487">
        <v>0</v>
      </c>
      <c r="J1889" s="487">
        <v>0</v>
      </c>
    </row>
    <row r="1890" spans="1:10" x14ac:dyDescent="0.25">
      <c r="A1890" s="487">
        <v>102800</v>
      </c>
      <c r="B1890" s="6" t="s">
        <v>1679</v>
      </c>
      <c r="C1890" s="6" t="s">
        <v>40</v>
      </c>
      <c r="D1890" s="6" t="s">
        <v>108</v>
      </c>
      <c r="E1890" s="488">
        <v>48815.09</v>
      </c>
      <c r="F1890" s="488">
        <v>8431.42</v>
      </c>
      <c r="G1890" s="488">
        <v>36019.379999999997</v>
      </c>
      <c r="H1890" s="488">
        <v>4364.29</v>
      </c>
      <c r="I1890" s="487">
        <v>0</v>
      </c>
      <c r="J1890" s="487">
        <v>0</v>
      </c>
    </row>
    <row r="1891" spans="1:10" x14ac:dyDescent="0.25">
      <c r="A1891" s="487">
        <v>102801</v>
      </c>
      <c r="B1891" s="6" t="s">
        <v>1680</v>
      </c>
      <c r="C1891" s="6" t="s">
        <v>40</v>
      </c>
      <c r="D1891" s="6" t="s">
        <v>108</v>
      </c>
      <c r="E1891" s="488">
        <v>68215.7</v>
      </c>
      <c r="F1891" s="488">
        <v>11307.89</v>
      </c>
      <c r="G1891" s="488">
        <v>51059.3</v>
      </c>
      <c r="H1891" s="488">
        <v>5848.51</v>
      </c>
      <c r="I1891" s="487">
        <v>0</v>
      </c>
      <c r="J1891" s="487">
        <v>0</v>
      </c>
    </row>
    <row r="1892" spans="1:10" x14ac:dyDescent="0.25">
      <c r="A1892" s="487">
        <v>102802</v>
      </c>
      <c r="B1892" s="6" t="s">
        <v>1681</v>
      </c>
      <c r="C1892" s="6" t="s">
        <v>40</v>
      </c>
      <c r="D1892" s="6" t="s">
        <v>108</v>
      </c>
      <c r="E1892" s="488">
        <v>81739.62</v>
      </c>
      <c r="F1892" s="488">
        <v>13437.31</v>
      </c>
      <c r="G1892" s="488">
        <v>61359.68</v>
      </c>
      <c r="H1892" s="488">
        <v>6942.63</v>
      </c>
      <c r="I1892" s="487">
        <v>0</v>
      </c>
      <c r="J1892" s="487">
        <v>0</v>
      </c>
    </row>
    <row r="1893" spans="1:10" x14ac:dyDescent="0.25">
      <c r="A1893" s="487">
        <v>101570</v>
      </c>
      <c r="B1893" s="6" t="s">
        <v>1682</v>
      </c>
      <c r="C1893" s="6" t="s">
        <v>87</v>
      </c>
      <c r="D1893" s="6" t="s">
        <v>108</v>
      </c>
      <c r="E1893" s="487">
        <v>20.91</v>
      </c>
      <c r="F1893" s="487">
        <v>12.92</v>
      </c>
      <c r="G1893" s="487">
        <v>7.99</v>
      </c>
      <c r="H1893" s="487">
        <v>0</v>
      </c>
      <c r="I1893" s="487">
        <v>0</v>
      </c>
      <c r="J1893" s="487">
        <v>0</v>
      </c>
    </row>
    <row r="1894" spans="1:10" x14ac:dyDescent="0.25">
      <c r="A1894" s="487">
        <v>101571</v>
      </c>
      <c r="B1894" s="6" t="s">
        <v>1683</v>
      </c>
      <c r="C1894" s="6" t="s">
        <v>87</v>
      </c>
      <c r="D1894" s="6" t="s">
        <v>108</v>
      </c>
      <c r="E1894" s="487">
        <v>29.61</v>
      </c>
      <c r="F1894" s="487">
        <v>19.11</v>
      </c>
      <c r="G1894" s="487">
        <v>10.5</v>
      </c>
      <c r="H1894" s="487">
        <v>0</v>
      </c>
      <c r="I1894" s="487">
        <v>0</v>
      </c>
      <c r="J1894" s="487">
        <v>0</v>
      </c>
    </row>
    <row r="1895" spans="1:10" x14ac:dyDescent="0.25">
      <c r="A1895" s="487">
        <v>101572</v>
      </c>
      <c r="B1895" s="6" t="s">
        <v>1684</v>
      </c>
      <c r="C1895" s="6" t="s">
        <v>87</v>
      </c>
      <c r="D1895" s="6" t="s">
        <v>108</v>
      </c>
      <c r="E1895" s="487">
        <v>16.25</v>
      </c>
      <c r="F1895" s="487">
        <v>9.6</v>
      </c>
      <c r="G1895" s="487">
        <v>6.65</v>
      </c>
      <c r="H1895" s="487">
        <v>0</v>
      </c>
      <c r="I1895" s="487">
        <v>0</v>
      </c>
      <c r="J1895" s="487">
        <v>0</v>
      </c>
    </row>
    <row r="1896" spans="1:10" x14ac:dyDescent="0.25">
      <c r="A1896" s="487">
        <v>101573</v>
      </c>
      <c r="B1896" s="6" t="s">
        <v>1685</v>
      </c>
      <c r="C1896" s="6" t="s">
        <v>87</v>
      </c>
      <c r="D1896" s="6" t="s">
        <v>108</v>
      </c>
      <c r="E1896" s="487">
        <v>24.93</v>
      </c>
      <c r="F1896" s="487">
        <v>15.79</v>
      </c>
      <c r="G1896" s="487">
        <v>9.14</v>
      </c>
      <c r="H1896" s="487">
        <v>0</v>
      </c>
      <c r="I1896" s="487">
        <v>0</v>
      </c>
      <c r="J1896" s="487">
        <v>0</v>
      </c>
    </row>
    <row r="1897" spans="1:10" x14ac:dyDescent="0.25">
      <c r="A1897" s="487">
        <v>101574</v>
      </c>
      <c r="B1897" s="6" t="s">
        <v>1686</v>
      </c>
      <c r="C1897" s="6" t="s">
        <v>87</v>
      </c>
      <c r="D1897" s="6" t="s">
        <v>108</v>
      </c>
      <c r="E1897" s="487">
        <v>12.19</v>
      </c>
      <c r="F1897" s="487">
        <v>6.29</v>
      </c>
      <c r="G1897" s="487">
        <v>5.9</v>
      </c>
      <c r="H1897" s="487">
        <v>0</v>
      </c>
      <c r="I1897" s="487">
        <v>0</v>
      </c>
      <c r="J1897" s="487">
        <v>0</v>
      </c>
    </row>
    <row r="1898" spans="1:10" x14ac:dyDescent="0.25">
      <c r="A1898" s="487">
        <v>101575</v>
      </c>
      <c r="B1898" s="6" t="s">
        <v>1687</v>
      </c>
      <c r="C1898" s="6" t="s">
        <v>87</v>
      </c>
      <c r="D1898" s="6" t="s">
        <v>108</v>
      </c>
      <c r="E1898" s="487">
        <v>21.17</v>
      </c>
      <c r="F1898" s="487">
        <v>12.47</v>
      </c>
      <c r="G1898" s="487">
        <v>8.6999999999999993</v>
      </c>
      <c r="H1898" s="487">
        <v>0</v>
      </c>
      <c r="I1898" s="487">
        <v>0</v>
      </c>
      <c r="J1898" s="487">
        <v>0</v>
      </c>
    </row>
    <row r="1899" spans="1:10" x14ac:dyDescent="0.25">
      <c r="A1899" s="487">
        <v>101576</v>
      </c>
      <c r="B1899" s="6" t="s">
        <v>1688</v>
      </c>
      <c r="C1899" s="6" t="s">
        <v>87</v>
      </c>
      <c r="D1899" s="6" t="s">
        <v>108</v>
      </c>
      <c r="E1899" s="487">
        <v>33.57</v>
      </c>
      <c r="F1899" s="487">
        <v>16.72</v>
      </c>
      <c r="G1899" s="487">
        <v>16.850000000000001</v>
      </c>
      <c r="H1899" s="487">
        <v>0</v>
      </c>
      <c r="I1899" s="487">
        <v>0</v>
      </c>
      <c r="J1899" s="487">
        <v>0</v>
      </c>
    </row>
    <row r="1900" spans="1:10" x14ac:dyDescent="0.25">
      <c r="A1900" s="487">
        <v>101577</v>
      </c>
      <c r="B1900" s="6" t="s">
        <v>1689</v>
      </c>
      <c r="C1900" s="6" t="s">
        <v>87</v>
      </c>
      <c r="D1900" s="6" t="s">
        <v>108</v>
      </c>
      <c r="E1900" s="487">
        <v>44.61</v>
      </c>
      <c r="F1900" s="487">
        <v>24.77</v>
      </c>
      <c r="G1900" s="487">
        <v>19.84</v>
      </c>
      <c r="H1900" s="487">
        <v>0</v>
      </c>
      <c r="I1900" s="487">
        <v>0</v>
      </c>
      <c r="J1900" s="487">
        <v>0</v>
      </c>
    </row>
    <row r="1901" spans="1:10" x14ac:dyDescent="0.25">
      <c r="A1901" s="487">
        <v>101578</v>
      </c>
      <c r="B1901" s="6" t="s">
        <v>1690</v>
      </c>
      <c r="C1901" s="6" t="s">
        <v>87</v>
      </c>
      <c r="D1901" s="6" t="s">
        <v>108</v>
      </c>
      <c r="E1901" s="487">
        <v>27.1</v>
      </c>
      <c r="F1901" s="487">
        <v>12.42</v>
      </c>
      <c r="G1901" s="487">
        <v>14.68</v>
      </c>
      <c r="H1901" s="487">
        <v>0</v>
      </c>
      <c r="I1901" s="487">
        <v>0</v>
      </c>
      <c r="J1901" s="487">
        <v>0</v>
      </c>
    </row>
    <row r="1902" spans="1:10" x14ac:dyDescent="0.25">
      <c r="A1902" s="487">
        <v>101579</v>
      </c>
      <c r="B1902" s="6" t="s">
        <v>1691</v>
      </c>
      <c r="C1902" s="6" t="s">
        <v>87</v>
      </c>
      <c r="D1902" s="6" t="s">
        <v>108</v>
      </c>
      <c r="E1902" s="487">
        <v>38.130000000000003</v>
      </c>
      <c r="F1902" s="487">
        <v>20.46</v>
      </c>
      <c r="G1902" s="487">
        <v>17.670000000000002</v>
      </c>
      <c r="H1902" s="487">
        <v>0</v>
      </c>
      <c r="I1902" s="487">
        <v>0</v>
      </c>
      <c r="J1902" s="487">
        <v>0</v>
      </c>
    </row>
    <row r="1903" spans="1:10" x14ac:dyDescent="0.25">
      <c r="A1903" s="487">
        <v>101580</v>
      </c>
      <c r="B1903" s="6" t="s">
        <v>1692</v>
      </c>
      <c r="C1903" s="6" t="s">
        <v>87</v>
      </c>
      <c r="D1903" s="6" t="s">
        <v>108</v>
      </c>
      <c r="E1903" s="487">
        <v>22.73</v>
      </c>
      <c r="F1903" s="487">
        <v>8.1199999999999992</v>
      </c>
      <c r="G1903" s="487">
        <v>14.61</v>
      </c>
      <c r="H1903" s="487">
        <v>0</v>
      </c>
      <c r="I1903" s="487">
        <v>0</v>
      </c>
      <c r="J1903" s="487">
        <v>0</v>
      </c>
    </row>
    <row r="1904" spans="1:10" x14ac:dyDescent="0.25">
      <c r="A1904" s="487">
        <v>101581</v>
      </c>
      <c r="B1904" s="6" t="s">
        <v>1693</v>
      </c>
      <c r="C1904" s="6" t="s">
        <v>87</v>
      </c>
      <c r="D1904" s="6" t="s">
        <v>108</v>
      </c>
      <c r="E1904" s="487">
        <v>34.03</v>
      </c>
      <c r="F1904" s="487">
        <v>16.14</v>
      </c>
      <c r="G1904" s="487">
        <v>17.89</v>
      </c>
      <c r="H1904" s="487">
        <v>0</v>
      </c>
      <c r="I1904" s="487">
        <v>0</v>
      </c>
      <c r="J1904" s="487">
        <v>0</v>
      </c>
    </row>
    <row r="1905" spans="1:10" x14ac:dyDescent="0.25">
      <c r="A1905" s="487">
        <v>101582</v>
      </c>
      <c r="B1905" s="6" t="s">
        <v>1694</v>
      </c>
      <c r="C1905" s="6" t="s">
        <v>87</v>
      </c>
      <c r="D1905" s="6" t="s">
        <v>108</v>
      </c>
      <c r="E1905" s="487">
        <v>54.25</v>
      </c>
      <c r="F1905" s="487">
        <v>26.48</v>
      </c>
      <c r="G1905" s="487">
        <v>27.77</v>
      </c>
      <c r="H1905" s="487">
        <v>0</v>
      </c>
      <c r="I1905" s="487">
        <v>0</v>
      </c>
      <c r="J1905" s="487">
        <v>0</v>
      </c>
    </row>
    <row r="1906" spans="1:10" x14ac:dyDescent="0.25">
      <c r="A1906" s="487">
        <v>101583</v>
      </c>
      <c r="B1906" s="6" t="s">
        <v>1695</v>
      </c>
      <c r="C1906" s="6" t="s">
        <v>87</v>
      </c>
      <c r="D1906" s="6" t="s">
        <v>108</v>
      </c>
      <c r="E1906" s="487">
        <v>71.23</v>
      </c>
      <c r="F1906" s="487">
        <v>39.200000000000003</v>
      </c>
      <c r="G1906" s="487">
        <v>32.03</v>
      </c>
      <c r="H1906" s="487">
        <v>0</v>
      </c>
      <c r="I1906" s="487">
        <v>0</v>
      </c>
      <c r="J1906" s="487">
        <v>0</v>
      </c>
    </row>
    <row r="1907" spans="1:10" x14ac:dyDescent="0.25">
      <c r="A1907" s="487">
        <v>101584</v>
      </c>
      <c r="B1907" s="6" t="s">
        <v>1696</v>
      </c>
      <c r="C1907" s="6" t="s">
        <v>87</v>
      </c>
      <c r="D1907" s="6" t="s">
        <v>108</v>
      </c>
      <c r="E1907" s="487">
        <v>43.58</v>
      </c>
      <c r="F1907" s="487">
        <v>19.670000000000002</v>
      </c>
      <c r="G1907" s="487">
        <v>23.91</v>
      </c>
      <c r="H1907" s="487">
        <v>0</v>
      </c>
      <c r="I1907" s="487">
        <v>0</v>
      </c>
      <c r="J1907" s="487">
        <v>0</v>
      </c>
    </row>
    <row r="1908" spans="1:10" x14ac:dyDescent="0.25">
      <c r="A1908" s="487">
        <v>101585</v>
      </c>
      <c r="B1908" s="6" t="s">
        <v>1697</v>
      </c>
      <c r="C1908" s="6" t="s">
        <v>87</v>
      </c>
      <c r="D1908" s="6" t="s">
        <v>108</v>
      </c>
      <c r="E1908" s="487">
        <v>60.56</v>
      </c>
      <c r="F1908" s="487">
        <v>32.380000000000003</v>
      </c>
      <c r="G1908" s="487">
        <v>28.18</v>
      </c>
      <c r="H1908" s="487">
        <v>0</v>
      </c>
      <c r="I1908" s="487">
        <v>0</v>
      </c>
      <c r="J1908" s="487">
        <v>0</v>
      </c>
    </row>
    <row r="1909" spans="1:10" x14ac:dyDescent="0.25">
      <c r="A1909" s="487">
        <v>101586</v>
      </c>
      <c r="B1909" s="6" t="s">
        <v>1698</v>
      </c>
      <c r="C1909" s="6" t="s">
        <v>87</v>
      </c>
      <c r="D1909" s="6" t="s">
        <v>108</v>
      </c>
      <c r="E1909" s="487">
        <v>35.770000000000003</v>
      </c>
      <c r="F1909" s="487">
        <v>12.85</v>
      </c>
      <c r="G1909" s="487">
        <v>22.92</v>
      </c>
      <c r="H1909" s="487">
        <v>0</v>
      </c>
      <c r="I1909" s="487">
        <v>0</v>
      </c>
      <c r="J1909" s="487">
        <v>0</v>
      </c>
    </row>
    <row r="1910" spans="1:10" x14ac:dyDescent="0.25">
      <c r="A1910" s="487">
        <v>101587</v>
      </c>
      <c r="B1910" s="6" t="s">
        <v>1699</v>
      </c>
      <c r="C1910" s="6" t="s">
        <v>87</v>
      </c>
      <c r="D1910" s="6" t="s">
        <v>108</v>
      </c>
      <c r="E1910" s="487">
        <v>53.02</v>
      </c>
      <c r="F1910" s="487">
        <v>25.57</v>
      </c>
      <c r="G1910" s="487">
        <v>27.45</v>
      </c>
      <c r="H1910" s="487">
        <v>0</v>
      </c>
      <c r="I1910" s="487">
        <v>0</v>
      </c>
      <c r="J1910" s="487">
        <v>0</v>
      </c>
    </row>
    <row r="1911" spans="1:10" x14ac:dyDescent="0.25">
      <c r="A1911" s="487">
        <v>101588</v>
      </c>
      <c r="B1911" s="6" t="s">
        <v>1700</v>
      </c>
      <c r="C1911" s="6" t="s">
        <v>87</v>
      </c>
      <c r="D1911" s="6" t="s">
        <v>108</v>
      </c>
      <c r="E1911" s="487">
        <v>97.89</v>
      </c>
      <c r="F1911" s="487">
        <v>36.14</v>
      </c>
      <c r="G1911" s="487">
        <v>25.72</v>
      </c>
      <c r="H1911" s="487">
        <v>36.03</v>
      </c>
      <c r="I1911" s="487">
        <v>0</v>
      </c>
      <c r="J1911" s="487">
        <v>0</v>
      </c>
    </row>
    <row r="1912" spans="1:10" x14ac:dyDescent="0.25">
      <c r="A1912" s="487">
        <v>101589</v>
      </c>
      <c r="B1912" s="6" t="s">
        <v>1701</v>
      </c>
      <c r="C1912" s="6" t="s">
        <v>87</v>
      </c>
      <c r="D1912" s="6" t="s">
        <v>108</v>
      </c>
      <c r="E1912" s="487">
        <v>143.71</v>
      </c>
      <c r="F1912" s="487">
        <v>53.5</v>
      </c>
      <c r="G1912" s="487">
        <v>36.840000000000003</v>
      </c>
      <c r="H1912" s="487">
        <v>53.37</v>
      </c>
      <c r="I1912" s="487">
        <v>0</v>
      </c>
      <c r="J1912" s="487">
        <v>0</v>
      </c>
    </row>
    <row r="1913" spans="1:10" x14ac:dyDescent="0.25">
      <c r="A1913" s="487">
        <v>101590</v>
      </c>
      <c r="B1913" s="6" t="s">
        <v>1702</v>
      </c>
      <c r="C1913" s="6" t="s">
        <v>87</v>
      </c>
      <c r="D1913" s="6" t="s">
        <v>108</v>
      </c>
      <c r="E1913" s="487">
        <v>73.69</v>
      </c>
      <c r="F1913" s="487">
        <v>26.85</v>
      </c>
      <c r="G1913" s="487">
        <v>20.059999999999999</v>
      </c>
      <c r="H1913" s="487">
        <v>26.78</v>
      </c>
      <c r="I1913" s="487">
        <v>0</v>
      </c>
      <c r="J1913" s="487">
        <v>0</v>
      </c>
    </row>
    <row r="1914" spans="1:10" x14ac:dyDescent="0.25">
      <c r="A1914" s="487">
        <v>101591</v>
      </c>
      <c r="B1914" s="6" t="s">
        <v>1703</v>
      </c>
      <c r="C1914" s="6" t="s">
        <v>87</v>
      </c>
      <c r="D1914" s="6" t="s">
        <v>108</v>
      </c>
      <c r="E1914" s="487">
        <v>119.51</v>
      </c>
      <c r="F1914" s="487">
        <v>44.21</v>
      </c>
      <c r="G1914" s="487">
        <v>31.2</v>
      </c>
      <c r="H1914" s="487">
        <v>44.1</v>
      </c>
      <c r="I1914" s="487">
        <v>0</v>
      </c>
      <c r="J1914" s="487">
        <v>0</v>
      </c>
    </row>
    <row r="1915" spans="1:10" x14ac:dyDescent="0.25">
      <c r="A1915" s="487">
        <v>101592</v>
      </c>
      <c r="B1915" s="6" t="s">
        <v>1704</v>
      </c>
      <c r="C1915" s="6" t="s">
        <v>87</v>
      </c>
      <c r="D1915" s="6" t="s">
        <v>108</v>
      </c>
      <c r="E1915" s="487">
        <v>50.69</v>
      </c>
      <c r="F1915" s="487">
        <v>17.55</v>
      </c>
      <c r="G1915" s="487">
        <v>15.62</v>
      </c>
      <c r="H1915" s="487">
        <v>17.52</v>
      </c>
      <c r="I1915" s="487">
        <v>0</v>
      </c>
      <c r="J1915" s="487">
        <v>0</v>
      </c>
    </row>
    <row r="1916" spans="1:10" x14ac:dyDescent="0.25">
      <c r="A1916" s="487">
        <v>101593</v>
      </c>
      <c r="B1916" s="6" t="s">
        <v>1705</v>
      </c>
      <c r="C1916" s="6" t="s">
        <v>87</v>
      </c>
      <c r="D1916" s="6" t="s">
        <v>108</v>
      </c>
      <c r="E1916" s="487">
        <v>96.75</v>
      </c>
      <c r="F1916" s="487">
        <v>34.909999999999997</v>
      </c>
      <c r="G1916" s="487">
        <v>27.03</v>
      </c>
      <c r="H1916" s="487">
        <v>34.81</v>
      </c>
      <c r="I1916" s="487">
        <v>0</v>
      </c>
      <c r="J1916" s="487">
        <v>0</v>
      </c>
    </row>
    <row r="1917" spans="1:10" x14ac:dyDescent="0.25">
      <c r="A1917" s="487">
        <v>101600</v>
      </c>
      <c r="B1917" s="6" t="s">
        <v>1706</v>
      </c>
      <c r="C1917" s="6" t="s">
        <v>87</v>
      </c>
      <c r="D1917" s="6" t="s">
        <v>469</v>
      </c>
      <c r="E1917" s="487">
        <v>18.66</v>
      </c>
      <c r="F1917" s="487">
        <v>7.2</v>
      </c>
      <c r="G1917" s="487">
        <v>4.25</v>
      </c>
      <c r="H1917" s="487">
        <v>7.21</v>
      </c>
      <c r="I1917" s="487">
        <v>0</v>
      </c>
      <c r="J1917" s="487">
        <v>0</v>
      </c>
    </row>
    <row r="1918" spans="1:10" x14ac:dyDescent="0.25">
      <c r="A1918" s="487">
        <v>101601</v>
      </c>
      <c r="B1918" s="6" t="s">
        <v>1707</v>
      </c>
      <c r="C1918" s="6" t="s">
        <v>87</v>
      </c>
      <c r="D1918" s="6" t="s">
        <v>469</v>
      </c>
      <c r="E1918" s="487">
        <v>27.62</v>
      </c>
      <c r="F1918" s="487">
        <v>10.68</v>
      </c>
      <c r="G1918" s="487">
        <v>6.28</v>
      </c>
      <c r="H1918" s="487">
        <v>10.66</v>
      </c>
      <c r="I1918" s="487">
        <v>0</v>
      </c>
      <c r="J1918" s="487">
        <v>0</v>
      </c>
    </row>
    <row r="1919" spans="1:10" x14ac:dyDescent="0.25">
      <c r="A1919" s="487">
        <v>101602</v>
      </c>
      <c r="B1919" s="6" t="s">
        <v>1708</v>
      </c>
      <c r="C1919" s="6" t="s">
        <v>87</v>
      </c>
      <c r="D1919" s="6" t="s">
        <v>469</v>
      </c>
      <c r="E1919" s="487">
        <v>13.83</v>
      </c>
      <c r="F1919" s="487">
        <v>5.36</v>
      </c>
      <c r="G1919" s="487">
        <v>3.13</v>
      </c>
      <c r="H1919" s="487">
        <v>5.34</v>
      </c>
      <c r="I1919" s="487">
        <v>0</v>
      </c>
      <c r="J1919" s="487">
        <v>0</v>
      </c>
    </row>
    <row r="1920" spans="1:10" x14ac:dyDescent="0.25">
      <c r="A1920" s="487">
        <v>101603</v>
      </c>
      <c r="B1920" s="6" t="s">
        <v>1709</v>
      </c>
      <c r="C1920" s="6" t="s">
        <v>87</v>
      </c>
      <c r="D1920" s="6" t="s">
        <v>469</v>
      </c>
      <c r="E1920" s="487">
        <v>22.78</v>
      </c>
      <c r="F1920" s="487">
        <v>8.82</v>
      </c>
      <c r="G1920" s="487">
        <v>5.17</v>
      </c>
      <c r="H1920" s="487">
        <v>8.7899999999999991</v>
      </c>
      <c r="I1920" s="487">
        <v>0</v>
      </c>
      <c r="J1920" s="487">
        <v>0</v>
      </c>
    </row>
    <row r="1921" spans="1:10" x14ac:dyDescent="0.25">
      <c r="A1921" s="487">
        <v>101604</v>
      </c>
      <c r="B1921" s="6" t="s">
        <v>1710</v>
      </c>
      <c r="C1921" s="6" t="s">
        <v>87</v>
      </c>
      <c r="D1921" s="6" t="s">
        <v>469</v>
      </c>
      <c r="E1921" s="487">
        <v>9.06</v>
      </c>
      <c r="F1921" s="487">
        <v>3.53</v>
      </c>
      <c r="G1921" s="487">
        <v>2.0299999999999998</v>
      </c>
      <c r="H1921" s="487">
        <v>3.5</v>
      </c>
      <c r="I1921" s="487">
        <v>0</v>
      </c>
      <c r="J1921" s="487">
        <v>0</v>
      </c>
    </row>
    <row r="1922" spans="1:10" x14ac:dyDescent="0.25">
      <c r="A1922" s="487">
        <v>101605</v>
      </c>
      <c r="B1922" s="6" t="s">
        <v>1711</v>
      </c>
      <c r="C1922" s="6" t="s">
        <v>87</v>
      </c>
      <c r="D1922" s="6" t="s">
        <v>469</v>
      </c>
      <c r="E1922" s="487">
        <v>18.010000000000002</v>
      </c>
      <c r="F1922" s="487">
        <v>6.98</v>
      </c>
      <c r="G1922" s="487">
        <v>4.08</v>
      </c>
      <c r="H1922" s="487">
        <v>6.95</v>
      </c>
      <c r="I1922" s="487">
        <v>0</v>
      </c>
      <c r="J1922" s="487">
        <v>0</v>
      </c>
    </row>
    <row r="1923" spans="1:10" x14ac:dyDescent="0.25">
      <c r="A1923" s="487">
        <v>90788</v>
      </c>
      <c r="B1923" s="6" t="s">
        <v>1712</v>
      </c>
      <c r="C1923" s="6" t="s">
        <v>40</v>
      </c>
      <c r="D1923" s="6" t="s">
        <v>108</v>
      </c>
      <c r="E1923" s="488">
        <v>1120.81</v>
      </c>
      <c r="F1923" s="487">
        <v>12.91</v>
      </c>
      <c r="G1923" s="488">
        <v>1107.9000000000001</v>
      </c>
      <c r="H1923" s="487">
        <v>0</v>
      </c>
      <c r="I1923" s="487">
        <v>0</v>
      </c>
      <c r="J1923" s="487">
        <v>0</v>
      </c>
    </row>
    <row r="1924" spans="1:10" x14ac:dyDescent="0.25">
      <c r="A1924" s="487">
        <v>90789</v>
      </c>
      <c r="B1924" s="6" t="s">
        <v>1713</v>
      </c>
      <c r="C1924" s="6" t="s">
        <v>40</v>
      </c>
      <c r="D1924" s="6" t="s">
        <v>108</v>
      </c>
      <c r="E1924" s="488">
        <v>1122.55</v>
      </c>
      <c r="F1924" s="487">
        <v>14.26</v>
      </c>
      <c r="G1924" s="488">
        <v>1108.29</v>
      </c>
      <c r="H1924" s="487">
        <v>0</v>
      </c>
      <c r="I1924" s="487">
        <v>0</v>
      </c>
      <c r="J1924" s="487">
        <v>0</v>
      </c>
    </row>
    <row r="1925" spans="1:10" x14ac:dyDescent="0.25">
      <c r="A1925" s="487">
        <v>90790</v>
      </c>
      <c r="B1925" s="6" t="s">
        <v>1714</v>
      </c>
      <c r="C1925" s="6" t="s">
        <v>40</v>
      </c>
      <c r="D1925" s="6" t="s">
        <v>108</v>
      </c>
      <c r="E1925" s="488">
        <v>1157.52</v>
      </c>
      <c r="F1925" s="487">
        <v>15.59</v>
      </c>
      <c r="G1925" s="488">
        <v>1141.93</v>
      </c>
      <c r="H1925" s="487">
        <v>0</v>
      </c>
      <c r="I1925" s="487">
        <v>0</v>
      </c>
      <c r="J1925" s="487">
        <v>0</v>
      </c>
    </row>
    <row r="1926" spans="1:10" x14ac:dyDescent="0.25">
      <c r="A1926" s="487">
        <v>90791</v>
      </c>
      <c r="B1926" s="6" t="s">
        <v>1715</v>
      </c>
      <c r="C1926" s="6" t="s">
        <v>40</v>
      </c>
      <c r="D1926" s="6" t="s">
        <v>108</v>
      </c>
      <c r="E1926" s="488">
        <v>1355.98</v>
      </c>
      <c r="F1926" s="487">
        <v>21.07</v>
      </c>
      <c r="G1926" s="488">
        <v>1334.91</v>
      </c>
      <c r="H1926" s="487">
        <v>0</v>
      </c>
      <c r="I1926" s="487">
        <v>0</v>
      </c>
      <c r="J1926" s="487">
        <v>0</v>
      </c>
    </row>
    <row r="1927" spans="1:10" x14ac:dyDescent="0.25">
      <c r="A1927" s="487">
        <v>90793</v>
      </c>
      <c r="B1927" s="6" t="s">
        <v>1716</v>
      </c>
      <c r="C1927" s="6" t="s">
        <v>40</v>
      </c>
      <c r="D1927" s="6" t="s">
        <v>108</v>
      </c>
      <c r="E1927" s="488">
        <v>1425.13</v>
      </c>
      <c r="F1927" s="487">
        <v>26.08</v>
      </c>
      <c r="G1927" s="488">
        <v>1399.05</v>
      </c>
      <c r="H1927" s="487">
        <v>0</v>
      </c>
      <c r="I1927" s="487">
        <v>0</v>
      </c>
      <c r="J1927" s="487">
        <v>0</v>
      </c>
    </row>
    <row r="1928" spans="1:10" x14ac:dyDescent="0.25">
      <c r="A1928" s="487">
        <v>90794</v>
      </c>
      <c r="B1928" s="6" t="s">
        <v>1717</v>
      </c>
      <c r="C1928" s="6" t="s">
        <v>40</v>
      </c>
      <c r="D1928" s="6" t="s">
        <v>108</v>
      </c>
      <c r="E1928" s="487">
        <v>948.9</v>
      </c>
      <c r="F1928" s="487">
        <v>55.05</v>
      </c>
      <c r="G1928" s="487">
        <v>893.85</v>
      </c>
      <c r="H1928" s="487">
        <v>0</v>
      </c>
      <c r="I1928" s="487">
        <v>0</v>
      </c>
      <c r="J1928" s="487">
        <v>0</v>
      </c>
    </row>
    <row r="1929" spans="1:10" x14ac:dyDescent="0.25">
      <c r="A1929" s="487">
        <v>90795</v>
      </c>
      <c r="B1929" s="6" t="s">
        <v>1718</v>
      </c>
      <c r="C1929" s="6" t="s">
        <v>40</v>
      </c>
      <c r="D1929" s="6" t="s">
        <v>108</v>
      </c>
      <c r="E1929" s="487">
        <v>956.31</v>
      </c>
      <c r="F1929" s="487">
        <v>60.73</v>
      </c>
      <c r="G1929" s="487">
        <v>895.58</v>
      </c>
      <c r="H1929" s="487">
        <v>0</v>
      </c>
      <c r="I1929" s="487">
        <v>0</v>
      </c>
      <c r="J1929" s="487">
        <v>0</v>
      </c>
    </row>
    <row r="1930" spans="1:10" x14ac:dyDescent="0.25">
      <c r="A1930" s="487">
        <v>90796</v>
      </c>
      <c r="B1930" s="6" t="s">
        <v>1719</v>
      </c>
      <c r="C1930" s="6" t="s">
        <v>40</v>
      </c>
      <c r="D1930" s="6" t="s">
        <v>108</v>
      </c>
      <c r="E1930" s="487">
        <v>963.71</v>
      </c>
      <c r="F1930" s="487">
        <v>66.39</v>
      </c>
      <c r="G1930" s="487">
        <v>897.32</v>
      </c>
      <c r="H1930" s="487">
        <v>0</v>
      </c>
      <c r="I1930" s="487">
        <v>0</v>
      </c>
      <c r="J1930" s="487">
        <v>0</v>
      </c>
    </row>
    <row r="1931" spans="1:10" x14ac:dyDescent="0.25">
      <c r="A1931" s="487">
        <v>90797</v>
      </c>
      <c r="B1931" s="6" t="s">
        <v>1720</v>
      </c>
      <c r="C1931" s="6" t="s">
        <v>40</v>
      </c>
      <c r="D1931" s="6" t="s">
        <v>108</v>
      </c>
      <c r="E1931" s="487">
        <v>971.12</v>
      </c>
      <c r="F1931" s="487">
        <v>72.08</v>
      </c>
      <c r="G1931" s="487">
        <v>899.04</v>
      </c>
      <c r="H1931" s="487">
        <v>0</v>
      </c>
      <c r="I1931" s="487">
        <v>0</v>
      </c>
      <c r="J1931" s="487">
        <v>0</v>
      </c>
    </row>
    <row r="1932" spans="1:10" x14ac:dyDescent="0.25">
      <c r="A1932" s="487">
        <v>90798</v>
      </c>
      <c r="B1932" s="6" t="s">
        <v>1721</v>
      </c>
      <c r="C1932" s="6" t="s">
        <v>40</v>
      </c>
      <c r="D1932" s="6" t="s">
        <v>108</v>
      </c>
      <c r="E1932" s="488">
        <v>1422.04</v>
      </c>
      <c r="F1932" s="487">
        <v>74.7</v>
      </c>
      <c r="G1932" s="488">
        <v>1347.34</v>
      </c>
      <c r="H1932" s="487">
        <v>0</v>
      </c>
      <c r="I1932" s="487">
        <v>0</v>
      </c>
      <c r="J1932" s="487">
        <v>0</v>
      </c>
    </row>
    <row r="1933" spans="1:10" x14ac:dyDescent="0.25">
      <c r="A1933" s="487">
        <v>90799</v>
      </c>
      <c r="B1933" s="6" t="s">
        <v>1722</v>
      </c>
      <c r="C1933" s="6" t="s">
        <v>40</v>
      </c>
      <c r="D1933" s="6" t="s">
        <v>108</v>
      </c>
      <c r="E1933" s="488">
        <v>1465.97</v>
      </c>
      <c r="F1933" s="487">
        <v>81.099999999999994</v>
      </c>
      <c r="G1933" s="488">
        <v>1384.87</v>
      </c>
      <c r="H1933" s="487">
        <v>0</v>
      </c>
      <c r="I1933" s="487">
        <v>0</v>
      </c>
      <c r="J1933" s="487">
        <v>0</v>
      </c>
    </row>
    <row r="1934" spans="1:10" x14ac:dyDescent="0.25">
      <c r="A1934" s="487">
        <v>90801</v>
      </c>
      <c r="B1934" s="6" t="s">
        <v>1723</v>
      </c>
      <c r="C1934" s="6" t="s">
        <v>40</v>
      </c>
      <c r="D1934" s="6" t="s">
        <v>108</v>
      </c>
      <c r="E1934" s="487">
        <v>449.29</v>
      </c>
      <c r="F1934" s="487">
        <v>76.77</v>
      </c>
      <c r="G1934" s="487">
        <v>372.52</v>
      </c>
      <c r="H1934" s="487">
        <v>0</v>
      </c>
      <c r="I1934" s="487">
        <v>0</v>
      </c>
      <c r="J1934" s="487">
        <v>0</v>
      </c>
    </row>
    <row r="1935" spans="1:10" x14ac:dyDescent="0.25">
      <c r="A1935" s="487">
        <v>90806</v>
      </c>
      <c r="B1935" s="6" t="s">
        <v>9610</v>
      </c>
      <c r="C1935" s="6" t="s">
        <v>40</v>
      </c>
      <c r="D1935" s="6" t="s">
        <v>108</v>
      </c>
      <c r="E1935" s="487">
        <v>541.33000000000004</v>
      </c>
      <c r="F1935" s="487">
        <v>135.6</v>
      </c>
      <c r="G1935" s="487">
        <v>405.73</v>
      </c>
      <c r="H1935" s="487">
        <v>0</v>
      </c>
      <c r="I1935" s="487">
        <v>0</v>
      </c>
      <c r="J1935" s="487">
        <v>0</v>
      </c>
    </row>
    <row r="1936" spans="1:10" x14ac:dyDescent="0.25">
      <c r="A1936" s="487">
        <v>90820</v>
      </c>
      <c r="B1936" s="6" t="s">
        <v>1724</v>
      </c>
      <c r="C1936" s="6" t="s">
        <v>40</v>
      </c>
      <c r="D1936" s="6" t="s">
        <v>108</v>
      </c>
      <c r="E1936" s="487">
        <v>422.72</v>
      </c>
      <c r="F1936" s="487">
        <v>36</v>
      </c>
      <c r="G1936" s="487">
        <v>386.72</v>
      </c>
      <c r="H1936" s="487">
        <v>0</v>
      </c>
      <c r="I1936" s="487">
        <v>0</v>
      </c>
      <c r="J1936" s="487">
        <v>0</v>
      </c>
    </row>
    <row r="1937" spans="1:10" x14ac:dyDescent="0.25">
      <c r="A1937" s="487">
        <v>90821</v>
      </c>
      <c r="B1937" s="6" t="s">
        <v>1725</v>
      </c>
      <c r="C1937" s="6" t="s">
        <v>40</v>
      </c>
      <c r="D1937" s="6" t="s">
        <v>108</v>
      </c>
      <c r="E1937" s="487">
        <v>429.99</v>
      </c>
      <c r="F1937" s="487">
        <v>39.71</v>
      </c>
      <c r="G1937" s="487">
        <v>390.28</v>
      </c>
      <c r="H1937" s="487">
        <v>0</v>
      </c>
      <c r="I1937" s="487">
        <v>0</v>
      </c>
      <c r="J1937" s="487">
        <v>0</v>
      </c>
    </row>
    <row r="1938" spans="1:10" x14ac:dyDescent="0.25">
      <c r="A1938" s="487">
        <v>90822</v>
      </c>
      <c r="B1938" s="6" t="s">
        <v>1726</v>
      </c>
      <c r="C1938" s="6" t="s">
        <v>40</v>
      </c>
      <c r="D1938" s="6" t="s">
        <v>108</v>
      </c>
      <c r="E1938" s="487">
        <v>460.65</v>
      </c>
      <c r="F1938" s="487">
        <v>43.41</v>
      </c>
      <c r="G1938" s="487">
        <v>417.24</v>
      </c>
      <c r="H1938" s="487">
        <v>0</v>
      </c>
      <c r="I1938" s="487">
        <v>0</v>
      </c>
      <c r="J1938" s="487">
        <v>0</v>
      </c>
    </row>
    <row r="1939" spans="1:10" x14ac:dyDescent="0.25">
      <c r="A1939" s="487">
        <v>90823</v>
      </c>
      <c r="B1939" s="6" t="s">
        <v>1727</v>
      </c>
      <c r="C1939" s="6" t="s">
        <v>40</v>
      </c>
      <c r="D1939" s="6" t="s">
        <v>108</v>
      </c>
      <c r="E1939" s="487">
        <v>568.17999999999995</v>
      </c>
      <c r="F1939" s="487">
        <v>47.13</v>
      </c>
      <c r="G1939" s="487">
        <v>521.04999999999995</v>
      </c>
      <c r="H1939" s="487">
        <v>0</v>
      </c>
      <c r="I1939" s="487">
        <v>0</v>
      </c>
      <c r="J1939" s="487">
        <v>0</v>
      </c>
    </row>
    <row r="1940" spans="1:10" x14ac:dyDescent="0.25">
      <c r="A1940" s="487">
        <v>90824</v>
      </c>
      <c r="B1940" s="6" t="s">
        <v>1728</v>
      </c>
      <c r="C1940" s="6" t="s">
        <v>40</v>
      </c>
      <c r="D1940" s="6" t="s">
        <v>108</v>
      </c>
      <c r="E1940" s="487">
        <v>814.2</v>
      </c>
      <c r="F1940" s="487">
        <v>60.25</v>
      </c>
      <c r="G1940" s="487">
        <v>753.95</v>
      </c>
      <c r="H1940" s="487">
        <v>0</v>
      </c>
      <c r="I1940" s="487">
        <v>0</v>
      </c>
      <c r="J1940" s="487">
        <v>0</v>
      </c>
    </row>
    <row r="1941" spans="1:10" x14ac:dyDescent="0.25">
      <c r="A1941" s="487">
        <v>90825</v>
      </c>
      <c r="B1941" s="6" t="s">
        <v>1729</v>
      </c>
      <c r="C1941" s="6" t="s">
        <v>40</v>
      </c>
      <c r="D1941" s="6" t="s">
        <v>108</v>
      </c>
      <c r="E1941" s="487">
        <v>907.15</v>
      </c>
      <c r="F1941" s="487">
        <v>65.37</v>
      </c>
      <c r="G1941" s="487">
        <v>841.78</v>
      </c>
      <c r="H1941" s="487">
        <v>0</v>
      </c>
      <c r="I1941" s="487">
        <v>0</v>
      </c>
      <c r="J1941" s="487">
        <v>0</v>
      </c>
    </row>
    <row r="1942" spans="1:10" x14ac:dyDescent="0.25">
      <c r="A1942" s="487">
        <v>90830</v>
      </c>
      <c r="B1942" s="6" t="s">
        <v>1730</v>
      </c>
      <c r="C1942" s="6" t="s">
        <v>40</v>
      </c>
      <c r="D1942" s="6" t="s">
        <v>108</v>
      </c>
      <c r="E1942" s="487">
        <v>187.33</v>
      </c>
      <c r="F1942" s="487">
        <v>28.14</v>
      </c>
      <c r="G1942" s="487">
        <v>159.19</v>
      </c>
      <c r="H1942" s="487">
        <v>0</v>
      </c>
      <c r="I1942" s="487">
        <v>0</v>
      </c>
      <c r="J1942" s="487">
        <v>0</v>
      </c>
    </row>
    <row r="1943" spans="1:10" x14ac:dyDescent="0.25">
      <c r="A1943" s="487">
        <v>90831</v>
      </c>
      <c r="B1943" s="6" t="s">
        <v>1731</v>
      </c>
      <c r="C1943" s="6" t="s">
        <v>40</v>
      </c>
      <c r="D1943" s="6" t="s">
        <v>108</v>
      </c>
      <c r="E1943" s="487">
        <v>164.67</v>
      </c>
      <c r="F1943" s="487">
        <v>21.54</v>
      </c>
      <c r="G1943" s="487">
        <v>143.13</v>
      </c>
      <c r="H1943" s="487">
        <v>0</v>
      </c>
      <c r="I1943" s="487">
        <v>0</v>
      </c>
      <c r="J1943" s="487">
        <v>0</v>
      </c>
    </row>
    <row r="1944" spans="1:10" x14ac:dyDescent="0.25">
      <c r="A1944" s="487">
        <v>90841</v>
      </c>
      <c r="B1944" s="6" t="s">
        <v>1732</v>
      </c>
      <c r="C1944" s="6" t="s">
        <v>40</v>
      </c>
      <c r="D1944" s="6" t="s">
        <v>108</v>
      </c>
      <c r="E1944" s="488">
        <v>1295.18</v>
      </c>
      <c r="F1944" s="487">
        <v>211.44</v>
      </c>
      <c r="G1944" s="488">
        <v>1083.74</v>
      </c>
      <c r="H1944" s="487">
        <v>0</v>
      </c>
      <c r="I1944" s="487">
        <v>0</v>
      </c>
      <c r="J1944" s="487">
        <v>0</v>
      </c>
    </row>
    <row r="1945" spans="1:10" x14ac:dyDescent="0.25">
      <c r="A1945" s="487">
        <v>90842</v>
      </c>
      <c r="B1945" s="6" t="s">
        <v>1733</v>
      </c>
      <c r="C1945" s="6" t="s">
        <v>40</v>
      </c>
      <c r="D1945" s="6" t="s">
        <v>108</v>
      </c>
      <c r="E1945" s="488">
        <v>1305.92</v>
      </c>
      <c r="F1945" s="487">
        <v>215.53</v>
      </c>
      <c r="G1945" s="488">
        <v>1090.3900000000001</v>
      </c>
      <c r="H1945" s="487">
        <v>0</v>
      </c>
      <c r="I1945" s="487">
        <v>0</v>
      </c>
      <c r="J1945" s="487">
        <v>0</v>
      </c>
    </row>
    <row r="1946" spans="1:10" x14ac:dyDescent="0.25">
      <c r="A1946" s="487">
        <v>90843</v>
      </c>
      <c r="B1946" s="6" t="s">
        <v>1734</v>
      </c>
      <c r="C1946" s="6" t="s">
        <v>40</v>
      </c>
      <c r="D1946" s="6" t="s">
        <v>108</v>
      </c>
      <c r="E1946" s="488">
        <v>1362.71</v>
      </c>
      <c r="F1946" s="487">
        <v>226.22</v>
      </c>
      <c r="G1946" s="488">
        <v>1136.49</v>
      </c>
      <c r="H1946" s="487">
        <v>0</v>
      </c>
      <c r="I1946" s="487">
        <v>0</v>
      </c>
      <c r="J1946" s="487">
        <v>0</v>
      </c>
    </row>
    <row r="1947" spans="1:10" x14ac:dyDescent="0.25">
      <c r="A1947" s="487">
        <v>90844</v>
      </c>
      <c r="B1947" s="6" t="s">
        <v>1735</v>
      </c>
      <c r="C1947" s="6" t="s">
        <v>40</v>
      </c>
      <c r="D1947" s="6" t="s">
        <v>108</v>
      </c>
      <c r="E1947" s="488">
        <v>1473.7</v>
      </c>
      <c r="F1947" s="487">
        <v>230.31</v>
      </c>
      <c r="G1947" s="488">
        <v>1243.3900000000001</v>
      </c>
      <c r="H1947" s="487">
        <v>0</v>
      </c>
      <c r="I1947" s="487">
        <v>0</v>
      </c>
      <c r="J1947" s="487">
        <v>0</v>
      </c>
    </row>
    <row r="1948" spans="1:10" x14ac:dyDescent="0.25">
      <c r="A1948" s="487">
        <v>90845</v>
      </c>
      <c r="B1948" s="6" t="s">
        <v>1736</v>
      </c>
      <c r="C1948" s="6" t="s">
        <v>40</v>
      </c>
      <c r="D1948" s="6" t="s">
        <v>108</v>
      </c>
      <c r="E1948" s="488">
        <v>1716.26</v>
      </c>
      <c r="F1948" s="487">
        <v>243.04</v>
      </c>
      <c r="G1948" s="488">
        <v>1473.22</v>
      </c>
      <c r="H1948" s="487">
        <v>0</v>
      </c>
      <c r="I1948" s="487">
        <v>0</v>
      </c>
      <c r="J1948" s="487">
        <v>0</v>
      </c>
    </row>
    <row r="1949" spans="1:10" x14ac:dyDescent="0.25">
      <c r="A1949" s="487">
        <v>90846</v>
      </c>
      <c r="B1949" s="6" t="s">
        <v>1737</v>
      </c>
      <c r="C1949" s="6" t="s">
        <v>40</v>
      </c>
      <c r="D1949" s="6" t="s">
        <v>108</v>
      </c>
      <c r="E1949" s="488">
        <v>1812.67</v>
      </c>
      <c r="F1949" s="487">
        <v>248.54</v>
      </c>
      <c r="G1949" s="488">
        <v>1564.13</v>
      </c>
      <c r="H1949" s="487">
        <v>0</v>
      </c>
      <c r="I1949" s="487">
        <v>0</v>
      </c>
      <c r="J1949" s="487">
        <v>0</v>
      </c>
    </row>
    <row r="1950" spans="1:10" x14ac:dyDescent="0.25">
      <c r="A1950" s="487">
        <v>90847</v>
      </c>
      <c r="B1950" s="6" t="s">
        <v>1738</v>
      </c>
      <c r="C1950" s="6" t="s">
        <v>40</v>
      </c>
      <c r="D1950" s="6" t="s">
        <v>108</v>
      </c>
      <c r="E1950" s="488">
        <v>1130.51</v>
      </c>
      <c r="F1950" s="487">
        <v>189.9</v>
      </c>
      <c r="G1950" s="487">
        <v>940.61</v>
      </c>
      <c r="H1950" s="487">
        <v>0</v>
      </c>
      <c r="I1950" s="487">
        <v>0</v>
      </c>
      <c r="J1950" s="487">
        <v>0</v>
      </c>
    </row>
    <row r="1951" spans="1:10" x14ac:dyDescent="0.25">
      <c r="A1951" s="487">
        <v>90848</v>
      </c>
      <c r="B1951" s="6" t="s">
        <v>1739</v>
      </c>
      <c r="C1951" s="6" t="s">
        <v>40</v>
      </c>
      <c r="D1951" s="6" t="s">
        <v>108</v>
      </c>
      <c r="E1951" s="488">
        <v>1141.25</v>
      </c>
      <c r="F1951" s="487">
        <v>193.98</v>
      </c>
      <c r="G1951" s="487">
        <v>947.27</v>
      </c>
      <c r="H1951" s="487">
        <v>0</v>
      </c>
      <c r="I1951" s="487">
        <v>0</v>
      </c>
      <c r="J1951" s="487">
        <v>0</v>
      </c>
    </row>
    <row r="1952" spans="1:10" x14ac:dyDescent="0.25">
      <c r="A1952" s="487">
        <v>90849</v>
      </c>
      <c r="B1952" s="6" t="s">
        <v>1740</v>
      </c>
      <c r="C1952" s="6" t="s">
        <v>40</v>
      </c>
      <c r="D1952" s="6" t="s">
        <v>108</v>
      </c>
      <c r="E1952" s="488">
        <v>1175.3800000000001</v>
      </c>
      <c r="F1952" s="487">
        <v>198.07</v>
      </c>
      <c r="G1952" s="487">
        <v>977.31</v>
      </c>
      <c r="H1952" s="487">
        <v>0</v>
      </c>
      <c r="I1952" s="487">
        <v>0</v>
      </c>
      <c r="J1952" s="487">
        <v>0</v>
      </c>
    </row>
    <row r="1953" spans="1:10" x14ac:dyDescent="0.25">
      <c r="A1953" s="487">
        <v>90850</v>
      </c>
      <c r="B1953" s="6" t="s">
        <v>1741</v>
      </c>
      <c r="C1953" s="6" t="s">
        <v>40</v>
      </c>
      <c r="D1953" s="6" t="s">
        <v>108</v>
      </c>
      <c r="E1953" s="488">
        <v>1286.3699999999999</v>
      </c>
      <c r="F1953" s="487">
        <v>202.17</v>
      </c>
      <c r="G1953" s="488">
        <v>1084.2</v>
      </c>
      <c r="H1953" s="487">
        <v>0</v>
      </c>
      <c r="I1953" s="487">
        <v>0</v>
      </c>
      <c r="J1953" s="487">
        <v>0</v>
      </c>
    </row>
    <row r="1954" spans="1:10" x14ac:dyDescent="0.25">
      <c r="A1954" s="487">
        <v>90851</v>
      </c>
      <c r="B1954" s="6" t="s">
        <v>1742</v>
      </c>
      <c r="C1954" s="6" t="s">
        <v>40</v>
      </c>
      <c r="D1954" s="6" t="s">
        <v>108</v>
      </c>
      <c r="E1954" s="488">
        <v>1528.93</v>
      </c>
      <c r="F1954" s="487">
        <v>214.89</v>
      </c>
      <c r="G1954" s="488">
        <v>1314.04</v>
      </c>
      <c r="H1954" s="487">
        <v>0</v>
      </c>
      <c r="I1954" s="487">
        <v>0</v>
      </c>
      <c r="J1954" s="487">
        <v>0</v>
      </c>
    </row>
    <row r="1955" spans="1:10" x14ac:dyDescent="0.25">
      <c r="A1955" s="487">
        <v>90852</v>
      </c>
      <c r="B1955" s="6" t="s">
        <v>1743</v>
      </c>
      <c r="C1955" s="6" t="s">
        <v>40</v>
      </c>
      <c r="D1955" s="6" t="s">
        <v>108</v>
      </c>
      <c r="E1955" s="488">
        <v>1625.34</v>
      </c>
      <c r="F1955" s="487">
        <v>220.39</v>
      </c>
      <c r="G1955" s="488">
        <v>1404.95</v>
      </c>
      <c r="H1955" s="487">
        <v>0</v>
      </c>
      <c r="I1955" s="487">
        <v>0</v>
      </c>
      <c r="J1955" s="487">
        <v>0</v>
      </c>
    </row>
    <row r="1956" spans="1:10" x14ac:dyDescent="0.25">
      <c r="A1956" s="487">
        <v>91009</v>
      </c>
      <c r="B1956" s="6" t="s">
        <v>1744</v>
      </c>
      <c r="C1956" s="6" t="s">
        <v>40</v>
      </c>
      <c r="D1956" s="6" t="s">
        <v>108</v>
      </c>
      <c r="E1956" s="487">
        <v>438.11</v>
      </c>
      <c r="F1956" s="487">
        <v>36</v>
      </c>
      <c r="G1956" s="487">
        <v>402.11</v>
      </c>
      <c r="H1956" s="487">
        <v>0</v>
      </c>
      <c r="I1956" s="487">
        <v>0</v>
      </c>
      <c r="J1956" s="487">
        <v>0</v>
      </c>
    </row>
    <row r="1957" spans="1:10" x14ac:dyDescent="0.25">
      <c r="A1957" s="487">
        <v>91010</v>
      </c>
      <c r="B1957" s="6" t="s">
        <v>1745</v>
      </c>
      <c r="C1957" s="6" t="s">
        <v>40</v>
      </c>
      <c r="D1957" s="6" t="s">
        <v>108</v>
      </c>
      <c r="E1957" s="487">
        <v>446.11</v>
      </c>
      <c r="F1957" s="487">
        <v>39.71</v>
      </c>
      <c r="G1957" s="487">
        <v>406.4</v>
      </c>
      <c r="H1957" s="487">
        <v>0</v>
      </c>
      <c r="I1957" s="487">
        <v>0</v>
      </c>
      <c r="J1957" s="487">
        <v>0</v>
      </c>
    </row>
    <row r="1958" spans="1:10" x14ac:dyDescent="0.25">
      <c r="A1958" s="487">
        <v>91011</v>
      </c>
      <c r="B1958" s="6" t="s">
        <v>1746</v>
      </c>
      <c r="C1958" s="6" t="s">
        <v>40</v>
      </c>
      <c r="D1958" s="6" t="s">
        <v>108</v>
      </c>
      <c r="E1958" s="487">
        <v>523.13</v>
      </c>
      <c r="F1958" s="487">
        <v>43.41</v>
      </c>
      <c r="G1958" s="487">
        <v>479.72</v>
      </c>
      <c r="H1958" s="487">
        <v>0</v>
      </c>
      <c r="I1958" s="487">
        <v>0</v>
      </c>
      <c r="J1958" s="487">
        <v>0</v>
      </c>
    </row>
    <row r="1959" spans="1:10" x14ac:dyDescent="0.25">
      <c r="A1959" s="487">
        <v>91012</v>
      </c>
      <c r="B1959" s="6" t="s">
        <v>1747</v>
      </c>
      <c r="C1959" s="6" t="s">
        <v>40</v>
      </c>
      <c r="D1959" s="6" t="s">
        <v>108</v>
      </c>
      <c r="E1959" s="487">
        <v>581.82000000000005</v>
      </c>
      <c r="F1959" s="487">
        <v>47.13</v>
      </c>
      <c r="G1959" s="487">
        <v>534.69000000000005</v>
      </c>
      <c r="H1959" s="487">
        <v>0</v>
      </c>
      <c r="I1959" s="487">
        <v>0</v>
      </c>
      <c r="J1959" s="487">
        <v>0</v>
      </c>
    </row>
    <row r="1960" spans="1:10" x14ac:dyDescent="0.25">
      <c r="A1960" s="487">
        <v>91013</v>
      </c>
      <c r="B1960" s="6" t="s">
        <v>1748</v>
      </c>
      <c r="C1960" s="6" t="s">
        <v>40</v>
      </c>
      <c r="D1960" s="6" t="s">
        <v>108</v>
      </c>
      <c r="E1960" s="488">
        <v>1145.9000000000001</v>
      </c>
      <c r="F1960" s="487">
        <v>189.89</v>
      </c>
      <c r="G1960" s="487">
        <v>956.01</v>
      </c>
      <c r="H1960" s="487">
        <v>0</v>
      </c>
      <c r="I1960" s="487">
        <v>0</v>
      </c>
      <c r="J1960" s="487">
        <v>0</v>
      </c>
    </row>
    <row r="1961" spans="1:10" x14ac:dyDescent="0.25">
      <c r="A1961" s="487">
        <v>91014</v>
      </c>
      <c r="B1961" s="6" t="s">
        <v>1749</v>
      </c>
      <c r="C1961" s="6" t="s">
        <v>40</v>
      </c>
      <c r="D1961" s="6" t="s">
        <v>108</v>
      </c>
      <c r="E1961" s="488">
        <v>1157.3699999999999</v>
      </c>
      <c r="F1961" s="487">
        <v>193.98</v>
      </c>
      <c r="G1961" s="487">
        <v>963.39</v>
      </c>
      <c r="H1961" s="487">
        <v>0</v>
      </c>
      <c r="I1961" s="487">
        <v>0</v>
      </c>
      <c r="J1961" s="487">
        <v>0</v>
      </c>
    </row>
    <row r="1962" spans="1:10" x14ac:dyDescent="0.25">
      <c r="A1962" s="487">
        <v>91015</v>
      </c>
      <c r="B1962" s="6" t="s">
        <v>1750</v>
      </c>
      <c r="C1962" s="6" t="s">
        <v>40</v>
      </c>
      <c r="D1962" s="6" t="s">
        <v>108</v>
      </c>
      <c r="E1962" s="488">
        <v>1237.8599999999999</v>
      </c>
      <c r="F1962" s="487">
        <v>198.07</v>
      </c>
      <c r="G1962" s="488">
        <v>1039.79</v>
      </c>
      <c r="H1962" s="487">
        <v>0</v>
      </c>
      <c r="I1962" s="487">
        <v>0</v>
      </c>
      <c r="J1962" s="487">
        <v>0</v>
      </c>
    </row>
    <row r="1963" spans="1:10" x14ac:dyDescent="0.25">
      <c r="A1963" s="487">
        <v>91016</v>
      </c>
      <c r="B1963" s="6" t="s">
        <v>1751</v>
      </c>
      <c r="C1963" s="6" t="s">
        <v>40</v>
      </c>
      <c r="D1963" s="6" t="s">
        <v>108</v>
      </c>
      <c r="E1963" s="488">
        <v>1300.01</v>
      </c>
      <c r="F1963" s="487">
        <v>202.16</v>
      </c>
      <c r="G1963" s="488">
        <v>1097.8499999999999</v>
      </c>
      <c r="H1963" s="487">
        <v>0</v>
      </c>
      <c r="I1963" s="487">
        <v>0</v>
      </c>
      <c r="J1963" s="487">
        <v>0</v>
      </c>
    </row>
    <row r="1964" spans="1:10" x14ac:dyDescent="0.25">
      <c r="A1964" s="487">
        <v>91287</v>
      </c>
      <c r="B1964" s="6" t="s">
        <v>1752</v>
      </c>
      <c r="C1964" s="6" t="s">
        <v>40</v>
      </c>
      <c r="D1964" s="6" t="s">
        <v>108</v>
      </c>
      <c r="E1964" s="487">
        <v>316.45999999999998</v>
      </c>
      <c r="F1964" s="487">
        <v>77.08</v>
      </c>
      <c r="G1964" s="487">
        <v>239.38</v>
      </c>
      <c r="H1964" s="487">
        <v>0</v>
      </c>
      <c r="I1964" s="487">
        <v>0</v>
      </c>
      <c r="J1964" s="487">
        <v>0</v>
      </c>
    </row>
    <row r="1965" spans="1:10" x14ac:dyDescent="0.25">
      <c r="A1965" s="487">
        <v>91292</v>
      </c>
      <c r="B1965" s="6" t="s">
        <v>9611</v>
      </c>
      <c r="C1965" s="6" t="s">
        <v>40</v>
      </c>
      <c r="D1965" s="6" t="s">
        <v>108</v>
      </c>
      <c r="E1965" s="487">
        <v>408.5</v>
      </c>
      <c r="F1965" s="487">
        <v>135.93</v>
      </c>
      <c r="G1965" s="487">
        <v>272.57</v>
      </c>
      <c r="H1965" s="487">
        <v>0</v>
      </c>
      <c r="I1965" s="487">
        <v>0</v>
      </c>
      <c r="J1965" s="487">
        <v>0</v>
      </c>
    </row>
    <row r="1966" spans="1:10" x14ac:dyDescent="0.25">
      <c r="A1966" s="487">
        <v>91295</v>
      </c>
      <c r="B1966" s="6" t="s">
        <v>1753</v>
      </c>
      <c r="C1966" s="6" t="s">
        <v>40</v>
      </c>
      <c r="D1966" s="6" t="s">
        <v>108</v>
      </c>
      <c r="E1966" s="487">
        <v>451.43</v>
      </c>
      <c r="F1966" s="487">
        <v>36</v>
      </c>
      <c r="G1966" s="487">
        <v>415.43</v>
      </c>
      <c r="H1966" s="487">
        <v>0</v>
      </c>
      <c r="I1966" s="487">
        <v>0</v>
      </c>
      <c r="J1966" s="487">
        <v>0</v>
      </c>
    </row>
    <row r="1967" spans="1:10" x14ac:dyDescent="0.25">
      <c r="A1967" s="487">
        <v>91296</v>
      </c>
      <c r="B1967" s="6" t="s">
        <v>1754</v>
      </c>
      <c r="C1967" s="6" t="s">
        <v>40</v>
      </c>
      <c r="D1967" s="6" t="s">
        <v>108</v>
      </c>
      <c r="E1967" s="487">
        <v>483.34</v>
      </c>
      <c r="F1967" s="487">
        <v>39.71</v>
      </c>
      <c r="G1967" s="487">
        <v>443.63</v>
      </c>
      <c r="H1967" s="487">
        <v>0</v>
      </c>
      <c r="I1967" s="487">
        <v>0</v>
      </c>
      <c r="J1967" s="487">
        <v>0</v>
      </c>
    </row>
    <row r="1968" spans="1:10" x14ac:dyDescent="0.25">
      <c r="A1968" s="487">
        <v>91297</v>
      </c>
      <c r="B1968" s="6" t="s">
        <v>1755</v>
      </c>
      <c r="C1968" s="6" t="s">
        <v>40</v>
      </c>
      <c r="D1968" s="6" t="s">
        <v>108</v>
      </c>
      <c r="E1968" s="487">
        <v>532.01</v>
      </c>
      <c r="F1968" s="487">
        <v>43.41</v>
      </c>
      <c r="G1968" s="487">
        <v>488.6</v>
      </c>
      <c r="H1968" s="487">
        <v>0</v>
      </c>
      <c r="I1968" s="487">
        <v>0</v>
      </c>
      <c r="J1968" s="487">
        <v>0</v>
      </c>
    </row>
    <row r="1969" spans="1:10" x14ac:dyDescent="0.25">
      <c r="A1969" s="487">
        <v>91298</v>
      </c>
      <c r="B1969" s="6" t="s">
        <v>1756</v>
      </c>
      <c r="C1969" s="6" t="s">
        <v>40</v>
      </c>
      <c r="D1969" s="6" t="s">
        <v>437</v>
      </c>
      <c r="E1969" s="487">
        <v>914.64</v>
      </c>
      <c r="F1969" s="487">
        <v>43.41</v>
      </c>
      <c r="G1969" s="487">
        <v>871.23</v>
      </c>
      <c r="H1969" s="487">
        <v>0</v>
      </c>
      <c r="I1969" s="487">
        <v>0</v>
      </c>
      <c r="J1969" s="487">
        <v>0</v>
      </c>
    </row>
    <row r="1970" spans="1:10" x14ac:dyDescent="0.25">
      <c r="A1970" s="487">
        <v>91299</v>
      </c>
      <c r="B1970" s="6" t="s">
        <v>1757</v>
      </c>
      <c r="C1970" s="6" t="s">
        <v>40</v>
      </c>
      <c r="D1970" s="6" t="s">
        <v>437</v>
      </c>
      <c r="E1970" s="488">
        <v>1270.8</v>
      </c>
      <c r="F1970" s="487">
        <v>60.25</v>
      </c>
      <c r="G1970" s="488">
        <v>1210.55</v>
      </c>
      <c r="H1970" s="487">
        <v>0</v>
      </c>
      <c r="I1970" s="487">
        <v>0</v>
      </c>
      <c r="J1970" s="487">
        <v>0</v>
      </c>
    </row>
    <row r="1971" spans="1:10" x14ac:dyDescent="0.25">
      <c r="A1971" s="487">
        <v>91304</v>
      </c>
      <c r="B1971" s="6" t="s">
        <v>1758</v>
      </c>
      <c r="C1971" s="6" t="s">
        <v>40</v>
      </c>
      <c r="D1971" s="6" t="s">
        <v>108</v>
      </c>
      <c r="E1971" s="487">
        <v>112.58</v>
      </c>
      <c r="F1971" s="487">
        <v>28.15</v>
      </c>
      <c r="G1971" s="487">
        <v>84.43</v>
      </c>
      <c r="H1971" s="487">
        <v>0</v>
      </c>
      <c r="I1971" s="487">
        <v>0</v>
      </c>
      <c r="J1971" s="487">
        <v>0</v>
      </c>
    </row>
    <row r="1972" spans="1:10" x14ac:dyDescent="0.25">
      <c r="A1972" s="487">
        <v>91305</v>
      </c>
      <c r="B1972" s="6" t="s">
        <v>1759</v>
      </c>
      <c r="C1972" s="6" t="s">
        <v>40</v>
      </c>
      <c r="D1972" s="6" t="s">
        <v>108</v>
      </c>
      <c r="E1972" s="487">
        <v>113.24</v>
      </c>
      <c r="F1972" s="487">
        <v>21.55</v>
      </c>
      <c r="G1972" s="487">
        <v>91.69</v>
      </c>
      <c r="H1972" s="487">
        <v>0</v>
      </c>
      <c r="I1972" s="487">
        <v>0</v>
      </c>
      <c r="J1972" s="487">
        <v>0</v>
      </c>
    </row>
    <row r="1973" spans="1:10" x14ac:dyDescent="0.25">
      <c r="A1973" s="487">
        <v>91306</v>
      </c>
      <c r="B1973" s="6" t="s">
        <v>1760</v>
      </c>
      <c r="C1973" s="6" t="s">
        <v>40</v>
      </c>
      <c r="D1973" s="6" t="s">
        <v>108</v>
      </c>
      <c r="E1973" s="487">
        <v>164.67</v>
      </c>
      <c r="F1973" s="487">
        <v>21.54</v>
      </c>
      <c r="G1973" s="487">
        <v>143.13</v>
      </c>
      <c r="H1973" s="487">
        <v>0</v>
      </c>
      <c r="I1973" s="487">
        <v>0</v>
      </c>
      <c r="J1973" s="487">
        <v>0</v>
      </c>
    </row>
    <row r="1974" spans="1:10" x14ac:dyDescent="0.25">
      <c r="A1974" s="487">
        <v>91307</v>
      </c>
      <c r="B1974" s="6" t="s">
        <v>1761</v>
      </c>
      <c r="C1974" s="6" t="s">
        <v>40</v>
      </c>
      <c r="D1974" s="6" t="s">
        <v>108</v>
      </c>
      <c r="E1974" s="487">
        <v>95.89</v>
      </c>
      <c r="F1974" s="487">
        <v>21.55</v>
      </c>
      <c r="G1974" s="487">
        <v>74.34</v>
      </c>
      <c r="H1974" s="487">
        <v>0</v>
      </c>
      <c r="I1974" s="487">
        <v>0</v>
      </c>
      <c r="J1974" s="487">
        <v>0</v>
      </c>
    </row>
    <row r="1975" spans="1:10" x14ac:dyDescent="0.25">
      <c r="A1975" s="487">
        <v>91312</v>
      </c>
      <c r="B1975" s="6" t="s">
        <v>1762</v>
      </c>
      <c r="C1975" s="6" t="s">
        <v>40</v>
      </c>
      <c r="D1975" s="6" t="s">
        <v>108</v>
      </c>
      <c r="E1975" s="488">
        <v>1053.51</v>
      </c>
      <c r="F1975" s="487">
        <v>211.78</v>
      </c>
      <c r="G1975" s="487">
        <v>841.73</v>
      </c>
      <c r="H1975" s="487">
        <v>0</v>
      </c>
      <c r="I1975" s="487">
        <v>0</v>
      </c>
      <c r="J1975" s="487">
        <v>0</v>
      </c>
    </row>
    <row r="1976" spans="1:10" x14ac:dyDescent="0.25">
      <c r="A1976" s="487">
        <v>91313</v>
      </c>
      <c r="B1976" s="6" t="s">
        <v>1763</v>
      </c>
      <c r="C1976" s="6" t="s">
        <v>40</v>
      </c>
      <c r="D1976" s="6" t="s">
        <v>108</v>
      </c>
      <c r="E1976" s="488">
        <v>1045.7</v>
      </c>
      <c r="F1976" s="487">
        <v>215.87</v>
      </c>
      <c r="G1976" s="487">
        <v>829.83</v>
      </c>
      <c r="H1976" s="487">
        <v>0</v>
      </c>
      <c r="I1976" s="487">
        <v>0</v>
      </c>
      <c r="J1976" s="487">
        <v>0</v>
      </c>
    </row>
    <row r="1977" spans="1:10" x14ac:dyDescent="0.25">
      <c r="A1977" s="487">
        <v>91314</v>
      </c>
      <c r="B1977" s="6" t="s">
        <v>1764</v>
      </c>
      <c r="C1977" s="6" t="s">
        <v>40</v>
      </c>
      <c r="D1977" s="6" t="s">
        <v>108</v>
      </c>
      <c r="E1977" s="488">
        <v>1095.33</v>
      </c>
      <c r="F1977" s="487">
        <v>226.56</v>
      </c>
      <c r="G1977" s="487">
        <v>868.77</v>
      </c>
      <c r="H1977" s="487">
        <v>0</v>
      </c>
      <c r="I1977" s="487">
        <v>0</v>
      </c>
      <c r="J1977" s="487">
        <v>0</v>
      </c>
    </row>
    <row r="1978" spans="1:10" x14ac:dyDescent="0.25">
      <c r="A1978" s="487">
        <v>91315</v>
      </c>
      <c r="B1978" s="6" t="s">
        <v>1765</v>
      </c>
      <c r="C1978" s="6" t="s">
        <v>40</v>
      </c>
      <c r="D1978" s="6" t="s">
        <v>108</v>
      </c>
      <c r="E1978" s="488">
        <v>1205.1300000000001</v>
      </c>
      <c r="F1978" s="487">
        <v>230.65</v>
      </c>
      <c r="G1978" s="487">
        <v>974.48</v>
      </c>
      <c r="H1978" s="487">
        <v>0</v>
      </c>
      <c r="I1978" s="487">
        <v>0</v>
      </c>
      <c r="J1978" s="487">
        <v>0</v>
      </c>
    </row>
    <row r="1979" spans="1:10" x14ac:dyDescent="0.25">
      <c r="A1979" s="487">
        <v>91316</v>
      </c>
      <c r="B1979" s="6" t="s">
        <v>1766</v>
      </c>
      <c r="C1979" s="6" t="s">
        <v>40</v>
      </c>
      <c r="D1979" s="6" t="s">
        <v>108</v>
      </c>
      <c r="E1979" s="488">
        <v>1448.88</v>
      </c>
      <c r="F1979" s="487">
        <v>243.37</v>
      </c>
      <c r="G1979" s="488">
        <v>1205.51</v>
      </c>
      <c r="H1979" s="487">
        <v>0</v>
      </c>
      <c r="I1979" s="487">
        <v>0</v>
      </c>
      <c r="J1979" s="487">
        <v>0</v>
      </c>
    </row>
    <row r="1980" spans="1:10" x14ac:dyDescent="0.25">
      <c r="A1980" s="487">
        <v>91317</v>
      </c>
      <c r="B1980" s="6" t="s">
        <v>1767</v>
      </c>
      <c r="C1980" s="6" t="s">
        <v>40</v>
      </c>
      <c r="D1980" s="6" t="s">
        <v>108</v>
      </c>
      <c r="E1980" s="488">
        <v>1544.1</v>
      </c>
      <c r="F1980" s="487">
        <v>248.87</v>
      </c>
      <c r="G1980" s="488">
        <v>1295.23</v>
      </c>
      <c r="H1980" s="487">
        <v>0</v>
      </c>
      <c r="I1980" s="487">
        <v>0</v>
      </c>
      <c r="J1980" s="487">
        <v>0</v>
      </c>
    </row>
    <row r="1981" spans="1:10" x14ac:dyDescent="0.25">
      <c r="A1981" s="487">
        <v>91318</v>
      </c>
      <c r="B1981" s="6" t="s">
        <v>1768</v>
      </c>
      <c r="C1981" s="6" t="s">
        <v>40</v>
      </c>
      <c r="D1981" s="6" t="s">
        <v>108</v>
      </c>
      <c r="E1981" s="487">
        <v>940.27</v>
      </c>
      <c r="F1981" s="487">
        <v>190.23</v>
      </c>
      <c r="G1981" s="487">
        <v>750.04</v>
      </c>
      <c r="H1981" s="487">
        <v>0</v>
      </c>
      <c r="I1981" s="487">
        <v>0</v>
      </c>
      <c r="J1981" s="487">
        <v>0</v>
      </c>
    </row>
    <row r="1982" spans="1:10" x14ac:dyDescent="0.25">
      <c r="A1982" s="487">
        <v>91319</v>
      </c>
      <c r="B1982" s="6" t="s">
        <v>1769</v>
      </c>
      <c r="C1982" s="6" t="s">
        <v>40</v>
      </c>
      <c r="D1982" s="6" t="s">
        <v>108</v>
      </c>
      <c r="E1982" s="487">
        <v>949.81</v>
      </c>
      <c r="F1982" s="487">
        <v>194.32</v>
      </c>
      <c r="G1982" s="487">
        <v>755.49</v>
      </c>
      <c r="H1982" s="487">
        <v>0</v>
      </c>
      <c r="I1982" s="487">
        <v>0</v>
      </c>
      <c r="J1982" s="487">
        <v>0</v>
      </c>
    </row>
    <row r="1983" spans="1:10" x14ac:dyDescent="0.25">
      <c r="A1983" s="487">
        <v>91320</v>
      </c>
      <c r="B1983" s="6" t="s">
        <v>1770</v>
      </c>
      <c r="C1983" s="6" t="s">
        <v>40</v>
      </c>
      <c r="D1983" s="6" t="s">
        <v>108</v>
      </c>
      <c r="E1983" s="487">
        <v>982.75</v>
      </c>
      <c r="F1983" s="487">
        <v>198.4</v>
      </c>
      <c r="G1983" s="487">
        <v>784.35</v>
      </c>
      <c r="H1983" s="487">
        <v>0</v>
      </c>
      <c r="I1983" s="487">
        <v>0</v>
      </c>
      <c r="J1983" s="487">
        <v>0</v>
      </c>
    </row>
    <row r="1984" spans="1:10" x14ac:dyDescent="0.25">
      <c r="A1984" s="487">
        <v>91321</v>
      </c>
      <c r="B1984" s="6" t="s">
        <v>1771</v>
      </c>
      <c r="C1984" s="6" t="s">
        <v>40</v>
      </c>
      <c r="D1984" s="6" t="s">
        <v>108</v>
      </c>
      <c r="E1984" s="488">
        <v>1092.55</v>
      </c>
      <c r="F1984" s="487">
        <v>202.5</v>
      </c>
      <c r="G1984" s="487">
        <v>890.05</v>
      </c>
      <c r="H1984" s="487">
        <v>0</v>
      </c>
      <c r="I1984" s="487">
        <v>0</v>
      </c>
      <c r="J1984" s="487">
        <v>0</v>
      </c>
    </row>
    <row r="1985" spans="1:10" x14ac:dyDescent="0.25">
      <c r="A1985" s="487">
        <v>91322</v>
      </c>
      <c r="B1985" s="6" t="s">
        <v>1772</v>
      </c>
      <c r="C1985" s="6" t="s">
        <v>40</v>
      </c>
      <c r="D1985" s="6" t="s">
        <v>108</v>
      </c>
      <c r="E1985" s="488">
        <v>1336.3</v>
      </c>
      <c r="F1985" s="487">
        <v>215.21</v>
      </c>
      <c r="G1985" s="488">
        <v>1121.0899999999999</v>
      </c>
      <c r="H1985" s="487">
        <v>0</v>
      </c>
      <c r="I1985" s="487">
        <v>0</v>
      </c>
      <c r="J1985" s="487">
        <v>0</v>
      </c>
    </row>
    <row r="1986" spans="1:10" x14ac:dyDescent="0.25">
      <c r="A1986" s="487">
        <v>91323</v>
      </c>
      <c r="B1986" s="6" t="s">
        <v>1773</v>
      </c>
      <c r="C1986" s="6" t="s">
        <v>40</v>
      </c>
      <c r="D1986" s="6" t="s">
        <v>108</v>
      </c>
      <c r="E1986" s="488">
        <v>1431.52</v>
      </c>
      <c r="F1986" s="487">
        <v>220.72</v>
      </c>
      <c r="G1986" s="488">
        <v>1210.8</v>
      </c>
      <c r="H1986" s="487">
        <v>0</v>
      </c>
      <c r="I1986" s="487">
        <v>0</v>
      </c>
      <c r="J1986" s="487">
        <v>0</v>
      </c>
    </row>
    <row r="1987" spans="1:10" x14ac:dyDescent="0.25">
      <c r="A1987" s="487">
        <v>91324</v>
      </c>
      <c r="B1987" s="6" t="s">
        <v>1774</v>
      </c>
      <c r="C1987" s="6" t="s">
        <v>40</v>
      </c>
      <c r="D1987" s="6" t="s">
        <v>108</v>
      </c>
      <c r="E1987" s="487">
        <v>955.66</v>
      </c>
      <c r="F1987" s="487">
        <v>190.23</v>
      </c>
      <c r="G1987" s="487">
        <v>765.43</v>
      </c>
      <c r="H1987" s="487">
        <v>0</v>
      </c>
      <c r="I1987" s="487">
        <v>0</v>
      </c>
      <c r="J1987" s="487">
        <v>0</v>
      </c>
    </row>
    <row r="1988" spans="1:10" x14ac:dyDescent="0.25">
      <c r="A1988" s="487">
        <v>91325</v>
      </c>
      <c r="B1988" s="6" t="s">
        <v>1775</v>
      </c>
      <c r="C1988" s="6" t="s">
        <v>40</v>
      </c>
      <c r="D1988" s="6" t="s">
        <v>108</v>
      </c>
      <c r="E1988" s="487">
        <v>965.93</v>
      </c>
      <c r="F1988" s="487">
        <v>194.31</v>
      </c>
      <c r="G1988" s="487">
        <v>771.62</v>
      </c>
      <c r="H1988" s="487">
        <v>0</v>
      </c>
      <c r="I1988" s="487">
        <v>0</v>
      </c>
      <c r="J1988" s="487">
        <v>0</v>
      </c>
    </row>
    <row r="1989" spans="1:10" x14ac:dyDescent="0.25">
      <c r="A1989" s="487">
        <v>91326</v>
      </c>
      <c r="B1989" s="6" t="s">
        <v>1776</v>
      </c>
      <c r="C1989" s="6" t="s">
        <v>40</v>
      </c>
      <c r="D1989" s="6" t="s">
        <v>108</v>
      </c>
      <c r="E1989" s="488">
        <v>1045.23</v>
      </c>
      <c r="F1989" s="487">
        <v>198.4</v>
      </c>
      <c r="G1989" s="487">
        <v>846.83</v>
      </c>
      <c r="H1989" s="487">
        <v>0</v>
      </c>
      <c r="I1989" s="487">
        <v>0</v>
      </c>
      <c r="J1989" s="487">
        <v>0</v>
      </c>
    </row>
    <row r="1990" spans="1:10" x14ac:dyDescent="0.25">
      <c r="A1990" s="487">
        <v>91327</v>
      </c>
      <c r="B1990" s="6" t="s">
        <v>1777</v>
      </c>
      <c r="C1990" s="6" t="s">
        <v>40</v>
      </c>
      <c r="D1990" s="6" t="s">
        <v>108</v>
      </c>
      <c r="E1990" s="488">
        <v>1106.19</v>
      </c>
      <c r="F1990" s="487">
        <v>202.5</v>
      </c>
      <c r="G1990" s="487">
        <v>903.69</v>
      </c>
      <c r="H1990" s="487">
        <v>0</v>
      </c>
      <c r="I1990" s="487">
        <v>0</v>
      </c>
      <c r="J1990" s="487">
        <v>0</v>
      </c>
    </row>
    <row r="1991" spans="1:10" x14ac:dyDescent="0.25">
      <c r="A1991" s="487">
        <v>91328</v>
      </c>
      <c r="B1991" s="6" t="s">
        <v>1778</v>
      </c>
      <c r="C1991" s="6" t="s">
        <v>40</v>
      </c>
      <c r="D1991" s="6" t="s">
        <v>108</v>
      </c>
      <c r="E1991" s="488">
        <v>1159.22</v>
      </c>
      <c r="F1991" s="487">
        <v>189.89</v>
      </c>
      <c r="G1991" s="487">
        <v>969.33</v>
      </c>
      <c r="H1991" s="487">
        <v>0</v>
      </c>
      <c r="I1991" s="487">
        <v>0</v>
      </c>
      <c r="J1991" s="487">
        <v>0</v>
      </c>
    </row>
    <row r="1992" spans="1:10" x14ac:dyDescent="0.25">
      <c r="A1992" s="487">
        <v>91329</v>
      </c>
      <c r="B1992" s="6" t="s">
        <v>1779</v>
      </c>
      <c r="C1992" s="6" t="s">
        <v>40</v>
      </c>
      <c r="D1992" s="6" t="s">
        <v>108</v>
      </c>
      <c r="E1992" s="487">
        <v>968.98</v>
      </c>
      <c r="F1992" s="487">
        <v>190.23</v>
      </c>
      <c r="G1992" s="487">
        <v>778.75</v>
      </c>
      <c r="H1992" s="487">
        <v>0</v>
      </c>
      <c r="I1992" s="487">
        <v>0</v>
      </c>
      <c r="J1992" s="487">
        <v>0</v>
      </c>
    </row>
    <row r="1993" spans="1:10" x14ac:dyDescent="0.25">
      <c r="A1993" s="487">
        <v>91330</v>
      </c>
      <c r="B1993" s="6" t="s">
        <v>1780</v>
      </c>
      <c r="C1993" s="6" t="s">
        <v>40</v>
      </c>
      <c r="D1993" s="6" t="s">
        <v>108</v>
      </c>
      <c r="E1993" s="488">
        <v>1194.5999999999999</v>
      </c>
      <c r="F1993" s="487">
        <v>193.98</v>
      </c>
      <c r="G1993" s="488">
        <v>1000.62</v>
      </c>
      <c r="H1993" s="487">
        <v>0</v>
      </c>
      <c r="I1993" s="487">
        <v>0</v>
      </c>
      <c r="J1993" s="487">
        <v>0</v>
      </c>
    </row>
    <row r="1994" spans="1:10" x14ac:dyDescent="0.25">
      <c r="A1994" s="487">
        <v>91331</v>
      </c>
      <c r="B1994" s="6" t="s">
        <v>1781</v>
      </c>
      <c r="C1994" s="6" t="s">
        <v>40</v>
      </c>
      <c r="D1994" s="6" t="s">
        <v>108</v>
      </c>
      <c r="E1994" s="488">
        <v>1003.16</v>
      </c>
      <c r="F1994" s="487">
        <v>194.31</v>
      </c>
      <c r="G1994" s="487">
        <v>808.85</v>
      </c>
      <c r="H1994" s="487">
        <v>0</v>
      </c>
      <c r="I1994" s="487">
        <v>0</v>
      </c>
      <c r="J1994" s="487">
        <v>0</v>
      </c>
    </row>
    <row r="1995" spans="1:10" x14ac:dyDescent="0.25">
      <c r="A1995" s="487">
        <v>91332</v>
      </c>
      <c r="B1995" s="6" t="s">
        <v>1782</v>
      </c>
      <c r="C1995" s="6" t="s">
        <v>40</v>
      </c>
      <c r="D1995" s="6" t="s">
        <v>108</v>
      </c>
      <c r="E1995" s="488">
        <v>1246.74</v>
      </c>
      <c r="F1995" s="487">
        <v>198.06</v>
      </c>
      <c r="G1995" s="488">
        <v>1048.68</v>
      </c>
      <c r="H1995" s="487">
        <v>0</v>
      </c>
      <c r="I1995" s="487">
        <v>0</v>
      </c>
      <c r="J1995" s="487">
        <v>0</v>
      </c>
    </row>
    <row r="1996" spans="1:10" x14ac:dyDescent="0.25">
      <c r="A1996" s="487">
        <v>91333</v>
      </c>
      <c r="B1996" s="6" t="s">
        <v>1783</v>
      </c>
      <c r="C1996" s="6" t="s">
        <v>40</v>
      </c>
      <c r="D1996" s="6" t="s">
        <v>108</v>
      </c>
      <c r="E1996" s="488">
        <v>1054.1099999999999</v>
      </c>
      <c r="F1996" s="487">
        <v>198.39</v>
      </c>
      <c r="G1996" s="487">
        <v>855.72</v>
      </c>
      <c r="H1996" s="487">
        <v>0</v>
      </c>
      <c r="I1996" s="487">
        <v>0</v>
      </c>
      <c r="J1996" s="487">
        <v>0</v>
      </c>
    </row>
    <row r="1997" spans="1:10" x14ac:dyDescent="0.25">
      <c r="A1997" s="487">
        <v>91334</v>
      </c>
      <c r="B1997" s="6" t="s">
        <v>1784</v>
      </c>
      <c r="C1997" s="6" t="s">
        <v>40</v>
      </c>
      <c r="D1997" s="6" t="s">
        <v>437</v>
      </c>
      <c r="E1997" s="488">
        <v>1629.37</v>
      </c>
      <c r="F1997" s="487">
        <v>198.04</v>
      </c>
      <c r="G1997" s="488">
        <v>1431.33</v>
      </c>
      <c r="H1997" s="487">
        <v>0</v>
      </c>
      <c r="I1997" s="487">
        <v>0</v>
      </c>
      <c r="J1997" s="487">
        <v>0</v>
      </c>
    </row>
    <row r="1998" spans="1:10" x14ac:dyDescent="0.25">
      <c r="A1998" s="487">
        <v>91335</v>
      </c>
      <c r="B1998" s="6" t="s">
        <v>1785</v>
      </c>
      <c r="C1998" s="6" t="s">
        <v>40</v>
      </c>
      <c r="D1998" s="6" t="s">
        <v>437</v>
      </c>
      <c r="E1998" s="488">
        <v>1436.74</v>
      </c>
      <c r="F1998" s="487">
        <v>198.36</v>
      </c>
      <c r="G1998" s="488">
        <v>1238.3800000000001</v>
      </c>
      <c r="H1998" s="487">
        <v>0</v>
      </c>
      <c r="I1998" s="487">
        <v>0</v>
      </c>
      <c r="J1998" s="487">
        <v>0</v>
      </c>
    </row>
    <row r="1999" spans="1:10" x14ac:dyDescent="0.25">
      <c r="A1999" s="487">
        <v>91336</v>
      </c>
      <c r="B1999" s="6" t="s">
        <v>1786</v>
      </c>
      <c r="C1999" s="6" t="s">
        <v>40</v>
      </c>
      <c r="D1999" s="6" t="s">
        <v>437</v>
      </c>
      <c r="E1999" s="488">
        <v>1985.53</v>
      </c>
      <c r="F1999" s="487">
        <v>214.87</v>
      </c>
      <c r="G1999" s="488">
        <v>1770.66</v>
      </c>
      <c r="H1999" s="487">
        <v>0</v>
      </c>
      <c r="I1999" s="487">
        <v>0</v>
      </c>
      <c r="J1999" s="487">
        <v>0</v>
      </c>
    </row>
    <row r="2000" spans="1:10" x14ac:dyDescent="0.25">
      <c r="A2000" s="487">
        <v>91337</v>
      </c>
      <c r="B2000" s="6" t="s">
        <v>1787</v>
      </c>
      <c r="C2000" s="6" t="s">
        <v>40</v>
      </c>
      <c r="D2000" s="6" t="s">
        <v>437</v>
      </c>
      <c r="E2000" s="488">
        <v>1792.9</v>
      </c>
      <c r="F2000" s="487">
        <v>215.19</v>
      </c>
      <c r="G2000" s="488">
        <v>1577.71</v>
      </c>
      <c r="H2000" s="487">
        <v>0</v>
      </c>
      <c r="I2000" s="487">
        <v>0</v>
      </c>
      <c r="J2000" s="487">
        <v>0</v>
      </c>
    </row>
    <row r="2001" spans="1:10" x14ac:dyDescent="0.25">
      <c r="A2001" s="487">
        <v>100659</v>
      </c>
      <c r="B2001" s="6" t="s">
        <v>1788</v>
      </c>
      <c r="C2001" s="6" t="s">
        <v>79</v>
      </c>
      <c r="D2001" s="6" t="s">
        <v>108</v>
      </c>
      <c r="E2001" s="487">
        <v>17.34</v>
      </c>
      <c r="F2001" s="487">
        <v>1.9</v>
      </c>
      <c r="G2001" s="487">
        <v>15.44</v>
      </c>
      <c r="H2001" s="487">
        <v>0</v>
      </c>
      <c r="I2001" s="487">
        <v>0</v>
      </c>
      <c r="J2001" s="487">
        <v>0</v>
      </c>
    </row>
    <row r="2002" spans="1:10" x14ac:dyDescent="0.25">
      <c r="A2002" s="487">
        <v>100660</v>
      </c>
      <c r="B2002" s="6" t="s">
        <v>1789</v>
      </c>
      <c r="C2002" s="6" t="s">
        <v>79</v>
      </c>
      <c r="D2002" s="6" t="s">
        <v>108</v>
      </c>
      <c r="E2002" s="487">
        <v>11.36</v>
      </c>
      <c r="F2002" s="487">
        <v>1.9</v>
      </c>
      <c r="G2002" s="487">
        <v>9.4600000000000009</v>
      </c>
      <c r="H2002" s="487">
        <v>0</v>
      </c>
      <c r="I2002" s="487">
        <v>0</v>
      </c>
      <c r="J2002" s="487">
        <v>0</v>
      </c>
    </row>
    <row r="2003" spans="1:10" x14ac:dyDescent="0.25">
      <c r="A2003" s="487">
        <v>100675</v>
      </c>
      <c r="B2003" s="6" t="s">
        <v>1790</v>
      </c>
      <c r="C2003" s="6" t="s">
        <v>40</v>
      </c>
      <c r="D2003" s="6" t="s">
        <v>108</v>
      </c>
      <c r="E2003" s="488">
        <v>1270.74</v>
      </c>
      <c r="F2003" s="487">
        <v>19.13</v>
      </c>
      <c r="G2003" s="488">
        <v>1251.6099999999999</v>
      </c>
      <c r="H2003" s="487">
        <v>0</v>
      </c>
      <c r="I2003" s="487">
        <v>0</v>
      </c>
      <c r="J2003" s="487">
        <v>0</v>
      </c>
    </row>
    <row r="2004" spans="1:10" x14ac:dyDescent="0.25">
      <c r="A2004" s="487">
        <v>100676</v>
      </c>
      <c r="B2004" s="6" t="s">
        <v>1791</v>
      </c>
      <c r="C2004" s="6" t="s">
        <v>40</v>
      </c>
      <c r="D2004" s="6" t="s">
        <v>108</v>
      </c>
      <c r="E2004" s="487">
        <v>269.10000000000002</v>
      </c>
      <c r="F2004" s="487">
        <v>61.16</v>
      </c>
      <c r="G2004" s="487">
        <v>207.94</v>
      </c>
      <c r="H2004" s="487">
        <v>0</v>
      </c>
      <c r="I2004" s="487">
        <v>0</v>
      </c>
      <c r="J2004" s="487">
        <v>0</v>
      </c>
    </row>
    <row r="2005" spans="1:10" x14ac:dyDescent="0.25">
      <c r="A2005" s="487">
        <v>100678</v>
      </c>
      <c r="B2005" s="6" t="s">
        <v>1792</v>
      </c>
      <c r="C2005" s="6" t="s">
        <v>40</v>
      </c>
      <c r="D2005" s="6" t="s">
        <v>108</v>
      </c>
      <c r="E2005" s="488">
        <v>1310.57</v>
      </c>
      <c r="F2005" s="487">
        <v>211.44</v>
      </c>
      <c r="G2005" s="488">
        <v>1099.1300000000001</v>
      </c>
      <c r="H2005" s="487">
        <v>0</v>
      </c>
      <c r="I2005" s="487">
        <v>0</v>
      </c>
      <c r="J2005" s="487">
        <v>0</v>
      </c>
    </row>
    <row r="2006" spans="1:10" x14ac:dyDescent="0.25">
      <c r="A2006" s="487">
        <v>100679</v>
      </c>
      <c r="B2006" s="6" t="s">
        <v>1793</v>
      </c>
      <c r="C2006" s="6" t="s">
        <v>40</v>
      </c>
      <c r="D2006" s="6" t="s">
        <v>108</v>
      </c>
      <c r="E2006" s="488">
        <v>1068.9000000000001</v>
      </c>
      <c r="F2006" s="487">
        <v>211.78</v>
      </c>
      <c r="G2006" s="487">
        <v>857.12</v>
      </c>
      <c r="H2006" s="487">
        <v>0</v>
      </c>
      <c r="I2006" s="487">
        <v>0</v>
      </c>
      <c r="J2006" s="487">
        <v>0</v>
      </c>
    </row>
    <row r="2007" spans="1:10" x14ac:dyDescent="0.25">
      <c r="A2007" s="487">
        <v>100680</v>
      </c>
      <c r="B2007" s="6" t="s">
        <v>1794</v>
      </c>
      <c r="C2007" s="6" t="s">
        <v>40</v>
      </c>
      <c r="D2007" s="6" t="s">
        <v>108</v>
      </c>
      <c r="E2007" s="488">
        <v>1322.04</v>
      </c>
      <c r="F2007" s="487">
        <v>215.53</v>
      </c>
      <c r="G2007" s="488">
        <v>1106.51</v>
      </c>
      <c r="H2007" s="487">
        <v>0</v>
      </c>
      <c r="I2007" s="487">
        <v>0</v>
      </c>
      <c r="J2007" s="487">
        <v>0</v>
      </c>
    </row>
    <row r="2008" spans="1:10" x14ac:dyDescent="0.25">
      <c r="A2008" s="487">
        <v>100681</v>
      </c>
      <c r="B2008" s="6" t="s">
        <v>1795</v>
      </c>
      <c r="C2008" s="6" t="s">
        <v>40</v>
      </c>
      <c r="D2008" s="6" t="s">
        <v>108</v>
      </c>
      <c r="E2008" s="488">
        <v>1359.27</v>
      </c>
      <c r="F2008" s="487">
        <v>215.52</v>
      </c>
      <c r="G2008" s="488">
        <v>1143.75</v>
      </c>
      <c r="H2008" s="487">
        <v>0</v>
      </c>
      <c r="I2008" s="487">
        <v>0</v>
      </c>
      <c r="J2008" s="487">
        <v>0</v>
      </c>
    </row>
    <row r="2009" spans="1:10" x14ac:dyDescent="0.25">
      <c r="A2009" s="487">
        <v>100682</v>
      </c>
      <c r="B2009" s="6" t="s">
        <v>1796</v>
      </c>
      <c r="C2009" s="6" t="s">
        <v>40</v>
      </c>
      <c r="D2009" s="6" t="s">
        <v>108</v>
      </c>
      <c r="E2009" s="488">
        <v>1099.05</v>
      </c>
      <c r="F2009" s="487">
        <v>215.86</v>
      </c>
      <c r="G2009" s="487">
        <v>883.19</v>
      </c>
      <c r="H2009" s="487">
        <v>0</v>
      </c>
      <c r="I2009" s="487">
        <v>0</v>
      </c>
      <c r="J2009" s="487">
        <v>0</v>
      </c>
    </row>
    <row r="2010" spans="1:10" x14ac:dyDescent="0.25">
      <c r="A2010" s="487">
        <v>100683</v>
      </c>
      <c r="B2010" s="6" t="s">
        <v>1797</v>
      </c>
      <c r="C2010" s="6" t="s">
        <v>40</v>
      </c>
      <c r="D2010" s="6" t="s">
        <v>108</v>
      </c>
      <c r="E2010" s="488">
        <v>1425.19</v>
      </c>
      <c r="F2010" s="487">
        <v>226.21</v>
      </c>
      <c r="G2010" s="488">
        <v>1198.98</v>
      </c>
      <c r="H2010" s="487">
        <v>0</v>
      </c>
      <c r="I2010" s="487">
        <v>0</v>
      </c>
      <c r="J2010" s="487">
        <v>0</v>
      </c>
    </row>
    <row r="2011" spans="1:10" x14ac:dyDescent="0.25">
      <c r="A2011" s="487">
        <v>100684</v>
      </c>
      <c r="B2011" s="6" t="s">
        <v>1798</v>
      </c>
      <c r="C2011" s="6" t="s">
        <v>40</v>
      </c>
      <c r="D2011" s="6" t="s">
        <v>108</v>
      </c>
      <c r="E2011" s="488">
        <v>1157.81</v>
      </c>
      <c r="F2011" s="487">
        <v>226.55</v>
      </c>
      <c r="G2011" s="487">
        <v>931.26</v>
      </c>
      <c r="H2011" s="487">
        <v>0</v>
      </c>
      <c r="I2011" s="487">
        <v>0</v>
      </c>
      <c r="J2011" s="487">
        <v>0</v>
      </c>
    </row>
    <row r="2012" spans="1:10" x14ac:dyDescent="0.25">
      <c r="A2012" s="487">
        <v>100685</v>
      </c>
      <c r="B2012" s="6" t="s">
        <v>1799</v>
      </c>
      <c r="C2012" s="6" t="s">
        <v>40</v>
      </c>
      <c r="D2012" s="6" t="s">
        <v>108</v>
      </c>
      <c r="E2012" s="488">
        <v>1487.34</v>
      </c>
      <c r="F2012" s="487">
        <v>230.31</v>
      </c>
      <c r="G2012" s="488">
        <v>1257.03</v>
      </c>
      <c r="H2012" s="487">
        <v>0</v>
      </c>
      <c r="I2012" s="487">
        <v>0</v>
      </c>
      <c r="J2012" s="487">
        <v>0</v>
      </c>
    </row>
    <row r="2013" spans="1:10" x14ac:dyDescent="0.25">
      <c r="A2013" s="487">
        <v>100686</v>
      </c>
      <c r="B2013" s="6" t="s">
        <v>1800</v>
      </c>
      <c r="C2013" s="6" t="s">
        <v>40</v>
      </c>
      <c r="D2013" s="6" t="s">
        <v>108</v>
      </c>
      <c r="E2013" s="488">
        <v>1218.77</v>
      </c>
      <c r="F2013" s="487">
        <v>230.65</v>
      </c>
      <c r="G2013" s="487">
        <v>988.12</v>
      </c>
      <c r="H2013" s="487">
        <v>0</v>
      </c>
      <c r="I2013" s="487">
        <v>0</v>
      </c>
      <c r="J2013" s="487">
        <v>0</v>
      </c>
    </row>
    <row r="2014" spans="1:10" x14ac:dyDescent="0.25">
      <c r="A2014" s="487">
        <v>100687</v>
      </c>
      <c r="B2014" s="6" t="s">
        <v>1801</v>
      </c>
      <c r="C2014" s="6" t="s">
        <v>40</v>
      </c>
      <c r="D2014" s="6" t="s">
        <v>108</v>
      </c>
      <c r="E2014" s="488">
        <v>1323.89</v>
      </c>
      <c r="F2014" s="487">
        <v>211.44</v>
      </c>
      <c r="G2014" s="488">
        <v>1112.45</v>
      </c>
      <c r="H2014" s="487">
        <v>0</v>
      </c>
      <c r="I2014" s="487">
        <v>0</v>
      </c>
      <c r="J2014" s="487">
        <v>0</v>
      </c>
    </row>
    <row r="2015" spans="1:10" x14ac:dyDescent="0.25">
      <c r="A2015" s="487">
        <v>100688</v>
      </c>
      <c r="B2015" s="6" t="s">
        <v>1802</v>
      </c>
      <c r="C2015" s="6" t="s">
        <v>40</v>
      </c>
      <c r="D2015" s="6" t="s">
        <v>108</v>
      </c>
      <c r="E2015" s="488">
        <v>1082.22</v>
      </c>
      <c r="F2015" s="487">
        <v>211.78</v>
      </c>
      <c r="G2015" s="487">
        <v>870.44</v>
      </c>
      <c r="H2015" s="487">
        <v>0</v>
      </c>
      <c r="I2015" s="487">
        <v>0</v>
      </c>
      <c r="J2015" s="487">
        <v>0</v>
      </c>
    </row>
    <row r="2016" spans="1:10" x14ac:dyDescent="0.25">
      <c r="A2016" s="487">
        <v>100689</v>
      </c>
      <c r="B2016" s="6" t="s">
        <v>1803</v>
      </c>
      <c r="C2016" s="6" t="s">
        <v>40</v>
      </c>
      <c r="D2016" s="6" t="s">
        <v>108</v>
      </c>
      <c r="E2016" s="488">
        <v>1434.07</v>
      </c>
      <c r="F2016" s="487">
        <v>226.21</v>
      </c>
      <c r="G2016" s="488">
        <v>1207.8599999999999</v>
      </c>
      <c r="H2016" s="487">
        <v>0</v>
      </c>
      <c r="I2016" s="487">
        <v>0</v>
      </c>
      <c r="J2016" s="487">
        <v>0</v>
      </c>
    </row>
    <row r="2017" spans="1:10" x14ac:dyDescent="0.25">
      <c r="A2017" s="487">
        <v>100690</v>
      </c>
      <c r="B2017" s="6" t="s">
        <v>1804</v>
      </c>
      <c r="C2017" s="6" t="s">
        <v>40</v>
      </c>
      <c r="D2017" s="6" t="s">
        <v>108</v>
      </c>
      <c r="E2017" s="488">
        <v>1166.69</v>
      </c>
      <c r="F2017" s="487">
        <v>226.55</v>
      </c>
      <c r="G2017" s="487">
        <v>940.14</v>
      </c>
      <c r="H2017" s="487">
        <v>0</v>
      </c>
      <c r="I2017" s="487">
        <v>0</v>
      </c>
      <c r="J2017" s="487">
        <v>0</v>
      </c>
    </row>
    <row r="2018" spans="1:10" x14ac:dyDescent="0.25">
      <c r="A2018" s="487">
        <v>100691</v>
      </c>
      <c r="B2018" s="6" t="s">
        <v>1805</v>
      </c>
      <c r="C2018" s="6" t="s">
        <v>40</v>
      </c>
      <c r="D2018" s="6" t="s">
        <v>437</v>
      </c>
      <c r="E2018" s="488">
        <v>1816.7</v>
      </c>
      <c r="F2018" s="487">
        <v>226.19</v>
      </c>
      <c r="G2018" s="488">
        <v>1590.51</v>
      </c>
      <c r="H2018" s="487">
        <v>0</v>
      </c>
      <c r="I2018" s="487">
        <v>0</v>
      </c>
      <c r="J2018" s="487">
        <v>0</v>
      </c>
    </row>
    <row r="2019" spans="1:10" x14ac:dyDescent="0.25">
      <c r="A2019" s="487">
        <v>100692</v>
      </c>
      <c r="B2019" s="6" t="s">
        <v>1806</v>
      </c>
      <c r="C2019" s="6" t="s">
        <v>40</v>
      </c>
      <c r="D2019" s="6" t="s">
        <v>437</v>
      </c>
      <c r="E2019" s="488">
        <v>1549.32</v>
      </c>
      <c r="F2019" s="487">
        <v>226.51</v>
      </c>
      <c r="G2019" s="488">
        <v>1322.81</v>
      </c>
      <c r="H2019" s="487">
        <v>0</v>
      </c>
      <c r="I2019" s="487">
        <v>0</v>
      </c>
      <c r="J2019" s="487">
        <v>0</v>
      </c>
    </row>
    <row r="2020" spans="1:10" x14ac:dyDescent="0.25">
      <c r="A2020" s="487">
        <v>100693</v>
      </c>
      <c r="B2020" s="6" t="s">
        <v>1807</v>
      </c>
      <c r="C2020" s="6" t="s">
        <v>40</v>
      </c>
      <c r="D2020" s="6" t="s">
        <v>437</v>
      </c>
      <c r="E2020" s="488">
        <v>2172.86</v>
      </c>
      <c r="F2020" s="487">
        <v>243.02</v>
      </c>
      <c r="G2020" s="488">
        <v>1929.84</v>
      </c>
      <c r="H2020" s="487">
        <v>0</v>
      </c>
      <c r="I2020" s="487">
        <v>0</v>
      </c>
      <c r="J2020" s="487">
        <v>0</v>
      </c>
    </row>
    <row r="2021" spans="1:10" x14ac:dyDescent="0.25">
      <c r="A2021" s="487">
        <v>100694</v>
      </c>
      <c r="B2021" s="6" t="s">
        <v>1808</v>
      </c>
      <c r="C2021" s="6" t="s">
        <v>40</v>
      </c>
      <c r="D2021" s="6" t="s">
        <v>437</v>
      </c>
      <c r="E2021" s="488">
        <v>1905.48</v>
      </c>
      <c r="F2021" s="487">
        <v>243.34</v>
      </c>
      <c r="G2021" s="488">
        <v>1662.14</v>
      </c>
      <c r="H2021" s="487">
        <v>0</v>
      </c>
      <c r="I2021" s="487">
        <v>0</v>
      </c>
      <c r="J2021" s="487">
        <v>0</v>
      </c>
    </row>
    <row r="2022" spans="1:10" x14ac:dyDescent="0.25">
      <c r="A2022" s="487">
        <v>100695</v>
      </c>
      <c r="B2022" s="6" t="s">
        <v>1809</v>
      </c>
      <c r="C2022" s="6" t="s">
        <v>40</v>
      </c>
      <c r="D2022" s="6" t="s">
        <v>108</v>
      </c>
      <c r="E2022" s="487">
        <v>59.43</v>
      </c>
      <c r="F2022" s="487">
        <v>45</v>
      </c>
      <c r="G2022" s="487">
        <v>14.43</v>
      </c>
      <c r="H2022" s="487">
        <v>0</v>
      </c>
      <c r="I2022" s="487">
        <v>0</v>
      </c>
      <c r="J2022" s="487">
        <v>0</v>
      </c>
    </row>
    <row r="2023" spans="1:10" x14ac:dyDescent="0.25">
      <c r="A2023" s="487">
        <v>100696</v>
      </c>
      <c r="B2023" s="6" t="s">
        <v>1810</v>
      </c>
      <c r="C2023" s="6" t="s">
        <v>40</v>
      </c>
      <c r="D2023" s="6" t="s">
        <v>108</v>
      </c>
      <c r="E2023" s="487">
        <v>66.099999999999994</v>
      </c>
      <c r="F2023" s="487">
        <v>50.17</v>
      </c>
      <c r="G2023" s="487">
        <v>15.93</v>
      </c>
      <c r="H2023" s="487">
        <v>0</v>
      </c>
      <c r="I2023" s="487">
        <v>0</v>
      </c>
      <c r="J2023" s="487">
        <v>0</v>
      </c>
    </row>
    <row r="2024" spans="1:10" x14ac:dyDescent="0.25">
      <c r="A2024" s="487">
        <v>100697</v>
      </c>
      <c r="B2024" s="6" t="s">
        <v>1811</v>
      </c>
      <c r="C2024" s="6" t="s">
        <v>40</v>
      </c>
      <c r="D2024" s="6" t="s">
        <v>108</v>
      </c>
      <c r="E2024" s="487">
        <v>72.819999999999993</v>
      </c>
      <c r="F2024" s="487">
        <v>55.37</v>
      </c>
      <c r="G2024" s="487">
        <v>17.45</v>
      </c>
      <c r="H2024" s="487">
        <v>0</v>
      </c>
      <c r="I2024" s="487">
        <v>0</v>
      </c>
      <c r="J2024" s="487">
        <v>0</v>
      </c>
    </row>
    <row r="2025" spans="1:10" x14ac:dyDescent="0.25">
      <c r="A2025" s="487">
        <v>100698</v>
      </c>
      <c r="B2025" s="6" t="s">
        <v>1812</v>
      </c>
      <c r="C2025" s="6" t="s">
        <v>40</v>
      </c>
      <c r="D2025" s="6" t="s">
        <v>108</v>
      </c>
      <c r="E2025" s="487">
        <v>79.53</v>
      </c>
      <c r="F2025" s="487">
        <v>60.59</v>
      </c>
      <c r="G2025" s="487">
        <v>18.940000000000001</v>
      </c>
      <c r="H2025" s="487">
        <v>0</v>
      </c>
      <c r="I2025" s="487">
        <v>0</v>
      </c>
      <c r="J2025" s="487">
        <v>0</v>
      </c>
    </row>
    <row r="2026" spans="1:10" x14ac:dyDescent="0.25">
      <c r="A2026" s="487">
        <v>100699</v>
      </c>
      <c r="B2026" s="6" t="s">
        <v>1813</v>
      </c>
      <c r="C2026" s="6" t="s">
        <v>40</v>
      </c>
      <c r="D2026" s="6" t="s">
        <v>108</v>
      </c>
      <c r="E2026" s="487">
        <v>94.45</v>
      </c>
      <c r="F2026" s="487">
        <v>72.2</v>
      </c>
      <c r="G2026" s="487">
        <v>22.25</v>
      </c>
      <c r="H2026" s="487">
        <v>0</v>
      </c>
      <c r="I2026" s="487">
        <v>0</v>
      </c>
      <c r="J2026" s="487">
        <v>0</v>
      </c>
    </row>
    <row r="2027" spans="1:10" x14ac:dyDescent="0.25">
      <c r="A2027" s="487">
        <v>100700</v>
      </c>
      <c r="B2027" s="6" t="s">
        <v>1814</v>
      </c>
      <c r="C2027" s="6" t="s">
        <v>40</v>
      </c>
      <c r="D2027" s="6" t="s">
        <v>108</v>
      </c>
      <c r="E2027" s="488">
        <v>1126.02</v>
      </c>
      <c r="F2027" s="487">
        <v>141.72</v>
      </c>
      <c r="G2027" s="487">
        <v>984.3</v>
      </c>
      <c r="H2027" s="487">
        <v>0</v>
      </c>
      <c r="I2027" s="487">
        <v>0</v>
      </c>
      <c r="J2027" s="487">
        <v>0</v>
      </c>
    </row>
    <row r="2028" spans="1:10" x14ac:dyDescent="0.25">
      <c r="A2028" s="487">
        <v>100712</v>
      </c>
      <c r="B2028" s="6" t="s">
        <v>1815</v>
      </c>
      <c r="C2028" s="6" t="s">
        <v>40</v>
      </c>
      <c r="D2028" s="6" t="s">
        <v>108</v>
      </c>
      <c r="E2028" s="488">
        <v>1061.82</v>
      </c>
      <c r="F2028" s="487">
        <v>215.87</v>
      </c>
      <c r="G2028" s="487">
        <v>845.95</v>
      </c>
      <c r="H2028" s="487">
        <v>0</v>
      </c>
      <c r="I2028" s="487">
        <v>0</v>
      </c>
      <c r="J2028" s="487">
        <v>0</v>
      </c>
    </row>
    <row r="2029" spans="1:10" x14ac:dyDescent="0.25">
      <c r="A2029" s="487">
        <v>100665</v>
      </c>
      <c r="B2029" s="6" t="s">
        <v>1816</v>
      </c>
      <c r="C2029" s="6" t="s">
        <v>87</v>
      </c>
      <c r="D2029" s="6" t="s">
        <v>108</v>
      </c>
      <c r="E2029" s="488">
        <v>1092.72</v>
      </c>
      <c r="F2029" s="487">
        <v>48.66</v>
      </c>
      <c r="G2029" s="488">
        <v>1044.06</v>
      </c>
      <c r="H2029" s="487">
        <v>0</v>
      </c>
      <c r="I2029" s="487">
        <v>0</v>
      </c>
      <c r="J2029" s="487">
        <v>0</v>
      </c>
    </row>
    <row r="2030" spans="1:10" x14ac:dyDescent="0.25">
      <c r="A2030" s="487">
        <v>100666</v>
      </c>
      <c r="B2030" s="6" t="s">
        <v>1817</v>
      </c>
      <c r="C2030" s="6" t="s">
        <v>87</v>
      </c>
      <c r="D2030" s="6" t="s">
        <v>108</v>
      </c>
      <c r="E2030" s="487">
        <v>858.96</v>
      </c>
      <c r="F2030" s="487">
        <v>48.66</v>
      </c>
      <c r="G2030" s="487">
        <v>810.3</v>
      </c>
      <c r="H2030" s="487">
        <v>0</v>
      </c>
      <c r="I2030" s="487">
        <v>0</v>
      </c>
      <c r="J2030" s="487">
        <v>0</v>
      </c>
    </row>
    <row r="2031" spans="1:10" x14ac:dyDescent="0.25">
      <c r="A2031" s="487">
        <v>100667</v>
      </c>
      <c r="B2031" s="6" t="s">
        <v>1818</v>
      </c>
      <c r="C2031" s="6" t="s">
        <v>87</v>
      </c>
      <c r="D2031" s="6" t="s">
        <v>108</v>
      </c>
      <c r="E2031" s="488">
        <v>1423.19</v>
      </c>
      <c r="F2031" s="487">
        <v>48.66</v>
      </c>
      <c r="G2031" s="488">
        <v>1374.53</v>
      </c>
      <c r="H2031" s="487">
        <v>0</v>
      </c>
      <c r="I2031" s="487">
        <v>0</v>
      </c>
      <c r="J2031" s="487">
        <v>0</v>
      </c>
    </row>
    <row r="2032" spans="1:10" x14ac:dyDescent="0.25">
      <c r="A2032" s="487">
        <v>100668</v>
      </c>
      <c r="B2032" s="6" t="s">
        <v>1819</v>
      </c>
      <c r="C2032" s="6" t="s">
        <v>87</v>
      </c>
      <c r="D2032" s="6" t="s">
        <v>108</v>
      </c>
      <c r="E2032" s="488">
        <v>1684.48</v>
      </c>
      <c r="F2032" s="487">
        <v>109.5</v>
      </c>
      <c r="G2032" s="488">
        <v>1574.98</v>
      </c>
      <c r="H2032" s="487">
        <v>0</v>
      </c>
      <c r="I2032" s="487">
        <v>0</v>
      </c>
      <c r="J2032" s="487">
        <v>0</v>
      </c>
    </row>
    <row r="2033" spans="1:10" x14ac:dyDescent="0.25">
      <c r="A2033" s="487">
        <v>100669</v>
      </c>
      <c r="B2033" s="6" t="s">
        <v>1820</v>
      </c>
      <c r="C2033" s="6" t="s">
        <v>87</v>
      </c>
      <c r="D2033" s="6" t="s">
        <v>108</v>
      </c>
      <c r="E2033" s="488">
        <v>1031.01</v>
      </c>
      <c r="F2033" s="487">
        <v>70.09</v>
      </c>
      <c r="G2033" s="487">
        <v>960.92</v>
      </c>
      <c r="H2033" s="487">
        <v>0</v>
      </c>
      <c r="I2033" s="487">
        <v>0</v>
      </c>
      <c r="J2033" s="487">
        <v>0</v>
      </c>
    </row>
    <row r="2034" spans="1:10" x14ac:dyDescent="0.25">
      <c r="A2034" s="487">
        <v>100670</v>
      </c>
      <c r="B2034" s="6" t="s">
        <v>1821</v>
      </c>
      <c r="C2034" s="6" t="s">
        <v>87</v>
      </c>
      <c r="D2034" s="6" t="s">
        <v>108</v>
      </c>
      <c r="E2034" s="488">
        <v>1387.5</v>
      </c>
      <c r="F2034" s="487">
        <v>54.08</v>
      </c>
      <c r="G2034" s="488">
        <v>1333.42</v>
      </c>
      <c r="H2034" s="487">
        <v>0</v>
      </c>
      <c r="I2034" s="487">
        <v>0</v>
      </c>
      <c r="J2034" s="487">
        <v>0</v>
      </c>
    </row>
    <row r="2035" spans="1:10" x14ac:dyDescent="0.25">
      <c r="A2035" s="487">
        <v>100671</v>
      </c>
      <c r="B2035" s="6" t="s">
        <v>1822</v>
      </c>
      <c r="C2035" s="6" t="s">
        <v>87</v>
      </c>
      <c r="D2035" s="6" t="s">
        <v>108</v>
      </c>
      <c r="E2035" s="488">
        <v>1723.66</v>
      </c>
      <c r="F2035" s="487">
        <v>54.08</v>
      </c>
      <c r="G2035" s="488">
        <v>1669.58</v>
      </c>
      <c r="H2035" s="487">
        <v>0</v>
      </c>
      <c r="I2035" s="487">
        <v>0</v>
      </c>
      <c r="J2035" s="487">
        <v>0</v>
      </c>
    </row>
    <row r="2036" spans="1:10" x14ac:dyDescent="0.25">
      <c r="A2036" s="487">
        <v>100672</v>
      </c>
      <c r="B2036" s="6" t="s">
        <v>1823</v>
      </c>
      <c r="C2036" s="6" t="s">
        <v>87</v>
      </c>
      <c r="D2036" s="6" t="s">
        <v>108</v>
      </c>
      <c r="E2036" s="488">
        <v>1110.76</v>
      </c>
      <c r="F2036" s="487">
        <v>54.08</v>
      </c>
      <c r="G2036" s="488">
        <v>1056.68</v>
      </c>
      <c r="H2036" s="487">
        <v>0</v>
      </c>
      <c r="I2036" s="487">
        <v>0</v>
      </c>
      <c r="J2036" s="487">
        <v>0</v>
      </c>
    </row>
    <row r="2037" spans="1:10" x14ac:dyDescent="0.25">
      <c r="A2037" s="487">
        <v>100701</v>
      </c>
      <c r="B2037" s="6" t="s">
        <v>1824</v>
      </c>
      <c r="C2037" s="6" t="s">
        <v>87</v>
      </c>
      <c r="D2037" s="6" t="s">
        <v>108</v>
      </c>
      <c r="E2037" s="487">
        <v>570.79999999999995</v>
      </c>
      <c r="F2037" s="487">
        <v>15.2</v>
      </c>
      <c r="G2037" s="487">
        <v>555.6</v>
      </c>
      <c r="H2037" s="487">
        <v>0</v>
      </c>
      <c r="I2037" s="487">
        <v>0</v>
      </c>
      <c r="J2037" s="487">
        <v>0</v>
      </c>
    </row>
    <row r="2038" spans="1:10" x14ac:dyDescent="0.25">
      <c r="A2038" s="487">
        <v>94559</v>
      </c>
      <c r="B2038" s="6" t="s">
        <v>1825</v>
      </c>
      <c r="C2038" s="6" t="s">
        <v>87</v>
      </c>
      <c r="D2038" s="6" t="s">
        <v>437</v>
      </c>
      <c r="E2038" s="487">
        <v>662.38</v>
      </c>
      <c r="F2038" s="487">
        <v>138.01</v>
      </c>
      <c r="G2038" s="487">
        <v>524.37</v>
      </c>
      <c r="H2038" s="487">
        <v>0</v>
      </c>
      <c r="I2038" s="487">
        <v>0</v>
      </c>
      <c r="J2038" s="487">
        <v>0</v>
      </c>
    </row>
    <row r="2039" spans="1:10" x14ac:dyDescent="0.25">
      <c r="A2039" s="487">
        <v>94562</v>
      </c>
      <c r="B2039" s="6" t="s">
        <v>1826</v>
      </c>
      <c r="C2039" s="6" t="s">
        <v>87</v>
      </c>
      <c r="D2039" s="6" t="s">
        <v>437</v>
      </c>
      <c r="E2039" s="487">
        <v>610.07000000000005</v>
      </c>
      <c r="F2039" s="487">
        <v>62.97</v>
      </c>
      <c r="G2039" s="487">
        <v>547.1</v>
      </c>
      <c r="H2039" s="487">
        <v>0</v>
      </c>
      <c r="I2039" s="487">
        <v>0</v>
      </c>
      <c r="J2039" s="487">
        <v>0</v>
      </c>
    </row>
    <row r="2040" spans="1:10" x14ac:dyDescent="0.25">
      <c r="A2040" s="487">
        <v>94587</v>
      </c>
      <c r="B2040" s="6" t="s">
        <v>1827</v>
      </c>
      <c r="C2040" s="6" t="s">
        <v>79</v>
      </c>
      <c r="D2040" s="6" t="s">
        <v>108</v>
      </c>
      <c r="E2040" s="487">
        <v>77.03</v>
      </c>
      <c r="F2040" s="487">
        <v>19.71</v>
      </c>
      <c r="G2040" s="487">
        <v>57.32</v>
      </c>
      <c r="H2040" s="487">
        <v>0</v>
      </c>
      <c r="I2040" s="487">
        <v>0</v>
      </c>
      <c r="J2040" s="487">
        <v>0</v>
      </c>
    </row>
    <row r="2041" spans="1:10" x14ac:dyDescent="0.25">
      <c r="A2041" s="487">
        <v>94588</v>
      </c>
      <c r="B2041" s="6" t="s">
        <v>1828</v>
      </c>
      <c r="C2041" s="6" t="s">
        <v>79</v>
      </c>
      <c r="D2041" s="6" t="s">
        <v>108</v>
      </c>
      <c r="E2041" s="487">
        <v>69.86</v>
      </c>
      <c r="F2041" s="487">
        <v>10.220000000000001</v>
      </c>
      <c r="G2041" s="487">
        <v>59.64</v>
      </c>
      <c r="H2041" s="487">
        <v>0</v>
      </c>
      <c r="I2041" s="487">
        <v>0</v>
      </c>
      <c r="J2041" s="487">
        <v>0</v>
      </c>
    </row>
    <row r="2042" spans="1:10" x14ac:dyDescent="0.25">
      <c r="A2042" s="487">
        <v>99837</v>
      </c>
      <c r="B2042" s="6" t="s">
        <v>9612</v>
      </c>
      <c r="C2042" s="6" t="s">
        <v>79</v>
      </c>
      <c r="D2042" s="6" t="s">
        <v>437</v>
      </c>
      <c r="E2042" s="487">
        <v>586.5</v>
      </c>
      <c r="F2042" s="487">
        <v>195.73</v>
      </c>
      <c r="G2042" s="487">
        <v>390.77</v>
      </c>
      <c r="H2042" s="487">
        <v>0</v>
      </c>
      <c r="I2042" s="487">
        <v>0</v>
      </c>
      <c r="J2042" s="487">
        <v>0</v>
      </c>
    </row>
    <row r="2043" spans="1:10" x14ac:dyDescent="0.25">
      <c r="A2043" s="487">
        <v>99839</v>
      </c>
      <c r="B2043" s="6" t="s">
        <v>9613</v>
      </c>
      <c r="C2043" s="6" t="s">
        <v>79</v>
      </c>
      <c r="D2043" s="6" t="s">
        <v>437</v>
      </c>
      <c r="E2043" s="487">
        <v>473.87</v>
      </c>
      <c r="F2043" s="487">
        <v>205.32</v>
      </c>
      <c r="G2043" s="487">
        <v>268.55</v>
      </c>
      <c r="H2043" s="487">
        <v>0</v>
      </c>
      <c r="I2043" s="487">
        <v>0</v>
      </c>
      <c r="J2043" s="487">
        <v>0</v>
      </c>
    </row>
    <row r="2044" spans="1:10" x14ac:dyDescent="0.25">
      <c r="A2044" s="487">
        <v>99841</v>
      </c>
      <c r="B2044" s="6" t="s">
        <v>9614</v>
      </c>
      <c r="C2044" s="6" t="s">
        <v>79</v>
      </c>
      <c r="D2044" s="6" t="s">
        <v>437</v>
      </c>
      <c r="E2044" s="487">
        <v>947.21</v>
      </c>
      <c r="F2044" s="487">
        <v>119.08</v>
      </c>
      <c r="G2044" s="487">
        <v>828.13</v>
      </c>
      <c r="H2044" s="487">
        <v>0</v>
      </c>
      <c r="I2044" s="487">
        <v>0</v>
      </c>
      <c r="J2044" s="487">
        <v>0</v>
      </c>
    </row>
    <row r="2045" spans="1:10" x14ac:dyDescent="0.25">
      <c r="A2045" s="487">
        <v>99855</v>
      </c>
      <c r="B2045" s="6" t="s">
        <v>9615</v>
      </c>
      <c r="C2045" s="6" t="s">
        <v>79</v>
      </c>
      <c r="D2045" s="6" t="s">
        <v>108</v>
      </c>
      <c r="E2045" s="487">
        <v>109.76</v>
      </c>
      <c r="F2045" s="487">
        <v>33.659999999999997</v>
      </c>
      <c r="G2045" s="487">
        <v>76.099999999999994</v>
      </c>
      <c r="H2045" s="487">
        <v>0</v>
      </c>
      <c r="I2045" s="487">
        <v>0</v>
      </c>
      <c r="J2045" s="487">
        <v>0</v>
      </c>
    </row>
    <row r="2046" spans="1:10" x14ac:dyDescent="0.25">
      <c r="A2046" s="487">
        <v>99857</v>
      </c>
      <c r="B2046" s="6" t="s">
        <v>9616</v>
      </c>
      <c r="C2046" s="6" t="s">
        <v>79</v>
      </c>
      <c r="D2046" s="6" t="s">
        <v>108</v>
      </c>
      <c r="E2046" s="487">
        <v>97.48</v>
      </c>
      <c r="F2046" s="487">
        <v>47.28</v>
      </c>
      <c r="G2046" s="487">
        <v>50.2</v>
      </c>
      <c r="H2046" s="487">
        <v>0</v>
      </c>
      <c r="I2046" s="487">
        <v>0</v>
      </c>
      <c r="J2046" s="487">
        <v>0</v>
      </c>
    </row>
    <row r="2047" spans="1:10" x14ac:dyDescent="0.25">
      <c r="A2047" s="487">
        <v>99861</v>
      </c>
      <c r="B2047" s="6" t="s">
        <v>1829</v>
      </c>
      <c r="C2047" s="6" t="s">
        <v>87</v>
      </c>
      <c r="D2047" s="6" t="s">
        <v>108</v>
      </c>
      <c r="E2047" s="487">
        <v>604.9</v>
      </c>
      <c r="F2047" s="487">
        <v>302.35000000000002</v>
      </c>
      <c r="G2047" s="487">
        <v>302.55</v>
      </c>
      <c r="H2047" s="487">
        <v>0</v>
      </c>
      <c r="I2047" s="487">
        <v>0</v>
      </c>
      <c r="J2047" s="487">
        <v>0</v>
      </c>
    </row>
    <row r="2048" spans="1:10" x14ac:dyDescent="0.25">
      <c r="A2048" s="487">
        <v>99862</v>
      </c>
      <c r="B2048" s="6" t="s">
        <v>1830</v>
      </c>
      <c r="C2048" s="6" t="s">
        <v>87</v>
      </c>
      <c r="D2048" s="6" t="s">
        <v>108</v>
      </c>
      <c r="E2048" s="487">
        <v>647.37</v>
      </c>
      <c r="F2048" s="487">
        <v>313.92</v>
      </c>
      <c r="G2048" s="487">
        <v>333.45</v>
      </c>
      <c r="H2048" s="487">
        <v>0</v>
      </c>
      <c r="I2048" s="487">
        <v>0</v>
      </c>
      <c r="J2048" s="487">
        <v>0</v>
      </c>
    </row>
    <row r="2049" spans="1:10" x14ac:dyDescent="0.25">
      <c r="A2049" s="487">
        <v>90838</v>
      </c>
      <c r="B2049" s="6" t="s">
        <v>1831</v>
      </c>
      <c r="C2049" s="6" t="s">
        <v>40</v>
      </c>
      <c r="D2049" s="6" t="s">
        <v>108</v>
      </c>
      <c r="E2049" s="488">
        <v>1447.81</v>
      </c>
      <c r="F2049" s="487">
        <v>108.08</v>
      </c>
      <c r="G2049" s="488">
        <v>1339.73</v>
      </c>
      <c r="H2049" s="487">
        <v>0</v>
      </c>
      <c r="I2049" s="487">
        <v>0</v>
      </c>
      <c r="J2049" s="487">
        <v>0</v>
      </c>
    </row>
    <row r="2050" spans="1:10" x14ac:dyDescent="0.25">
      <c r="A2050" s="487">
        <v>91338</v>
      </c>
      <c r="B2050" s="6" t="s">
        <v>1832</v>
      </c>
      <c r="C2050" s="6" t="s">
        <v>87</v>
      </c>
      <c r="D2050" s="6" t="s">
        <v>108</v>
      </c>
      <c r="E2050" s="488">
        <v>1219.08</v>
      </c>
      <c r="F2050" s="487">
        <v>10.48</v>
      </c>
      <c r="G2050" s="488">
        <v>1208.5999999999999</v>
      </c>
      <c r="H2050" s="487">
        <v>0</v>
      </c>
      <c r="I2050" s="487">
        <v>0</v>
      </c>
      <c r="J2050" s="487">
        <v>0</v>
      </c>
    </row>
    <row r="2051" spans="1:10" x14ac:dyDescent="0.25">
      <c r="A2051" s="487">
        <v>91341</v>
      </c>
      <c r="B2051" s="6" t="s">
        <v>1833</v>
      </c>
      <c r="C2051" s="6" t="s">
        <v>87</v>
      </c>
      <c r="D2051" s="6" t="s">
        <v>108</v>
      </c>
      <c r="E2051" s="487">
        <v>935.34</v>
      </c>
      <c r="F2051" s="487">
        <v>11.24</v>
      </c>
      <c r="G2051" s="487">
        <v>924.1</v>
      </c>
      <c r="H2051" s="487">
        <v>0</v>
      </c>
      <c r="I2051" s="487">
        <v>0</v>
      </c>
      <c r="J2051" s="487">
        <v>0</v>
      </c>
    </row>
    <row r="2052" spans="1:10" x14ac:dyDescent="0.25">
      <c r="A2052" s="487">
        <v>94805</v>
      </c>
      <c r="B2052" s="6" t="s">
        <v>1834</v>
      </c>
      <c r="C2052" s="6" t="s">
        <v>40</v>
      </c>
      <c r="D2052" s="6" t="s">
        <v>108</v>
      </c>
      <c r="E2052" s="488">
        <v>1234.6600000000001</v>
      </c>
      <c r="F2052" s="487">
        <v>19.149999999999999</v>
      </c>
      <c r="G2052" s="488">
        <v>1215.51</v>
      </c>
      <c r="H2052" s="487">
        <v>0</v>
      </c>
      <c r="I2052" s="487">
        <v>0</v>
      </c>
      <c r="J2052" s="487">
        <v>0</v>
      </c>
    </row>
    <row r="2053" spans="1:10" x14ac:dyDescent="0.25">
      <c r="A2053" s="487">
        <v>94806</v>
      </c>
      <c r="B2053" s="6" t="s">
        <v>1835</v>
      </c>
      <c r="C2053" s="6" t="s">
        <v>40</v>
      </c>
      <c r="D2053" s="6" t="s">
        <v>108</v>
      </c>
      <c r="E2053" s="487">
        <v>684.72</v>
      </c>
      <c r="F2053" s="487">
        <v>27.08</v>
      </c>
      <c r="G2053" s="487">
        <v>657.64</v>
      </c>
      <c r="H2053" s="487">
        <v>0</v>
      </c>
      <c r="I2053" s="487">
        <v>0</v>
      </c>
      <c r="J2053" s="487">
        <v>0</v>
      </c>
    </row>
    <row r="2054" spans="1:10" x14ac:dyDescent="0.25">
      <c r="A2054" s="487">
        <v>94807</v>
      </c>
      <c r="B2054" s="6" t="s">
        <v>1836</v>
      </c>
      <c r="C2054" s="6" t="s">
        <v>40</v>
      </c>
      <c r="D2054" s="6" t="s">
        <v>108</v>
      </c>
      <c r="E2054" s="487">
        <v>626.02</v>
      </c>
      <c r="F2054" s="487">
        <v>28.51</v>
      </c>
      <c r="G2054" s="487">
        <v>597.51</v>
      </c>
      <c r="H2054" s="487">
        <v>0</v>
      </c>
      <c r="I2054" s="487">
        <v>0</v>
      </c>
      <c r="J2054" s="487">
        <v>0</v>
      </c>
    </row>
    <row r="2055" spans="1:10" x14ac:dyDescent="0.25">
      <c r="A2055" s="487">
        <v>100702</v>
      </c>
      <c r="B2055" s="6" t="s">
        <v>1837</v>
      </c>
      <c r="C2055" s="6" t="s">
        <v>87</v>
      </c>
      <c r="D2055" s="6" t="s">
        <v>108</v>
      </c>
      <c r="E2055" s="487">
        <v>689.72</v>
      </c>
      <c r="F2055" s="487">
        <v>8.2899999999999991</v>
      </c>
      <c r="G2055" s="487">
        <v>681.43</v>
      </c>
      <c r="H2055" s="487">
        <v>0</v>
      </c>
      <c r="I2055" s="487">
        <v>0</v>
      </c>
      <c r="J2055" s="487">
        <v>0</v>
      </c>
    </row>
    <row r="2056" spans="1:10" x14ac:dyDescent="0.25">
      <c r="A2056" s="487">
        <v>102188</v>
      </c>
      <c r="B2056" s="6" t="s">
        <v>1838</v>
      </c>
      <c r="C2056" s="6" t="s">
        <v>40</v>
      </c>
      <c r="D2056" s="6" t="s">
        <v>108</v>
      </c>
      <c r="E2056" s="488">
        <v>1031.3699999999999</v>
      </c>
      <c r="F2056" s="487">
        <v>62.9</v>
      </c>
      <c r="G2056" s="487">
        <v>968.47</v>
      </c>
      <c r="H2056" s="487">
        <v>0</v>
      </c>
      <c r="I2056" s="487">
        <v>0</v>
      </c>
      <c r="J2056" s="487">
        <v>0</v>
      </c>
    </row>
    <row r="2057" spans="1:10" x14ac:dyDescent="0.25">
      <c r="A2057" s="487">
        <v>102189</v>
      </c>
      <c r="B2057" s="6" t="s">
        <v>1839</v>
      </c>
      <c r="C2057" s="6" t="s">
        <v>40</v>
      </c>
      <c r="D2057" s="6" t="s">
        <v>108</v>
      </c>
      <c r="E2057" s="487">
        <v>267.73</v>
      </c>
      <c r="F2057" s="487">
        <v>69.959999999999994</v>
      </c>
      <c r="G2057" s="487">
        <v>197.77</v>
      </c>
      <c r="H2057" s="487">
        <v>0</v>
      </c>
      <c r="I2057" s="487">
        <v>0</v>
      </c>
      <c r="J2057" s="487">
        <v>0</v>
      </c>
    </row>
    <row r="2058" spans="1:10" x14ac:dyDescent="0.25">
      <c r="A2058" s="487">
        <v>100703</v>
      </c>
      <c r="B2058" s="6" t="s">
        <v>1840</v>
      </c>
      <c r="C2058" s="6" t="s">
        <v>40</v>
      </c>
      <c r="D2058" s="6" t="s">
        <v>108</v>
      </c>
      <c r="E2058" s="487">
        <v>35.049999999999997</v>
      </c>
      <c r="F2058" s="487">
        <v>9.31</v>
      </c>
      <c r="G2058" s="487">
        <v>25.74</v>
      </c>
      <c r="H2058" s="487">
        <v>0</v>
      </c>
      <c r="I2058" s="487">
        <v>0</v>
      </c>
      <c r="J2058" s="487">
        <v>0</v>
      </c>
    </row>
    <row r="2059" spans="1:10" x14ac:dyDescent="0.25">
      <c r="A2059" s="487">
        <v>100704</v>
      </c>
      <c r="B2059" s="6" t="s">
        <v>1841</v>
      </c>
      <c r="C2059" s="6" t="s">
        <v>40</v>
      </c>
      <c r="D2059" s="6" t="s">
        <v>108</v>
      </c>
      <c r="E2059" s="487">
        <v>75.17</v>
      </c>
      <c r="F2059" s="487">
        <v>14.9</v>
      </c>
      <c r="G2059" s="487">
        <v>60.27</v>
      </c>
      <c r="H2059" s="487">
        <v>0</v>
      </c>
      <c r="I2059" s="487">
        <v>0</v>
      </c>
      <c r="J2059" s="487">
        <v>0</v>
      </c>
    </row>
    <row r="2060" spans="1:10" x14ac:dyDescent="0.25">
      <c r="A2060" s="487">
        <v>100705</v>
      </c>
      <c r="B2060" s="6" t="s">
        <v>1842</v>
      </c>
      <c r="C2060" s="6" t="s">
        <v>40</v>
      </c>
      <c r="D2060" s="6" t="s">
        <v>108</v>
      </c>
      <c r="E2060" s="487">
        <v>85.1</v>
      </c>
      <c r="F2060" s="487">
        <v>25.67</v>
      </c>
      <c r="G2060" s="487">
        <v>59.43</v>
      </c>
      <c r="H2060" s="487">
        <v>0</v>
      </c>
      <c r="I2060" s="487">
        <v>0</v>
      </c>
      <c r="J2060" s="487">
        <v>0</v>
      </c>
    </row>
    <row r="2061" spans="1:10" x14ac:dyDescent="0.25">
      <c r="A2061" s="487">
        <v>100706</v>
      </c>
      <c r="B2061" s="6" t="s">
        <v>1843</v>
      </c>
      <c r="C2061" s="6" t="s">
        <v>40</v>
      </c>
      <c r="D2061" s="6" t="s">
        <v>108</v>
      </c>
      <c r="E2061" s="487">
        <v>74.11</v>
      </c>
      <c r="F2061" s="487">
        <v>33.299999999999997</v>
      </c>
      <c r="G2061" s="487">
        <v>40.81</v>
      </c>
      <c r="H2061" s="487">
        <v>0</v>
      </c>
      <c r="I2061" s="487">
        <v>0</v>
      </c>
      <c r="J2061" s="487">
        <v>0</v>
      </c>
    </row>
    <row r="2062" spans="1:10" x14ac:dyDescent="0.25">
      <c r="A2062" s="487">
        <v>100707</v>
      </c>
      <c r="B2062" s="6" t="s">
        <v>1844</v>
      </c>
      <c r="C2062" s="6" t="s">
        <v>40</v>
      </c>
      <c r="D2062" s="6" t="s">
        <v>108</v>
      </c>
      <c r="E2062" s="487">
        <v>159.02000000000001</v>
      </c>
      <c r="F2062" s="487">
        <v>31.63</v>
      </c>
      <c r="G2062" s="487">
        <v>127.39</v>
      </c>
      <c r="H2062" s="487">
        <v>0</v>
      </c>
      <c r="I2062" s="487">
        <v>0</v>
      </c>
      <c r="J2062" s="487">
        <v>0</v>
      </c>
    </row>
    <row r="2063" spans="1:10" x14ac:dyDescent="0.25">
      <c r="A2063" s="487">
        <v>100708</v>
      </c>
      <c r="B2063" s="6" t="s">
        <v>1845</v>
      </c>
      <c r="C2063" s="6" t="s">
        <v>40</v>
      </c>
      <c r="D2063" s="6" t="s">
        <v>108</v>
      </c>
      <c r="E2063" s="487">
        <v>199.9</v>
      </c>
      <c r="F2063" s="487">
        <v>35.07</v>
      </c>
      <c r="G2063" s="487">
        <v>164.83</v>
      </c>
      <c r="H2063" s="487">
        <v>0</v>
      </c>
      <c r="I2063" s="487">
        <v>0</v>
      </c>
      <c r="J2063" s="487">
        <v>0</v>
      </c>
    </row>
    <row r="2064" spans="1:10" x14ac:dyDescent="0.25">
      <c r="A2064" s="487">
        <v>100709</v>
      </c>
      <c r="B2064" s="6" t="s">
        <v>1846</v>
      </c>
      <c r="C2064" s="6" t="s">
        <v>40</v>
      </c>
      <c r="D2064" s="6" t="s">
        <v>108</v>
      </c>
      <c r="E2064" s="487">
        <v>50.81</v>
      </c>
      <c r="F2064" s="487">
        <v>25.75</v>
      </c>
      <c r="G2064" s="487">
        <v>25.06</v>
      </c>
      <c r="H2064" s="487">
        <v>0</v>
      </c>
      <c r="I2064" s="487">
        <v>0</v>
      </c>
      <c r="J2064" s="487">
        <v>0</v>
      </c>
    </row>
    <row r="2065" spans="1:10" x14ac:dyDescent="0.25">
      <c r="A2065" s="487">
        <v>100710</v>
      </c>
      <c r="B2065" s="6" t="s">
        <v>1847</v>
      </c>
      <c r="C2065" s="6" t="s">
        <v>40</v>
      </c>
      <c r="D2065" s="6" t="s">
        <v>108</v>
      </c>
      <c r="E2065" s="487">
        <v>138.13</v>
      </c>
      <c r="F2065" s="487">
        <v>34.32</v>
      </c>
      <c r="G2065" s="487">
        <v>103.81</v>
      </c>
      <c r="H2065" s="487">
        <v>0</v>
      </c>
      <c r="I2065" s="487">
        <v>0</v>
      </c>
      <c r="J2065" s="487">
        <v>0</v>
      </c>
    </row>
    <row r="2066" spans="1:10" x14ac:dyDescent="0.25">
      <c r="A2066" s="487">
        <v>102151</v>
      </c>
      <c r="B2066" s="6" t="s">
        <v>1848</v>
      </c>
      <c r="C2066" s="6" t="s">
        <v>87</v>
      </c>
      <c r="D2066" s="6" t="s">
        <v>108</v>
      </c>
      <c r="E2066" s="487">
        <v>139.47999999999999</v>
      </c>
      <c r="F2066" s="487">
        <v>22.35</v>
      </c>
      <c r="G2066" s="487">
        <v>117.13</v>
      </c>
      <c r="H2066" s="487">
        <v>0</v>
      </c>
      <c r="I2066" s="487">
        <v>0</v>
      </c>
      <c r="J2066" s="487">
        <v>0</v>
      </c>
    </row>
    <row r="2067" spans="1:10" x14ac:dyDescent="0.25">
      <c r="A2067" s="487">
        <v>102152</v>
      </c>
      <c r="B2067" s="6" t="s">
        <v>1849</v>
      </c>
      <c r="C2067" s="6" t="s">
        <v>87</v>
      </c>
      <c r="D2067" s="6" t="s">
        <v>108</v>
      </c>
      <c r="E2067" s="487">
        <v>153.22999999999999</v>
      </c>
      <c r="F2067" s="487">
        <v>22.35</v>
      </c>
      <c r="G2067" s="487">
        <v>130.88</v>
      </c>
      <c r="H2067" s="487">
        <v>0</v>
      </c>
      <c r="I2067" s="487">
        <v>0</v>
      </c>
      <c r="J2067" s="487">
        <v>0</v>
      </c>
    </row>
    <row r="2068" spans="1:10" x14ac:dyDescent="0.25">
      <c r="A2068" s="487">
        <v>102153</v>
      </c>
      <c r="B2068" s="6" t="s">
        <v>1850</v>
      </c>
      <c r="C2068" s="6" t="s">
        <v>87</v>
      </c>
      <c r="D2068" s="6" t="s">
        <v>108</v>
      </c>
      <c r="E2068" s="487">
        <v>189.89</v>
      </c>
      <c r="F2068" s="487">
        <v>22.34</v>
      </c>
      <c r="G2068" s="487">
        <v>167.55</v>
      </c>
      <c r="H2068" s="487">
        <v>0</v>
      </c>
      <c r="I2068" s="487">
        <v>0</v>
      </c>
      <c r="J2068" s="487">
        <v>0</v>
      </c>
    </row>
    <row r="2069" spans="1:10" x14ac:dyDescent="0.25">
      <c r="A2069" s="487">
        <v>102154</v>
      </c>
      <c r="B2069" s="6" t="s">
        <v>1851</v>
      </c>
      <c r="C2069" s="6" t="s">
        <v>87</v>
      </c>
      <c r="D2069" s="6" t="s">
        <v>108</v>
      </c>
      <c r="E2069" s="487">
        <v>163.1</v>
      </c>
      <c r="F2069" s="487">
        <v>17.850000000000001</v>
      </c>
      <c r="G2069" s="487">
        <v>145.25</v>
      </c>
      <c r="H2069" s="487">
        <v>0</v>
      </c>
      <c r="I2069" s="487">
        <v>0</v>
      </c>
      <c r="J2069" s="487">
        <v>0</v>
      </c>
    </row>
    <row r="2070" spans="1:10" x14ac:dyDescent="0.25">
      <c r="A2070" s="487">
        <v>102155</v>
      </c>
      <c r="B2070" s="6" t="s">
        <v>1852</v>
      </c>
      <c r="C2070" s="6" t="s">
        <v>87</v>
      </c>
      <c r="D2070" s="6" t="s">
        <v>108</v>
      </c>
      <c r="E2070" s="487">
        <v>193.09</v>
      </c>
      <c r="F2070" s="487">
        <v>17.850000000000001</v>
      </c>
      <c r="G2070" s="487">
        <v>175.24</v>
      </c>
      <c r="H2070" s="487">
        <v>0</v>
      </c>
      <c r="I2070" s="487">
        <v>0</v>
      </c>
      <c r="J2070" s="487">
        <v>0</v>
      </c>
    </row>
    <row r="2071" spans="1:10" x14ac:dyDescent="0.25">
      <c r="A2071" s="487">
        <v>102156</v>
      </c>
      <c r="B2071" s="6" t="s">
        <v>1853</v>
      </c>
      <c r="C2071" s="6" t="s">
        <v>87</v>
      </c>
      <c r="D2071" s="6" t="s">
        <v>108</v>
      </c>
      <c r="E2071" s="487">
        <v>182.49</v>
      </c>
      <c r="F2071" s="487">
        <v>13.62</v>
      </c>
      <c r="G2071" s="487">
        <v>168.87</v>
      </c>
      <c r="H2071" s="487">
        <v>0</v>
      </c>
      <c r="I2071" s="487">
        <v>0</v>
      </c>
      <c r="J2071" s="487">
        <v>0</v>
      </c>
    </row>
    <row r="2072" spans="1:10" x14ac:dyDescent="0.25">
      <c r="A2072" s="487">
        <v>102157</v>
      </c>
      <c r="B2072" s="6" t="s">
        <v>1854</v>
      </c>
      <c r="C2072" s="6" t="s">
        <v>87</v>
      </c>
      <c r="D2072" s="6" t="s">
        <v>108</v>
      </c>
      <c r="E2072" s="487">
        <v>246.66</v>
      </c>
      <c r="F2072" s="487">
        <v>13.62</v>
      </c>
      <c r="G2072" s="487">
        <v>233.04</v>
      </c>
      <c r="H2072" s="487">
        <v>0</v>
      </c>
      <c r="I2072" s="487">
        <v>0</v>
      </c>
      <c r="J2072" s="487">
        <v>0</v>
      </c>
    </row>
    <row r="2073" spans="1:10" x14ac:dyDescent="0.25">
      <c r="A2073" s="487">
        <v>102158</v>
      </c>
      <c r="B2073" s="6" t="s">
        <v>1855</v>
      </c>
      <c r="C2073" s="6" t="s">
        <v>87</v>
      </c>
      <c r="D2073" s="6" t="s">
        <v>108</v>
      </c>
      <c r="E2073" s="487">
        <v>247.14</v>
      </c>
      <c r="F2073" s="487">
        <v>10.130000000000001</v>
      </c>
      <c r="G2073" s="487">
        <v>237.01</v>
      </c>
      <c r="H2073" s="487">
        <v>0</v>
      </c>
      <c r="I2073" s="487">
        <v>0</v>
      </c>
      <c r="J2073" s="487">
        <v>0</v>
      </c>
    </row>
    <row r="2074" spans="1:10" x14ac:dyDescent="0.25">
      <c r="A2074" s="487">
        <v>102159</v>
      </c>
      <c r="B2074" s="6" t="s">
        <v>1856</v>
      </c>
      <c r="C2074" s="6" t="s">
        <v>87</v>
      </c>
      <c r="D2074" s="6" t="s">
        <v>108</v>
      </c>
      <c r="E2074" s="487">
        <v>292.33999999999997</v>
      </c>
      <c r="F2074" s="487">
        <v>8.8800000000000008</v>
      </c>
      <c r="G2074" s="487">
        <v>283.45999999999998</v>
      </c>
      <c r="H2074" s="487">
        <v>0</v>
      </c>
      <c r="I2074" s="487">
        <v>0</v>
      </c>
      <c r="J2074" s="487">
        <v>0</v>
      </c>
    </row>
    <row r="2075" spans="1:10" x14ac:dyDescent="0.25">
      <c r="A2075" s="487">
        <v>102160</v>
      </c>
      <c r="B2075" s="6" t="s">
        <v>1857</v>
      </c>
      <c r="C2075" s="6" t="s">
        <v>87</v>
      </c>
      <c r="D2075" s="6" t="s">
        <v>108</v>
      </c>
      <c r="E2075" s="487">
        <v>134.88999999999999</v>
      </c>
      <c r="F2075" s="487">
        <v>22.35</v>
      </c>
      <c r="G2075" s="487">
        <v>112.54</v>
      </c>
      <c r="H2075" s="487">
        <v>0</v>
      </c>
      <c r="I2075" s="487">
        <v>0</v>
      </c>
      <c r="J2075" s="487">
        <v>0</v>
      </c>
    </row>
    <row r="2076" spans="1:10" x14ac:dyDescent="0.25">
      <c r="A2076" s="487">
        <v>102161</v>
      </c>
      <c r="B2076" s="6" t="s">
        <v>9617</v>
      </c>
      <c r="C2076" s="6" t="s">
        <v>87</v>
      </c>
      <c r="D2076" s="6" t="s">
        <v>437</v>
      </c>
      <c r="E2076" s="487">
        <v>246.46</v>
      </c>
      <c r="F2076" s="487">
        <v>27.08</v>
      </c>
      <c r="G2076" s="487">
        <v>219.38</v>
      </c>
      <c r="H2076" s="487">
        <v>0</v>
      </c>
      <c r="I2076" s="487">
        <v>0</v>
      </c>
      <c r="J2076" s="487">
        <v>0</v>
      </c>
    </row>
    <row r="2077" spans="1:10" x14ac:dyDescent="0.25">
      <c r="A2077" s="487">
        <v>102162</v>
      </c>
      <c r="B2077" s="6" t="s">
        <v>9618</v>
      </c>
      <c r="C2077" s="6" t="s">
        <v>87</v>
      </c>
      <c r="D2077" s="6" t="s">
        <v>437</v>
      </c>
      <c r="E2077" s="487">
        <v>260.20999999999998</v>
      </c>
      <c r="F2077" s="487">
        <v>27.08</v>
      </c>
      <c r="G2077" s="487">
        <v>233.13</v>
      </c>
      <c r="H2077" s="487">
        <v>0</v>
      </c>
      <c r="I2077" s="487">
        <v>0</v>
      </c>
      <c r="J2077" s="487">
        <v>0</v>
      </c>
    </row>
    <row r="2078" spans="1:10" x14ac:dyDescent="0.25">
      <c r="A2078" s="487">
        <v>102163</v>
      </c>
      <c r="B2078" s="6" t="s">
        <v>9619</v>
      </c>
      <c r="C2078" s="6" t="s">
        <v>87</v>
      </c>
      <c r="D2078" s="6" t="s">
        <v>437</v>
      </c>
      <c r="E2078" s="487">
        <v>296.87</v>
      </c>
      <c r="F2078" s="487">
        <v>27.08</v>
      </c>
      <c r="G2078" s="487">
        <v>269.79000000000002</v>
      </c>
      <c r="H2078" s="487">
        <v>0</v>
      </c>
      <c r="I2078" s="487">
        <v>0</v>
      </c>
      <c r="J2078" s="487">
        <v>0</v>
      </c>
    </row>
    <row r="2079" spans="1:10" x14ac:dyDescent="0.25">
      <c r="A2079" s="487">
        <v>102164</v>
      </c>
      <c r="B2079" s="6" t="s">
        <v>9620</v>
      </c>
      <c r="C2079" s="6" t="s">
        <v>87</v>
      </c>
      <c r="D2079" s="6" t="s">
        <v>437</v>
      </c>
      <c r="E2079" s="487">
        <v>250.41</v>
      </c>
      <c r="F2079" s="487">
        <v>21.67</v>
      </c>
      <c r="G2079" s="487">
        <v>228.74</v>
      </c>
      <c r="H2079" s="487">
        <v>0</v>
      </c>
      <c r="I2079" s="487">
        <v>0</v>
      </c>
      <c r="J2079" s="487">
        <v>0</v>
      </c>
    </row>
    <row r="2080" spans="1:10" x14ac:dyDescent="0.25">
      <c r="A2080" s="487">
        <v>102165</v>
      </c>
      <c r="B2080" s="6" t="s">
        <v>9621</v>
      </c>
      <c r="C2080" s="6" t="s">
        <v>87</v>
      </c>
      <c r="D2080" s="6" t="s">
        <v>437</v>
      </c>
      <c r="E2080" s="487">
        <v>280.39999999999998</v>
      </c>
      <c r="F2080" s="487">
        <v>21.67</v>
      </c>
      <c r="G2080" s="487">
        <v>258.73</v>
      </c>
      <c r="H2080" s="487">
        <v>0</v>
      </c>
      <c r="I2080" s="487">
        <v>0</v>
      </c>
      <c r="J2080" s="487">
        <v>0</v>
      </c>
    </row>
    <row r="2081" spans="1:10" x14ac:dyDescent="0.25">
      <c r="A2081" s="487">
        <v>102166</v>
      </c>
      <c r="B2081" s="6" t="s">
        <v>9622</v>
      </c>
      <c r="C2081" s="6" t="s">
        <v>87</v>
      </c>
      <c r="D2081" s="6" t="s">
        <v>437</v>
      </c>
      <c r="E2081" s="487">
        <v>250.11</v>
      </c>
      <c r="F2081" s="487">
        <v>16.57</v>
      </c>
      <c r="G2081" s="487">
        <v>233.54</v>
      </c>
      <c r="H2081" s="487">
        <v>0</v>
      </c>
      <c r="I2081" s="487">
        <v>0</v>
      </c>
      <c r="J2081" s="487">
        <v>0</v>
      </c>
    </row>
    <row r="2082" spans="1:10" x14ac:dyDescent="0.25">
      <c r="A2082" s="487">
        <v>102167</v>
      </c>
      <c r="B2082" s="6" t="s">
        <v>9623</v>
      </c>
      <c r="C2082" s="6" t="s">
        <v>87</v>
      </c>
      <c r="D2082" s="6" t="s">
        <v>437</v>
      </c>
      <c r="E2082" s="487">
        <v>314.27999999999997</v>
      </c>
      <c r="F2082" s="487">
        <v>16.57</v>
      </c>
      <c r="G2082" s="487">
        <v>297.70999999999998</v>
      </c>
      <c r="H2082" s="487">
        <v>0</v>
      </c>
      <c r="I2082" s="487">
        <v>0</v>
      </c>
      <c r="J2082" s="487">
        <v>0</v>
      </c>
    </row>
    <row r="2083" spans="1:10" x14ac:dyDescent="0.25">
      <c r="A2083" s="487">
        <v>102168</v>
      </c>
      <c r="B2083" s="6" t="s">
        <v>9624</v>
      </c>
      <c r="C2083" s="6" t="s">
        <v>87</v>
      </c>
      <c r="D2083" s="6" t="s">
        <v>437</v>
      </c>
      <c r="E2083" s="487">
        <v>297.24</v>
      </c>
      <c r="F2083" s="487">
        <v>12.29</v>
      </c>
      <c r="G2083" s="487">
        <v>284.95</v>
      </c>
      <c r="H2083" s="487">
        <v>0</v>
      </c>
      <c r="I2083" s="487">
        <v>0</v>
      </c>
      <c r="J2083" s="487">
        <v>0</v>
      </c>
    </row>
    <row r="2084" spans="1:10" x14ac:dyDescent="0.25">
      <c r="A2084" s="487">
        <v>102169</v>
      </c>
      <c r="B2084" s="6" t="s">
        <v>9625</v>
      </c>
      <c r="C2084" s="6" t="s">
        <v>87</v>
      </c>
      <c r="D2084" s="6" t="s">
        <v>437</v>
      </c>
      <c r="E2084" s="487">
        <v>335.95</v>
      </c>
      <c r="F2084" s="487">
        <v>10.76</v>
      </c>
      <c r="G2084" s="487">
        <v>325.19</v>
      </c>
      <c r="H2084" s="487">
        <v>0</v>
      </c>
      <c r="I2084" s="487">
        <v>0</v>
      </c>
      <c r="J2084" s="487">
        <v>0</v>
      </c>
    </row>
    <row r="2085" spans="1:10" x14ac:dyDescent="0.25">
      <c r="A2085" s="487">
        <v>102170</v>
      </c>
      <c r="B2085" s="6" t="s">
        <v>9626</v>
      </c>
      <c r="C2085" s="6" t="s">
        <v>87</v>
      </c>
      <c r="D2085" s="6" t="s">
        <v>437</v>
      </c>
      <c r="E2085" s="487">
        <v>241.87</v>
      </c>
      <c r="F2085" s="487">
        <v>27.08</v>
      </c>
      <c r="G2085" s="487">
        <v>214.79</v>
      </c>
      <c r="H2085" s="487">
        <v>0</v>
      </c>
      <c r="I2085" s="487">
        <v>0</v>
      </c>
      <c r="J2085" s="487">
        <v>0</v>
      </c>
    </row>
    <row r="2086" spans="1:10" x14ac:dyDescent="0.25">
      <c r="A2086" s="487">
        <v>102171</v>
      </c>
      <c r="B2086" s="6" t="s">
        <v>9627</v>
      </c>
      <c r="C2086" s="6" t="s">
        <v>87</v>
      </c>
      <c r="D2086" s="6" t="s">
        <v>437</v>
      </c>
      <c r="E2086" s="487">
        <v>397.08</v>
      </c>
      <c r="F2086" s="487">
        <v>21.67</v>
      </c>
      <c r="G2086" s="487">
        <v>375.41</v>
      </c>
      <c r="H2086" s="487">
        <v>0</v>
      </c>
      <c r="I2086" s="487">
        <v>0</v>
      </c>
      <c r="J2086" s="487">
        <v>0</v>
      </c>
    </row>
    <row r="2087" spans="1:10" x14ac:dyDescent="0.25">
      <c r="A2087" s="487">
        <v>102172</v>
      </c>
      <c r="B2087" s="6" t="s">
        <v>9628</v>
      </c>
      <c r="C2087" s="6" t="s">
        <v>87</v>
      </c>
      <c r="D2087" s="6" t="s">
        <v>437</v>
      </c>
      <c r="E2087" s="487">
        <v>378.44</v>
      </c>
      <c r="F2087" s="487">
        <v>16.57</v>
      </c>
      <c r="G2087" s="487">
        <v>361.87</v>
      </c>
      <c r="H2087" s="487">
        <v>0</v>
      </c>
      <c r="I2087" s="487">
        <v>0</v>
      </c>
      <c r="J2087" s="487">
        <v>0</v>
      </c>
    </row>
    <row r="2088" spans="1:10" x14ac:dyDescent="0.25">
      <c r="A2088" s="487">
        <v>102176</v>
      </c>
      <c r="B2088" s="6" t="s">
        <v>9629</v>
      </c>
      <c r="C2088" s="6" t="s">
        <v>87</v>
      </c>
      <c r="D2088" s="6" t="s">
        <v>437</v>
      </c>
      <c r="E2088" s="487">
        <v>708.36</v>
      </c>
      <c r="F2088" s="487">
        <v>57.65</v>
      </c>
      <c r="G2088" s="487">
        <v>650.71</v>
      </c>
      <c r="H2088" s="487">
        <v>0</v>
      </c>
      <c r="I2088" s="487">
        <v>0</v>
      </c>
      <c r="J2088" s="487">
        <v>0</v>
      </c>
    </row>
    <row r="2089" spans="1:10" x14ac:dyDescent="0.25">
      <c r="A2089" s="487">
        <v>102177</v>
      </c>
      <c r="B2089" s="6" t="s">
        <v>9630</v>
      </c>
      <c r="C2089" s="6" t="s">
        <v>87</v>
      </c>
      <c r="D2089" s="6" t="s">
        <v>437</v>
      </c>
      <c r="E2089" s="488">
        <v>1352.83</v>
      </c>
      <c r="F2089" s="487">
        <v>52.43</v>
      </c>
      <c r="G2089" s="488">
        <v>1300.4000000000001</v>
      </c>
      <c r="H2089" s="487">
        <v>0</v>
      </c>
      <c r="I2089" s="487">
        <v>0</v>
      </c>
      <c r="J2089" s="487">
        <v>0</v>
      </c>
    </row>
    <row r="2090" spans="1:10" x14ac:dyDescent="0.25">
      <c r="A2090" s="487">
        <v>102178</v>
      </c>
      <c r="B2090" s="6" t="s">
        <v>9631</v>
      </c>
      <c r="C2090" s="6" t="s">
        <v>87</v>
      </c>
      <c r="D2090" s="6" t="s">
        <v>437</v>
      </c>
      <c r="E2090" s="488">
        <v>1538.7</v>
      </c>
      <c r="F2090" s="487">
        <v>48.01</v>
      </c>
      <c r="G2090" s="488">
        <v>1490.69</v>
      </c>
      <c r="H2090" s="487">
        <v>0</v>
      </c>
      <c r="I2090" s="487">
        <v>0</v>
      </c>
      <c r="J2090" s="487">
        <v>0</v>
      </c>
    </row>
    <row r="2091" spans="1:10" x14ac:dyDescent="0.25">
      <c r="A2091" s="487">
        <v>102179</v>
      </c>
      <c r="B2091" s="6" t="s">
        <v>9632</v>
      </c>
      <c r="C2091" s="6" t="s">
        <v>87</v>
      </c>
      <c r="D2091" s="6" t="s">
        <v>108</v>
      </c>
      <c r="E2091" s="487">
        <v>303.83999999999997</v>
      </c>
      <c r="F2091" s="487">
        <v>54.89</v>
      </c>
      <c r="G2091" s="487">
        <v>248.95</v>
      </c>
      <c r="H2091" s="487">
        <v>0</v>
      </c>
      <c r="I2091" s="487">
        <v>0</v>
      </c>
      <c r="J2091" s="487">
        <v>0</v>
      </c>
    </row>
    <row r="2092" spans="1:10" x14ac:dyDescent="0.25">
      <c r="A2092" s="487">
        <v>102180</v>
      </c>
      <c r="B2092" s="6" t="s">
        <v>9633</v>
      </c>
      <c r="C2092" s="6" t="s">
        <v>87</v>
      </c>
      <c r="D2092" s="6" t="s">
        <v>108</v>
      </c>
      <c r="E2092" s="487">
        <v>340.16</v>
      </c>
      <c r="F2092" s="487">
        <v>52.3</v>
      </c>
      <c r="G2092" s="487">
        <v>287.86</v>
      </c>
      <c r="H2092" s="487">
        <v>0</v>
      </c>
      <c r="I2092" s="487">
        <v>0</v>
      </c>
      <c r="J2092" s="487">
        <v>0</v>
      </c>
    </row>
    <row r="2093" spans="1:10" x14ac:dyDescent="0.25">
      <c r="A2093" s="487">
        <v>102181</v>
      </c>
      <c r="B2093" s="6" t="s">
        <v>9634</v>
      </c>
      <c r="C2093" s="6" t="s">
        <v>87</v>
      </c>
      <c r="D2093" s="6" t="s">
        <v>108</v>
      </c>
      <c r="E2093" s="487">
        <v>391.61</v>
      </c>
      <c r="F2093" s="487">
        <v>49.06</v>
      </c>
      <c r="G2093" s="487">
        <v>342.55</v>
      </c>
      <c r="H2093" s="487">
        <v>0</v>
      </c>
      <c r="I2093" s="487">
        <v>0</v>
      </c>
      <c r="J2093" s="487">
        <v>0</v>
      </c>
    </row>
    <row r="2094" spans="1:10" x14ac:dyDescent="0.25">
      <c r="A2094" s="487">
        <v>102182</v>
      </c>
      <c r="B2094" s="6" t="s">
        <v>1858</v>
      </c>
      <c r="C2094" s="6" t="s">
        <v>40</v>
      </c>
      <c r="D2094" s="6" t="s">
        <v>108</v>
      </c>
      <c r="E2094" s="487">
        <v>818.8</v>
      </c>
      <c r="F2094" s="487">
        <v>66.45</v>
      </c>
      <c r="G2094" s="487">
        <v>752.35</v>
      </c>
      <c r="H2094" s="487">
        <v>0</v>
      </c>
      <c r="I2094" s="487">
        <v>0</v>
      </c>
      <c r="J2094" s="487">
        <v>0</v>
      </c>
    </row>
    <row r="2095" spans="1:10" x14ac:dyDescent="0.25">
      <c r="A2095" s="487">
        <v>102183</v>
      </c>
      <c r="B2095" s="6" t="s">
        <v>1859</v>
      </c>
      <c r="C2095" s="6" t="s">
        <v>40</v>
      </c>
      <c r="D2095" s="6" t="s">
        <v>108</v>
      </c>
      <c r="E2095" s="488">
        <v>1649.42</v>
      </c>
      <c r="F2095" s="487">
        <v>141.94</v>
      </c>
      <c r="G2095" s="488">
        <v>1507.48</v>
      </c>
      <c r="H2095" s="487">
        <v>0</v>
      </c>
      <c r="I2095" s="487">
        <v>0</v>
      </c>
      <c r="J2095" s="487">
        <v>0</v>
      </c>
    </row>
    <row r="2096" spans="1:10" x14ac:dyDescent="0.25">
      <c r="A2096" s="487">
        <v>102184</v>
      </c>
      <c r="B2096" s="6" t="s">
        <v>1860</v>
      </c>
      <c r="C2096" s="6" t="s">
        <v>40</v>
      </c>
      <c r="D2096" s="6" t="s">
        <v>108</v>
      </c>
      <c r="E2096" s="488">
        <v>1828.19</v>
      </c>
      <c r="F2096" s="487">
        <v>112.58</v>
      </c>
      <c r="G2096" s="488">
        <v>1715.61</v>
      </c>
      <c r="H2096" s="487">
        <v>0</v>
      </c>
      <c r="I2096" s="487">
        <v>0</v>
      </c>
      <c r="J2096" s="487">
        <v>0</v>
      </c>
    </row>
    <row r="2097" spans="1:10" x14ac:dyDescent="0.25">
      <c r="A2097" s="487">
        <v>102185</v>
      </c>
      <c r="B2097" s="6" t="s">
        <v>1861</v>
      </c>
      <c r="C2097" s="6" t="s">
        <v>40</v>
      </c>
      <c r="D2097" s="6" t="s">
        <v>108</v>
      </c>
      <c r="E2097" s="488">
        <v>3667.87</v>
      </c>
      <c r="F2097" s="487">
        <v>233.96</v>
      </c>
      <c r="G2097" s="488">
        <v>3433.91</v>
      </c>
      <c r="H2097" s="487">
        <v>0</v>
      </c>
      <c r="I2097" s="487">
        <v>0</v>
      </c>
      <c r="J2097" s="487">
        <v>0</v>
      </c>
    </row>
    <row r="2098" spans="1:10" x14ac:dyDescent="0.25">
      <c r="A2098" s="487">
        <v>102190</v>
      </c>
      <c r="B2098" s="6" t="s">
        <v>1862</v>
      </c>
      <c r="C2098" s="6" t="s">
        <v>87</v>
      </c>
      <c r="D2098" s="6" t="s">
        <v>108</v>
      </c>
      <c r="E2098" s="487">
        <v>18.18</v>
      </c>
      <c r="F2098" s="487">
        <v>13.94</v>
      </c>
      <c r="G2098" s="487">
        <v>4.24</v>
      </c>
      <c r="H2098" s="487">
        <v>0</v>
      </c>
      <c r="I2098" s="487">
        <v>0</v>
      </c>
      <c r="J2098" s="487">
        <v>0</v>
      </c>
    </row>
    <row r="2099" spans="1:10" x14ac:dyDescent="0.25">
      <c r="A2099" s="487">
        <v>102191</v>
      </c>
      <c r="B2099" s="6" t="s">
        <v>1863</v>
      </c>
      <c r="C2099" s="6" t="s">
        <v>87</v>
      </c>
      <c r="D2099" s="6" t="s">
        <v>108</v>
      </c>
      <c r="E2099" s="487">
        <v>22.08</v>
      </c>
      <c r="F2099" s="487">
        <v>16.91</v>
      </c>
      <c r="G2099" s="487">
        <v>5.17</v>
      </c>
      <c r="H2099" s="487">
        <v>0</v>
      </c>
      <c r="I2099" s="487">
        <v>0</v>
      </c>
      <c r="J2099" s="487">
        <v>0</v>
      </c>
    </row>
    <row r="2100" spans="1:10" x14ac:dyDescent="0.25">
      <c r="A2100" s="487">
        <v>102192</v>
      </c>
      <c r="B2100" s="6" t="s">
        <v>1864</v>
      </c>
      <c r="C2100" s="6" t="s">
        <v>87</v>
      </c>
      <c r="D2100" s="6" t="s">
        <v>108</v>
      </c>
      <c r="E2100" s="487">
        <v>15.76</v>
      </c>
      <c r="F2100" s="487">
        <v>12.09</v>
      </c>
      <c r="G2100" s="487">
        <v>3.67</v>
      </c>
      <c r="H2100" s="487">
        <v>0</v>
      </c>
      <c r="I2100" s="487">
        <v>0</v>
      </c>
      <c r="J2100" s="487">
        <v>0</v>
      </c>
    </row>
    <row r="2101" spans="1:10" x14ac:dyDescent="0.25">
      <c r="A2101" s="487">
        <v>94569</v>
      </c>
      <c r="B2101" s="6" t="s">
        <v>1865</v>
      </c>
      <c r="C2101" s="6" t="s">
        <v>87</v>
      </c>
      <c r="D2101" s="6" t="s">
        <v>437</v>
      </c>
      <c r="E2101" s="487">
        <v>840.39</v>
      </c>
      <c r="F2101" s="487">
        <v>50.28</v>
      </c>
      <c r="G2101" s="487">
        <v>790.11</v>
      </c>
      <c r="H2101" s="487">
        <v>0</v>
      </c>
      <c r="I2101" s="487">
        <v>0</v>
      </c>
      <c r="J2101" s="487">
        <v>0</v>
      </c>
    </row>
    <row r="2102" spans="1:10" x14ac:dyDescent="0.25">
      <c r="A2102" s="487">
        <v>94570</v>
      </c>
      <c r="B2102" s="6" t="s">
        <v>1866</v>
      </c>
      <c r="C2102" s="6" t="s">
        <v>87</v>
      </c>
      <c r="D2102" s="6" t="s">
        <v>437</v>
      </c>
      <c r="E2102" s="487">
        <v>438.96</v>
      </c>
      <c r="F2102" s="487">
        <v>15.27</v>
      </c>
      <c r="G2102" s="487">
        <v>423.69</v>
      </c>
      <c r="H2102" s="487">
        <v>0</v>
      </c>
      <c r="I2102" s="487">
        <v>0</v>
      </c>
      <c r="J2102" s="487">
        <v>0</v>
      </c>
    </row>
    <row r="2103" spans="1:10" x14ac:dyDescent="0.25">
      <c r="A2103" s="487">
        <v>94572</v>
      </c>
      <c r="B2103" s="6" t="s">
        <v>1867</v>
      </c>
      <c r="C2103" s="6" t="s">
        <v>87</v>
      </c>
      <c r="D2103" s="6" t="s">
        <v>437</v>
      </c>
      <c r="E2103" s="487">
        <v>627.42999999999995</v>
      </c>
      <c r="F2103" s="487">
        <v>20.52</v>
      </c>
      <c r="G2103" s="487">
        <v>606.91</v>
      </c>
      <c r="H2103" s="487">
        <v>0</v>
      </c>
      <c r="I2103" s="487">
        <v>0</v>
      </c>
      <c r="J2103" s="487">
        <v>0</v>
      </c>
    </row>
    <row r="2104" spans="1:10" x14ac:dyDescent="0.25">
      <c r="A2104" s="487">
        <v>94573</v>
      </c>
      <c r="B2104" s="6" t="s">
        <v>1868</v>
      </c>
      <c r="C2104" s="6" t="s">
        <v>87</v>
      </c>
      <c r="D2104" s="6" t="s">
        <v>437</v>
      </c>
      <c r="E2104" s="487">
        <v>506.21</v>
      </c>
      <c r="F2104" s="487">
        <v>28.28</v>
      </c>
      <c r="G2104" s="487">
        <v>477.93</v>
      </c>
      <c r="H2104" s="487">
        <v>0</v>
      </c>
      <c r="I2104" s="487">
        <v>0</v>
      </c>
      <c r="J2104" s="487">
        <v>0</v>
      </c>
    </row>
    <row r="2105" spans="1:10" x14ac:dyDescent="0.25">
      <c r="A2105" s="487">
        <v>94580</v>
      </c>
      <c r="B2105" s="6" t="s">
        <v>1869</v>
      </c>
      <c r="C2105" s="6" t="s">
        <v>87</v>
      </c>
      <c r="D2105" s="6" t="s">
        <v>108</v>
      </c>
      <c r="E2105" s="487">
        <v>698.54</v>
      </c>
      <c r="F2105" s="487">
        <v>33</v>
      </c>
      <c r="G2105" s="487">
        <v>665.54</v>
      </c>
      <c r="H2105" s="487">
        <v>0</v>
      </c>
      <c r="I2105" s="487">
        <v>0</v>
      </c>
      <c r="J2105" s="487">
        <v>0</v>
      </c>
    </row>
    <row r="2106" spans="1:10" x14ac:dyDescent="0.25">
      <c r="A2106" s="487">
        <v>94589</v>
      </c>
      <c r="B2106" s="6" t="s">
        <v>1870</v>
      </c>
      <c r="C2106" s="6" t="s">
        <v>79</v>
      </c>
      <c r="D2106" s="6" t="s">
        <v>108</v>
      </c>
      <c r="E2106" s="487">
        <v>23.7</v>
      </c>
      <c r="F2106" s="487">
        <v>10.53</v>
      </c>
      <c r="G2106" s="487">
        <v>13.17</v>
      </c>
      <c r="H2106" s="487">
        <v>0</v>
      </c>
      <c r="I2106" s="487">
        <v>0</v>
      </c>
      <c r="J2106" s="487">
        <v>0</v>
      </c>
    </row>
    <row r="2107" spans="1:10" x14ac:dyDescent="0.25">
      <c r="A2107" s="487">
        <v>94590</v>
      </c>
      <c r="B2107" s="6" t="s">
        <v>1871</v>
      </c>
      <c r="C2107" s="6" t="s">
        <v>79</v>
      </c>
      <c r="D2107" s="6" t="s">
        <v>108</v>
      </c>
      <c r="E2107" s="487">
        <v>20.94</v>
      </c>
      <c r="F2107" s="487">
        <v>4.46</v>
      </c>
      <c r="G2107" s="487">
        <v>16.48</v>
      </c>
      <c r="H2107" s="487">
        <v>0</v>
      </c>
      <c r="I2107" s="487">
        <v>0</v>
      </c>
      <c r="J2107" s="487">
        <v>0</v>
      </c>
    </row>
    <row r="2108" spans="1:10" x14ac:dyDescent="0.25">
      <c r="A2108" s="487">
        <v>100674</v>
      </c>
      <c r="B2108" s="6" t="s">
        <v>1872</v>
      </c>
      <c r="C2108" s="6" t="s">
        <v>87</v>
      </c>
      <c r="D2108" s="6" t="s">
        <v>437</v>
      </c>
      <c r="E2108" s="487">
        <v>922.3</v>
      </c>
      <c r="F2108" s="487">
        <v>21.2</v>
      </c>
      <c r="G2108" s="487">
        <v>901.1</v>
      </c>
      <c r="H2108" s="487">
        <v>0</v>
      </c>
      <c r="I2108" s="487">
        <v>0</v>
      </c>
      <c r="J2108" s="487">
        <v>0</v>
      </c>
    </row>
    <row r="2109" spans="1:10" x14ac:dyDescent="0.25">
      <c r="A2109" s="487">
        <v>101096</v>
      </c>
      <c r="B2109" s="6" t="s">
        <v>9635</v>
      </c>
      <c r="C2109" s="6" t="s">
        <v>62</v>
      </c>
      <c r="D2109" s="6" t="s">
        <v>108</v>
      </c>
      <c r="E2109" s="488">
        <v>1367.57</v>
      </c>
      <c r="F2109" s="487">
        <v>636.55999999999995</v>
      </c>
      <c r="G2109" s="487">
        <v>719.99</v>
      </c>
      <c r="H2109" s="487">
        <v>9.34</v>
      </c>
      <c r="I2109" s="487">
        <v>0</v>
      </c>
      <c r="J2109" s="487">
        <v>1.68</v>
      </c>
    </row>
    <row r="2110" spans="1:10" x14ac:dyDescent="0.25">
      <c r="A2110" s="487">
        <v>101097</v>
      </c>
      <c r="B2110" s="6" t="s">
        <v>9636</v>
      </c>
      <c r="C2110" s="6" t="s">
        <v>62</v>
      </c>
      <c r="D2110" s="6" t="s">
        <v>108</v>
      </c>
      <c r="E2110" s="488">
        <v>1285.96</v>
      </c>
      <c r="F2110" s="487">
        <v>567.24</v>
      </c>
      <c r="G2110" s="487">
        <v>707.77</v>
      </c>
      <c r="H2110" s="487">
        <v>9.3000000000000007</v>
      </c>
      <c r="I2110" s="487">
        <v>0</v>
      </c>
      <c r="J2110" s="487">
        <v>1.65</v>
      </c>
    </row>
    <row r="2111" spans="1:10" x14ac:dyDescent="0.25">
      <c r="A2111" s="487">
        <v>101098</v>
      </c>
      <c r="B2111" s="6" t="s">
        <v>9637</v>
      </c>
      <c r="C2111" s="6" t="s">
        <v>62</v>
      </c>
      <c r="D2111" s="6" t="s">
        <v>108</v>
      </c>
      <c r="E2111" s="488">
        <v>1181.02</v>
      </c>
      <c r="F2111" s="487">
        <v>471.21</v>
      </c>
      <c r="G2111" s="487">
        <v>699</v>
      </c>
      <c r="H2111" s="487">
        <v>9.1999999999999993</v>
      </c>
      <c r="I2111" s="487">
        <v>0</v>
      </c>
      <c r="J2111" s="487">
        <v>1.61</v>
      </c>
    </row>
    <row r="2112" spans="1:10" x14ac:dyDescent="0.25">
      <c r="A2112" s="487">
        <v>101099</v>
      </c>
      <c r="B2112" s="6" t="s">
        <v>9638</v>
      </c>
      <c r="C2112" s="6" t="s">
        <v>62</v>
      </c>
      <c r="D2112" s="6" t="s">
        <v>108</v>
      </c>
      <c r="E2112" s="488">
        <v>1075.98</v>
      </c>
      <c r="F2112" s="487">
        <v>407.67</v>
      </c>
      <c r="G2112" s="487">
        <v>657.65</v>
      </c>
      <c r="H2112" s="487">
        <v>9.11</v>
      </c>
      <c r="I2112" s="487">
        <v>0</v>
      </c>
      <c r="J2112" s="487">
        <v>1.55</v>
      </c>
    </row>
    <row r="2113" spans="1:10" x14ac:dyDescent="0.25">
      <c r="A2113" s="487">
        <v>101100</v>
      </c>
      <c r="B2113" s="6" t="s">
        <v>9639</v>
      </c>
      <c r="C2113" s="6" t="s">
        <v>62</v>
      </c>
      <c r="D2113" s="6" t="s">
        <v>108</v>
      </c>
      <c r="E2113" s="487">
        <v>953.52</v>
      </c>
      <c r="F2113" s="487">
        <v>179.22</v>
      </c>
      <c r="G2113" s="487">
        <v>676.17</v>
      </c>
      <c r="H2113" s="487">
        <v>96.45</v>
      </c>
      <c r="I2113" s="487">
        <v>0</v>
      </c>
      <c r="J2113" s="487">
        <v>1.68</v>
      </c>
    </row>
    <row r="2114" spans="1:10" x14ac:dyDescent="0.25">
      <c r="A2114" s="487">
        <v>101101</v>
      </c>
      <c r="B2114" s="6" t="s">
        <v>9640</v>
      </c>
      <c r="C2114" s="6" t="s">
        <v>62</v>
      </c>
      <c r="D2114" s="6" t="s">
        <v>108</v>
      </c>
      <c r="E2114" s="487">
        <v>929.63</v>
      </c>
      <c r="F2114" s="487">
        <v>169.8</v>
      </c>
      <c r="G2114" s="487">
        <v>669.34</v>
      </c>
      <c r="H2114" s="487">
        <v>88.84</v>
      </c>
      <c r="I2114" s="487">
        <v>0</v>
      </c>
      <c r="J2114" s="487">
        <v>1.65</v>
      </c>
    </row>
    <row r="2115" spans="1:10" x14ac:dyDescent="0.25">
      <c r="A2115" s="487">
        <v>101102</v>
      </c>
      <c r="B2115" s="6" t="s">
        <v>9641</v>
      </c>
      <c r="C2115" s="6" t="s">
        <v>62</v>
      </c>
      <c r="D2115" s="6" t="s">
        <v>108</v>
      </c>
      <c r="E2115" s="487">
        <v>904.22</v>
      </c>
      <c r="F2115" s="487">
        <v>155.53</v>
      </c>
      <c r="G2115" s="487">
        <v>668.04</v>
      </c>
      <c r="H2115" s="487">
        <v>79.040000000000006</v>
      </c>
      <c r="I2115" s="487">
        <v>0</v>
      </c>
      <c r="J2115" s="487">
        <v>1.61</v>
      </c>
    </row>
    <row r="2116" spans="1:10" x14ac:dyDescent="0.25">
      <c r="A2116" s="487">
        <v>101103</v>
      </c>
      <c r="B2116" s="6" t="s">
        <v>9642</v>
      </c>
      <c r="C2116" s="6" t="s">
        <v>62</v>
      </c>
      <c r="D2116" s="6" t="s">
        <v>108</v>
      </c>
      <c r="E2116" s="487">
        <v>850.91</v>
      </c>
      <c r="F2116" s="487">
        <v>145.13</v>
      </c>
      <c r="G2116" s="487">
        <v>631.5</v>
      </c>
      <c r="H2116" s="487">
        <v>72.73</v>
      </c>
      <c r="I2116" s="487">
        <v>0</v>
      </c>
      <c r="J2116" s="487">
        <v>1.55</v>
      </c>
    </row>
    <row r="2117" spans="1:10" x14ac:dyDescent="0.25">
      <c r="A2117" s="487">
        <v>101104</v>
      </c>
      <c r="B2117" s="6" t="s">
        <v>9643</v>
      </c>
      <c r="C2117" s="6" t="s">
        <v>62</v>
      </c>
      <c r="D2117" s="6" t="s">
        <v>108</v>
      </c>
      <c r="E2117" s="488">
        <v>1370.8</v>
      </c>
      <c r="F2117" s="487">
        <v>537.48</v>
      </c>
      <c r="G2117" s="487">
        <v>827.21</v>
      </c>
      <c r="H2117" s="487">
        <v>6.11</v>
      </c>
      <c r="I2117" s="487">
        <v>0</v>
      </c>
      <c r="J2117" s="487">
        <v>0</v>
      </c>
    </row>
    <row r="2118" spans="1:10" x14ac:dyDescent="0.25">
      <c r="A2118" s="487">
        <v>101105</v>
      </c>
      <c r="B2118" s="6" t="s">
        <v>9644</v>
      </c>
      <c r="C2118" s="6" t="s">
        <v>62</v>
      </c>
      <c r="D2118" s="6" t="s">
        <v>108</v>
      </c>
      <c r="E2118" s="488">
        <v>1289.3599999999999</v>
      </c>
      <c r="F2118" s="487">
        <v>469.96</v>
      </c>
      <c r="G2118" s="487">
        <v>813.29</v>
      </c>
      <c r="H2118" s="487">
        <v>6.11</v>
      </c>
      <c r="I2118" s="487">
        <v>0</v>
      </c>
      <c r="J2118" s="487">
        <v>0</v>
      </c>
    </row>
    <row r="2119" spans="1:10" x14ac:dyDescent="0.25">
      <c r="A2119" s="487">
        <v>101106</v>
      </c>
      <c r="B2119" s="6" t="s">
        <v>9645</v>
      </c>
      <c r="C2119" s="6" t="s">
        <v>62</v>
      </c>
      <c r="D2119" s="6" t="s">
        <v>108</v>
      </c>
      <c r="E2119" s="488">
        <v>1185.1199999999999</v>
      </c>
      <c r="F2119" s="487">
        <v>376.93</v>
      </c>
      <c r="G2119" s="487">
        <v>802.08</v>
      </c>
      <c r="H2119" s="487">
        <v>6.11</v>
      </c>
      <c r="I2119" s="487">
        <v>0</v>
      </c>
      <c r="J2119" s="487">
        <v>0</v>
      </c>
    </row>
    <row r="2120" spans="1:10" x14ac:dyDescent="0.25">
      <c r="A2120" s="487">
        <v>101107</v>
      </c>
      <c r="B2120" s="6" t="s">
        <v>9646</v>
      </c>
      <c r="C2120" s="6" t="s">
        <v>62</v>
      </c>
      <c r="D2120" s="6" t="s">
        <v>108</v>
      </c>
      <c r="E2120" s="488">
        <v>1080.3900000000001</v>
      </c>
      <c r="F2120" s="487">
        <v>316.95999999999998</v>
      </c>
      <c r="G2120" s="487">
        <v>757.32</v>
      </c>
      <c r="H2120" s="487">
        <v>6.11</v>
      </c>
      <c r="I2120" s="487">
        <v>0</v>
      </c>
      <c r="J2120" s="487">
        <v>0</v>
      </c>
    </row>
    <row r="2121" spans="1:10" x14ac:dyDescent="0.25">
      <c r="A2121" s="487">
        <v>101108</v>
      </c>
      <c r="B2121" s="6" t="s">
        <v>9647</v>
      </c>
      <c r="C2121" s="6" t="s">
        <v>62</v>
      </c>
      <c r="D2121" s="6" t="s">
        <v>108</v>
      </c>
      <c r="E2121" s="487">
        <v>949.31</v>
      </c>
      <c r="F2121" s="487">
        <v>72.94</v>
      </c>
      <c r="G2121" s="487">
        <v>783.18</v>
      </c>
      <c r="H2121" s="487">
        <v>93.19</v>
      </c>
      <c r="I2121" s="487">
        <v>0</v>
      </c>
      <c r="J2121" s="487">
        <v>0</v>
      </c>
    </row>
    <row r="2122" spans="1:10" x14ac:dyDescent="0.25">
      <c r="A2122" s="487">
        <v>101109</v>
      </c>
      <c r="B2122" s="6" t="s">
        <v>9648</v>
      </c>
      <c r="C2122" s="6" t="s">
        <v>62</v>
      </c>
      <c r="D2122" s="6" t="s">
        <v>108</v>
      </c>
      <c r="E2122" s="487">
        <v>926</v>
      </c>
      <c r="F2122" s="487">
        <v>65.709999999999994</v>
      </c>
      <c r="G2122" s="487">
        <v>774.66</v>
      </c>
      <c r="H2122" s="487">
        <v>85.63</v>
      </c>
      <c r="I2122" s="487">
        <v>0</v>
      </c>
      <c r="J2122" s="487">
        <v>0</v>
      </c>
    </row>
    <row r="2123" spans="1:10" x14ac:dyDescent="0.25">
      <c r="A2123" s="487">
        <v>101110</v>
      </c>
      <c r="B2123" s="6" t="s">
        <v>9649</v>
      </c>
      <c r="C2123" s="6" t="s">
        <v>62</v>
      </c>
      <c r="D2123" s="6" t="s">
        <v>108</v>
      </c>
      <c r="E2123" s="487">
        <v>902.13</v>
      </c>
      <c r="F2123" s="487">
        <v>55.24</v>
      </c>
      <c r="G2123" s="487">
        <v>770.96</v>
      </c>
      <c r="H2123" s="487">
        <v>75.930000000000007</v>
      </c>
      <c r="I2123" s="487">
        <v>0</v>
      </c>
      <c r="J2123" s="487">
        <v>0</v>
      </c>
    </row>
    <row r="2124" spans="1:10" x14ac:dyDescent="0.25">
      <c r="A2124" s="487">
        <v>101111</v>
      </c>
      <c r="B2124" s="6" t="s">
        <v>9650</v>
      </c>
      <c r="C2124" s="6" t="s">
        <v>62</v>
      </c>
      <c r="D2124" s="6" t="s">
        <v>108</v>
      </c>
      <c r="E2124" s="487">
        <v>849.96</v>
      </c>
      <c r="F2124" s="487">
        <v>49.23</v>
      </c>
      <c r="G2124" s="487">
        <v>731.02</v>
      </c>
      <c r="H2124" s="487">
        <v>69.709999999999994</v>
      </c>
      <c r="I2124" s="487">
        <v>0</v>
      </c>
      <c r="J2124" s="487">
        <v>0</v>
      </c>
    </row>
    <row r="2125" spans="1:10" x14ac:dyDescent="0.25">
      <c r="A2125" s="487">
        <v>101112</v>
      </c>
      <c r="B2125" s="6" t="s">
        <v>1873</v>
      </c>
      <c r="C2125" s="6" t="s">
        <v>62</v>
      </c>
      <c r="D2125" s="6" t="s">
        <v>108</v>
      </c>
      <c r="E2125" s="487">
        <v>952.7</v>
      </c>
      <c r="F2125" s="487">
        <v>375.08</v>
      </c>
      <c r="G2125" s="487">
        <v>566.53</v>
      </c>
      <c r="H2125" s="487">
        <v>9.3800000000000008</v>
      </c>
      <c r="I2125" s="487">
        <v>0</v>
      </c>
      <c r="J2125" s="487">
        <v>1.71</v>
      </c>
    </row>
    <row r="2126" spans="1:10" x14ac:dyDescent="0.25">
      <c r="A2126" s="487">
        <v>101113</v>
      </c>
      <c r="B2126" s="6" t="s">
        <v>9651</v>
      </c>
      <c r="C2126" s="6" t="s">
        <v>62</v>
      </c>
      <c r="D2126" s="6" t="s">
        <v>108</v>
      </c>
      <c r="E2126" s="487">
        <v>960.55</v>
      </c>
      <c r="F2126" s="487">
        <v>277.99</v>
      </c>
      <c r="G2126" s="487">
        <v>676.45</v>
      </c>
      <c r="H2126" s="487">
        <v>6.11</v>
      </c>
      <c r="I2126" s="487">
        <v>0</v>
      </c>
      <c r="J2126" s="487">
        <v>0</v>
      </c>
    </row>
    <row r="2127" spans="1:10" x14ac:dyDescent="0.25">
      <c r="A2127" s="487">
        <v>95601</v>
      </c>
      <c r="B2127" s="6" t="s">
        <v>1874</v>
      </c>
      <c r="C2127" s="6" t="s">
        <v>40</v>
      </c>
      <c r="D2127" s="6" t="s">
        <v>108</v>
      </c>
      <c r="E2127" s="487">
        <v>19.32</v>
      </c>
      <c r="F2127" s="487">
        <v>15.17</v>
      </c>
      <c r="G2127" s="487">
        <v>3.45</v>
      </c>
      <c r="H2127" s="487">
        <v>0.47</v>
      </c>
      <c r="I2127" s="487">
        <v>0</v>
      </c>
      <c r="J2127" s="487">
        <v>0.23</v>
      </c>
    </row>
    <row r="2128" spans="1:10" x14ac:dyDescent="0.25">
      <c r="A2128" s="487">
        <v>95602</v>
      </c>
      <c r="B2128" s="6" t="s">
        <v>1875</v>
      </c>
      <c r="C2128" s="6" t="s">
        <v>40</v>
      </c>
      <c r="D2128" s="6" t="s">
        <v>108</v>
      </c>
      <c r="E2128" s="487">
        <v>30.92</v>
      </c>
      <c r="F2128" s="487">
        <v>24.21</v>
      </c>
      <c r="G2128" s="487">
        <v>5.57</v>
      </c>
      <c r="H2128" s="487">
        <v>0.76</v>
      </c>
      <c r="I2128" s="487">
        <v>0</v>
      </c>
      <c r="J2128" s="487">
        <v>0.38</v>
      </c>
    </row>
    <row r="2129" spans="1:10" x14ac:dyDescent="0.25">
      <c r="A2129" s="487">
        <v>95603</v>
      </c>
      <c r="B2129" s="6" t="s">
        <v>1876</v>
      </c>
      <c r="C2129" s="6" t="s">
        <v>40</v>
      </c>
      <c r="D2129" s="6" t="s">
        <v>108</v>
      </c>
      <c r="E2129" s="487">
        <v>52.75</v>
      </c>
      <c r="F2129" s="487">
        <v>41.28</v>
      </c>
      <c r="G2129" s="487">
        <v>9.52</v>
      </c>
      <c r="H2129" s="487">
        <v>1.31</v>
      </c>
      <c r="I2129" s="487">
        <v>0</v>
      </c>
      <c r="J2129" s="487">
        <v>0.64</v>
      </c>
    </row>
    <row r="2130" spans="1:10" x14ac:dyDescent="0.25">
      <c r="A2130" s="487">
        <v>95604</v>
      </c>
      <c r="B2130" s="6" t="s">
        <v>1877</v>
      </c>
      <c r="C2130" s="6" t="s">
        <v>40</v>
      </c>
      <c r="D2130" s="6" t="s">
        <v>108</v>
      </c>
      <c r="E2130" s="487">
        <v>81.88</v>
      </c>
      <c r="F2130" s="487">
        <v>64.03</v>
      </c>
      <c r="G2130" s="487">
        <v>14.82</v>
      </c>
      <c r="H2130" s="487">
        <v>2.0299999999999998</v>
      </c>
      <c r="I2130" s="487">
        <v>0</v>
      </c>
      <c r="J2130" s="487">
        <v>1</v>
      </c>
    </row>
    <row r="2131" spans="1:10" x14ac:dyDescent="0.25">
      <c r="A2131" s="487">
        <v>95605</v>
      </c>
      <c r="B2131" s="6" t="s">
        <v>1878</v>
      </c>
      <c r="C2131" s="6" t="s">
        <v>40</v>
      </c>
      <c r="D2131" s="6" t="s">
        <v>108</v>
      </c>
      <c r="E2131" s="487">
        <v>150.35</v>
      </c>
      <c r="F2131" s="487">
        <v>117.49</v>
      </c>
      <c r="G2131" s="487">
        <v>27.27</v>
      </c>
      <c r="H2131" s="487">
        <v>3.75</v>
      </c>
      <c r="I2131" s="487">
        <v>0</v>
      </c>
      <c r="J2131" s="487">
        <v>1.84</v>
      </c>
    </row>
    <row r="2132" spans="1:10" x14ac:dyDescent="0.25">
      <c r="A2132" s="487">
        <v>95607</v>
      </c>
      <c r="B2132" s="6" t="s">
        <v>1879</v>
      </c>
      <c r="C2132" s="6" t="s">
        <v>40</v>
      </c>
      <c r="D2132" s="6" t="s">
        <v>108</v>
      </c>
      <c r="E2132" s="487">
        <v>23.85</v>
      </c>
      <c r="F2132" s="487">
        <v>10.77</v>
      </c>
      <c r="G2132" s="487">
        <v>13.04</v>
      </c>
      <c r="H2132" s="487">
        <v>0.04</v>
      </c>
      <c r="I2132" s="487">
        <v>0</v>
      </c>
      <c r="J2132" s="487">
        <v>0</v>
      </c>
    </row>
    <row r="2133" spans="1:10" x14ac:dyDescent="0.25">
      <c r="A2133" s="487">
        <v>95608</v>
      </c>
      <c r="B2133" s="6" t="s">
        <v>1880</v>
      </c>
      <c r="C2133" s="6" t="s">
        <v>40</v>
      </c>
      <c r="D2133" s="6" t="s">
        <v>108</v>
      </c>
      <c r="E2133" s="487">
        <v>34.590000000000003</v>
      </c>
      <c r="F2133" s="487">
        <v>15.6</v>
      </c>
      <c r="G2133" s="487">
        <v>18.93</v>
      </c>
      <c r="H2133" s="487">
        <v>0.06</v>
      </c>
      <c r="I2133" s="487">
        <v>0</v>
      </c>
      <c r="J2133" s="487">
        <v>0</v>
      </c>
    </row>
    <row r="2134" spans="1:10" x14ac:dyDescent="0.25">
      <c r="A2134" s="487">
        <v>95609</v>
      </c>
      <c r="B2134" s="6" t="s">
        <v>1881</v>
      </c>
      <c r="C2134" s="6" t="s">
        <v>40</v>
      </c>
      <c r="D2134" s="6" t="s">
        <v>108</v>
      </c>
      <c r="E2134" s="487">
        <v>43.88</v>
      </c>
      <c r="F2134" s="487">
        <v>19.79</v>
      </c>
      <c r="G2134" s="487">
        <v>24.01</v>
      </c>
      <c r="H2134" s="487">
        <v>0.08</v>
      </c>
      <c r="I2134" s="487">
        <v>0</v>
      </c>
      <c r="J2134" s="487">
        <v>0</v>
      </c>
    </row>
    <row r="2135" spans="1:10" x14ac:dyDescent="0.25">
      <c r="A2135" s="487">
        <v>100651</v>
      </c>
      <c r="B2135" s="6" t="s">
        <v>9652</v>
      </c>
      <c r="C2135" s="6" t="s">
        <v>79</v>
      </c>
      <c r="D2135" s="6" t="s">
        <v>108</v>
      </c>
      <c r="E2135" s="487">
        <v>141.78</v>
      </c>
      <c r="F2135" s="487">
        <v>14.48</v>
      </c>
      <c r="G2135" s="487">
        <v>94.17</v>
      </c>
      <c r="H2135" s="487">
        <v>33.130000000000003</v>
      </c>
      <c r="I2135" s="487">
        <v>0</v>
      </c>
      <c r="J2135" s="487">
        <v>0</v>
      </c>
    </row>
    <row r="2136" spans="1:10" x14ac:dyDescent="0.25">
      <c r="A2136" s="487">
        <v>100652</v>
      </c>
      <c r="B2136" s="6" t="s">
        <v>9653</v>
      </c>
      <c r="C2136" s="6" t="s">
        <v>79</v>
      </c>
      <c r="D2136" s="6" t="s">
        <v>108</v>
      </c>
      <c r="E2136" s="487">
        <v>266.05</v>
      </c>
      <c r="F2136" s="487">
        <v>18.86</v>
      </c>
      <c r="G2136" s="487">
        <v>206.01</v>
      </c>
      <c r="H2136" s="487">
        <v>41.18</v>
      </c>
      <c r="I2136" s="487">
        <v>0</v>
      </c>
      <c r="J2136" s="487">
        <v>0</v>
      </c>
    </row>
    <row r="2137" spans="1:10" x14ac:dyDescent="0.25">
      <c r="A2137" s="487">
        <v>100653</v>
      </c>
      <c r="B2137" s="6" t="s">
        <v>9654</v>
      </c>
      <c r="C2137" s="6" t="s">
        <v>79</v>
      </c>
      <c r="D2137" s="6" t="s">
        <v>108</v>
      </c>
      <c r="E2137" s="487">
        <v>438.23</v>
      </c>
      <c r="F2137" s="487">
        <v>23.38</v>
      </c>
      <c r="G2137" s="487">
        <v>366.09</v>
      </c>
      <c r="H2137" s="487">
        <v>48.76</v>
      </c>
      <c r="I2137" s="487">
        <v>0</v>
      </c>
      <c r="J2137" s="487">
        <v>0</v>
      </c>
    </row>
    <row r="2138" spans="1:10" x14ac:dyDescent="0.25">
      <c r="A2138" s="487">
        <v>100654</v>
      </c>
      <c r="B2138" s="6" t="s">
        <v>9655</v>
      </c>
      <c r="C2138" s="6" t="s">
        <v>79</v>
      </c>
      <c r="D2138" s="6" t="s">
        <v>108</v>
      </c>
      <c r="E2138" s="487">
        <v>586.79</v>
      </c>
      <c r="F2138" s="487">
        <v>26.54</v>
      </c>
      <c r="G2138" s="487">
        <v>505.21</v>
      </c>
      <c r="H2138" s="487">
        <v>55.04</v>
      </c>
      <c r="I2138" s="487">
        <v>0</v>
      </c>
      <c r="J2138" s="487">
        <v>0</v>
      </c>
    </row>
    <row r="2139" spans="1:10" x14ac:dyDescent="0.25">
      <c r="A2139" s="487">
        <v>100655</v>
      </c>
      <c r="B2139" s="6" t="s">
        <v>9656</v>
      </c>
      <c r="C2139" s="6" t="s">
        <v>79</v>
      </c>
      <c r="D2139" s="6" t="s">
        <v>108</v>
      </c>
      <c r="E2139" s="487">
        <v>679.55</v>
      </c>
      <c r="F2139" s="487">
        <v>22.41</v>
      </c>
      <c r="G2139" s="487">
        <v>591.27</v>
      </c>
      <c r="H2139" s="487">
        <v>65.87</v>
      </c>
      <c r="I2139" s="487">
        <v>0</v>
      </c>
      <c r="J2139" s="487">
        <v>0</v>
      </c>
    </row>
    <row r="2140" spans="1:10" x14ac:dyDescent="0.25">
      <c r="A2140" s="487">
        <v>100656</v>
      </c>
      <c r="B2140" s="6" t="s">
        <v>1882</v>
      </c>
      <c r="C2140" s="6" t="s">
        <v>79</v>
      </c>
      <c r="D2140" s="6" t="s">
        <v>437</v>
      </c>
      <c r="E2140" s="487">
        <v>120.34</v>
      </c>
      <c r="F2140" s="487">
        <v>15.34</v>
      </c>
      <c r="G2140" s="487">
        <v>99</v>
      </c>
      <c r="H2140" s="487">
        <v>6</v>
      </c>
      <c r="I2140" s="487">
        <v>0</v>
      </c>
      <c r="J2140" s="487">
        <v>0</v>
      </c>
    </row>
    <row r="2141" spans="1:10" x14ac:dyDescent="0.25">
      <c r="A2141" s="487">
        <v>100657</v>
      </c>
      <c r="B2141" s="6" t="s">
        <v>1883</v>
      </c>
      <c r="C2141" s="6" t="s">
        <v>79</v>
      </c>
      <c r="D2141" s="6" t="s">
        <v>437</v>
      </c>
      <c r="E2141" s="487">
        <v>155.22</v>
      </c>
      <c r="F2141" s="487">
        <v>16.14</v>
      </c>
      <c r="G2141" s="487">
        <v>132.75</v>
      </c>
      <c r="H2141" s="487">
        <v>6.33</v>
      </c>
      <c r="I2141" s="487">
        <v>0</v>
      </c>
      <c r="J2141" s="487">
        <v>0</v>
      </c>
    </row>
    <row r="2142" spans="1:10" x14ac:dyDescent="0.25">
      <c r="A2142" s="487">
        <v>100658</v>
      </c>
      <c r="B2142" s="6" t="s">
        <v>1884</v>
      </c>
      <c r="C2142" s="6" t="s">
        <v>79</v>
      </c>
      <c r="D2142" s="6" t="s">
        <v>437</v>
      </c>
      <c r="E2142" s="487">
        <v>355.78</v>
      </c>
      <c r="F2142" s="487">
        <v>21.37</v>
      </c>
      <c r="G2142" s="487">
        <v>327.02999999999997</v>
      </c>
      <c r="H2142" s="487">
        <v>7.38</v>
      </c>
      <c r="I2142" s="487">
        <v>0</v>
      </c>
      <c r="J2142" s="487">
        <v>0</v>
      </c>
    </row>
    <row r="2143" spans="1:10" x14ac:dyDescent="0.25">
      <c r="A2143" s="487">
        <v>100889</v>
      </c>
      <c r="B2143" s="6" t="s">
        <v>1885</v>
      </c>
      <c r="C2143" s="6" t="s">
        <v>77</v>
      </c>
      <c r="D2143" s="6" t="s">
        <v>108</v>
      </c>
      <c r="E2143" s="487">
        <v>17.77</v>
      </c>
      <c r="F2143" s="487">
        <v>0.47</v>
      </c>
      <c r="G2143" s="487">
        <v>17.16</v>
      </c>
      <c r="H2143" s="487">
        <v>0.14000000000000001</v>
      </c>
      <c r="I2143" s="487">
        <v>0</v>
      </c>
      <c r="J2143" s="487">
        <v>0</v>
      </c>
    </row>
    <row r="2144" spans="1:10" x14ac:dyDescent="0.25">
      <c r="A2144" s="487">
        <v>100890</v>
      </c>
      <c r="B2144" s="6" t="s">
        <v>1886</v>
      </c>
      <c r="C2144" s="6" t="s">
        <v>77</v>
      </c>
      <c r="D2144" s="6" t="s">
        <v>108</v>
      </c>
      <c r="E2144" s="487">
        <v>17.57</v>
      </c>
      <c r="F2144" s="487">
        <v>0.38</v>
      </c>
      <c r="G2144" s="487">
        <v>17.079999999999998</v>
      </c>
      <c r="H2144" s="487">
        <v>0.11</v>
      </c>
      <c r="I2144" s="487">
        <v>0</v>
      </c>
      <c r="J2144" s="487">
        <v>0</v>
      </c>
    </row>
    <row r="2145" spans="1:10" x14ac:dyDescent="0.25">
      <c r="A2145" s="487">
        <v>100892</v>
      </c>
      <c r="B2145" s="6" t="s">
        <v>1887</v>
      </c>
      <c r="C2145" s="6" t="s">
        <v>77</v>
      </c>
      <c r="D2145" s="6" t="s">
        <v>108</v>
      </c>
      <c r="E2145" s="487">
        <v>16.87</v>
      </c>
      <c r="F2145" s="487">
        <v>0.75</v>
      </c>
      <c r="G2145" s="487">
        <v>15.88</v>
      </c>
      <c r="H2145" s="487">
        <v>0.24</v>
      </c>
      <c r="I2145" s="487">
        <v>0</v>
      </c>
      <c r="J2145" s="487">
        <v>0</v>
      </c>
    </row>
    <row r="2146" spans="1:10" x14ac:dyDescent="0.25">
      <c r="A2146" s="487">
        <v>100893</v>
      </c>
      <c r="B2146" s="6" t="s">
        <v>1888</v>
      </c>
      <c r="C2146" s="6" t="s">
        <v>77</v>
      </c>
      <c r="D2146" s="6" t="s">
        <v>108</v>
      </c>
      <c r="E2146" s="487">
        <v>16.670000000000002</v>
      </c>
      <c r="F2146" s="487">
        <v>0.65</v>
      </c>
      <c r="G2146" s="487">
        <v>15.81</v>
      </c>
      <c r="H2146" s="487">
        <v>0.21</v>
      </c>
      <c r="I2146" s="487">
        <v>0</v>
      </c>
      <c r="J2146" s="487">
        <v>0</v>
      </c>
    </row>
    <row r="2147" spans="1:10" x14ac:dyDescent="0.25">
      <c r="A2147" s="487">
        <v>100894</v>
      </c>
      <c r="B2147" s="6" t="s">
        <v>1889</v>
      </c>
      <c r="C2147" s="6" t="s">
        <v>77</v>
      </c>
      <c r="D2147" s="6" t="s">
        <v>108</v>
      </c>
      <c r="E2147" s="487">
        <v>16.559999999999999</v>
      </c>
      <c r="F2147" s="487">
        <v>0.54</v>
      </c>
      <c r="G2147" s="487">
        <v>15.87</v>
      </c>
      <c r="H2147" s="487">
        <v>0.15</v>
      </c>
      <c r="I2147" s="487">
        <v>0</v>
      </c>
      <c r="J2147" s="487">
        <v>0</v>
      </c>
    </row>
    <row r="2148" spans="1:10" x14ac:dyDescent="0.25">
      <c r="A2148" s="487">
        <v>100896</v>
      </c>
      <c r="B2148" s="6" t="s">
        <v>9657</v>
      </c>
      <c r="C2148" s="6" t="s">
        <v>79</v>
      </c>
      <c r="D2148" s="6" t="s">
        <v>108</v>
      </c>
      <c r="E2148" s="487">
        <v>63.14</v>
      </c>
      <c r="F2148" s="487">
        <v>6.79</v>
      </c>
      <c r="G2148" s="487">
        <v>39.93</v>
      </c>
      <c r="H2148" s="487">
        <v>16.420000000000002</v>
      </c>
      <c r="I2148" s="487">
        <v>0</v>
      </c>
      <c r="J2148" s="487">
        <v>0</v>
      </c>
    </row>
    <row r="2149" spans="1:10" x14ac:dyDescent="0.25">
      <c r="A2149" s="487">
        <v>100897</v>
      </c>
      <c r="B2149" s="6" t="s">
        <v>9658</v>
      </c>
      <c r="C2149" s="6" t="s">
        <v>79</v>
      </c>
      <c r="D2149" s="6" t="s">
        <v>108</v>
      </c>
      <c r="E2149" s="487">
        <v>121.07</v>
      </c>
      <c r="F2149" s="487">
        <v>8.5500000000000007</v>
      </c>
      <c r="G2149" s="487">
        <v>90.55</v>
      </c>
      <c r="H2149" s="487">
        <v>21.97</v>
      </c>
      <c r="I2149" s="487">
        <v>0</v>
      </c>
      <c r="J2149" s="487">
        <v>0</v>
      </c>
    </row>
    <row r="2150" spans="1:10" x14ac:dyDescent="0.25">
      <c r="A2150" s="487">
        <v>100898</v>
      </c>
      <c r="B2150" s="6" t="s">
        <v>9659</v>
      </c>
      <c r="C2150" s="6" t="s">
        <v>79</v>
      </c>
      <c r="D2150" s="6" t="s">
        <v>108</v>
      </c>
      <c r="E2150" s="487">
        <v>230.49</v>
      </c>
      <c r="F2150" s="487">
        <v>10.53</v>
      </c>
      <c r="G2150" s="487">
        <v>193.17</v>
      </c>
      <c r="H2150" s="487">
        <v>26.79</v>
      </c>
      <c r="I2150" s="487">
        <v>0</v>
      </c>
      <c r="J2150" s="487">
        <v>0</v>
      </c>
    </row>
    <row r="2151" spans="1:10" x14ac:dyDescent="0.25">
      <c r="A2151" s="487">
        <v>100899</v>
      </c>
      <c r="B2151" s="6" t="s">
        <v>9660</v>
      </c>
      <c r="C2151" s="6" t="s">
        <v>79</v>
      </c>
      <c r="D2151" s="6" t="s">
        <v>108</v>
      </c>
      <c r="E2151" s="487">
        <v>88.26</v>
      </c>
      <c r="F2151" s="487">
        <v>26.19</v>
      </c>
      <c r="G2151" s="487">
        <v>44.8</v>
      </c>
      <c r="H2151" s="487">
        <v>17.27</v>
      </c>
      <c r="I2151" s="487">
        <v>0</v>
      </c>
      <c r="J2151" s="487">
        <v>0</v>
      </c>
    </row>
    <row r="2152" spans="1:10" x14ac:dyDescent="0.25">
      <c r="A2152" s="487">
        <v>100900</v>
      </c>
      <c r="B2152" s="6" t="s">
        <v>9661</v>
      </c>
      <c r="C2152" s="6" t="s">
        <v>79</v>
      </c>
      <c r="D2152" s="6" t="s">
        <v>108</v>
      </c>
      <c r="E2152" s="487">
        <v>264.26</v>
      </c>
      <c r="F2152" s="487">
        <v>14.06</v>
      </c>
      <c r="G2152" s="487">
        <v>223.42</v>
      </c>
      <c r="H2152" s="487">
        <v>26.78</v>
      </c>
      <c r="I2152" s="487">
        <v>0</v>
      </c>
      <c r="J2152" s="487">
        <v>0</v>
      </c>
    </row>
    <row r="2153" spans="1:10" x14ac:dyDescent="0.25">
      <c r="A2153" s="487">
        <v>101173</v>
      </c>
      <c r="B2153" s="6" t="s">
        <v>1890</v>
      </c>
      <c r="C2153" s="6" t="s">
        <v>79</v>
      </c>
      <c r="D2153" s="6" t="s">
        <v>108</v>
      </c>
      <c r="E2153" s="487">
        <v>60.19</v>
      </c>
      <c r="F2153" s="487">
        <v>24.34</v>
      </c>
      <c r="G2153" s="487">
        <v>35.700000000000003</v>
      </c>
      <c r="H2153" s="487">
        <v>0.09</v>
      </c>
      <c r="I2153" s="487">
        <v>0</v>
      </c>
      <c r="J2153" s="487">
        <v>0.06</v>
      </c>
    </row>
    <row r="2154" spans="1:10" x14ac:dyDescent="0.25">
      <c r="A2154" s="487">
        <v>101174</v>
      </c>
      <c r="B2154" s="6" t="s">
        <v>1891</v>
      </c>
      <c r="C2154" s="6" t="s">
        <v>79</v>
      </c>
      <c r="D2154" s="6" t="s">
        <v>108</v>
      </c>
      <c r="E2154" s="487">
        <v>84.38</v>
      </c>
      <c r="F2154" s="487">
        <v>37.630000000000003</v>
      </c>
      <c r="G2154" s="487">
        <v>46.52</v>
      </c>
      <c r="H2154" s="487">
        <v>0.15</v>
      </c>
      <c r="I2154" s="487">
        <v>0</v>
      </c>
      <c r="J2154" s="487">
        <v>0.08</v>
      </c>
    </row>
    <row r="2155" spans="1:10" x14ac:dyDescent="0.25">
      <c r="A2155" s="487">
        <v>101175</v>
      </c>
      <c r="B2155" s="6" t="s">
        <v>1892</v>
      </c>
      <c r="C2155" s="6" t="s">
        <v>79</v>
      </c>
      <c r="D2155" s="6" t="s">
        <v>108</v>
      </c>
      <c r="E2155" s="487">
        <v>115.18</v>
      </c>
      <c r="F2155" s="487">
        <v>51.1</v>
      </c>
      <c r="G2155" s="487">
        <v>63.75</v>
      </c>
      <c r="H2155" s="487">
        <v>0.21</v>
      </c>
      <c r="I2155" s="487">
        <v>0</v>
      </c>
      <c r="J2155" s="487">
        <v>0.12</v>
      </c>
    </row>
    <row r="2156" spans="1:10" x14ac:dyDescent="0.25">
      <c r="A2156" s="487">
        <v>101176</v>
      </c>
      <c r="B2156" s="6" t="s">
        <v>9662</v>
      </c>
      <c r="C2156" s="6" t="s">
        <v>79</v>
      </c>
      <c r="D2156" s="6" t="s">
        <v>108</v>
      </c>
      <c r="E2156" s="487">
        <v>143.30000000000001</v>
      </c>
      <c r="F2156" s="487">
        <v>56.32</v>
      </c>
      <c r="G2156" s="487">
        <v>86.65</v>
      </c>
      <c r="H2156" s="487">
        <v>0.21</v>
      </c>
      <c r="I2156" s="487">
        <v>0</v>
      </c>
      <c r="J2156" s="487">
        <v>0.12</v>
      </c>
    </row>
    <row r="2157" spans="1:10" x14ac:dyDescent="0.25">
      <c r="A2157" s="487">
        <v>102521</v>
      </c>
      <c r="B2157" s="6" t="s">
        <v>1893</v>
      </c>
      <c r="C2157" s="6" t="s">
        <v>40</v>
      </c>
      <c r="D2157" s="6" t="s">
        <v>108</v>
      </c>
      <c r="E2157" s="487">
        <v>124.03</v>
      </c>
      <c r="F2157" s="487">
        <v>96.91</v>
      </c>
      <c r="G2157" s="487">
        <v>22.5</v>
      </c>
      <c r="H2157" s="487">
        <v>3.1</v>
      </c>
      <c r="I2157" s="487">
        <v>0</v>
      </c>
      <c r="J2157" s="487">
        <v>1.52</v>
      </c>
    </row>
    <row r="2158" spans="1:10" x14ac:dyDescent="0.25">
      <c r="A2158" s="487">
        <v>102522</v>
      </c>
      <c r="B2158" s="6" t="s">
        <v>1894</v>
      </c>
      <c r="C2158" s="6" t="s">
        <v>40</v>
      </c>
      <c r="D2158" s="6" t="s">
        <v>108</v>
      </c>
      <c r="E2158" s="487">
        <v>181.95</v>
      </c>
      <c r="F2158" s="487">
        <v>142.13999999999999</v>
      </c>
      <c r="G2158" s="487">
        <v>33.020000000000003</v>
      </c>
      <c r="H2158" s="487">
        <v>4.5599999999999996</v>
      </c>
      <c r="I2158" s="487">
        <v>0</v>
      </c>
      <c r="J2158" s="487">
        <v>2.23</v>
      </c>
    </row>
    <row r="2159" spans="1:10" x14ac:dyDescent="0.25">
      <c r="A2159" s="487">
        <v>102523</v>
      </c>
      <c r="B2159" s="6" t="s">
        <v>1895</v>
      </c>
      <c r="C2159" s="6" t="s">
        <v>40</v>
      </c>
      <c r="D2159" s="6" t="s">
        <v>108</v>
      </c>
      <c r="E2159" s="487">
        <v>239.88</v>
      </c>
      <c r="F2159" s="487">
        <v>187.36</v>
      </c>
      <c r="G2159" s="487">
        <v>43.56</v>
      </c>
      <c r="H2159" s="487">
        <v>6.02</v>
      </c>
      <c r="I2159" s="487">
        <v>0</v>
      </c>
      <c r="J2159" s="487">
        <v>2.94</v>
      </c>
    </row>
    <row r="2160" spans="1:10" x14ac:dyDescent="0.25">
      <c r="A2160" s="487">
        <v>95240</v>
      </c>
      <c r="B2160" s="6" t="s">
        <v>1896</v>
      </c>
      <c r="C2160" s="6" t="s">
        <v>87</v>
      </c>
      <c r="D2160" s="6" t="s">
        <v>108</v>
      </c>
      <c r="E2160" s="487">
        <v>17.920000000000002</v>
      </c>
      <c r="F2160" s="487">
        <v>6.41</v>
      </c>
      <c r="G2160" s="487">
        <v>11.4</v>
      </c>
      <c r="H2160" s="487">
        <v>7.0000000000000007E-2</v>
      </c>
      <c r="I2160" s="487">
        <v>0</v>
      </c>
      <c r="J2160" s="487">
        <v>0.04</v>
      </c>
    </row>
    <row r="2161" spans="1:10" x14ac:dyDescent="0.25">
      <c r="A2161" s="487">
        <v>95241</v>
      </c>
      <c r="B2161" s="6" t="s">
        <v>1897</v>
      </c>
      <c r="C2161" s="6" t="s">
        <v>87</v>
      </c>
      <c r="D2161" s="6" t="s">
        <v>108</v>
      </c>
      <c r="E2161" s="487">
        <v>29.88</v>
      </c>
      <c r="F2161" s="487">
        <v>10.67</v>
      </c>
      <c r="G2161" s="487">
        <v>18.98</v>
      </c>
      <c r="H2161" s="487">
        <v>0.15</v>
      </c>
      <c r="I2161" s="487">
        <v>0</v>
      </c>
      <c r="J2161" s="487">
        <v>0.08</v>
      </c>
    </row>
    <row r="2162" spans="1:10" x14ac:dyDescent="0.25">
      <c r="A2162" s="487">
        <v>96616</v>
      </c>
      <c r="B2162" s="6" t="s">
        <v>1898</v>
      </c>
      <c r="C2162" s="6" t="s">
        <v>62</v>
      </c>
      <c r="D2162" s="6" t="s">
        <v>108</v>
      </c>
      <c r="E2162" s="487">
        <v>623.21</v>
      </c>
      <c r="F2162" s="487">
        <v>233.01</v>
      </c>
      <c r="G2162" s="487">
        <v>385.34</v>
      </c>
      <c r="H2162" s="487">
        <v>3.2</v>
      </c>
      <c r="I2162" s="487">
        <v>0</v>
      </c>
      <c r="J2162" s="487">
        <v>1.66</v>
      </c>
    </row>
    <row r="2163" spans="1:10" x14ac:dyDescent="0.25">
      <c r="A2163" s="487">
        <v>96617</v>
      </c>
      <c r="B2163" s="6" t="s">
        <v>1899</v>
      </c>
      <c r="C2163" s="6" t="s">
        <v>87</v>
      </c>
      <c r="D2163" s="6" t="s">
        <v>108</v>
      </c>
      <c r="E2163" s="487">
        <v>18.68</v>
      </c>
      <c r="F2163" s="487">
        <v>7.01</v>
      </c>
      <c r="G2163" s="487">
        <v>11.56</v>
      </c>
      <c r="H2163" s="487">
        <v>7.0000000000000007E-2</v>
      </c>
      <c r="I2163" s="487">
        <v>0</v>
      </c>
      <c r="J2163" s="487">
        <v>0.04</v>
      </c>
    </row>
    <row r="2164" spans="1:10" x14ac:dyDescent="0.25">
      <c r="A2164" s="487">
        <v>96619</v>
      </c>
      <c r="B2164" s="6" t="s">
        <v>1900</v>
      </c>
      <c r="C2164" s="6" t="s">
        <v>87</v>
      </c>
      <c r="D2164" s="6" t="s">
        <v>108</v>
      </c>
      <c r="E2164" s="487">
        <v>31.15</v>
      </c>
      <c r="F2164" s="487">
        <v>11.67</v>
      </c>
      <c r="G2164" s="487">
        <v>19.25</v>
      </c>
      <c r="H2164" s="487">
        <v>0.15</v>
      </c>
      <c r="I2164" s="487">
        <v>0</v>
      </c>
      <c r="J2164" s="487">
        <v>0.08</v>
      </c>
    </row>
    <row r="2165" spans="1:10" x14ac:dyDescent="0.25">
      <c r="A2165" s="487">
        <v>96620</v>
      </c>
      <c r="B2165" s="6" t="s">
        <v>1901</v>
      </c>
      <c r="C2165" s="6" t="s">
        <v>62</v>
      </c>
      <c r="D2165" s="6" t="s">
        <v>108</v>
      </c>
      <c r="E2165" s="487">
        <v>597.89</v>
      </c>
      <c r="F2165" s="487">
        <v>213.09</v>
      </c>
      <c r="G2165" s="487">
        <v>379.94</v>
      </c>
      <c r="H2165" s="487">
        <v>3.2</v>
      </c>
      <c r="I2165" s="487">
        <v>0</v>
      </c>
      <c r="J2165" s="487">
        <v>1.66</v>
      </c>
    </row>
    <row r="2166" spans="1:10" x14ac:dyDescent="0.25">
      <c r="A2166" s="487">
        <v>96621</v>
      </c>
      <c r="B2166" s="6" t="s">
        <v>1902</v>
      </c>
      <c r="C2166" s="6" t="s">
        <v>62</v>
      </c>
      <c r="D2166" s="6" t="s">
        <v>108</v>
      </c>
      <c r="E2166" s="487">
        <v>197.91</v>
      </c>
      <c r="F2166" s="487">
        <v>90.57</v>
      </c>
      <c r="G2166" s="487">
        <v>107.19</v>
      </c>
      <c r="H2166" s="487">
        <v>0.15</v>
      </c>
      <c r="I2166" s="487">
        <v>0</v>
      </c>
      <c r="J2166" s="487">
        <v>0</v>
      </c>
    </row>
    <row r="2167" spans="1:10" x14ac:dyDescent="0.25">
      <c r="A2167" s="487">
        <v>96622</v>
      </c>
      <c r="B2167" s="6" t="s">
        <v>1903</v>
      </c>
      <c r="C2167" s="6" t="s">
        <v>62</v>
      </c>
      <c r="D2167" s="6" t="s">
        <v>108</v>
      </c>
      <c r="E2167" s="487">
        <v>123.38</v>
      </c>
      <c r="F2167" s="487">
        <v>32.31</v>
      </c>
      <c r="G2167" s="487">
        <v>91.02</v>
      </c>
      <c r="H2167" s="487">
        <v>0.05</v>
      </c>
      <c r="I2167" s="487">
        <v>0</v>
      </c>
      <c r="J2167" s="487">
        <v>0</v>
      </c>
    </row>
    <row r="2168" spans="1:10" x14ac:dyDescent="0.25">
      <c r="A2168" s="487">
        <v>96623</v>
      </c>
      <c r="B2168" s="6" t="s">
        <v>1904</v>
      </c>
      <c r="C2168" s="6" t="s">
        <v>62</v>
      </c>
      <c r="D2168" s="6" t="s">
        <v>108</v>
      </c>
      <c r="E2168" s="487">
        <v>180.58</v>
      </c>
      <c r="F2168" s="487">
        <v>76.94</v>
      </c>
      <c r="G2168" s="487">
        <v>103.49</v>
      </c>
      <c r="H2168" s="487">
        <v>0.15</v>
      </c>
      <c r="I2168" s="487">
        <v>0</v>
      </c>
      <c r="J2168" s="487">
        <v>0</v>
      </c>
    </row>
    <row r="2169" spans="1:10" x14ac:dyDescent="0.25">
      <c r="A2169" s="487">
        <v>96624</v>
      </c>
      <c r="B2169" s="6" t="s">
        <v>1905</v>
      </c>
      <c r="C2169" s="6" t="s">
        <v>62</v>
      </c>
      <c r="D2169" s="6" t="s">
        <v>108</v>
      </c>
      <c r="E2169" s="487">
        <v>117.27</v>
      </c>
      <c r="F2169" s="487">
        <v>27.5</v>
      </c>
      <c r="G2169" s="487">
        <v>89.72</v>
      </c>
      <c r="H2169" s="487">
        <v>0.05</v>
      </c>
      <c r="I2169" s="487">
        <v>0</v>
      </c>
      <c r="J2169" s="487">
        <v>0</v>
      </c>
    </row>
    <row r="2170" spans="1:10" x14ac:dyDescent="0.25">
      <c r="A2170" s="487">
        <v>97082</v>
      </c>
      <c r="B2170" s="6" t="s">
        <v>1906</v>
      </c>
      <c r="C2170" s="6" t="s">
        <v>62</v>
      </c>
      <c r="D2170" s="6" t="s">
        <v>469</v>
      </c>
      <c r="E2170" s="487">
        <v>63.82</v>
      </c>
      <c r="F2170" s="487">
        <v>48.3</v>
      </c>
      <c r="G2170" s="487">
        <v>15.52</v>
      </c>
      <c r="H2170" s="487">
        <v>0</v>
      </c>
      <c r="I2170" s="487">
        <v>0</v>
      </c>
      <c r="J2170" s="487">
        <v>0</v>
      </c>
    </row>
    <row r="2171" spans="1:10" x14ac:dyDescent="0.25">
      <c r="A2171" s="487">
        <v>97083</v>
      </c>
      <c r="B2171" s="6" t="s">
        <v>1907</v>
      </c>
      <c r="C2171" s="6" t="s">
        <v>87</v>
      </c>
      <c r="D2171" s="6" t="s">
        <v>108</v>
      </c>
      <c r="E2171" s="487">
        <v>3.36</v>
      </c>
      <c r="F2171" s="487">
        <v>2.48</v>
      </c>
      <c r="G2171" s="487">
        <v>0.8</v>
      </c>
      <c r="H2171" s="487">
        <v>0.08</v>
      </c>
      <c r="I2171" s="487">
        <v>0</v>
      </c>
      <c r="J2171" s="487">
        <v>0</v>
      </c>
    </row>
    <row r="2172" spans="1:10" x14ac:dyDescent="0.25">
      <c r="A2172" s="487">
        <v>97084</v>
      </c>
      <c r="B2172" s="6" t="s">
        <v>1908</v>
      </c>
      <c r="C2172" s="6" t="s">
        <v>87</v>
      </c>
      <c r="D2172" s="6" t="s">
        <v>108</v>
      </c>
      <c r="E2172" s="487">
        <v>0.69</v>
      </c>
      <c r="F2172" s="487">
        <v>0.53</v>
      </c>
      <c r="G2172" s="487">
        <v>0.16</v>
      </c>
      <c r="H2172" s="487">
        <v>0</v>
      </c>
      <c r="I2172" s="487">
        <v>0</v>
      </c>
      <c r="J2172" s="487">
        <v>0</v>
      </c>
    </row>
    <row r="2173" spans="1:10" x14ac:dyDescent="0.25">
      <c r="A2173" s="487">
        <v>97086</v>
      </c>
      <c r="B2173" s="6" t="s">
        <v>1909</v>
      </c>
      <c r="C2173" s="6" t="s">
        <v>87</v>
      </c>
      <c r="D2173" s="6" t="s">
        <v>108</v>
      </c>
      <c r="E2173" s="487">
        <v>116.2</v>
      </c>
      <c r="F2173" s="487">
        <v>75.11</v>
      </c>
      <c r="G2173" s="487">
        <v>41.09</v>
      </c>
      <c r="H2173" s="487">
        <v>0</v>
      </c>
      <c r="I2173" s="487">
        <v>0</v>
      </c>
      <c r="J2173" s="487">
        <v>0</v>
      </c>
    </row>
    <row r="2174" spans="1:10" x14ac:dyDescent="0.25">
      <c r="A2174" s="487">
        <v>97087</v>
      </c>
      <c r="B2174" s="6" t="s">
        <v>1910</v>
      </c>
      <c r="C2174" s="6" t="s">
        <v>87</v>
      </c>
      <c r="D2174" s="6" t="s">
        <v>108</v>
      </c>
      <c r="E2174" s="487">
        <v>3.34</v>
      </c>
      <c r="F2174" s="487">
        <v>0.36</v>
      </c>
      <c r="G2174" s="487">
        <v>2.98</v>
      </c>
      <c r="H2174" s="487">
        <v>0</v>
      </c>
      <c r="I2174" s="487">
        <v>0</v>
      </c>
      <c r="J2174" s="487">
        <v>0</v>
      </c>
    </row>
    <row r="2175" spans="1:10" x14ac:dyDescent="0.25">
      <c r="A2175" s="487">
        <v>97088</v>
      </c>
      <c r="B2175" s="6" t="s">
        <v>1911</v>
      </c>
      <c r="C2175" s="6" t="s">
        <v>77</v>
      </c>
      <c r="D2175" s="6" t="s">
        <v>108</v>
      </c>
      <c r="E2175" s="487">
        <v>16.39</v>
      </c>
      <c r="F2175" s="487">
        <v>1.1100000000000001</v>
      </c>
      <c r="G2175" s="487">
        <v>15.28</v>
      </c>
      <c r="H2175" s="487">
        <v>0</v>
      </c>
      <c r="I2175" s="487">
        <v>0</v>
      </c>
      <c r="J2175" s="487">
        <v>0</v>
      </c>
    </row>
    <row r="2176" spans="1:10" x14ac:dyDescent="0.25">
      <c r="A2176" s="487">
        <v>97089</v>
      </c>
      <c r="B2176" s="6" t="s">
        <v>1912</v>
      </c>
      <c r="C2176" s="6" t="s">
        <v>77</v>
      </c>
      <c r="D2176" s="6" t="s">
        <v>108</v>
      </c>
      <c r="E2176" s="487">
        <v>14.97</v>
      </c>
      <c r="F2176" s="487">
        <v>0.95</v>
      </c>
      <c r="G2176" s="487">
        <v>14.02</v>
      </c>
      <c r="H2176" s="487">
        <v>0</v>
      </c>
      <c r="I2176" s="487">
        <v>0</v>
      </c>
      <c r="J2176" s="487">
        <v>0</v>
      </c>
    </row>
    <row r="2177" spans="1:10" x14ac:dyDescent="0.25">
      <c r="A2177" s="487">
        <v>97090</v>
      </c>
      <c r="B2177" s="6" t="s">
        <v>1913</v>
      </c>
      <c r="C2177" s="6" t="s">
        <v>77</v>
      </c>
      <c r="D2177" s="6" t="s">
        <v>108</v>
      </c>
      <c r="E2177" s="487">
        <v>14.68</v>
      </c>
      <c r="F2177" s="487">
        <v>0.81</v>
      </c>
      <c r="G2177" s="487">
        <v>13.87</v>
      </c>
      <c r="H2177" s="487">
        <v>0</v>
      </c>
      <c r="I2177" s="487">
        <v>0</v>
      </c>
      <c r="J2177" s="487">
        <v>0</v>
      </c>
    </row>
    <row r="2178" spans="1:10" x14ac:dyDescent="0.25">
      <c r="A2178" s="487">
        <v>97091</v>
      </c>
      <c r="B2178" s="6" t="s">
        <v>1914</v>
      </c>
      <c r="C2178" s="6" t="s">
        <v>77</v>
      </c>
      <c r="D2178" s="6" t="s">
        <v>108</v>
      </c>
      <c r="E2178" s="487">
        <v>14.21</v>
      </c>
      <c r="F2178" s="487">
        <v>0.73</v>
      </c>
      <c r="G2178" s="487">
        <v>13.48</v>
      </c>
      <c r="H2178" s="487">
        <v>0</v>
      </c>
      <c r="I2178" s="487">
        <v>0</v>
      </c>
      <c r="J2178" s="487">
        <v>0</v>
      </c>
    </row>
    <row r="2179" spans="1:10" x14ac:dyDescent="0.25">
      <c r="A2179" s="487">
        <v>97092</v>
      </c>
      <c r="B2179" s="6" t="s">
        <v>1915</v>
      </c>
      <c r="C2179" s="6" t="s">
        <v>77</v>
      </c>
      <c r="D2179" s="6" t="s">
        <v>108</v>
      </c>
      <c r="E2179" s="487">
        <v>13.73</v>
      </c>
      <c r="F2179" s="487">
        <v>0.62</v>
      </c>
      <c r="G2179" s="487">
        <v>13.11</v>
      </c>
      <c r="H2179" s="487">
        <v>0</v>
      </c>
      <c r="I2179" s="487">
        <v>0</v>
      </c>
      <c r="J2179" s="487">
        <v>0</v>
      </c>
    </row>
    <row r="2180" spans="1:10" x14ac:dyDescent="0.25">
      <c r="A2180" s="487">
        <v>97093</v>
      </c>
      <c r="B2180" s="6" t="s">
        <v>1916</v>
      </c>
      <c r="C2180" s="6" t="s">
        <v>77</v>
      </c>
      <c r="D2180" s="6" t="s">
        <v>108</v>
      </c>
      <c r="E2180" s="487">
        <v>12.87</v>
      </c>
      <c r="F2180" s="487">
        <v>0.48</v>
      </c>
      <c r="G2180" s="487">
        <v>12.39</v>
      </c>
      <c r="H2180" s="487">
        <v>0</v>
      </c>
      <c r="I2180" s="487">
        <v>0</v>
      </c>
      <c r="J2180" s="487">
        <v>0</v>
      </c>
    </row>
    <row r="2181" spans="1:10" x14ac:dyDescent="0.25">
      <c r="A2181" s="487">
        <v>97096</v>
      </c>
      <c r="B2181" s="6" t="s">
        <v>1917</v>
      </c>
      <c r="C2181" s="6" t="s">
        <v>62</v>
      </c>
      <c r="D2181" s="6" t="s">
        <v>437</v>
      </c>
      <c r="E2181" s="487">
        <v>601.79999999999995</v>
      </c>
      <c r="F2181" s="487">
        <v>15.5</v>
      </c>
      <c r="G2181" s="487">
        <v>586.24</v>
      </c>
      <c r="H2181" s="487">
        <v>0.04</v>
      </c>
      <c r="I2181" s="487">
        <v>0</v>
      </c>
      <c r="J2181" s="487">
        <v>0.02</v>
      </c>
    </row>
    <row r="2182" spans="1:10" x14ac:dyDescent="0.25">
      <c r="A2182" s="487">
        <v>97097</v>
      </c>
      <c r="B2182" s="6" t="s">
        <v>1918</v>
      </c>
      <c r="C2182" s="6" t="s">
        <v>87</v>
      </c>
      <c r="D2182" s="6" t="s">
        <v>437</v>
      </c>
      <c r="E2182" s="487">
        <v>39.119999999999997</v>
      </c>
      <c r="F2182" s="487">
        <v>1.86</v>
      </c>
      <c r="G2182" s="487">
        <v>37.26</v>
      </c>
      <c r="H2182" s="487">
        <v>0</v>
      </c>
      <c r="I2182" s="487">
        <v>0</v>
      </c>
      <c r="J2182" s="487">
        <v>0</v>
      </c>
    </row>
    <row r="2183" spans="1:10" x14ac:dyDescent="0.25">
      <c r="A2183" s="487">
        <v>97101</v>
      </c>
      <c r="B2183" s="6" t="s">
        <v>1919</v>
      </c>
      <c r="C2183" s="6" t="s">
        <v>87</v>
      </c>
      <c r="D2183" s="6" t="s">
        <v>437</v>
      </c>
      <c r="E2183" s="487">
        <v>165.87</v>
      </c>
      <c r="F2183" s="487">
        <v>18.809999999999999</v>
      </c>
      <c r="G2183" s="487">
        <v>146.97999999999999</v>
      </c>
      <c r="H2183" s="487">
        <v>0.08</v>
      </c>
      <c r="I2183" s="487">
        <v>0</v>
      </c>
      <c r="J2183" s="487">
        <v>0</v>
      </c>
    </row>
    <row r="2184" spans="1:10" x14ac:dyDescent="0.25">
      <c r="A2184" s="487">
        <v>97102</v>
      </c>
      <c r="B2184" s="6" t="s">
        <v>1920</v>
      </c>
      <c r="C2184" s="6" t="s">
        <v>87</v>
      </c>
      <c r="D2184" s="6" t="s">
        <v>437</v>
      </c>
      <c r="E2184" s="487">
        <v>208.99</v>
      </c>
      <c r="F2184" s="487">
        <v>21.23</v>
      </c>
      <c r="G2184" s="487">
        <v>187.68</v>
      </c>
      <c r="H2184" s="487">
        <v>0.08</v>
      </c>
      <c r="I2184" s="487">
        <v>0</v>
      </c>
      <c r="J2184" s="487">
        <v>0</v>
      </c>
    </row>
    <row r="2185" spans="1:10" x14ac:dyDescent="0.25">
      <c r="A2185" s="487">
        <v>97103</v>
      </c>
      <c r="B2185" s="6" t="s">
        <v>1921</v>
      </c>
      <c r="C2185" s="6" t="s">
        <v>87</v>
      </c>
      <c r="D2185" s="6" t="s">
        <v>437</v>
      </c>
      <c r="E2185" s="487">
        <v>248.42</v>
      </c>
      <c r="F2185" s="487">
        <v>23.61</v>
      </c>
      <c r="G2185" s="487">
        <v>224.73</v>
      </c>
      <c r="H2185" s="487">
        <v>0.08</v>
      </c>
      <c r="I2185" s="487">
        <v>0</v>
      </c>
      <c r="J2185" s="487">
        <v>0</v>
      </c>
    </row>
    <row r="2186" spans="1:10" x14ac:dyDescent="0.25">
      <c r="A2186" s="487">
        <v>100322</v>
      </c>
      <c r="B2186" s="6" t="s">
        <v>1922</v>
      </c>
      <c r="C2186" s="6" t="s">
        <v>62</v>
      </c>
      <c r="D2186" s="6" t="s">
        <v>108</v>
      </c>
      <c r="E2186" s="487">
        <v>112.32</v>
      </c>
      <c r="F2186" s="487">
        <v>27.5</v>
      </c>
      <c r="G2186" s="487">
        <v>84.77</v>
      </c>
      <c r="H2186" s="487">
        <v>0.05</v>
      </c>
      <c r="I2186" s="487">
        <v>0</v>
      </c>
      <c r="J2186" s="487">
        <v>0</v>
      </c>
    </row>
    <row r="2187" spans="1:10" x14ac:dyDescent="0.25">
      <c r="A2187" s="487">
        <v>100323</v>
      </c>
      <c r="B2187" s="6" t="s">
        <v>1923</v>
      </c>
      <c r="C2187" s="6" t="s">
        <v>62</v>
      </c>
      <c r="D2187" s="6" t="s">
        <v>108</v>
      </c>
      <c r="E2187" s="487">
        <v>131.38999999999999</v>
      </c>
      <c r="F2187" s="487">
        <v>27.5</v>
      </c>
      <c r="G2187" s="487">
        <v>103.84</v>
      </c>
      <c r="H2187" s="487">
        <v>0.05</v>
      </c>
      <c r="I2187" s="487">
        <v>0</v>
      </c>
      <c r="J2187" s="487">
        <v>0</v>
      </c>
    </row>
    <row r="2188" spans="1:10" x14ac:dyDescent="0.25">
      <c r="A2188" s="487">
        <v>100324</v>
      </c>
      <c r="B2188" s="6" t="s">
        <v>1924</v>
      </c>
      <c r="C2188" s="6" t="s">
        <v>62</v>
      </c>
      <c r="D2188" s="6" t="s">
        <v>108</v>
      </c>
      <c r="E2188" s="487">
        <v>117.05</v>
      </c>
      <c r="F2188" s="487">
        <v>27.5</v>
      </c>
      <c r="G2188" s="487">
        <v>89.5</v>
      </c>
      <c r="H2188" s="487">
        <v>0.05</v>
      </c>
      <c r="I2188" s="487">
        <v>0</v>
      </c>
      <c r="J2188" s="487">
        <v>0</v>
      </c>
    </row>
    <row r="2189" spans="1:10" x14ac:dyDescent="0.25">
      <c r="A2189" s="487">
        <v>103072</v>
      </c>
      <c r="B2189" s="6" t="s">
        <v>1925</v>
      </c>
      <c r="C2189" s="6" t="s">
        <v>87</v>
      </c>
      <c r="D2189" s="6" t="s">
        <v>437</v>
      </c>
      <c r="E2189" s="487">
        <v>294.62</v>
      </c>
      <c r="F2189" s="487">
        <v>26.07</v>
      </c>
      <c r="G2189" s="487">
        <v>268.47000000000003</v>
      </c>
      <c r="H2189" s="487">
        <v>0.08</v>
      </c>
      <c r="I2189" s="487">
        <v>0</v>
      </c>
      <c r="J2189" s="487">
        <v>0</v>
      </c>
    </row>
    <row r="2190" spans="1:10" x14ac:dyDescent="0.25">
      <c r="A2190" s="487">
        <v>103073</v>
      </c>
      <c r="B2190" s="6" t="s">
        <v>1926</v>
      </c>
      <c r="C2190" s="6" t="s">
        <v>87</v>
      </c>
      <c r="D2190" s="6" t="s">
        <v>437</v>
      </c>
      <c r="E2190" s="487">
        <v>356.95</v>
      </c>
      <c r="F2190" s="487">
        <v>28.8</v>
      </c>
      <c r="G2190" s="487">
        <v>328.07</v>
      </c>
      <c r="H2190" s="487">
        <v>0.08</v>
      </c>
      <c r="I2190" s="487">
        <v>0</v>
      </c>
      <c r="J2190" s="487">
        <v>0</v>
      </c>
    </row>
    <row r="2191" spans="1:10" x14ac:dyDescent="0.25">
      <c r="A2191" s="487">
        <v>103074</v>
      </c>
      <c r="B2191" s="6" t="s">
        <v>1927</v>
      </c>
      <c r="C2191" s="6" t="s">
        <v>87</v>
      </c>
      <c r="D2191" s="6" t="s">
        <v>437</v>
      </c>
      <c r="E2191" s="487">
        <v>163.01</v>
      </c>
      <c r="F2191" s="487">
        <v>17.28</v>
      </c>
      <c r="G2191" s="487">
        <v>145.65</v>
      </c>
      <c r="H2191" s="487">
        <v>0.08</v>
      </c>
      <c r="I2191" s="487">
        <v>0</v>
      </c>
      <c r="J2191" s="487">
        <v>0</v>
      </c>
    </row>
    <row r="2192" spans="1:10" x14ac:dyDescent="0.25">
      <c r="A2192" s="487">
        <v>103075</v>
      </c>
      <c r="B2192" s="6" t="s">
        <v>1928</v>
      </c>
      <c r="C2192" s="6" t="s">
        <v>87</v>
      </c>
      <c r="D2192" s="6" t="s">
        <v>437</v>
      </c>
      <c r="E2192" s="487">
        <v>202.13</v>
      </c>
      <c r="F2192" s="487">
        <v>19.14</v>
      </c>
      <c r="G2192" s="487">
        <v>182.91</v>
      </c>
      <c r="H2192" s="487">
        <v>0.08</v>
      </c>
      <c r="I2192" s="487">
        <v>0</v>
      </c>
      <c r="J2192" s="487">
        <v>0</v>
      </c>
    </row>
    <row r="2193" spans="1:10" x14ac:dyDescent="0.25">
      <c r="A2193" s="487">
        <v>103076</v>
      </c>
      <c r="B2193" s="6" t="s">
        <v>1929</v>
      </c>
      <c r="C2193" s="6" t="s">
        <v>87</v>
      </c>
      <c r="D2193" s="6" t="s">
        <v>437</v>
      </c>
      <c r="E2193" s="487">
        <v>141.78</v>
      </c>
      <c r="F2193" s="487">
        <v>16.510000000000002</v>
      </c>
      <c r="G2193" s="487">
        <v>125.19</v>
      </c>
      <c r="H2193" s="487">
        <v>0.08</v>
      </c>
      <c r="I2193" s="487">
        <v>0</v>
      </c>
      <c r="J2193" s="487">
        <v>0</v>
      </c>
    </row>
    <row r="2194" spans="1:10" x14ac:dyDescent="0.25">
      <c r="A2194" s="487">
        <v>103077</v>
      </c>
      <c r="B2194" s="6" t="s">
        <v>1930</v>
      </c>
      <c r="C2194" s="6" t="s">
        <v>87</v>
      </c>
      <c r="D2194" s="6" t="s">
        <v>437</v>
      </c>
      <c r="E2194" s="487">
        <v>184.9</v>
      </c>
      <c r="F2194" s="487">
        <v>18.93</v>
      </c>
      <c r="G2194" s="487">
        <v>165.89</v>
      </c>
      <c r="H2194" s="487">
        <v>0.08</v>
      </c>
      <c r="I2194" s="487">
        <v>0</v>
      </c>
      <c r="J2194" s="487">
        <v>0</v>
      </c>
    </row>
    <row r="2195" spans="1:10" x14ac:dyDescent="0.25">
      <c r="A2195" s="487">
        <v>103078</v>
      </c>
      <c r="B2195" s="6" t="s">
        <v>1931</v>
      </c>
      <c r="C2195" s="6" t="s">
        <v>87</v>
      </c>
      <c r="D2195" s="6" t="s">
        <v>437</v>
      </c>
      <c r="E2195" s="487">
        <v>224.33</v>
      </c>
      <c r="F2195" s="487">
        <v>21.3</v>
      </c>
      <c r="G2195" s="487">
        <v>202.95</v>
      </c>
      <c r="H2195" s="487">
        <v>0.08</v>
      </c>
      <c r="I2195" s="487">
        <v>0</v>
      </c>
      <c r="J2195" s="487">
        <v>0</v>
      </c>
    </row>
    <row r="2196" spans="1:10" x14ac:dyDescent="0.25">
      <c r="A2196" s="487">
        <v>103079</v>
      </c>
      <c r="B2196" s="6" t="s">
        <v>1932</v>
      </c>
      <c r="C2196" s="6" t="s">
        <v>87</v>
      </c>
      <c r="D2196" s="6" t="s">
        <v>437</v>
      </c>
      <c r="E2196" s="487">
        <v>270.52999999999997</v>
      </c>
      <c r="F2196" s="487">
        <v>23.77</v>
      </c>
      <c r="G2196" s="487">
        <v>246.68</v>
      </c>
      <c r="H2196" s="487">
        <v>0.08</v>
      </c>
      <c r="I2196" s="487">
        <v>0</v>
      </c>
      <c r="J2196" s="487">
        <v>0</v>
      </c>
    </row>
    <row r="2197" spans="1:10" x14ac:dyDescent="0.25">
      <c r="A2197" s="487">
        <v>103080</v>
      </c>
      <c r="B2197" s="6" t="s">
        <v>1933</v>
      </c>
      <c r="C2197" s="6" t="s">
        <v>87</v>
      </c>
      <c r="D2197" s="6" t="s">
        <v>437</v>
      </c>
      <c r="E2197" s="487">
        <v>332.86</v>
      </c>
      <c r="F2197" s="487">
        <v>26.51</v>
      </c>
      <c r="G2197" s="487">
        <v>306.27</v>
      </c>
      <c r="H2197" s="487">
        <v>0.08</v>
      </c>
      <c r="I2197" s="487">
        <v>0</v>
      </c>
      <c r="J2197" s="487">
        <v>0</v>
      </c>
    </row>
    <row r="2198" spans="1:10" x14ac:dyDescent="0.25">
      <c r="A2198" s="487">
        <v>92263</v>
      </c>
      <c r="B2198" s="6" t="s">
        <v>1934</v>
      </c>
      <c r="C2198" s="6" t="s">
        <v>87</v>
      </c>
      <c r="D2198" s="6" t="s">
        <v>108</v>
      </c>
      <c r="E2198" s="487">
        <v>198.46</v>
      </c>
      <c r="F2198" s="487">
        <v>37.57</v>
      </c>
      <c r="G2198" s="487">
        <v>160.80000000000001</v>
      </c>
      <c r="H2198" s="487">
        <v>0.02</v>
      </c>
      <c r="I2198" s="487">
        <v>0</v>
      </c>
      <c r="J2198" s="487">
        <v>7.0000000000000007E-2</v>
      </c>
    </row>
    <row r="2199" spans="1:10" x14ac:dyDescent="0.25">
      <c r="A2199" s="487">
        <v>92264</v>
      </c>
      <c r="B2199" s="6" t="s">
        <v>1935</v>
      </c>
      <c r="C2199" s="6" t="s">
        <v>87</v>
      </c>
      <c r="D2199" s="6" t="s">
        <v>108</v>
      </c>
      <c r="E2199" s="487">
        <v>274.33</v>
      </c>
      <c r="F2199" s="487">
        <v>37.56</v>
      </c>
      <c r="G2199" s="487">
        <v>236.68</v>
      </c>
      <c r="H2199" s="487">
        <v>0.02</v>
      </c>
      <c r="I2199" s="487">
        <v>0</v>
      </c>
      <c r="J2199" s="487">
        <v>7.0000000000000007E-2</v>
      </c>
    </row>
    <row r="2200" spans="1:10" x14ac:dyDescent="0.25">
      <c r="A2200" s="487">
        <v>92265</v>
      </c>
      <c r="B2200" s="6" t="s">
        <v>1936</v>
      </c>
      <c r="C2200" s="6" t="s">
        <v>87</v>
      </c>
      <c r="D2200" s="6" t="s">
        <v>108</v>
      </c>
      <c r="E2200" s="487">
        <v>152.24</v>
      </c>
      <c r="F2200" s="487">
        <v>30.26</v>
      </c>
      <c r="G2200" s="487">
        <v>121.91</v>
      </c>
      <c r="H2200" s="487">
        <v>0.02</v>
      </c>
      <c r="I2200" s="487">
        <v>0</v>
      </c>
      <c r="J2200" s="487">
        <v>0.05</v>
      </c>
    </row>
    <row r="2201" spans="1:10" x14ac:dyDescent="0.25">
      <c r="A2201" s="487">
        <v>92266</v>
      </c>
      <c r="B2201" s="6" t="s">
        <v>1937</v>
      </c>
      <c r="C2201" s="6" t="s">
        <v>87</v>
      </c>
      <c r="D2201" s="6" t="s">
        <v>108</v>
      </c>
      <c r="E2201" s="487">
        <v>217.32</v>
      </c>
      <c r="F2201" s="487">
        <v>30.26</v>
      </c>
      <c r="G2201" s="487">
        <v>186.99</v>
      </c>
      <c r="H2201" s="487">
        <v>0.02</v>
      </c>
      <c r="I2201" s="487">
        <v>0</v>
      </c>
      <c r="J2201" s="487">
        <v>0.05</v>
      </c>
    </row>
    <row r="2202" spans="1:10" x14ac:dyDescent="0.25">
      <c r="A2202" s="487">
        <v>92267</v>
      </c>
      <c r="B2202" s="6" t="s">
        <v>1938</v>
      </c>
      <c r="C2202" s="6" t="s">
        <v>87</v>
      </c>
      <c r="D2202" s="6" t="s">
        <v>108</v>
      </c>
      <c r="E2202" s="487">
        <v>87.05</v>
      </c>
      <c r="F2202" s="487">
        <v>0.88</v>
      </c>
      <c r="G2202" s="487">
        <v>86.17</v>
      </c>
      <c r="H2202" s="487">
        <v>0</v>
      </c>
      <c r="I2202" s="487">
        <v>0</v>
      </c>
      <c r="J2202" s="487">
        <v>0</v>
      </c>
    </row>
    <row r="2203" spans="1:10" x14ac:dyDescent="0.25">
      <c r="A2203" s="487">
        <v>92268</v>
      </c>
      <c r="B2203" s="6" t="s">
        <v>1939</v>
      </c>
      <c r="C2203" s="6" t="s">
        <v>87</v>
      </c>
      <c r="D2203" s="6" t="s">
        <v>108</v>
      </c>
      <c r="E2203" s="487">
        <v>146.68</v>
      </c>
      <c r="F2203" s="487">
        <v>0.88</v>
      </c>
      <c r="G2203" s="487">
        <v>145.80000000000001</v>
      </c>
      <c r="H2203" s="487">
        <v>0</v>
      </c>
      <c r="I2203" s="487">
        <v>0</v>
      </c>
      <c r="J2203" s="487">
        <v>0</v>
      </c>
    </row>
    <row r="2204" spans="1:10" x14ac:dyDescent="0.25">
      <c r="A2204" s="487">
        <v>92269</v>
      </c>
      <c r="B2204" s="6" t="s">
        <v>1940</v>
      </c>
      <c r="C2204" s="6" t="s">
        <v>87</v>
      </c>
      <c r="D2204" s="6" t="s">
        <v>108</v>
      </c>
      <c r="E2204" s="487">
        <v>115.69</v>
      </c>
      <c r="F2204" s="487">
        <v>21.89</v>
      </c>
      <c r="G2204" s="487">
        <v>93.73</v>
      </c>
      <c r="H2204" s="487">
        <v>0.02</v>
      </c>
      <c r="I2204" s="487">
        <v>0</v>
      </c>
      <c r="J2204" s="487">
        <v>0.05</v>
      </c>
    </row>
    <row r="2205" spans="1:10" x14ac:dyDescent="0.25">
      <c r="A2205" s="487">
        <v>92270</v>
      </c>
      <c r="B2205" s="6" t="s">
        <v>1941</v>
      </c>
      <c r="C2205" s="6" t="s">
        <v>87</v>
      </c>
      <c r="D2205" s="6" t="s">
        <v>108</v>
      </c>
      <c r="E2205" s="487">
        <v>119.07</v>
      </c>
      <c r="F2205" s="487">
        <v>27.18</v>
      </c>
      <c r="G2205" s="487">
        <v>91.81</v>
      </c>
      <c r="H2205" s="487">
        <v>0.02</v>
      </c>
      <c r="I2205" s="487">
        <v>0</v>
      </c>
      <c r="J2205" s="487">
        <v>0.06</v>
      </c>
    </row>
    <row r="2206" spans="1:10" x14ac:dyDescent="0.25">
      <c r="A2206" s="487">
        <v>92271</v>
      </c>
      <c r="B2206" s="6" t="s">
        <v>1942</v>
      </c>
      <c r="C2206" s="6" t="s">
        <v>87</v>
      </c>
      <c r="D2206" s="6" t="s">
        <v>108</v>
      </c>
      <c r="E2206" s="487">
        <v>63.72</v>
      </c>
      <c r="F2206" s="487">
        <v>0.45</v>
      </c>
      <c r="G2206" s="487">
        <v>63.27</v>
      </c>
      <c r="H2206" s="487">
        <v>0</v>
      </c>
      <c r="I2206" s="487">
        <v>0</v>
      </c>
      <c r="J2206" s="487">
        <v>0</v>
      </c>
    </row>
    <row r="2207" spans="1:10" x14ac:dyDescent="0.25">
      <c r="A2207" s="487">
        <v>92272</v>
      </c>
      <c r="B2207" s="6" t="s">
        <v>1943</v>
      </c>
      <c r="C2207" s="6" t="s">
        <v>79</v>
      </c>
      <c r="D2207" s="6" t="s">
        <v>108</v>
      </c>
      <c r="E2207" s="487">
        <v>41.89</v>
      </c>
      <c r="F2207" s="487">
        <v>5.19</v>
      </c>
      <c r="G2207" s="487">
        <v>36.68</v>
      </c>
      <c r="H2207" s="487">
        <v>0</v>
      </c>
      <c r="I2207" s="487">
        <v>0</v>
      </c>
      <c r="J2207" s="487">
        <v>0.02</v>
      </c>
    </row>
    <row r="2208" spans="1:10" x14ac:dyDescent="0.25">
      <c r="A2208" s="487">
        <v>92273</v>
      </c>
      <c r="B2208" s="6" t="s">
        <v>1944</v>
      </c>
      <c r="C2208" s="6" t="s">
        <v>79</v>
      </c>
      <c r="D2208" s="6" t="s">
        <v>108</v>
      </c>
      <c r="E2208" s="487">
        <v>13.61</v>
      </c>
      <c r="F2208" s="487">
        <v>3.25</v>
      </c>
      <c r="G2208" s="487">
        <v>10.36</v>
      </c>
      <c r="H2208" s="487">
        <v>0</v>
      </c>
      <c r="I2208" s="487">
        <v>0</v>
      </c>
      <c r="J2208" s="487">
        <v>0</v>
      </c>
    </row>
    <row r="2209" spans="1:10" x14ac:dyDescent="0.25">
      <c r="A2209" s="487">
        <v>92409</v>
      </c>
      <c r="B2209" s="6" t="s">
        <v>1945</v>
      </c>
      <c r="C2209" s="6" t="s">
        <v>87</v>
      </c>
      <c r="D2209" s="6" t="s">
        <v>108</v>
      </c>
      <c r="E2209" s="487">
        <v>210.94</v>
      </c>
      <c r="F2209" s="487">
        <v>95.57</v>
      </c>
      <c r="G2209" s="487">
        <v>115.3</v>
      </c>
      <c r="H2209" s="487">
        <v>0.02</v>
      </c>
      <c r="I2209" s="487">
        <v>0</v>
      </c>
      <c r="J2209" s="487">
        <v>0.05</v>
      </c>
    </row>
    <row r="2210" spans="1:10" x14ac:dyDescent="0.25">
      <c r="A2210" s="487">
        <v>92411</v>
      </c>
      <c r="B2210" s="6" t="s">
        <v>1946</v>
      </c>
      <c r="C2210" s="6" t="s">
        <v>87</v>
      </c>
      <c r="D2210" s="6" t="s">
        <v>108</v>
      </c>
      <c r="E2210" s="487">
        <v>143.41999999999999</v>
      </c>
      <c r="F2210" s="487">
        <v>76.290000000000006</v>
      </c>
      <c r="G2210" s="487">
        <v>67.099999999999994</v>
      </c>
      <c r="H2210" s="487">
        <v>0.01</v>
      </c>
      <c r="I2210" s="487">
        <v>0</v>
      </c>
      <c r="J2210" s="487">
        <v>0.02</v>
      </c>
    </row>
    <row r="2211" spans="1:10" x14ac:dyDescent="0.25">
      <c r="A2211" s="487">
        <v>92413</v>
      </c>
      <c r="B2211" s="6" t="s">
        <v>1947</v>
      </c>
      <c r="C2211" s="6" t="s">
        <v>87</v>
      </c>
      <c r="D2211" s="6" t="s">
        <v>108</v>
      </c>
      <c r="E2211" s="487">
        <v>95.11</v>
      </c>
      <c r="F2211" s="487">
        <v>55.8</v>
      </c>
      <c r="G2211" s="487">
        <v>39.299999999999997</v>
      </c>
      <c r="H2211" s="487">
        <v>0</v>
      </c>
      <c r="I2211" s="487">
        <v>0</v>
      </c>
      <c r="J2211" s="487">
        <v>0.01</v>
      </c>
    </row>
    <row r="2212" spans="1:10" x14ac:dyDescent="0.25">
      <c r="A2212" s="487">
        <v>92415</v>
      </c>
      <c r="B2212" s="6" t="s">
        <v>1948</v>
      </c>
      <c r="C2212" s="6" t="s">
        <v>87</v>
      </c>
      <c r="D2212" s="6" t="s">
        <v>108</v>
      </c>
      <c r="E2212" s="487">
        <v>156.34</v>
      </c>
      <c r="F2212" s="487">
        <v>46.99</v>
      </c>
      <c r="G2212" s="487">
        <v>91.91</v>
      </c>
      <c r="H2212" s="487">
        <v>17.41</v>
      </c>
      <c r="I2212" s="487">
        <v>0</v>
      </c>
      <c r="J2212" s="487">
        <v>0.03</v>
      </c>
    </row>
    <row r="2213" spans="1:10" x14ac:dyDescent="0.25">
      <c r="A2213" s="487">
        <v>92417</v>
      </c>
      <c r="B2213" s="6" t="s">
        <v>1949</v>
      </c>
      <c r="C2213" s="6" t="s">
        <v>87</v>
      </c>
      <c r="D2213" s="6" t="s">
        <v>108</v>
      </c>
      <c r="E2213" s="487">
        <v>178.55</v>
      </c>
      <c r="F2213" s="487">
        <v>64.62</v>
      </c>
      <c r="G2213" s="487">
        <v>96.5</v>
      </c>
      <c r="H2213" s="487">
        <v>17.399999999999999</v>
      </c>
      <c r="I2213" s="487">
        <v>0</v>
      </c>
      <c r="J2213" s="487">
        <v>0.03</v>
      </c>
    </row>
    <row r="2214" spans="1:10" x14ac:dyDescent="0.25">
      <c r="A2214" s="487">
        <v>92419</v>
      </c>
      <c r="B2214" s="6" t="s">
        <v>1950</v>
      </c>
      <c r="C2214" s="6" t="s">
        <v>87</v>
      </c>
      <c r="D2214" s="6" t="s">
        <v>108</v>
      </c>
      <c r="E2214" s="487">
        <v>96.44</v>
      </c>
      <c r="F2214" s="487">
        <v>30.87</v>
      </c>
      <c r="G2214" s="487">
        <v>48.15</v>
      </c>
      <c r="H2214" s="487">
        <v>17.41</v>
      </c>
      <c r="I2214" s="487">
        <v>0</v>
      </c>
      <c r="J2214" s="487">
        <v>0.01</v>
      </c>
    </row>
    <row r="2215" spans="1:10" x14ac:dyDescent="0.25">
      <c r="A2215" s="487">
        <v>92421</v>
      </c>
      <c r="B2215" s="6" t="s">
        <v>1951</v>
      </c>
      <c r="C2215" s="6" t="s">
        <v>87</v>
      </c>
      <c r="D2215" s="6" t="s">
        <v>108</v>
      </c>
      <c r="E2215" s="487">
        <v>113.47</v>
      </c>
      <c r="F2215" s="487">
        <v>44.41</v>
      </c>
      <c r="G2215" s="487">
        <v>51.64</v>
      </c>
      <c r="H2215" s="487">
        <v>17.41</v>
      </c>
      <c r="I2215" s="487">
        <v>0</v>
      </c>
      <c r="J2215" s="487">
        <v>0.01</v>
      </c>
    </row>
    <row r="2216" spans="1:10" x14ac:dyDescent="0.25">
      <c r="A2216" s="487">
        <v>92423</v>
      </c>
      <c r="B2216" s="6" t="s">
        <v>1952</v>
      </c>
      <c r="C2216" s="6" t="s">
        <v>87</v>
      </c>
      <c r="D2216" s="6" t="s">
        <v>108</v>
      </c>
      <c r="E2216" s="487">
        <v>78.09</v>
      </c>
      <c r="F2216" s="487">
        <v>25.3</v>
      </c>
      <c r="G2216" s="487">
        <v>35.35</v>
      </c>
      <c r="H2216" s="487">
        <v>17.43</v>
      </c>
      <c r="I2216" s="487">
        <v>0</v>
      </c>
      <c r="J2216" s="487">
        <v>0.01</v>
      </c>
    </row>
    <row r="2217" spans="1:10" x14ac:dyDescent="0.25">
      <c r="A2217" s="487">
        <v>92425</v>
      </c>
      <c r="B2217" s="6" t="s">
        <v>1953</v>
      </c>
      <c r="C2217" s="6" t="s">
        <v>87</v>
      </c>
      <c r="D2217" s="6" t="s">
        <v>108</v>
      </c>
      <c r="E2217" s="487">
        <v>92.9</v>
      </c>
      <c r="F2217" s="487">
        <v>37.06</v>
      </c>
      <c r="G2217" s="487">
        <v>38.42</v>
      </c>
      <c r="H2217" s="487">
        <v>17.41</v>
      </c>
      <c r="I2217" s="487">
        <v>0</v>
      </c>
      <c r="J2217" s="487">
        <v>0.01</v>
      </c>
    </row>
    <row r="2218" spans="1:10" x14ac:dyDescent="0.25">
      <c r="A2218" s="487">
        <v>92427</v>
      </c>
      <c r="B2218" s="6" t="s">
        <v>1954</v>
      </c>
      <c r="C2218" s="6" t="s">
        <v>87</v>
      </c>
      <c r="D2218" s="6" t="s">
        <v>108</v>
      </c>
      <c r="E2218" s="487">
        <v>68.78</v>
      </c>
      <c r="F2218" s="487">
        <v>22.47</v>
      </c>
      <c r="G2218" s="487">
        <v>28.88</v>
      </c>
      <c r="H2218" s="487">
        <v>17.420000000000002</v>
      </c>
      <c r="I2218" s="487">
        <v>0</v>
      </c>
      <c r="J2218" s="487">
        <v>0.01</v>
      </c>
    </row>
    <row r="2219" spans="1:10" x14ac:dyDescent="0.25">
      <c r="A2219" s="487">
        <v>92429</v>
      </c>
      <c r="B2219" s="6" t="s">
        <v>1955</v>
      </c>
      <c r="C2219" s="6" t="s">
        <v>87</v>
      </c>
      <c r="D2219" s="6" t="s">
        <v>108</v>
      </c>
      <c r="E2219" s="487">
        <v>82.5</v>
      </c>
      <c r="F2219" s="487">
        <v>33.39</v>
      </c>
      <c r="G2219" s="487">
        <v>31.69</v>
      </c>
      <c r="H2219" s="487">
        <v>17.41</v>
      </c>
      <c r="I2219" s="487">
        <v>0</v>
      </c>
      <c r="J2219" s="487">
        <v>0.01</v>
      </c>
    </row>
    <row r="2220" spans="1:10" x14ac:dyDescent="0.25">
      <c r="A2220" s="487">
        <v>92431</v>
      </c>
      <c r="B2220" s="6" t="s">
        <v>1956</v>
      </c>
      <c r="C2220" s="6" t="s">
        <v>87</v>
      </c>
      <c r="D2220" s="6" t="s">
        <v>108</v>
      </c>
      <c r="E2220" s="487">
        <v>66.73</v>
      </c>
      <c r="F2220" s="487">
        <v>19.97</v>
      </c>
      <c r="G2220" s="487">
        <v>29.33</v>
      </c>
      <c r="H2220" s="487">
        <v>17.43</v>
      </c>
      <c r="I2220" s="487">
        <v>0</v>
      </c>
      <c r="J2220" s="487">
        <v>0</v>
      </c>
    </row>
    <row r="2221" spans="1:10" x14ac:dyDescent="0.25">
      <c r="A2221" s="487">
        <v>92433</v>
      </c>
      <c r="B2221" s="6" t="s">
        <v>1957</v>
      </c>
      <c r="C2221" s="6" t="s">
        <v>87</v>
      </c>
      <c r="D2221" s="6" t="s">
        <v>108</v>
      </c>
      <c r="E2221" s="487">
        <v>79.77</v>
      </c>
      <c r="F2221" s="487">
        <v>30.32</v>
      </c>
      <c r="G2221" s="487">
        <v>32.03</v>
      </c>
      <c r="H2221" s="487">
        <v>17.420000000000002</v>
      </c>
      <c r="I2221" s="487">
        <v>0</v>
      </c>
      <c r="J2221" s="487">
        <v>0</v>
      </c>
    </row>
    <row r="2222" spans="1:10" x14ac:dyDescent="0.25">
      <c r="A2222" s="487">
        <v>92435</v>
      </c>
      <c r="B2222" s="6" t="s">
        <v>1958</v>
      </c>
      <c r="C2222" s="6" t="s">
        <v>87</v>
      </c>
      <c r="D2222" s="6" t="s">
        <v>108</v>
      </c>
      <c r="E2222" s="487">
        <v>63.02</v>
      </c>
      <c r="F2222" s="487">
        <v>18.989999999999998</v>
      </c>
      <c r="G2222" s="487">
        <v>26.6</v>
      </c>
      <c r="H2222" s="487">
        <v>17.43</v>
      </c>
      <c r="I2222" s="487">
        <v>0</v>
      </c>
      <c r="J2222" s="487">
        <v>0</v>
      </c>
    </row>
    <row r="2223" spans="1:10" x14ac:dyDescent="0.25">
      <c r="A2223" s="487">
        <v>92437</v>
      </c>
      <c r="B2223" s="6" t="s">
        <v>1959</v>
      </c>
      <c r="C2223" s="6" t="s">
        <v>87</v>
      </c>
      <c r="D2223" s="6" t="s">
        <v>108</v>
      </c>
      <c r="E2223" s="487">
        <v>75.61</v>
      </c>
      <c r="F2223" s="487">
        <v>29</v>
      </c>
      <c r="G2223" s="487">
        <v>29.19</v>
      </c>
      <c r="H2223" s="487">
        <v>17.420000000000002</v>
      </c>
      <c r="I2223" s="487">
        <v>0</v>
      </c>
      <c r="J2223" s="487">
        <v>0</v>
      </c>
    </row>
    <row r="2224" spans="1:10" x14ac:dyDescent="0.25">
      <c r="A2224" s="487">
        <v>92439</v>
      </c>
      <c r="B2224" s="6" t="s">
        <v>1960</v>
      </c>
      <c r="C2224" s="6" t="s">
        <v>87</v>
      </c>
      <c r="D2224" s="6" t="s">
        <v>108</v>
      </c>
      <c r="E2224" s="487">
        <v>60.34</v>
      </c>
      <c r="F2224" s="487">
        <v>18.309999999999999</v>
      </c>
      <c r="G2224" s="487">
        <v>24.59</v>
      </c>
      <c r="H2224" s="487">
        <v>17.440000000000001</v>
      </c>
      <c r="I2224" s="487">
        <v>0</v>
      </c>
      <c r="J2224" s="487">
        <v>0</v>
      </c>
    </row>
    <row r="2225" spans="1:10" x14ac:dyDescent="0.25">
      <c r="A2225" s="487">
        <v>92441</v>
      </c>
      <c r="B2225" s="6" t="s">
        <v>1961</v>
      </c>
      <c r="C2225" s="6" t="s">
        <v>87</v>
      </c>
      <c r="D2225" s="6" t="s">
        <v>108</v>
      </c>
      <c r="E2225" s="487">
        <v>72.63</v>
      </c>
      <c r="F2225" s="487">
        <v>28.08</v>
      </c>
      <c r="G2225" s="487">
        <v>27.13</v>
      </c>
      <c r="H2225" s="487">
        <v>17.420000000000002</v>
      </c>
      <c r="I2225" s="487">
        <v>0</v>
      </c>
      <c r="J2225" s="487">
        <v>0</v>
      </c>
    </row>
    <row r="2226" spans="1:10" x14ac:dyDescent="0.25">
      <c r="A2226" s="487">
        <v>92443</v>
      </c>
      <c r="B2226" s="6" t="s">
        <v>1962</v>
      </c>
      <c r="C2226" s="6" t="s">
        <v>87</v>
      </c>
      <c r="D2226" s="6" t="s">
        <v>108</v>
      </c>
      <c r="E2226" s="487">
        <v>54.46</v>
      </c>
      <c r="F2226" s="487">
        <v>17.05</v>
      </c>
      <c r="G2226" s="487">
        <v>19.96</v>
      </c>
      <c r="H2226" s="487">
        <v>17.45</v>
      </c>
      <c r="I2226" s="487">
        <v>0</v>
      </c>
      <c r="J2226" s="487">
        <v>0</v>
      </c>
    </row>
    <row r="2227" spans="1:10" x14ac:dyDescent="0.25">
      <c r="A2227" s="487">
        <v>92445</v>
      </c>
      <c r="B2227" s="6" t="s">
        <v>1963</v>
      </c>
      <c r="C2227" s="6" t="s">
        <v>87</v>
      </c>
      <c r="D2227" s="6" t="s">
        <v>108</v>
      </c>
      <c r="E2227" s="487">
        <v>66.3</v>
      </c>
      <c r="F2227" s="487">
        <v>26.49</v>
      </c>
      <c r="G2227" s="487">
        <v>22.38</v>
      </c>
      <c r="H2227" s="487">
        <v>17.43</v>
      </c>
      <c r="I2227" s="487">
        <v>0</v>
      </c>
      <c r="J2227" s="487">
        <v>0</v>
      </c>
    </row>
    <row r="2228" spans="1:10" x14ac:dyDescent="0.25">
      <c r="A2228" s="487">
        <v>92446</v>
      </c>
      <c r="B2228" s="6" t="s">
        <v>1964</v>
      </c>
      <c r="C2228" s="6" t="s">
        <v>87</v>
      </c>
      <c r="D2228" s="6" t="s">
        <v>108</v>
      </c>
      <c r="E2228" s="487">
        <v>231.77</v>
      </c>
      <c r="F2228" s="487">
        <v>93.38</v>
      </c>
      <c r="G2228" s="487">
        <v>138.31</v>
      </c>
      <c r="H2228" s="487">
        <v>0.02</v>
      </c>
      <c r="I2228" s="487">
        <v>0</v>
      </c>
      <c r="J2228" s="487">
        <v>0.06</v>
      </c>
    </row>
    <row r="2229" spans="1:10" x14ac:dyDescent="0.25">
      <c r="A2229" s="487">
        <v>92447</v>
      </c>
      <c r="B2229" s="6" t="s">
        <v>1965</v>
      </c>
      <c r="C2229" s="6" t="s">
        <v>87</v>
      </c>
      <c r="D2229" s="6" t="s">
        <v>108</v>
      </c>
      <c r="E2229" s="487">
        <v>165.25</v>
      </c>
      <c r="F2229" s="487">
        <v>71.8</v>
      </c>
      <c r="G2229" s="487">
        <v>93.41</v>
      </c>
      <c r="H2229" s="487">
        <v>0.01</v>
      </c>
      <c r="I2229" s="487">
        <v>0</v>
      </c>
      <c r="J2229" s="487">
        <v>0.03</v>
      </c>
    </row>
    <row r="2230" spans="1:10" x14ac:dyDescent="0.25">
      <c r="A2230" s="487">
        <v>92448</v>
      </c>
      <c r="B2230" s="6" t="s">
        <v>1966</v>
      </c>
      <c r="C2230" s="6" t="s">
        <v>87</v>
      </c>
      <c r="D2230" s="6" t="s">
        <v>108</v>
      </c>
      <c r="E2230" s="487">
        <v>132.05000000000001</v>
      </c>
      <c r="F2230" s="487">
        <v>58.46</v>
      </c>
      <c r="G2230" s="487">
        <v>73.569999999999993</v>
      </c>
      <c r="H2230" s="487">
        <v>0</v>
      </c>
      <c r="I2230" s="487">
        <v>0</v>
      </c>
      <c r="J2230" s="487">
        <v>0.02</v>
      </c>
    </row>
    <row r="2231" spans="1:10" x14ac:dyDescent="0.25">
      <c r="A2231" s="487">
        <v>92449</v>
      </c>
      <c r="B2231" s="6" t="s">
        <v>1967</v>
      </c>
      <c r="C2231" s="6" t="s">
        <v>87</v>
      </c>
      <c r="D2231" s="6" t="s">
        <v>108</v>
      </c>
      <c r="E2231" s="487">
        <v>306.12</v>
      </c>
      <c r="F2231" s="487">
        <v>77.849999999999994</v>
      </c>
      <c r="G2231" s="487">
        <v>228.16</v>
      </c>
      <c r="H2231" s="487">
        <v>0.01</v>
      </c>
      <c r="I2231" s="487">
        <v>0</v>
      </c>
      <c r="J2231" s="487">
        <v>0.1</v>
      </c>
    </row>
    <row r="2232" spans="1:10" x14ac:dyDescent="0.25">
      <c r="A2232" s="487">
        <v>92450</v>
      </c>
      <c r="B2232" s="6" t="s">
        <v>1968</v>
      </c>
      <c r="C2232" s="6" t="s">
        <v>87</v>
      </c>
      <c r="D2232" s="6" t="s">
        <v>108</v>
      </c>
      <c r="E2232" s="487">
        <v>329.23</v>
      </c>
      <c r="F2232" s="487">
        <v>75.86</v>
      </c>
      <c r="G2232" s="487">
        <v>91.13</v>
      </c>
      <c r="H2232" s="487">
        <v>162.21</v>
      </c>
      <c r="I2232" s="487">
        <v>0</v>
      </c>
      <c r="J2232" s="487">
        <v>0.03</v>
      </c>
    </row>
    <row r="2233" spans="1:10" x14ac:dyDescent="0.25">
      <c r="A2233" s="487">
        <v>92451</v>
      </c>
      <c r="B2233" s="6" t="s">
        <v>1969</v>
      </c>
      <c r="C2233" s="6" t="s">
        <v>87</v>
      </c>
      <c r="D2233" s="6" t="s">
        <v>108</v>
      </c>
      <c r="E2233" s="487">
        <v>211.16</v>
      </c>
      <c r="F2233" s="487">
        <v>55.39</v>
      </c>
      <c r="G2233" s="487">
        <v>155.69999999999999</v>
      </c>
      <c r="H2233" s="487">
        <v>0.01</v>
      </c>
      <c r="I2233" s="487">
        <v>0</v>
      </c>
      <c r="J2233" s="487">
        <v>0.06</v>
      </c>
    </row>
    <row r="2234" spans="1:10" x14ac:dyDescent="0.25">
      <c r="A2234" s="487">
        <v>92452</v>
      </c>
      <c r="B2234" s="6" t="s">
        <v>1970</v>
      </c>
      <c r="C2234" s="6" t="s">
        <v>87</v>
      </c>
      <c r="D2234" s="6" t="s">
        <v>108</v>
      </c>
      <c r="E2234" s="487">
        <v>199.22</v>
      </c>
      <c r="F2234" s="487">
        <v>61.65</v>
      </c>
      <c r="G2234" s="487">
        <v>92.6</v>
      </c>
      <c r="H2234" s="487">
        <v>44.94</v>
      </c>
      <c r="I2234" s="487">
        <v>0</v>
      </c>
      <c r="J2234" s="487">
        <v>0.03</v>
      </c>
    </row>
    <row r="2235" spans="1:10" x14ac:dyDescent="0.25">
      <c r="A2235" s="487">
        <v>92453</v>
      </c>
      <c r="B2235" s="6" t="s">
        <v>1971</v>
      </c>
      <c r="C2235" s="6" t="s">
        <v>87</v>
      </c>
      <c r="D2235" s="6" t="s">
        <v>108</v>
      </c>
      <c r="E2235" s="487">
        <v>261.10000000000002</v>
      </c>
      <c r="F2235" s="487">
        <v>67.64</v>
      </c>
      <c r="G2235" s="487">
        <v>193.38</v>
      </c>
      <c r="H2235" s="487">
        <v>0</v>
      </c>
      <c r="I2235" s="487">
        <v>0</v>
      </c>
      <c r="J2235" s="487">
        <v>0.08</v>
      </c>
    </row>
    <row r="2236" spans="1:10" x14ac:dyDescent="0.25">
      <c r="A2236" s="487">
        <v>92454</v>
      </c>
      <c r="B2236" s="6" t="s">
        <v>1972</v>
      </c>
      <c r="C2236" s="6" t="s">
        <v>87</v>
      </c>
      <c r="D2236" s="6" t="s">
        <v>108</v>
      </c>
      <c r="E2236" s="487">
        <v>292.29000000000002</v>
      </c>
      <c r="F2236" s="487">
        <v>65.290000000000006</v>
      </c>
      <c r="G2236" s="487">
        <v>64.790000000000006</v>
      </c>
      <c r="H2236" s="487">
        <v>162.19</v>
      </c>
      <c r="I2236" s="487">
        <v>0</v>
      </c>
      <c r="J2236" s="487">
        <v>0.02</v>
      </c>
    </row>
    <row r="2237" spans="1:10" x14ac:dyDescent="0.25">
      <c r="A2237" s="487">
        <v>92455</v>
      </c>
      <c r="B2237" s="6" t="s">
        <v>1973</v>
      </c>
      <c r="C2237" s="6" t="s">
        <v>87</v>
      </c>
      <c r="D2237" s="6" t="s">
        <v>108</v>
      </c>
      <c r="E2237" s="487">
        <v>171.77</v>
      </c>
      <c r="F2237" s="487">
        <v>46.62</v>
      </c>
      <c r="G2237" s="487">
        <v>125.1</v>
      </c>
      <c r="H2237" s="487">
        <v>0</v>
      </c>
      <c r="I2237" s="487">
        <v>0</v>
      </c>
      <c r="J2237" s="487">
        <v>0.05</v>
      </c>
    </row>
    <row r="2238" spans="1:10" x14ac:dyDescent="0.25">
      <c r="A2238" s="487">
        <v>92456</v>
      </c>
      <c r="B2238" s="6" t="s">
        <v>1974</v>
      </c>
      <c r="C2238" s="6" t="s">
        <v>87</v>
      </c>
      <c r="D2238" s="6" t="s">
        <v>108</v>
      </c>
      <c r="E2238" s="487">
        <v>162.16999999999999</v>
      </c>
      <c r="F2238" s="487">
        <v>52.14</v>
      </c>
      <c r="G2238" s="487">
        <v>65.09</v>
      </c>
      <c r="H2238" s="487">
        <v>44.92</v>
      </c>
      <c r="I2238" s="487">
        <v>0</v>
      </c>
      <c r="J2238" s="487">
        <v>0.02</v>
      </c>
    </row>
    <row r="2239" spans="1:10" x14ac:dyDescent="0.25">
      <c r="A2239" s="487">
        <v>92457</v>
      </c>
      <c r="B2239" s="6" t="s">
        <v>1975</v>
      </c>
      <c r="C2239" s="6" t="s">
        <v>87</v>
      </c>
      <c r="D2239" s="6" t="s">
        <v>108</v>
      </c>
      <c r="E2239" s="487">
        <v>224.83</v>
      </c>
      <c r="F2239" s="487">
        <v>59.44</v>
      </c>
      <c r="G2239" s="487">
        <v>165.32</v>
      </c>
      <c r="H2239" s="487">
        <v>0</v>
      </c>
      <c r="I2239" s="487">
        <v>0</v>
      </c>
      <c r="J2239" s="487">
        <v>7.0000000000000007E-2</v>
      </c>
    </row>
    <row r="2240" spans="1:10" x14ac:dyDescent="0.25">
      <c r="A2240" s="487">
        <v>92458</v>
      </c>
      <c r="B2240" s="6" t="s">
        <v>1976</v>
      </c>
      <c r="C2240" s="6" t="s">
        <v>87</v>
      </c>
      <c r="D2240" s="6" t="s">
        <v>108</v>
      </c>
      <c r="E2240" s="487">
        <v>269.42</v>
      </c>
      <c r="F2240" s="487">
        <v>57.74</v>
      </c>
      <c r="G2240" s="487">
        <v>49.49</v>
      </c>
      <c r="H2240" s="487">
        <v>162.18</v>
      </c>
      <c r="I2240" s="487">
        <v>0</v>
      </c>
      <c r="J2240" s="487">
        <v>0.01</v>
      </c>
    </row>
    <row r="2241" spans="1:10" x14ac:dyDescent="0.25">
      <c r="A2241" s="487">
        <v>92459</v>
      </c>
      <c r="B2241" s="6" t="s">
        <v>1977</v>
      </c>
      <c r="C2241" s="6" t="s">
        <v>87</v>
      </c>
      <c r="D2241" s="6" t="s">
        <v>108</v>
      </c>
      <c r="E2241" s="487">
        <v>144.1</v>
      </c>
      <c r="F2241" s="487">
        <v>40.25</v>
      </c>
      <c r="G2241" s="487">
        <v>103.81</v>
      </c>
      <c r="H2241" s="487">
        <v>0</v>
      </c>
      <c r="I2241" s="487">
        <v>0</v>
      </c>
      <c r="J2241" s="487">
        <v>0.04</v>
      </c>
    </row>
    <row r="2242" spans="1:10" x14ac:dyDescent="0.25">
      <c r="A2242" s="487">
        <v>92460</v>
      </c>
      <c r="B2242" s="6" t="s">
        <v>1978</v>
      </c>
      <c r="C2242" s="6" t="s">
        <v>87</v>
      </c>
      <c r="D2242" s="6" t="s">
        <v>108</v>
      </c>
      <c r="E2242" s="487">
        <v>134.22</v>
      </c>
      <c r="F2242" s="487">
        <v>45.6</v>
      </c>
      <c r="G2242" s="487">
        <v>48.99</v>
      </c>
      <c r="H2242" s="487">
        <v>39.619999999999997</v>
      </c>
      <c r="I2242" s="487">
        <v>0</v>
      </c>
      <c r="J2242" s="487">
        <v>0.01</v>
      </c>
    </row>
    <row r="2243" spans="1:10" x14ac:dyDescent="0.25">
      <c r="A2243" s="487">
        <v>92461</v>
      </c>
      <c r="B2243" s="6" t="s">
        <v>1979</v>
      </c>
      <c r="C2243" s="6" t="s">
        <v>87</v>
      </c>
      <c r="D2243" s="6" t="s">
        <v>108</v>
      </c>
      <c r="E2243" s="487">
        <v>206.5</v>
      </c>
      <c r="F2243" s="487">
        <v>54.27</v>
      </c>
      <c r="G2243" s="487">
        <v>152.16999999999999</v>
      </c>
      <c r="H2243" s="487">
        <v>0</v>
      </c>
      <c r="I2243" s="487">
        <v>0</v>
      </c>
      <c r="J2243" s="487">
        <v>0.06</v>
      </c>
    </row>
    <row r="2244" spans="1:10" x14ac:dyDescent="0.25">
      <c r="A2244" s="487">
        <v>92462</v>
      </c>
      <c r="B2244" s="6" t="s">
        <v>1980</v>
      </c>
      <c r="C2244" s="6" t="s">
        <v>87</v>
      </c>
      <c r="D2244" s="6" t="s">
        <v>108</v>
      </c>
      <c r="E2244" s="487">
        <v>255.47</v>
      </c>
      <c r="F2244" s="487">
        <v>52.18</v>
      </c>
      <c r="G2244" s="487">
        <v>41.1</v>
      </c>
      <c r="H2244" s="487">
        <v>162.18</v>
      </c>
      <c r="I2244" s="487">
        <v>0</v>
      </c>
      <c r="J2244" s="487">
        <v>0.01</v>
      </c>
    </row>
    <row r="2245" spans="1:10" x14ac:dyDescent="0.25">
      <c r="A2245" s="487">
        <v>92463</v>
      </c>
      <c r="B2245" s="6" t="s">
        <v>1981</v>
      </c>
      <c r="C2245" s="6" t="s">
        <v>87</v>
      </c>
      <c r="D2245" s="6" t="s">
        <v>108</v>
      </c>
      <c r="E2245" s="487">
        <v>129.71</v>
      </c>
      <c r="F2245" s="487">
        <v>36.28</v>
      </c>
      <c r="G2245" s="487">
        <v>93.4</v>
      </c>
      <c r="H2245" s="487">
        <v>0</v>
      </c>
      <c r="I2245" s="487">
        <v>0</v>
      </c>
      <c r="J2245" s="487">
        <v>0.03</v>
      </c>
    </row>
    <row r="2246" spans="1:10" x14ac:dyDescent="0.25">
      <c r="A2246" s="487">
        <v>92464</v>
      </c>
      <c r="B2246" s="6" t="s">
        <v>1982</v>
      </c>
      <c r="C2246" s="6" t="s">
        <v>87</v>
      </c>
      <c r="D2246" s="6" t="s">
        <v>108</v>
      </c>
      <c r="E2246" s="487">
        <v>126.22</v>
      </c>
      <c r="F2246" s="487">
        <v>40.97</v>
      </c>
      <c r="G2246" s="487">
        <v>40.29</v>
      </c>
      <c r="H2246" s="487">
        <v>44.95</v>
      </c>
      <c r="I2246" s="487">
        <v>0</v>
      </c>
      <c r="J2246" s="487">
        <v>0.01</v>
      </c>
    </row>
    <row r="2247" spans="1:10" x14ac:dyDescent="0.25">
      <c r="A2247" s="487">
        <v>92465</v>
      </c>
      <c r="B2247" s="6" t="s">
        <v>1983</v>
      </c>
      <c r="C2247" s="6" t="s">
        <v>87</v>
      </c>
      <c r="D2247" s="6" t="s">
        <v>108</v>
      </c>
      <c r="E2247" s="487">
        <v>166.12</v>
      </c>
      <c r="F2247" s="487">
        <v>45.12</v>
      </c>
      <c r="G2247" s="487">
        <v>120.96</v>
      </c>
      <c r="H2247" s="487">
        <v>0</v>
      </c>
      <c r="I2247" s="487">
        <v>0</v>
      </c>
      <c r="J2247" s="487">
        <v>0.04</v>
      </c>
    </row>
    <row r="2248" spans="1:10" x14ac:dyDescent="0.25">
      <c r="A2248" s="487">
        <v>92466</v>
      </c>
      <c r="B2248" s="6" t="s">
        <v>1984</v>
      </c>
      <c r="C2248" s="6" t="s">
        <v>87</v>
      </c>
      <c r="D2248" s="6" t="s">
        <v>108</v>
      </c>
      <c r="E2248" s="487">
        <v>251.06</v>
      </c>
      <c r="F2248" s="487">
        <v>46.64</v>
      </c>
      <c r="G2248" s="487">
        <v>42.25</v>
      </c>
      <c r="H2248" s="487">
        <v>162.16999999999999</v>
      </c>
      <c r="I2248" s="487">
        <v>0</v>
      </c>
      <c r="J2248" s="487">
        <v>0</v>
      </c>
    </row>
    <row r="2249" spans="1:10" x14ac:dyDescent="0.25">
      <c r="A2249" s="487">
        <v>92467</v>
      </c>
      <c r="B2249" s="6" t="s">
        <v>1985</v>
      </c>
      <c r="C2249" s="6" t="s">
        <v>87</v>
      </c>
      <c r="D2249" s="6" t="s">
        <v>108</v>
      </c>
      <c r="E2249" s="487">
        <v>108.95</v>
      </c>
      <c r="F2249" s="487">
        <v>30.21</v>
      </c>
      <c r="G2249" s="487">
        <v>78.72</v>
      </c>
      <c r="H2249" s="487">
        <v>0</v>
      </c>
      <c r="I2249" s="487">
        <v>0</v>
      </c>
      <c r="J2249" s="487">
        <v>0.02</v>
      </c>
    </row>
    <row r="2250" spans="1:10" x14ac:dyDescent="0.25">
      <c r="A2250" s="487">
        <v>92468</v>
      </c>
      <c r="B2250" s="6" t="s">
        <v>1986</v>
      </c>
      <c r="C2250" s="6" t="s">
        <v>87</v>
      </c>
      <c r="D2250" s="6" t="s">
        <v>108</v>
      </c>
      <c r="E2250" s="487">
        <v>122.26</v>
      </c>
      <c r="F2250" s="487">
        <v>36.28</v>
      </c>
      <c r="G2250" s="487">
        <v>41.02</v>
      </c>
      <c r="H2250" s="487">
        <v>44.96</v>
      </c>
      <c r="I2250" s="487">
        <v>0</v>
      </c>
      <c r="J2250" s="487">
        <v>0</v>
      </c>
    </row>
    <row r="2251" spans="1:10" x14ac:dyDescent="0.25">
      <c r="A2251" s="487">
        <v>92469</v>
      </c>
      <c r="B2251" s="6" t="s">
        <v>1987</v>
      </c>
      <c r="C2251" s="6" t="s">
        <v>87</v>
      </c>
      <c r="D2251" s="6" t="s">
        <v>108</v>
      </c>
      <c r="E2251" s="487">
        <v>150.65</v>
      </c>
      <c r="F2251" s="487">
        <v>41.26</v>
      </c>
      <c r="G2251" s="487">
        <v>109.36</v>
      </c>
      <c r="H2251" s="487">
        <v>0</v>
      </c>
      <c r="I2251" s="487">
        <v>0</v>
      </c>
      <c r="J2251" s="487">
        <v>0.03</v>
      </c>
    </row>
    <row r="2252" spans="1:10" x14ac:dyDescent="0.25">
      <c r="A2252" s="487">
        <v>92470</v>
      </c>
      <c r="B2252" s="6" t="s">
        <v>1988</v>
      </c>
      <c r="C2252" s="6" t="s">
        <v>87</v>
      </c>
      <c r="D2252" s="6" t="s">
        <v>108</v>
      </c>
      <c r="E2252" s="487">
        <v>243.4</v>
      </c>
      <c r="F2252" s="487">
        <v>42.96</v>
      </c>
      <c r="G2252" s="487">
        <v>38.25</v>
      </c>
      <c r="H2252" s="487">
        <v>162.19</v>
      </c>
      <c r="I2252" s="487">
        <v>0</v>
      </c>
      <c r="J2252" s="487">
        <v>0</v>
      </c>
    </row>
    <row r="2253" spans="1:10" x14ac:dyDescent="0.25">
      <c r="A2253" s="487">
        <v>92471</v>
      </c>
      <c r="B2253" s="6" t="s">
        <v>1989</v>
      </c>
      <c r="C2253" s="6" t="s">
        <v>87</v>
      </c>
      <c r="D2253" s="6" t="s">
        <v>108</v>
      </c>
      <c r="E2253" s="487">
        <v>98.88</v>
      </c>
      <c r="F2253" s="487">
        <v>27.65</v>
      </c>
      <c r="G2253" s="487">
        <v>71.22</v>
      </c>
      <c r="H2253" s="487">
        <v>0</v>
      </c>
      <c r="I2253" s="487">
        <v>0</v>
      </c>
      <c r="J2253" s="487">
        <v>0.01</v>
      </c>
    </row>
    <row r="2254" spans="1:10" x14ac:dyDescent="0.25">
      <c r="A2254" s="487">
        <v>92472</v>
      </c>
      <c r="B2254" s="6" t="s">
        <v>1990</v>
      </c>
      <c r="C2254" s="6" t="s">
        <v>87</v>
      </c>
      <c r="D2254" s="6" t="s">
        <v>108</v>
      </c>
      <c r="E2254" s="487">
        <v>115.42</v>
      </c>
      <c r="F2254" s="487">
        <v>33.380000000000003</v>
      </c>
      <c r="G2254" s="487">
        <v>37.07</v>
      </c>
      <c r="H2254" s="487">
        <v>44.97</v>
      </c>
      <c r="I2254" s="487">
        <v>0</v>
      </c>
      <c r="J2254" s="487">
        <v>0</v>
      </c>
    </row>
    <row r="2255" spans="1:10" x14ac:dyDescent="0.25">
      <c r="A2255" s="487">
        <v>92473</v>
      </c>
      <c r="B2255" s="6" t="s">
        <v>1991</v>
      </c>
      <c r="C2255" s="6" t="s">
        <v>87</v>
      </c>
      <c r="D2255" s="6" t="s">
        <v>108</v>
      </c>
      <c r="E2255" s="487">
        <v>138.22999999999999</v>
      </c>
      <c r="F2255" s="487">
        <v>37.909999999999997</v>
      </c>
      <c r="G2255" s="487">
        <v>100.29</v>
      </c>
      <c r="H2255" s="487">
        <v>0</v>
      </c>
      <c r="I2255" s="487">
        <v>0</v>
      </c>
      <c r="J2255" s="487">
        <v>0.03</v>
      </c>
    </row>
    <row r="2256" spans="1:10" x14ac:dyDescent="0.25">
      <c r="A2256" s="487">
        <v>92474</v>
      </c>
      <c r="B2256" s="6" t="s">
        <v>1992</v>
      </c>
      <c r="C2256" s="6" t="s">
        <v>87</v>
      </c>
      <c r="D2256" s="6" t="s">
        <v>108</v>
      </c>
      <c r="E2256" s="487">
        <v>236.9</v>
      </c>
      <c r="F2256" s="487">
        <v>39.65</v>
      </c>
      <c r="G2256" s="487">
        <v>35.04</v>
      </c>
      <c r="H2256" s="487">
        <v>162.21</v>
      </c>
      <c r="I2256" s="487">
        <v>0</v>
      </c>
      <c r="J2256" s="487">
        <v>0</v>
      </c>
    </row>
    <row r="2257" spans="1:10" x14ac:dyDescent="0.25">
      <c r="A2257" s="487">
        <v>92475</v>
      </c>
      <c r="B2257" s="6" t="s">
        <v>1993</v>
      </c>
      <c r="C2257" s="6" t="s">
        <v>87</v>
      </c>
      <c r="D2257" s="6" t="s">
        <v>108</v>
      </c>
      <c r="E2257" s="487">
        <v>90.8</v>
      </c>
      <c r="F2257" s="487">
        <v>25.41</v>
      </c>
      <c r="G2257" s="487">
        <v>65.38</v>
      </c>
      <c r="H2257" s="487">
        <v>0</v>
      </c>
      <c r="I2257" s="487">
        <v>0</v>
      </c>
      <c r="J2257" s="487">
        <v>0.01</v>
      </c>
    </row>
    <row r="2258" spans="1:10" x14ac:dyDescent="0.25">
      <c r="A2258" s="487">
        <v>92476</v>
      </c>
      <c r="B2258" s="6" t="s">
        <v>1994</v>
      </c>
      <c r="C2258" s="6" t="s">
        <v>87</v>
      </c>
      <c r="D2258" s="6" t="s">
        <v>108</v>
      </c>
      <c r="E2258" s="487">
        <v>109.71</v>
      </c>
      <c r="F2258" s="487">
        <v>30.79</v>
      </c>
      <c r="G2258" s="487">
        <v>33.950000000000003</v>
      </c>
      <c r="H2258" s="487">
        <v>44.97</v>
      </c>
      <c r="I2258" s="487">
        <v>0</v>
      </c>
      <c r="J2258" s="487">
        <v>0</v>
      </c>
    </row>
    <row r="2259" spans="1:10" x14ac:dyDescent="0.25">
      <c r="A2259" s="487">
        <v>92477</v>
      </c>
      <c r="B2259" s="6" t="s">
        <v>1995</v>
      </c>
      <c r="C2259" s="6" t="s">
        <v>87</v>
      </c>
      <c r="D2259" s="6" t="s">
        <v>108</v>
      </c>
      <c r="E2259" s="487">
        <v>111.38</v>
      </c>
      <c r="F2259" s="487">
        <v>31.43</v>
      </c>
      <c r="G2259" s="487">
        <v>79.930000000000007</v>
      </c>
      <c r="H2259" s="487">
        <v>0</v>
      </c>
      <c r="I2259" s="487">
        <v>0</v>
      </c>
      <c r="J2259" s="487">
        <v>0.02</v>
      </c>
    </row>
    <row r="2260" spans="1:10" x14ac:dyDescent="0.25">
      <c r="A2260" s="487">
        <v>92478</v>
      </c>
      <c r="B2260" s="6" t="s">
        <v>1996</v>
      </c>
      <c r="C2260" s="6" t="s">
        <v>87</v>
      </c>
      <c r="D2260" s="6" t="s">
        <v>108</v>
      </c>
      <c r="E2260" s="487">
        <v>223.81</v>
      </c>
      <c r="F2260" s="487">
        <v>33.54</v>
      </c>
      <c r="G2260" s="487">
        <v>28.08</v>
      </c>
      <c r="H2260" s="487">
        <v>162.19</v>
      </c>
      <c r="I2260" s="487">
        <v>0</v>
      </c>
      <c r="J2260" s="487">
        <v>0</v>
      </c>
    </row>
    <row r="2261" spans="1:10" x14ac:dyDescent="0.25">
      <c r="A2261" s="487">
        <v>92479</v>
      </c>
      <c r="B2261" s="6" t="s">
        <v>1997</v>
      </c>
      <c r="C2261" s="6" t="s">
        <v>87</v>
      </c>
      <c r="D2261" s="6" t="s">
        <v>108</v>
      </c>
      <c r="E2261" s="487">
        <v>73.27</v>
      </c>
      <c r="F2261" s="487">
        <v>21.06</v>
      </c>
      <c r="G2261" s="487">
        <v>52.2</v>
      </c>
      <c r="H2261" s="487">
        <v>0</v>
      </c>
      <c r="I2261" s="487">
        <v>0</v>
      </c>
      <c r="J2261" s="487">
        <v>0.01</v>
      </c>
    </row>
    <row r="2262" spans="1:10" x14ac:dyDescent="0.25">
      <c r="A2262" s="487">
        <v>92480</v>
      </c>
      <c r="B2262" s="6" t="s">
        <v>1998</v>
      </c>
      <c r="C2262" s="6" t="s">
        <v>87</v>
      </c>
      <c r="D2262" s="6" t="s">
        <v>108</v>
      </c>
      <c r="E2262" s="487">
        <v>98.03</v>
      </c>
      <c r="F2262" s="487">
        <v>25.99</v>
      </c>
      <c r="G2262" s="487">
        <v>27.06</v>
      </c>
      <c r="H2262" s="487">
        <v>44.98</v>
      </c>
      <c r="I2262" s="487">
        <v>0</v>
      </c>
      <c r="J2262" s="487">
        <v>0</v>
      </c>
    </row>
    <row r="2263" spans="1:10" x14ac:dyDescent="0.25">
      <c r="A2263" s="487">
        <v>92482</v>
      </c>
      <c r="B2263" s="6" t="s">
        <v>1999</v>
      </c>
      <c r="C2263" s="6" t="s">
        <v>87</v>
      </c>
      <c r="D2263" s="6" t="s">
        <v>108</v>
      </c>
      <c r="E2263" s="487">
        <v>249.52</v>
      </c>
      <c r="F2263" s="487">
        <v>101.26</v>
      </c>
      <c r="G2263" s="487">
        <v>148.26</v>
      </c>
      <c r="H2263" s="487">
        <v>0</v>
      </c>
      <c r="I2263" s="487">
        <v>0</v>
      </c>
      <c r="J2263" s="487">
        <v>0</v>
      </c>
    </row>
    <row r="2264" spans="1:10" x14ac:dyDescent="0.25">
      <c r="A2264" s="487">
        <v>92484</v>
      </c>
      <c r="B2264" s="6" t="s">
        <v>2000</v>
      </c>
      <c r="C2264" s="6" t="s">
        <v>87</v>
      </c>
      <c r="D2264" s="6" t="s">
        <v>108</v>
      </c>
      <c r="E2264" s="487">
        <v>180.21</v>
      </c>
      <c r="F2264" s="487">
        <v>83.74</v>
      </c>
      <c r="G2264" s="487">
        <v>96.47</v>
      </c>
      <c r="H2264" s="487">
        <v>0</v>
      </c>
      <c r="I2264" s="487">
        <v>0</v>
      </c>
      <c r="J2264" s="487">
        <v>0</v>
      </c>
    </row>
    <row r="2265" spans="1:10" x14ac:dyDescent="0.25">
      <c r="A2265" s="487">
        <v>92486</v>
      </c>
      <c r="B2265" s="6" t="s">
        <v>2001</v>
      </c>
      <c r="C2265" s="6" t="s">
        <v>87</v>
      </c>
      <c r="D2265" s="6" t="s">
        <v>108</v>
      </c>
      <c r="E2265" s="487">
        <v>134.16999999999999</v>
      </c>
      <c r="F2265" s="487">
        <v>69.22</v>
      </c>
      <c r="G2265" s="487">
        <v>64.95</v>
      </c>
      <c r="H2265" s="487">
        <v>0</v>
      </c>
      <c r="I2265" s="487">
        <v>0</v>
      </c>
      <c r="J2265" s="487">
        <v>0</v>
      </c>
    </row>
    <row r="2266" spans="1:10" x14ac:dyDescent="0.25">
      <c r="A2266" s="487">
        <v>92488</v>
      </c>
      <c r="B2266" s="6" t="s">
        <v>2002</v>
      </c>
      <c r="C2266" s="6" t="s">
        <v>87</v>
      </c>
      <c r="D2266" s="6" t="s">
        <v>437</v>
      </c>
      <c r="E2266" s="487">
        <v>118.63</v>
      </c>
      <c r="F2266" s="487">
        <v>37.5</v>
      </c>
      <c r="G2266" s="487">
        <v>37.450000000000003</v>
      </c>
      <c r="H2266" s="487">
        <v>43.68</v>
      </c>
      <c r="I2266" s="487">
        <v>0</v>
      </c>
      <c r="J2266" s="487">
        <v>0</v>
      </c>
    </row>
    <row r="2267" spans="1:10" x14ac:dyDescent="0.25">
      <c r="A2267" s="487">
        <v>92490</v>
      </c>
      <c r="B2267" s="6" t="s">
        <v>2003</v>
      </c>
      <c r="C2267" s="6" t="s">
        <v>87</v>
      </c>
      <c r="D2267" s="6" t="s">
        <v>437</v>
      </c>
      <c r="E2267" s="487">
        <v>82.72</v>
      </c>
      <c r="F2267" s="487">
        <v>26.83</v>
      </c>
      <c r="G2267" s="487">
        <v>34.700000000000003</v>
      </c>
      <c r="H2267" s="487">
        <v>21.19</v>
      </c>
      <c r="I2267" s="487">
        <v>0</v>
      </c>
      <c r="J2267" s="487">
        <v>0</v>
      </c>
    </row>
    <row r="2268" spans="1:10" x14ac:dyDescent="0.25">
      <c r="A2268" s="487">
        <v>92492</v>
      </c>
      <c r="B2268" s="6" t="s">
        <v>2004</v>
      </c>
      <c r="C2268" s="6" t="s">
        <v>87</v>
      </c>
      <c r="D2268" s="6" t="s">
        <v>437</v>
      </c>
      <c r="E2268" s="487">
        <v>111.91</v>
      </c>
      <c r="F2268" s="487">
        <v>34.630000000000003</v>
      </c>
      <c r="G2268" s="487">
        <v>33.6</v>
      </c>
      <c r="H2268" s="487">
        <v>43.68</v>
      </c>
      <c r="I2268" s="487">
        <v>0</v>
      </c>
      <c r="J2268" s="487">
        <v>0</v>
      </c>
    </row>
    <row r="2269" spans="1:10" x14ac:dyDescent="0.25">
      <c r="A2269" s="487">
        <v>92494</v>
      </c>
      <c r="B2269" s="6" t="s">
        <v>2005</v>
      </c>
      <c r="C2269" s="6" t="s">
        <v>87</v>
      </c>
      <c r="D2269" s="6" t="s">
        <v>437</v>
      </c>
      <c r="E2269" s="487">
        <v>77.05</v>
      </c>
      <c r="F2269" s="487">
        <v>24.78</v>
      </c>
      <c r="G2269" s="487">
        <v>31.09</v>
      </c>
      <c r="H2269" s="487">
        <v>21.18</v>
      </c>
      <c r="I2269" s="487">
        <v>0</v>
      </c>
      <c r="J2269" s="487">
        <v>0</v>
      </c>
    </row>
    <row r="2270" spans="1:10" x14ac:dyDescent="0.25">
      <c r="A2270" s="487">
        <v>92496</v>
      </c>
      <c r="B2270" s="6" t="s">
        <v>2006</v>
      </c>
      <c r="C2270" s="6" t="s">
        <v>87</v>
      </c>
      <c r="D2270" s="6" t="s">
        <v>437</v>
      </c>
      <c r="E2270" s="487">
        <v>106.49</v>
      </c>
      <c r="F2270" s="487">
        <v>32.020000000000003</v>
      </c>
      <c r="G2270" s="487">
        <v>30.8</v>
      </c>
      <c r="H2270" s="487">
        <v>43.67</v>
      </c>
      <c r="I2270" s="487">
        <v>0</v>
      </c>
      <c r="J2270" s="487">
        <v>0</v>
      </c>
    </row>
    <row r="2271" spans="1:10" x14ac:dyDescent="0.25">
      <c r="A2271" s="487">
        <v>92498</v>
      </c>
      <c r="B2271" s="6" t="s">
        <v>2007</v>
      </c>
      <c r="C2271" s="6" t="s">
        <v>87</v>
      </c>
      <c r="D2271" s="6" t="s">
        <v>437</v>
      </c>
      <c r="E2271" s="487">
        <v>72.53</v>
      </c>
      <c r="F2271" s="487">
        <v>22.89</v>
      </c>
      <c r="G2271" s="487">
        <v>28.45</v>
      </c>
      <c r="H2271" s="487">
        <v>21.19</v>
      </c>
      <c r="I2271" s="487">
        <v>0</v>
      </c>
      <c r="J2271" s="487">
        <v>0</v>
      </c>
    </row>
    <row r="2272" spans="1:10" x14ac:dyDescent="0.25">
      <c r="A2272" s="487">
        <v>92500</v>
      </c>
      <c r="B2272" s="6" t="s">
        <v>2008</v>
      </c>
      <c r="C2272" s="6" t="s">
        <v>87</v>
      </c>
      <c r="D2272" s="6" t="s">
        <v>437</v>
      </c>
      <c r="E2272" s="487">
        <v>102.47</v>
      </c>
      <c r="F2272" s="487">
        <v>29.58</v>
      </c>
      <c r="G2272" s="487">
        <v>29.21</v>
      </c>
      <c r="H2272" s="487">
        <v>43.68</v>
      </c>
      <c r="I2272" s="487">
        <v>0</v>
      </c>
      <c r="J2272" s="487">
        <v>0</v>
      </c>
    </row>
    <row r="2273" spans="1:10" x14ac:dyDescent="0.25">
      <c r="A2273" s="487">
        <v>92502</v>
      </c>
      <c r="B2273" s="6" t="s">
        <v>2009</v>
      </c>
      <c r="C2273" s="6" t="s">
        <v>87</v>
      </c>
      <c r="D2273" s="6" t="s">
        <v>437</v>
      </c>
      <c r="E2273" s="487">
        <v>69.38</v>
      </c>
      <c r="F2273" s="487">
        <v>21.14</v>
      </c>
      <c r="G2273" s="487">
        <v>27.05</v>
      </c>
      <c r="H2273" s="487">
        <v>21.19</v>
      </c>
      <c r="I2273" s="487">
        <v>0</v>
      </c>
      <c r="J2273" s="487">
        <v>0</v>
      </c>
    </row>
    <row r="2274" spans="1:10" x14ac:dyDescent="0.25">
      <c r="A2274" s="487">
        <v>92504</v>
      </c>
      <c r="B2274" s="6" t="s">
        <v>2010</v>
      </c>
      <c r="C2274" s="6" t="s">
        <v>87</v>
      </c>
      <c r="D2274" s="6" t="s">
        <v>437</v>
      </c>
      <c r="E2274" s="487">
        <v>94.97</v>
      </c>
      <c r="F2274" s="487">
        <v>25.26</v>
      </c>
      <c r="G2274" s="487">
        <v>26.04</v>
      </c>
      <c r="H2274" s="487">
        <v>43.67</v>
      </c>
      <c r="I2274" s="487">
        <v>0</v>
      </c>
      <c r="J2274" s="487">
        <v>0</v>
      </c>
    </row>
    <row r="2275" spans="1:10" x14ac:dyDescent="0.25">
      <c r="A2275" s="487">
        <v>92506</v>
      </c>
      <c r="B2275" s="6" t="s">
        <v>2011</v>
      </c>
      <c r="C2275" s="6" t="s">
        <v>87</v>
      </c>
      <c r="D2275" s="6" t="s">
        <v>437</v>
      </c>
      <c r="E2275" s="487">
        <v>63.42</v>
      </c>
      <c r="F2275" s="487">
        <v>18.05</v>
      </c>
      <c r="G2275" s="487">
        <v>24.18</v>
      </c>
      <c r="H2275" s="487">
        <v>21.19</v>
      </c>
      <c r="I2275" s="487">
        <v>0</v>
      </c>
      <c r="J2275" s="487">
        <v>0</v>
      </c>
    </row>
    <row r="2276" spans="1:10" x14ac:dyDescent="0.25">
      <c r="A2276" s="487">
        <v>92508</v>
      </c>
      <c r="B2276" s="6" t="s">
        <v>2012</v>
      </c>
      <c r="C2276" s="6" t="s">
        <v>87</v>
      </c>
      <c r="D2276" s="6" t="s">
        <v>437</v>
      </c>
      <c r="E2276" s="487">
        <v>129.78</v>
      </c>
      <c r="F2276" s="487">
        <v>29.27</v>
      </c>
      <c r="G2276" s="487">
        <v>69.22</v>
      </c>
      <c r="H2276" s="487">
        <v>31.29</v>
      </c>
      <c r="I2276" s="487">
        <v>0</v>
      </c>
      <c r="J2276" s="487">
        <v>0</v>
      </c>
    </row>
    <row r="2277" spans="1:10" x14ac:dyDescent="0.25">
      <c r="A2277" s="487">
        <v>92510</v>
      </c>
      <c r="B2277" s="6" t="s">
        <v>2013</v>
      </c>
      <c r="C2277" s="6" t="s">
        <v>87</v>
      </c>
      <c r="D2277" s="6" t="s">
        <v>437</v>
      </c>
      <c r="E2277" s="487">
        <v>92.03</v>
      </c>
      <c r="F2277" s="487">
        <v>17.13</v>
      </c>
      <c r="G2277" s="487">
        <v>66.09</v>
      </c>
      <c r="H2277" s="487">
        <v>8.81</v>
      </c>
      <c r="I2277" s="487">
        <v>0</v>
      </c>
      <c r="J2277" s="487">
        <v>0</v>
      </c>
    </row>
    <row r="2278" spans="1:10" x14ac:dyDescent="0.25">
      <c r="A2278" s="487">
        <v>92512</v>
      </c>
      <c r="B2278" s="6" t="s">
        <v>2014</v>
      </c>
      <c r="C2278" s="6" t="s">
        <v>87</v>
      </c>
      <c r="D2278" s="6" t="s">
        <v>437</v>
      </c>
      <c r="E2278" s="487">
        <v>106.51</v>
      </c>
      <c r="F2278" s="487">
        <v>26.9</v>
      </c>
      <c r="G2278" s="487">
        <v>48.31</v>
      </c>
      <c r="H2278" s="487">
        <v>31.3</v>
      </c>
      <c r="I2278" s="487">
        <v>0</v>
      </c>
      <c r="J2278" s="487">
        <v>0</v>
      </c>
    </row>
    <row r="2279" spans="1:10" x14ac:dyDescent="0.25">
      <c r="A2279" s="487">
        <v>92514</v>
      </c>
      <c r="B2279" s="6" t="s">
        <v>2015</v>
      </c>
      <c r="C2279" s="6" t="s">
        <v>87</v>
      </c>
      <c r="D2279" s="6" t="s">
        <v>437</v>
      </c>
      <c r="E2279" s="487">
        <v>69.89</v>
      </c>
      <c r="F2279" s="487">
        <v>15.66</v>
      </c>
      <c r="G2279" s="487">
        <v>45.41</v>
      </c>
      <c r="H2279" s="487">
        <v>8.82</v>
      </c>
      <c r="I2279" s="487">
        <v>0</v>
      </c>
      <c r="J2279" s="487">
        <v>0</v>
      </c>
    </row>
    <row r="2280" spans="1:10" x14ac:dyDescent="0.25">
      <c r="A2280" s="487">
        <v>92515</v>
      </c>
      <c r="B2280" s="6" t="s">
        <v>2016</v>
      </c>
      <c r="C2280" s="6" t="s">
        <v>87</v>
      </c>
      <c r="D2280" s="6" t="s">
        <v>437</v>
      </c>
      <c r="E2280" s="487">
        <v>95.62</v>
      </c>
      <c r="F2280" s="487">
        <v>24.81</v>
      </c>
      <c r="G2280" s="487">
        <v>39.53</v>
      </c>
      <c r="H2280" s="487">
        <v>31.28</v>
      </c>
      <c r="I2280" s="487">
        <v>0</v>
      </c>
      <c r="J2280" s="487">
        <v>0</v>
      </c>
    </row>
    <row r="2281" spans="1:10" x14ac:dyDescent="0.25">
      <c r="A2281" s="487">
        <v>92518</v>
      </c>
      <c r="B2281" s="6" t="s">
        <v>2017</v>
      </c>
      <c r="C2281" s="6" t="s">
        <v>87</v>
      </c>
      <c r="D2281" s="6" t="s">
        <v>437</v>
      </c>
      <c r="E2281" s="487">
        <v>60.08</v>
      </c>
      <c r="F2281" s="487">
        <v>14.42</v>
      </c>
      <c r="G2281" s="487">
        <v>36.840000000000003</v>
      </c>
      <c r="H2281" s="487">
        <v>8.82</v>
      </c>
      <c r="I2281" s="487">
        <v>0</v>
      </c>
      <c r="J2281" s="487">
        <v>0</v>
      </c>
    </row>
    <row r="2282" spans="1:10" x14ac:dyDescent="0.25">
      <c r="A2282" s="487">
        <v>92520</v>
      </c>
      <c r="B2282" s="6" t="s">
        <v>2018</v>
      </c>
      <c r="C2282" s="6" t="s">
        <v>87</v>
      </c>
      <c r="D2282" s="6" t="s">
        <v>437</v>
      </c>
      <c r="E2282" s="487">
        <v>88.92</v>
      </c>
      <c r="F2282" s="487">
        <v>22.89</v>
      </c>
      <c r="G2282" s="487">
        <v>34.74</v>
      </c>
      <c r="H2282" s="487">
        <v>31.29</v>
      </c>
      <c r="I2282" s="487">
        <v>0</v>
      </c>
      <c r="J2282" s="487">
        <v>0</v>
      </c>
    </row>
    <row r="2283" spans="1:10" x14ac:dyDescent="0.25">
      <c r="A2283" s="487">
        <v>92522</v>
      </c>
      <c r="B2283" s="6" t="s">
        <v>2019</v>
      </c>
      <c r="C2283" s="6" t="s">
        <v>87</v>
      </c>
      <c r="D2283" s="6" t="s">
        <v>437</v>
      </c>
      <c r="E2283" s="487">
        <v>54.37</v>
      </c>
      <c r="F2283" s="487">
        <v>13.3</v>
      </c>
      <c r="G2283" s="487">
        <v>32.25</v>
      </c>
      <c r="H2283" s="487">
        <v>8.82</v>
      </c>
      <c r="I2283" s="487">
        <v>0</v>
      </c>
      <c r="J2283" s="487">
        <v>0</v>
      </c>
    </row>
    <row r="2284" spans="1:10" x14ac:dyDescent="0.25">
      <c r="A2284" s="487">
        <v>92524</v>
      </c>
      <c r="B2284" s="6" t="s">
        <v>2020</v>
      </c>
      <c r="C2284" s="6" t="s">
        <v>87</v>
      </c>
      <c r="D2284" s="6" t="s">
        <v>437</v>
      </c>
      <c r="E2284" s="487">
        <v>89.66</v>
      </c>
      <c r="F2284" s="487">
        <v>21.11</v>
      </c>
      <c r="G2284" s="487">
        <v>37.270000000000003</v>
      </c>
      <c r="H2284" s="487">
        <v>31.28</v>
      </c>
      <c r="I2284" s="487">
        <v>0</v>
      </c>
      <c r="J2284" s="487">
        <v>0</v>
      </c>
    </row>
    <row r="2285" spans="1:10" x14ac:dyDescent="0.25">
      <c r="A2285" s="487">
        <v>92526</v>
      </c>
      <c r="B2285" s="6" t="s">
        <v>2021</v>
      </c>
      <c r="C2285" s="6" t="s">
        <v>87</v>
      </c>
      <c r="D2285" s="6" t="s">
        <v>437</v>
      </c>
      <c r="E2285" s="487">
        <v>56.04</v>
      </c>
      <c r="F2285" s="487">
        <v>12.26</v>
      </c>
      <c r="G2285" s="487">
        <v>34.97</v>
      </c>
      <c r="H2285" s="487">
        <v>8.81</v>
      </c>
      <c r="I2285" s="487">
        <v>0</v>
      </c>
      <c r="J2285" s="487">
        <v>0</v>
      </c>
    </row>
    <row r="2286" spans="1:10" x14ac:dyDescent="0.25">
      <c r="A2286" s="487">
        <v>92528</v>
      </c>
      <c r="B2286" s="6" t="s">
        <v>2022</v>
      </c>
      <c r="C2286" s="6" t="s">
        <v>87</v>
      </c>
      <c r="D2286" s="6" t="s">
        <v>437</v>
      </c>
      <c r="E2286" s="487">
        <v>85.61</v>
      </c>
      <c r="F2286" s="487">
        <v>19.5</v>
      </c>
      <c r="G2286" s="487">
        <v>34.82</v>
      </c>
      <c r="H2286" s="487">
        <v>31.29</v>
      </c>
      <c r="I2286" s="487">
        <v>0</v>
      </c>
      <c r="J2286" s="487">
        <v>0</v>
      </c>
    </row>
    <row r="2287" spans="1:10" x14ac:dyDescent="0.25">
      <c r="A2287" s="487">
        <v>92530</v>
      </c>
      <c r="B2287" s="6" t="s">
        <v>2023</v>
      </c>
      <c r="C2287" s="6" t="s">
        <v>87</v>
      </c>
      <c r="D2287" s="6" t="s">
        <v>437</v>
      </c>
      <c r="E2287" s="487">
        <v>52.83</v>
      </c>
      <c r="F2287" s="487">
        <v>11.32</v>
      </c>
      <c r="G2287" s="487">
        <v>32.69</v>
      </c>
      <c r="H2287" s="487">
        <v>8.82</v>
      </c>
      <c r="I2287" s="487">
        <v>0</v>
      </c>
      <c r="J2287" s="487">
        <v>0</v>
      </c>
    </row>
    <row r="2288" spans="1:10" x14ac:dyDescent="0.25">
      <c r="A2288" s="487">
        <v>92532</v>
      </c>
      <c r="B2288" s="6" t="s">
        <v>2024</v>
      </c>
      <c r="C2288" s="6" t="s">
        <v>87</v>
      </c>
      <c r="D2288" s="6" t="s">
        <v>437</v>
      </c>
      <c r="E2288" s="487">
        <v>82.16</v>
      </c>
      <c r="F2288" s="487">
        <v>18.04</v>
      </c>
      <c r="G2288" s="487">
        <v>32.840000000000003</v>
      </c>
      <c r="H2288" s="487">
        <v>31.28</v>
      </c>
      <c r="I2288" s="487">
        <v>0</v>
      </c>
      <c r="J2288" s="487">
        <v>0</v>
      </c>
    </row>
    <row r="2289" spans="1:10" x14ac:dyDescent="0.25">
      <c r="A2289" s="487">
        <v>92534</v>
      </c>
      <c r="B2289" s="6" t="s">
        <v>2025</v>
      </c>
      <c r="C2289" s="6" t="s">
        <v>87</v>
      </c>
      <c r="D2289" s="6" t="s">
        <v>437</v>
      </c>
      <c r="E2289" s="487">
        <v>50.16</v>
      </c>
      <c r="F2289" s="487">
        <v>10.47</v>
      </c>
      <c r="G2289" s="487">
        <v>30.88</v>
      </c>
      <c r="H2289" s="487">
        <v>8.81</v>
      </c>
      <c r="I2289" s="487">
        <v>0</v>
      </c>
      <c r="J2289" s="487">
        <v>0</v>
      </c>
    </row>
    <row r="2290" spans="1:10" x14ac:dyDescent="0.25">
      <c r="A2290" s="487">
        <v>92536</v>
      </c>
      <c r="B2290" s="6" t="s">
        <v>2026</v>
      </c>
      <c r="C2290" s="6" t="s">
        <v>87</v>
      </c>
      <c r="D2290" s="6" t="s">
        <v>437</v>
      </c>
      <c r="E2290" s="487">
        <v>75.34</v>
      </c>
      <c r="F2290" s="487">
        <v>15.4</v>
      </c>
      <c r="G2290" s="487">
        <v>28.63</v>
      </c>
      <c r="H2290" s="487">
        <v>31.31</v>
      </c>
      <c r="I2290" s="487">
        <v>0</v>
      </c>
      <c r="J2290" s="487">
        <v>0</v>
      </c>
    </row>
    <row r="2291" spans="1:10" x14ac:dyDescent="0.25">
      <c r="A2291" s="487">
        <v>92538</v>
      </c>
      <c r="B2291" s="6" t="s">
        <v>2027</v>
      </c>
      <c r="C2291" s="6" t="s">
        <v>87</v>
      </c>
      <c r="D2291" s="6" t="s">
        <v>437</v>
      </c>
      <c r="E2291" s="487">
        <v>44.72</v>
      </c>
      <c r="F2291" s="487">
        <v>8.91</v>
      </c>
      <c r="G2291" s="487">
        <v>26.99</v>
      </c>
      <c r="H2291" s="487">
        <v>8.82</v>
      </c>
      <c r="I2291" s="487">
        <v>0</v>
      </c>
      <c r="J2291" s="487">
        <v>0</v>
      </c>
    </row>
    <row r="2292" spans="1:10" x14ac:dyDescent="0.25">
      <c r="A2292" s="487">
        <v>96252</v>
      </c>
      <c r="B2292" s="6" t="s">
        <v>2028</v>
      </c>
      <c r="C2292" s="6" t="s">
        <v>87</v>
      </c>
      <c r="D2292" s="6" t="s">
        <v>108</v>
      </c>
      <c r="E2292" s="487">
        <v>258.95</v>
      </c>
      <c r="F2292" s="487">
        <v>58.59</v>
      </c>
      <c r="G2292" s="487">
        <v>200.26</v>
      </c>
      <c r="H2292" s="487">
        <v>0.02</v>
      </c>
      <c r="I2292" s="487">
        <v>0</v>
      </c>
      <c r="J2292" s="487">
        <v>0.08</v>
      </c>
    </row>
    <row r="2293" spans="1:10" x14ac:dyDescent="0.25">
      <c r="A2293" s="487">
        <v>96257</v>
      </c>
      <c r="B2293" s="6" t="s">
        <v>2029</v>
      </c>
      <c r="C2293" s="6" t="s">
        <v>87</v>
      </c>
      <c r="D2293" s="6" t="s">
        <v>108</v>
      </c>
      <c r="E2293" s="487">
        <v>208.18</v>
      </c>
      <c r="F2293" s="487">
        <v>80.760000000000005</v>
      </c>
      <c r="G2293" s="487">
        <v>121.21</v>
      </c>
      <c r="H2293" s="487">
        <v>6.17</v>
      </c>
      <c r="I2293" s="487">
        <v>0</v>
      </c>
      <c r="J2293" s="487">
        <v>0.04</v>
      </c>
    </row>
    <row r="2294" spans="1:10" x14ac:dyDescent="0.25">
      <c r="A2294" s="487">
        <v>96258</v>
      </c>
      <c r="B2294" s="6" t="s">
        <v>2030</v>
      </c>
      <c r="C2294" s="6" t="s">
        <v>87</v>
      </c>
      <c r="D2294" s="6" t="s">
        <v>108</v>
      </c>
      <c r="E2294" s="487">
        <v>195.51</v>
      </c>
      <c r="F2294" s="487">
        <v>73.19</v>
      </c>
      <c r="G2294" s="487">
        <v>118.43</v>
      </c>
      <c r="H2294" s="487">
        <v>3.85</v>
      </c>
      <c r="I2294" s="487">
        <v>0</v>
      </c>
      <c r="J2294" s="487">
        <v>0.04</v>
      </c>
    </row>
    <row r="2295" spans="1:10" x14ac:dyDescent="0.25">
      <c r="A2295" s="487">
        <v>96259</v>
      </c>
      <c r="B2295" s="6" t="s">
        <v>2031</v>
      </c>
      <c r="C2295" s="6" t="s">
        <v>87</v>
      </c>
      <c r="D2295" s="6" t="s">
        <v>108</v>
      </c>
      <c r="E2295" s="487">
        <v>230.77</v>
      </c>
      <c r="F2295" s="487">
        <v>101.37</v>
      </c>
      <c r="G2295" s="487">
        <v>126.22</v>
      </c>
      <c r="H2295" s="487">
        <v>3.14</v>
      </c>
      <c r="I2295" s="487">
        <v>0</v>
      </c>
      <c r="J2295" s="487">
        <v>0.04</v>
      </c>
    </row>
    <row r="2296" spans="1:10" x14ac:dyDescent="0.25">
      <c r="A2296" s="487">
        <v>96529</v>
      </c>
      <c r="B2296" s="6" t="s">
        <v>2032</v>
      </c>
      <c r="C2296" s="6" t="s">
        <v>87</v>
      </c>
      <c r="D2296" s="6" t="s">
        <v>108</v>
      </c>
      <c r="E2296" s="487">
        <v>285.45999999999998</v>
      </c>
      <c r="F2296" s="487">
        <v>128.27000000000001</v>
      </c>
      <c r="G2296" s="487">
        <v>156.80000000000001</v>
      </c>
      <c r="H2296" s="487">
        <v>0.05</v>
      </c>
      <c r="I2296" s="487">
        <v>0</v>
      </c>
      <c r="J2296" s="487">
        <v>0.34</v>
      </c>
    </row>
    <row r="2297" spans="1:10" x14ac:dyDescent="0.25">
      <c r="A2297" s="487">
        <v>96530</v>
      </c>
      <c r="B2297" s="6" t="s">
        <v>2033</v>
      </c>
      <c r="C2297" s="6" t="s">
        <v>87</v>
      </c>
      <c r="D2297" s="6" t="s">
        <v>108</v>
      </c>
      <c r="E2297" s="487">
        <v>142.28</v>
      </c>
      <c r="F2297" s="487">
        <v>45.73</v>
      </c>
      <c r="G2297" s="487">
        <v>96.48</v>
      </c>
      <c r="H2297" s="487">
        <v>0</v>
      </c>
      <c r="I2297" s="487">
        <v>0</v>
      </c>
      <c r="J2297" s="487">
        <v>7.0000000000000007E-2</v>
      </c>
    </row>
    <row r="2298" spans="1:10" x14ac:dyDescent="0.25">
      <c r="A2298" s="487">
        <v>96531</v>
      </c>
      <c r="B2298" s="6" t="s">
        <v>2034</v>
      </c>
      <c r="C2298" s="6" t="s">
        <v>87</v>
      </c>
      <c r="D2298" s="6" t="s">
        <v>108</v>
      </c>
      <c r="E2298" s="487">
        <v>105.1</v>
      </c>
      <c r="F2298" s="487">
        <v>45.46</v>
      </c>
      <c r="G2298" s="487">
        <v>59.6</v>
      </c>
      <c r="H2298" s="487">
        <v>0</v>
      </c>
      <c r="I2298" s="487">
        <v>0</v>
      </c>
      <c r="J2298" s="487">
        <v>0.04</v>
      </c>
    </row>
    <row r="2299" spans="1:10" x14ac:dyDescent="0.25">
      <c r="A2299" s="487">
        <v>96532</v>
      </c>
      <c r="B2299" s="6" t="s">
        <v>2035</v>
      </c>
      <c r="C2299" s="6" t="s">
        <v>87</v>
      </c>
      <c r="D2299" s="6" t="s">
        <v>108</v>
      </c>
      <c r="E2299" s="487">
        <v>186.75</v>
      </c>
      <c r="F2299" s="487">
        <v>96.89</v>
      </c>
      <c r="G2299" s="487">
        <v>89.67</v>
      </c>
      <c r="H2299" s="487">
        <v>0.02</v>
      </c>
      <c r="I2299" s="487">
        <v>0</v>
      </c>
      <c r="J2299" s="487">
        <v>0.17</v>
      </c>
    </row>
    <row r="2300" spans="1:10" x14ac:dyDescent="0.25">
      <c r="A2300" s="487">
        <v>96533</v>
      </c>
      <c r="B2300" s="6" t="s">
        <v>2036</v>
      </c>
      <c r="C2300" s="6" t="s">
        <v>87</v>
      </c>
      <c r="D2300" s="6" t="s">
        <v>108</v>
      </c>
      <c r="E2300" s="487">
        <v>91.68</v>
      </c>
      <c r="F2300" s="487">
        <v>37.5</v>
      </c>
      <c r="G2300" s="487">
        <v>54.15</v>
      </c>
      <c r="H2300" s="487">
        <v>0</v>
      </c>
      <c r="I2300" s="487">
        <v>0</v>
      </c>
      <c r="J2300" s="487">
        <v>0.03</v>
      </c>
    </row>
    <row r="2301" spans="1:10" x14ac:dyDescent="0.25">
      <c r="A2301" s="487">
        <v>96534</v>
      </c>
      <c r="B2301" s="6" t="s">
        <v>2037</v>
      </c>
      <c r="C2301" s="6" t="s">
        <v>87</v>
      </c>
      <c r="D2301" s="6" t="s">
        <v>108</v>
      </c>
      <c r="E2301" s="487">
        <v>76.98</v>
      </c>
      <c r="F2301" s="487">
        <v>40.96</v>
      </c>
      <c r="G2301" s="487">
        <v>36</v>
      </c>
      <c r="H2301" s="487">
        <v>0</v>
      </c>
      <c r="I2301" s="487">
        <v>0</v>
      </c>
      <c r="J2301" s="487">
        <v>0.02</v>
      </c>
    </row>
    <row r="2302" spans="1:10" x14ac:dyDescent="0.25">
      <c r="A2302" s="487">
        <v>96535</v>
      </c>
      <c r="B2302" s="6" t="s">
        <v>2038</v>
      </c>
      <c r="C2302" s="6" t="s">
        <v>87</v>
      </c>
      <c r="D2302" s="6" t="s">
        <v>108</v>
      </c>
      <c r="E2302" s="487">
        <v>135.33000000000001</v>
      </c>
      <c r="F2302" s="487">
        <v>80.52</v>
      </c>
      <c r="G2302" s="487">
        <v>54.72</v>
      </c>
      <c r="H2302" s="487">
        <v>0</v>
      </c>
      <c r="I2302" s="487">
        <v>0</v>
      </c>
      <c r="J2302" s="487">
        <v>0.09</v>
      </c>
    </row>
    <row r="2303" spans="1:10" x14ac:dyDescent="0.25">
      <c r="A2303" s="487">
        <v>96536</v>
      </c>
      <c r="B2303" s="6" t="s">
        <v>2039</v>
      </c>
      <c r="C2303" s="6" t="s">
        <v>87</v>
      </c>
      <c r="D2303" s="6" t="s">
        <v>108</v>
      </c>
      <c r="E2303" s="487">
        <v>65.36</v>
      </c>
      <c r="F2303" s="487">
        <v>33.22</v>
      </c>
      <c r="G2303" s="487">
        <v>32.130000000000003</v>
      </c>
      <c r="H2303" s="487">
        <v>0</v>
      </c>
      <c r="I2303" s="487">
        <v>0</v>
      </c>
      <c r="J2303" s="487">
        <v>0.01</v>
      </c>
    </row>
    <row r="2304" spans="1:10" x14ac:dyDescent="0.25">
      <c r="A2304" s="487">
        <v>96537</v>
      </c>
      <c r="B2304" s="6" t="s">
        <v>2040</v>
      </c>
      <c r="C2304" s="6" t="s">
        <v>87</v>
      </c>
      <c r="D2304" s="6" t="s">
        <v>108</v>
      </c>
      <c r="E2304" s="487">
        <v>195.33</v>
      </c>
      <c r="F2304" s="487">
        <v>75.05</v>
      </c>
      <c r="G2304" s="487">
        <v>120.22</v>
      </c>
      <c r="H2304" s="487">
        <v>0.01</v>
      </c>
      <c r="I2304" s="487">
        <v>0</v>
      </c>
      <c r="J2304" s="487">
        <v>0.05</v>
      </c>
    </row>
    <row r="2305" spans="1:10" x14ac:dyDescent="0.25">
      <c r="A2305" s="487">
        <v>96538</v>
      </c>
      <c r="B2305" s="6" t="s">
        <v>2041</v>
      </c>
      <c r="C2305" s="6" t="s">
        <v>87</v>
      </c>
      <c r="D2305" s="6" t="s">
        <v>108</v>
      </c>
      <c r="E2305" s="487">
        <v>290.02999999999997</v>
      </c>
      <c r="F2305" s="487">
        <v>138.35</v>
      </c>
      <c r="G2305" s="487">
        <v>151.5</v>
      </c>
      <c r="H2305" s="487">
        <v>0.03</v>
      </c>
      <c r="I2305" s="487">
        <v>0</v>
      </c>
      <c r="J2305" s="487">
        <v>0.15</v>
      </c>
    </row>
    <row r="2306" spans="1:10" x14ac:dyDescent="0.25">
      <c r="A2306" s="487">
        <v>96539</v>
      </c>
      <c r="B2306" s="6" t="s">
        <v>2042</v>
      </c>
      <c r="C2306" s="6" t="s">
        <v>87</v>
      </c>
      <c r="D2306" s="6" t="s">
        <v>108</v>
      </c>
      <c r="E2306" s="487">
        <v>140.16</v>
      </c>
      <c r="F2306" s="487">
        <v>56.34</v>
      </c>
      <c r="G2306" s="487">
        <v>83.79</v>
      </c>
      <c r="H2306" s="487">
        <v>0</v>
      </c>
      <c r="I2306" s="487">
        <v>0</v>
      </c>
      <c r="J2306" s="487">
        <v>0.03</v>
      </c>
    </row>
    <row r="2307" spans="1:10" x14ac:dyDescent="0.25">
      <c r="A2307" s="487">
        <v>96540</v>
      </c>
      <c r="B2307" s="6" t="s">
        <v>2043</v>
      </c>
      <c r="C2307" s="6" t="s">
        <v>87</v>
      </c>
      <c r="D2307" s="6" t="s">
        <v>108</v>
      </c>
      <c r="E2307" s="487">
        <v>134.74</v>
      </c>
      <c r="F2307" s="487">
        <v>64.150000000000006</v>
      </c>
      <c r="G2307" s="487">
        <v>70.569999999999993</v>
      </c>
      <c r="H2307" s="487">
        <v>0</v>
      </c>
      <c r="I2307" s="487">
        <v>0</v>
      </c>
      <c r="J2307" s="487">
        <v>0.02</v>
      </c>
    </row>
    <row r="2308" spans="1:10" x14ac:dyDescent="0.25">
      <c r="A2308" s="487">
        <v>96541</v>
      </c>
      <c r="B2308" s="6" t="s">
        <v>2044</v>
      </c>
      <c r="C2308" s="6" t="s">
        <v>87</v>
      </c>
      <c r="D2308" s="6" t="s">
        <v>108</v>
      </c>
      <c r="E2308" s="487">
        <v>200.96</v>
      </c>
      <c r="F2308" s="487">
        <v>110.37</v>
      </c>
      <c r="G2308" s="487">
        <v>90.5</v>
      </c>
      <c r="H2308" s="487">
        <v>0.01</v>
      </c>
      <c r="I2308" s="487">
        <v>0</v>
      </c>
      <c r="J2308" s="487">
        <v>0.08</v>
      </c>
    </row>
    <row r="2309" spans="1:10" x14ac:dyDescent="0.25">
      <c r="A2309" s="487">
        <v>96542</v>
      </c>
      <c r="B2309" s="6" t="s">
        <v>2045</v>
      </c>
      <c r="C2309" s="6" t="s">
        <v>87</v>
      </c>
      <c r="D2309" s="6" t="s">
        <v>108</v>
      </c>
      <c r="E2309" s="487">
        <v>100.88</v>
      </c>
      <c r="F2309" s="487">
        <v>50.71</v>
      </c>
      <c r="G2309" s="487">
        <v>50.16</v>
      </c>
      <c r="H2309" s="487">
        <v>0</v>
      </c>
      <c r="I2309" s="487">
        <v>0</v>
      </c>
      <c r="J2309" s="487">
        <v>0.01</v>
      </c>
    </row>
    <row r="2310" spans="1:10" x14ac:dyDescent="0.25">
      <c r="A2310" s="487">
        <v>96543</v>
      </c>
      <c r="B2310" s="6" t="s">
        <v>2046</v>
      </c>
      <c r="C2310" s="6" t="s">
        <v>77</v>
      </c>
      <c r="D2310" s="6" t="s">
        <v>108</v>
      </c>
      <c r="E2310" s="487">
        <v>17.62</v>
      </c>
      <c r="F2310" s="487">
        <v>6.5</v>
      </c>
      <c r="G2310" s="487">
        <v>11.12</v>
      </c>
      <c r="H2310" s="487">
        <v>0</v>
      </c>
      <c r="I2310" s="487">
        <v>0</v>
      </c>
      <c r="J2310" s="487">
        <v>0</v>
      </c>
    </row>
    <row r="2311" spans="1:10" x14ac:dyDescent="0.25">
      <c r="A2311" s="487">
        <v>97747</v>
      </c>
      <c r="B2311" s="6" t="s">
        <v>2047</v>
      </c>
      <c r="C2311" s="6" t="s">
        <v>87</v>
      </c>
      <c r="D2311" s="6" t="s">
        <v>108</v>
      </c>
      <c r="E2311" s="487">
        <v>215.16</v>
      </c>
      <c r="F2311" s="487">
        <v>90.4</v>
      </c>
      <c r="G2311" s="487">
        <v>122.76</v>
      </c>
      <c r="H2311" s="487">
        <v>1.96</v>
      </c>
      <c r="I2311" s="487">
        <v>0</v>
      </c>
      <c r="J2311" s="487">
        <v>0.04</v>
      </c>
    </row>
    <row r="2312" spans="1:10" x14ac:dyDescent="0.25">
      <c r="A2312" s="487">
        <v>101791</v>
      </c>
      <c r="B2312" s="6" t="s">
        <v>2048</v>
      </c>
      <c r="C2312" s="6" t="s">
        <v>79</v>
      </c>
      <c r="D2312" s="6" t="s">
        <v>108</v>
      </c>
      <c r="E2312" s="487">
        <v>22.62</v>
      </c>
      <c r="F2312" s="487">
        <v>1.82</v>
      </c>
      <c r="G2312" s="487">
        <v>20.8</v>
      </c>
      <c r="H2312" s="487">
        <v>0</v>
      </c>
      <c r="I2312" s="487">
        <v>0</v>
      </c>
      <c r="J2312" s="487">
        <v>0</v>
      </c>
    </row>
    <row r="2313" spans="1:10" x14ac:dyDescent="0.25">
      <c r="A2313" s="487">
        <v>101792</v>
      </c>
      <c r="B2313" s="6" t="s">
        <v>2049</v>
      </c>
      <c r="C2313" s="6" t="s">
        <v>62</v>
      </c>
      <c r="D2313" s="6" t="s">
        <v>108</v>
      </c>
      <c r="E2313" s="487">
        <v>14.64</v>
      </c>
      <c r="F2313" s="487">
        <v>6.05</v>
      </c>
      <c r="G2313" s="487">
        <v>8.59</v>
      </c>
      <c r="H2313" s="487">
        <v>0</v>
      </c>
      <c r="I2313" s="487">
        <v>0</v>
      </c>
      <c r="J2313" s="487">
        <v>0</v>
      </c>
    </row>
    <row r="2314" spans="1:10" x14ac:dyDescent="0.25">
      <c r="A2314" s="487">
        <v>101793</v>
      </c>
      <c r="B2314" s="6" t="s">
        <v>2050</v>
      </c>
      <c r="C2314" s="6" t="s">
        <v>62</v>
      </c>
      <c r="D2314" s="6" t="s">
        <v>108</v>
      </c>
      <c r="E2314" s="487">
        <v>22.74</v>
      </c>
      <c r="F2314" s="487">
        <v>8.1199999999999992</v>
      </c>
      <c r="G2314" s="487">
        <v>14.62</v>
      </c>
      <c r="H2314" s="487">
        <v>0</v>
      </c>
      <c r="I2314" s="487">
        <v>0</v>
      </c>
      <c r="J2314" s="487">
        <v>0</v>
      </c>
    </row>
    <row r="2315" spans="1:10" x14ac:dyDescent="0.25">
      <c r="A2315" s="487">
        <v>101969</v>
      </c>
      <c r="B2315" s="6" t="s">
        <v>2051</v>
      </c>
      <c r="C2315" s="6" t="s">
        <v>87</v>
      </c>
      <c r="D2315" s="6" t="s">
        <v>108</v>
      </c>
      <c r="E2315" s="487">
        <v>246.36</v>
      </c>
      <c r="F2315" s="487">
        <v>23.23</v>
      </c>
      <c r="G2315" s="487">
        <v>223.07</v>
      </c>
      <c r="H2315" s="487">
        <v>0</v>
      </c>
      <c r="I2315" s="487">
        <v>0</v>
      </c>
      <c r="J2315" s="487">
        <v>0.06</v>
      </c>
    </row>
    <row r="2316" spans="1:10" x14ac:dyDescent="0.25">
      <c r="A2316" s="487">
        <v>101971</v>
      </c>
      <c r="B2316" s="6" t="s">
        <v>2052</v>
      </c>
      <c r="C2316" s="6" t="s">
        <v>87</v>
      </c>
      <c r="D2316" s="6" t="s">
        <v>108</v>
      </c>
      <c r="E2316" s="487">
        <v>178.33</v>
      </c>
      <c r="F2316" s="487">
        <v>23.23</v>
      </c>
      <c r="G2316" s="487">
        <v>155.04</v>
      </c>
      <c r="H2316" s="487">
        <v>0</v>
      </c>
      <c r="I2316" s="487">
        <v>0</v>
      </c>
      <c r="J2316" s="487">
        <v>0.06</v>
      </c>
    </row>
    <row r="2317" spans="1:10" x14ac:dyDescent="0.25">
      <c r="A2317" s="487">
        <v>101973</v>
      </c>
      <c r="B2317" s="6" t="s">
        <v>2053</v>
      </c>
      <c r="C2317" s="6" t="s">
        <v>87</v>
      </c>
      <c r="D2317" s="6" t="s">
        <v>108</v>
      </c>
      <c r="E2317" s="487">
        <v>141.84</v>
      </c>
      <c r="F2317" s="487">
        <v>25.28</v>
      </c>
      <c r="G2317" s="487">
        <v>116.51</v>
      </c>
      <c r="H2317" s="487">
        <v>0.01</v>
      </c>
      <c r="I2317" s="487">
        <v>0</v>
      </c>
      <c r="J2317" s="487">
        <v>0.04</v>
      </c>
    </row>
    <row r="2318" spans="1:10" x14ac:dyDescent="0.25">
      <c r="A2318" s="487">
        <v>101974</v>
      </c>
      <c r="B2318" s="6" t="s">
        <v>2054</v>
      </c>
      <c r="C2318" s="6" t="s">
        <v>87</v>
      </c>
      <c r="D2318" s="6" t="s">
        <v>108</v>
      </c>
      <c r="E2318" s="487">
        <v>398.95</v>
      </c>
      <c r="F2318" s="487">
        <v>189.86</v>
      </c>
      <c r="G2318" s="487">
        <v>209.04</v>
      </c>
      <c r="H2318" s="487">
        <v>0.01</v>
      </c>
      <c r="I2318" s="487">
        <v>0</v>
      </c>
      <c r="J2318" s="487">
        <v>0.04</v>
      </c>
    </row>
    <row r="2319" spans="1:10" x14ac:dyDescent="0.25">
      <c r="A2319" s="487">
        <v>101975</v>
      </c>
      <c r="B2319" s="6" t="s">
        <v>2055</v>
      </c>
      <c r="C2319" s="6" t="s">
        <v>87</v>
      </c>
      <c r="D2319" s="6" t="s">
        <v>108</v>
      </c>
      <c r="E2319" s="487">
        <v>335.19</v>
      </c>
      <c r="F2319" s="487">
        <v>151.31</v>
      </c>
      <c r="G2319" s="487">
        <v>183.85</v>
      </c>
      <c r="H2319" s="487">
        <v>0</v>
      </c>
      <c r="I2319" s="487">
        <v>0</v>
      </c>
      <c r="J2319" s="487">
        <v>0.03</v>
      </c>
    </row>
    <row r="2320" spans="1:10" x14ac:dyDescent="0.25">
      <c r="A2320" s="487">
        <v>101977</v>
      </c>
      <c r="B2320" s="6" t="s">
        <v>2056</v>
      </c>
      <c r="C2320" s="6" t="s">
        <v>87</v>
      </c>
      <c r="D2320" s="6" t="s">
        <v>108</v>
      </c>
      <c r="E2320" s="487">
        <v>329.6</v>
      </c>
      <c r="F2320" s="487">
        <v>129.83000000000001</v>
      </c>
      <c r="G2320" s="487">
        <v>170.75</v>
      </c>
      <c r="H2320" s="487">
        <v>28.97</v>
      </c>
      <c r="I2320" s="487">
        <v>0</v>
      </c>
      <c r="J2320" s="487">
        <v>0.05</v>
      </c>
    </row>
    <row r="2321" spans="1:10" x14ac:dyDescent="0.25">
      <c r="A2321" s="487">
        <v>101980</v>
      </c>
      <c r="B2321" s="6" t="s">
        <v>2057</v>
      </c>
      <c r="C2321" s="6" t="s">
        <v>87</v>
      </c>
      <c r="D2321" s="6" t="s">
        <v>108</v>
      </c>
      <c r="E2321" s="487">
        <v>308.43</v>
      </c>
      <c r="F2321" s="487">
        <v>104.36</v>
      </c>
      <c r="G2321" s="487">
        <v>162.63999999999999</v>
      </c>
      <c r="H2321" s="487">
        <v>41.38</v>
      </c>
      <c r="I2321" s="487">
        <v>0</v>
      </c>
      <c r="J2321" s="487">
        <v>0.05</v>
      </c>
    </row>
    <row r="2322" spans="1:10" x14ac:dyDescent="0.25">
      <c r="A2322" s="487">
        <v>101981</v>
      </c>
      <c r="B2322" s="6" t="s">
        <v>2058</v>
      </c>
      <c r="C2322" s="6" t="s">
        <v>87</v>
      </c>
      <c r="D2322" s="6" t="s">
        <v>108</v>
      </c>
      <c r="E2322" s="487">
        <v>275.26</v>
      </c>
      <c r="F2322" s="487">
        <v>88.05</v>
      </c>
      <c r="G2322" s="487">
        <v>145.80000000000001</v>
      </c>
      <c r="H2322" s="487">
        <v>41.38</v>
      </c>
      <c r="I2322" s="487">
        <v>0</v>
      </c>
      <c r="J2322" s="487">
        <v>0.03</v>
      </c>
    </row>
    <row r="2323" spans="1:10" x14ac:dyDescent="0.25">
      <c r="A2323" s="487">
        <v>101982</v>
      </c>
      <c r="B2323" s="6" t="s">
        <v>2059</v>
      </c>
      <c r="C2323" s="6" t="s">
        <v>87</v>
      </c>
      <c r="D2323" s="6" t="s">
        <v>108</v>
      </c>
      <c r="E2323" s="487">
        <v>242.86</v>
      </c>
      <c r="F2323" s="487">
        <v>81.3</v>
      </c>
      <c r="G2323" s="487">
        <v>120.16</v>
      </c>
      <c r="H2323" s="487">
        <v>41.38</v>
      </c>
      <c r="I2323" s="487">
        <v>0</v>
      </c>
      <c r="J2323" s="487">
        <v>0.02</v>
      </c>
    </row>
    <row r="2324" spans="1:10" x14ac:dyDescent="0.25">
      <c r="A2324" s="487">
        <v>101983</v>
      </c>
      <c r="B2324" s="6" t="s">
        <v>2060</v>
      </c>
      <c r="C2324" s="6" t="s">
        <v>87</v>
      </c>
      <c r="D2324" s="6" t="s">
        <v>108</v>
      </c>
      <c r="E2324" s="487">
        <v>222.43</v>
      </c>
      <c r="F2324" s="487">
        <v>77.14</v>
      </c>
      <c r="G2324" s="487">
        <v>103.88</v>
      </c>
      <c r="H2324" s="487">
        <v>41.39</v>
      </c>
      <c r="I2324" s="487">
        <v>0</v>
      </c>
      <c r="J2324" s="487">
        <v>0.02</v>
      </c>
    </row>
    <row r="2325" spans="1:10" x14ac:dyDescent="0.25">
      <c r="A2325" s="487">
        <v>101985</v>
      </c>
      <c r="B2325" s="6" t="s">
        <v>2061</v>
      </c>
      <c r="C2325" s="6" t="s">
        <v>87</v>
      </c>
      <c r="D2325" s="6" t="s">
        <v>108</v>
      </c>
      <c r="E2325" s="487">
        <v>275.81</v>
      </c>
      <c r="F2325" s="487">
        <v>27.23</v>
      </c>
      <c r="G2325" s="487">
        <v>248.48</v>
      </c>
      <c r="H2325" s="487">
        <v>0</v>
      </c>
      <c r="I2325" s="487">
        <v>0</v>
      </c>
      <c r="J2325" s="487">
        <v>0.1</v>
      </c>
    </row>
    <row r="2326" spans="1:10" x14ac:dyDescent="0.25">
      <c r="A2326" s="487">
        <v>101986</v>
      </c>
      <c r="B2326" s="6" t="s">
        <v>2062</v>
      </c>
      <c r="C2326" s="6" t="s">
        <v>87</v>
      </c>
      <c r="D2326" s="6" t="s">
        <v>108</v>
      </c>
      <c r="E2326" s="487">
        <v>189.32</v>
      </c>
      <c r="F2326" s="487">
        <v>27.24</v>
      </c>
      <c r="G2326" s="487">
        <v>161.97999999999999</v>
      </c>
      <c r="H2326" s="487">
        <v>0</v>
      </c>
      <c r="I2326" s="487">
        <v>0</v>
      </c>
      <c r="J2326" s="487">
        <v>0.1</v>
      </c>
    </row>
    <row r="2327" spans="1:10" x14ac:dyDescent="0.25">
      <c r="A2327" s="487">
        <v>101987</v>
      </c>
      <c r="B2327" s="6" t="s">
        <v>2063</v>
      </c>
      <c r="C2327" s="6" t="s">
        <v>87</v>
      </c>
      <c r="D2327" s="6" t="s">
        <v>108</v>
      </c>
      <c r="E2327" s="487">
        <v>162.30000000000001</v>
      </c>
      <c r="F2327" s="487">
        <v>26.57</v>
      </c>
      <c r="G2327" s="487">
        <v>135.65</v>
      </c>
      <c r="H2327" s="487">
        <v>0.01</v>
      </c>
      <c r="I2327" s="487">
        <v>0</v>
      </c>
      <c r="J2327" s="487">
        <v>7.0000000000000007E-2</v>
      </c>
    </row>
    <row r="2328" spans="1:10" x14ac:dyDescent="0.25">
      <c r="A2328" s="487">
        <v>101988</v>
      </c>
      <c r="B2328" s="6" t="s">
        <v>2064</v>
      </c>
      <c r="C2328" s="6" t="s">
        <v>87</v>
      </c>
      <c r="D2328" s="6" t="s">
        <v>108</v>
      </c>
      <c r="E2328" s="487">
        <v>252.61</v>
      </c>
      <c r="F2328" s="487">
        <v>27.89</v>
      </c>
      <c r="G2328" s="487">
        <v>224.62</v>
      </c>
      <c r="H2328" s="487">
        <v>0.01</v>
      </c>
      <c r="I2328" s="487">
        <v>0</v>
      </c>
      <c r="J2328" s="487">
        <v>0.09</v>
      </c>
    </row>
    <row r="2329" spans="1:10" x14ac:dyDescent="0.25">
      <c r="A2329" s="487">
        <v>101989</v>
      </c>
      <c r="B2329" s="6" t="s">
        <v>2065</v>
      </c>
      <c r="C2329" s="6" t="s">
        <v>87</v>
      </c>
      <c r="D2329" s="6" t="s">
        <v>108</v>
      </c>
      <c r="E2329" s="487">
        <v>185.43</v>
      </c>
      <c r="F2329" s="487">
        <v>27.9</v>
      </c>
      <c r="G2329" s="487">
        <v>157.43</v>
      </c>
      <c r="H2329" s="487">
        <v>0.01</v>
      </c>
      <c r="I2329" s="487">
        <v>0</v>
      </c>
      <c r="J2329" s="487">
        <v>0.09</v>
      </c>
    </row>
    <row r="2330" spans="1:10" x14ac:dyDescent="0.25">
      <c r="A2330" s="487">
        <v>101990</v>
      </c>
      <c r="B2330" s="6" t="s">
        <v>2066</v>
      </c>
      <c r="C2330" s="6" t="s">
        <v>87</v>
      </c>
      <c r="D2330" s="6" t="s">
        <v>108</v>
      </c>
      <c r="E2330" s="487">
        <v>152.6</v>
      </c>
      <c r="F2330" s="487">
        <v>27.48</v>
      </c>
      <c r="G2330" s="487">
        <v>125.06</v>
      </c>
      <c r="H2330" s="487">
        <v>0.01</v>
      </c>
      <c r="I2330" s="487">
        <v>0</v>
      </c>
      <c r="J2330" s="487">
        <v>0.05</v>
      </c>
    </row>
    <row r="2331" spans="1:10" x14ac:dyDescent="0.25">
      <c r="A2331" s="487">
        <v>101991</v>
      </c>
      <c r="B2331" s="6" t="s">
        <v>2067</v>
      </c>
      <c r="C2331" s="6" t="s">
        <v>87</v>
      </c>
      <c r="D2331" s="6" t="s">
        <v>108</v>
      </c>
      <c r="E2331" s="487">
        <v>272.41000000000003</v>
      </c>
      <c r="F2331" s="487">
        <v>31.27</v>
      </c>
      <c r="G2331" s="487">
        <v>241</v>
      </c>
      <c r="H2331" s="487">
        <v>0.02</v>
      </c>
      <c r="I2331" s="487">
        <v>0</v>
      </c>
      <c r="J2331" s="487">
        <v>0.12</v>
      </c>
    </row>
    <row r="2332" spans="1:10" x14ac:dyDescent="0.25">
      <c r="A2332" s="487">
        <v>101992</v>
      </c>
      <c r="B2332" s="6" t="s">
        <v>2068</v>
      </c>
      <c r="C2332" s="6" t="s">
        <v>87</v>
      </c>
      <c r="D2332" s="6" t="s">
        <v>108</v>
      </c>
      <c r="E2332" s="487">
        <v>189.72</v>
      </c>
      <c r="F2332" s="487">
        <v>31.28</v>
      </c>
      <c r="G2332" s="487">
        <v>158.30000000000001</v>
      </c>
      <c r="H2332" s="487">
        <v>0.02</v>
      </c>
      <c r="I2332" s="487">
        <v>0</v>
      </c>
      <c r="J2332" s="487">
        <v>0.12</v>
      </c>
    </row>
    <row r="2333" spans="1:10" x14ac:dyDescent="0.25">
      <c r="A2333" s="487">
        <v>101993</v>
      </c>
      <c r="B2333" s="6" t="s">
        <v>2069</v>
      </c>
      <c r="C2333" s="6" t="s">
        <v>87</v>
      </c>
      <c r="D2333" s="6" t="s">
        <v>108</v>
      </c>
      <c r="E2333" s="487">
        <v>188.41</v>
      </c>
      <c r="F2333" s="487">
        <v>28.68</v>
      </c>
      <c r="G2333" s="487">
        <v>159.63999999999999</v>
      </c>
      <c r="H2333" s="487">
        <v>0.01</v>
      </c>
      <c r="I2333" s="487">
        <v>0</v>
      </c>
      <c r="J2333" s="487">
        <v>0.08</v>
      </c>
    </row>
    <row r="2334" spans="1:10" x14ac:dyDescent="0.25">
      <c r="A2334" s="487">
        <v>101994</v>
      </c>
      <c r="B2334" s="6" t="s">
        <v>2070</v>
      </c>
      <c r="C2334" s="6" t="s">
        <v>87</v>
      </c>
      <c r="D2334" s="6" t="s">
        <v>108</v>
      </c>
      <c r="E2334" s="487">
        <v>272.11</v>
      </c>
      <c r="F2334" s="487">
        <v>25.95</v>
      </c>
      <c r="G2334" s="487">
        <v>246.08</v>
      </c>
      <c r="H2334" s="487">
        <v>0.01</v>
      </c>
      <c r="I2334" s="487">
        <v>0</v>
      </c>
      <c r="J2334" s="487">
        <v>7.0000000000000007E-2</v>
      </c>
    </row>
    <row r="2335" spans="1:10" x14ac:dyDescent="0.25">
      <c r="A2335" s="487">
        <v>101995</v>
      </c>
      <c r="B2335" s="6" t="s">
        <v>2071</v>
      </c>
      <c r="C2335" s="6" t="s">
        <v>87</v>
      </c>
      <c r="D2335" s="6" t="s">
        <v>108</v>
      </c>
      <c r="E2335" s="487">
        <v>196.69</v>
      </c>
      <c r="F2335" s="487">
        <v>25.95</v>
      </c>
      <c r="G2335" s="487">
        <v>170.66</v>
      </c>
      <c r="H2335" s="487">
        <v>0.01</v>
      </c>
      <c r="I2335" s="487">
        <v>0</v>
      </c>
      <c r="J2335" s="487">
        <v>7.0000000000000007E-2</v>
      </c>
    </row>
    <row r="2336" spans="1:10" x14ac:dyDescent="0.25">
      <c r="A2336" s="487">
        <v>101996</v>
      </c>
      <c r="B2336" s="6" t="s">
        <v>2072</v>
      </c>
      <c r="C2336" s="6" t="s">
        <v>87</v>
      </c>
      <c r="D2336" s="6" t="s">
        <v>108</v>
      </c>
      <c r="E2336" s="487">
        <v>162.59</v>
      </c>
      <c r="F2336" s="487">
        <v>27.38</v>
      </c>
      <c r="G2336" s="487">
        <v>135.16</v>
      </c>
      <c r="H2336" s="487">
        <v>0.01</v>
      </c>
      <c r="I2336" s="487">
        <v>0</v>
      </c>
      <c r="J2336" s="487">
        <v>0.04</v>
      </c>
    </row>
    <row r="2337" spans="1:10" x14ac:dyDescent="0.25">
      <c r="A2337" s="487">
        <v>101997</v>
      </c>
      <c r="B2337" s="6" t="s">
        <v>2073</v>
      </c>
      <c r="C2337" s="6" t="s">
        <v>87</v>
      </c>
      <c r="D2337" s="6" t="s">
        <v>108</v>
      </c>
      <c r="E2337" s="487">
        <v>274.27999999999997</v>
      </c>
      <c r="F2337" s="487">
        <v>30.95</v>
      </c>
      <c r="G2337" s="487">
        <v>243.2</v>
      </c>
      <c r="H2337" s="487">
        <v>0.02</v>
      </c>
      <c r="I2337" s="487">
        <v>0</v>
      </c>
      <c r="J2337" s="487">
        <v>0.11</v>
      </c>
    </row>
    <row r="2338" spans="1:10" x14ac:dyDescent="0.25">
      <c r="A2338" s="487">
        <v>101998</v>
      </c>
      <c r="B2338" s="6" t="s">
        <v>2074</v>
      </c>
      <c r="C2338" s="6" t="s">
        <v>87</v>
      </c>
      <c r="D2338" s="6" t="s">
        <v>108</v>
      </c>
      <c r="E2338" s="487">
        <v>189.72</v>
      </c>
      <c r="F2338" s="487">
        <v>30.96</v>
      </c>
      <c r="G2338" s="487">
        <v>158.63</v>
      </c>
      <c r="H2338" s="487">
        <v>0.02</v>
      </c>
      <c r="I2338" s="487">
        <v>0</v>
      </c>
      <c r="J2338" s="487">
        <v>0.11</v>
      </c>
    </row>
    <row r="2339" spans="1:10" x14ac:dyDescent="0.25">
      <c r="A2339" s="487">
        <v>101999</v>
      </c>
      <c r="B2339" s="6" t="s">
        <v>2075</v>
      </c>
      <c r="C2339" s="6" t="s">
        <v>87</v>
      </c>
      <c r="D2339" s="6" t="s">
        <v>108</v>
      </c>
      <c r="E2339" s="487">
        <v>200.79</v>
      </c>
      <c r="F2339" s="487">
        <v>29.34</v>
      </c>
      <c r="G2339" s="487">
        <v>171.36</v>
      </c>
      <c r="H2339" s="487">
        <v>0.01</v>
      </c>
      <c r="I2339" s="487">
        <v>0</v>
      </c>
      <c r="J2339" s="487">
        <v>0.08</v>
      </c>
    </row>
    <row r="2340" spans="1:10" x14ac:dyDescent="0.25">
      <c r="A2340" s="487">
        <v>102000</v>
      </c>
      <c r="B2340" s="6" t="s">
        <v>2076</v>
      </c>
      <c r="C2340" s="6" t="s">
        <v>87</v>
      </c>
      <c r="D2340" s="6" t="s">
        <v>108</v>
      </c>
      <c r="E2340" s="487">
        <v>395.12</v>
      </c>
      <c r="F2340" s="487">
        <v>184.87</v>
      </c>
      <c r="G2340" s="487">
        <v>210.17</v>
      </c>
      <c r="H2340" s="487">
        <v>0.01</v>
      </c>
      <c r="I2340" s="487">
        <v>0</v>
      </c>
      <c r="J2340" s="487">
        <v>7.0000000000000007E-2</v>
      </c>
    </row>
    <row r="2341" spans="1:10" x14ac:dyDescent="0.25">
      <c r="A2341" s="487">
        <v>102001</v>
      </c>
      <c r="B2341" s="6" t="s">
        <v>2077</v>
      </c>
      <c r="C2341" s="6" t="s">
        <v>87</v>
      </c>
      <c r="D2341" s="6" t="s">
        <v>108</v>
      </c>
      <c r="E2341" s="487">
        <v>334.83</v>
      </c>
      <c r="F2341" s="487">
        <v>147.27000000000001</v>
      </c>
      <c r="G2341" s="487">
        <v>187.5</v>
      </c>
      <c r="H2341" s="487">
        <v>0</v>
      </c>
      <c r="I2341" s="487">
        <v>0</v>
      </c>
      <c r="J2341" s="487">
        <v>0.06</v>
      </c>
    </row>
    <row r="2342" spans="1:10" x14ac:dyDescent="0.25">
      <c r="A2342" s="487">
        <v>102002</v>
      </c>
      <c r="B2342" s="6" t="s">
        <v>2078</v>
      </c>
      <c r="C2342" s="6" t="s">
        <v>87</v>
      </c>
      <c r="D2342" s="6" t="s">
        <v>108</v>
      </c>
      <c r="E2342" s="487">
        <v>333.79</v>
      </c>
      <c r="F2342" s="487">
        <v>134.04</v>
      </c>
      <c r="G2342" s="487">
        <v>180.53</v>
      </c>
      <c r="H2342" s="487">
        <v>19.13</v>
      </c>
      <c r="I2342" s="487">
        <v>0</v>
      </c>
      <c r="J2342" s="487">
        <v>0.09</v>
      </c>
    </row>
    <row r="2343" spans="1:10" x14ac:dyDescent="0.25">
      <c r="A2343" s="487">
        <v>102003</v>
      </c>
      <c r="B2343" s="6" t="s">
        <v>2079</v>
      </c>
      <c r="C2343" s="6" t="s">
        <v>87</v>
      </c>
      <c r="D2343" s="6" t="s">
        <v>108</v>
      </c>
      <c r="E2343" s="487">
        <v>312.10000000000002</v>
      </c>
      <c r="F2343" s="487">
        <v>109.08</v>
      </c>
      <c r="G2343" s="487">
        <v>175.6</v>
      </c>
      <c r="H2343" s="487">
        <v>27.33</v>
      </c>
      <c r="I2343" s="487">
        <v>0</v>
      </c>
      <c r="J2343" s="487">
        <v>0.09</v>
      </c>
    </row>
    <row r="2344" spans="1:10" x14ac:dyDescent="0.25">
      <c r="A2344" s="487">
        <v>102004</v>
      </c>
      <c r="B2344" s="6" t="s">
        <v>2080</v>
      </c>
      <c r="C2344" s="6" t="s">
        <v>87</v>
      </c>
      <c r="D2344" s="6" t="s">
        <v>108</v>
      </c>
      <c r="E2344" s="487">
        <v>283.45999999999998</v>
      </c>
      <c r="F2344" s="487">
        <v>90.84</v>
      </c>
      <c r="G2344" s="487">
        <v>165.24</v>
      </c>
      <c r="H2344" s="487">
        <v>27.33</v>
      </c>
      <c r="I2344" s="487">
        <v>0</v>
      </c>
      <c r="J2344" s="487">
        <v>0.05</v>
      </c>
    </row>
    <row r="2345" spans="1:10" x14ac:dyDescent="0.25">
      <c r="A2345" s="487">
        <v>102005</v>
      </c>
      <c r="B2345" s="6" t="s">
        <v>2081</v>
      </c>
      <c r="C2345" s="6" t="s">
        <v>87</v>
      </c>
      <c r="D2345" s="6" t="s">
        <v>108</v>
      </c>
      <c r="E2345" s="487">
        <v>247.83</v>
      </c>
      <c r="F2345" s="487">
        <v>83.65</v>
      </c>
      <c r="G2345" s="487">
        <v>136.81</v>
      </c>
      <c r="H2345" s="487">
        <v>27.33</v>
      </c>
      <c r="I2345" s="487">
        <v>0</v>
      </c>
      <c r="J2345" s="487">
        <v>0.04</v>
      </c>
    </row>
    <row r="2346" spans="1:10" x14ac:dyDescent="0.25">
      <c r="A2346" s="487">
        <v>102006</v>
      </c>
      <c r="B2346" s="6" t="s">
        <v>2082</v>
      </c>
      <c r="C2346" s="6" t="s">
        <v>87</v>
      </c>
      <c r="D2346" s="6" t="s">
        <v>108</v>
      </c>
      <c r="E2346" s="487">
        <v>225.34</v>
      </c>
      <c r="F2346" s="487">
        <v>79.2</v>
      </c>
      <c r="G2346" s="487">
        <v>118.77</v>
      </c>
      <c r="H2346" s="487">
        <v>27.33</v>
      </c>
      <c r="I2346" s="487">
        <v>0</v>
      </c>
      <c r="J2346" s="487">
        <v>0.04</v>
      </c>
    </row>
    <row r="2347" spans="1:10" x14ac:dyDescent="0.25">
      <c r="A2347" s="487">
        <v>102007</v>
      </c>
      <c r="B2347" s="6" t="s">
        <v>2083</v>
      </c>
      <c r="C2347" s="6" t="s">
        <v>87</v>
      </c>
      <c r="D2347" s="6" t="s">
        <v>108</v>
      </c>
      <c r="E2347" s="487">
        <v>392.77</v>
      </c>
      <c r="F2347" s="487">
        <v>189.05</v>
      </c>
      <c r="G2347" s="487">
        <v>203.66</v>
      </c>
      <c r="H2347" s="487">
        <v>0.01</v>
      </c>
      <c r="I2347" s="487">
        <v>0</v>
      </c>
      <c r="J2347" s="487">
        <v>0.05</v>
      </c>
    </row>
    <row r="2348" spans="1:10" x14ac:dyDescent="0.25">
      <c r="A2348" s="487">
        <v>102008</v>
      </c>
      <c r="B2348" s="6" t="s">
        <v>2084</v>
      </c>
      <c r="C2348" s="6" t="s">
        <v>87</v>
      </c>
      <c r="D2348" s="6" t="s">
        <v>108</v>
      </c>
      <c r="E2348" s="487">
        <v>324.94</v>
      </c>
      <c r="F2348" s="487">
        <v>149.68</v>
      </c>
      <c r="G2348" s="487">
        <v>175.22</v>
      </c>
      <c r="H2348" s="487">
        <v>0</v>
      </c>
      <c r="I2348" s="487">
        <v>0</v>
      </c>
      <c r="J2348" s="487">
        <v>0.04</v>
      </c>
    </row>
    <row r="2349" spans="1:10" x14ac:dyDescent="0.25">
      <c r="A2349" s="487">
        <v>102009</v>
      </c>
      <c r="B2349" s="6" t="s">
        <v>2085</v>
      </c>
      <c r="C2349" s="6" t="s">
        <v>87</v>
      </c>
      <c r="D2349" s="6" t="s">
        <v>108</v>
      </c>
      <c r="E2349" s="487">
        <v>329.53</v>
      </c>
      <c r="F2349" s="487">
        <v>133.52000000000001</v>
      </c>
      <c r="G2349" s="487">
        <v>170.01</v>
      </c>
      <c r="H2349" s="487">
        <v>25.92</v>
      </c>
      <c r="I2349" s="487">
        <v>0</v>
      </c>
      <c r="J2349" s="487">
        <v>0.08</v>
      </c>
    </row>
    <row r="2350" spans="1:10" x14ac:dyDescent="0.25">
      <c r="A2350" s="487">
        <v>102010</v>
      </c>
      <c r="B2350" s="6" t="s">
        <v>2086</v>
      </c>
      <c r="C2350" s="6" t="s">
        <v>87</v>
      </c>
      <c r="D2350" s="6" t="s">
        <v>108</v>
      </c>
      <c r="E2350" s="487">
        <v>305.14999999999998</v>
      </c>
      <c r="F2350" s="487">
        <v>107.75</v>
      </c>
      <c r="G2350" s="487">
        <v>160.28</v>
      </c>
      <c r="H2350" s="487">
        <v>37.049999999999997</v>
      </c>
      <c r="I2350" s="487">
        <v>0</v>
      </c>
      <c r="J2350" s="487">
        <v>7.0000000000000007E-2</v>
      </c>
    </row>
    <row r="2351" spans="1:10" x14ac:dyDescent="0.25">
      <c r="A2351" s="487">
        <v>102011</v>
      </c>
      <c r="B2351" s="6" t="s">
        <v>2087</v>
      </c>
      <c r="C2351" s="6" t="s">
        <v>87</v>
      </c>
      <c r="D2351" s="6" t="s">
        <v>108</v>
      </c>
      <c r="E2351" s="487">
        <v>269.58999999999997</v>
      </c>
      <c r="F2351" s="487">
        <v>90.1</v>
      </c>
      <c r="G2351" s="487">
        <v>142.4</v>
      </c>
      <c r="H2351" s="487">
        <v>37.049999999999997</v>
      </c>
      <c r="I2351" s="487">
        <v>0</v>
      </c>
      <c r="J2351" s="487">
        <v>0.04</v>
      </c>
    </row>
    <row r="2352" spans="1:10" x14ac:dyDescent="0.25">
      <c r="A2352" s="487">
        <v>102012</v>
      </c>
      <c r="B2352" s="6" t="s">
        <v>2088</v>
      </c>
      <c r="C2352" s="6" t="s">
        <v>87</v>
      </c>
      <c r="D2352" s="6" t="s">
        <v>108</v>
      </c>
      <c r="E2352" s="487">
        <v>236.51</v>
      </c>
      <c r="F2352" s="487">
        <v>82.84</v>
      </c>
      <c r="G2352" s="487">
        <v>116.59</v>
      </c>
      <c r="H2352" s="487">
        <v>37.049999999999997</v>
      </c>
      <c r="I2352" s="487">
        <v>0</v>
      </c>
      <c r="J2352" s="487">
        <v>0.03</v>
      </c>
    </row>
    <row r="2353" spans="1:10" x14ac:dyDescent="0.25">
      <c r="A2353" s="487">
        <v>102013</v>
      </c>
      <c r="B2353" s="6" t="s">
        <v>2089</v>
      </c>
      <c r="C2353" s="6" t="s">
        <v>87</v>
      </c>
      <c r="D2353" s="6" t="s">
        <v>108</v>
      </c>
      <c r="E2353" s="487">
        <v>218.17</v>
      </c>
      <c r="F2353" s="487">
        <v>78.63</v>
      </c>
      <c r="G2353" s="487">
        <v>102.46</v>
      </c>
      <c r="H2353" s="487">
        <v>37.049999999999997</v>
      </c>
      <c r="I2353" s="487">
        <v>0</v>
      </c>
      <c r="J2353" s="487">
        <v>0.03</v>
      </c>
    </row>
    <row r="2354" spans="1:10" x14ac:dyDescent="0.25">
      <c r="A2354" s="487">
        <v>102014</v>
      </c>
      <c r="B2354" s="6" t="s">
        <v>2090</v>
      </c>
      <c r="C2354" s="6" t="s">
        <v>87</v>
      </c>
      <c r="D2354" s="6" t="s">
        <v>108</v>
      </c>
      <c r="E2354" s="487">
        <v>420.89</v>
      </c>
      <c r="F2354" s="487">
        <v>186.68</v>
      </c>
      <c r="G2354" s="487">
        <v>234.12</v>
      </c>
      <c r="H2354" s="487">
        <v>0.01</v>
      </c>
      <c r="I2354" s="487">
        <v>0</v>
      </c>
      <c r="J2354" s="487">
        <v>0.08</v>
      </c>
    </row>
    <row r="2355" spans="1:10" x14ac:dyDescent="0.25">
      <c r="A2355" s="487">
        <v>102015</v>
      </c>
      <c r="B2355" s="6" t="s">
        <v>2091</v>
      </c>
      <c r="C2355" s="6" t="s">
        <v>87</v>
      </c>
      <c r="D2355" s="6" t="s">
        <v>108</v>
      </c>
      <c r="E2355" s="487">
        <v>349.39</v>
      </c>
      <c r="F2355" s="487">
        <v>148.36000000000001</v>
      </c>
      <c r="G2355" s="487">
        <v>200.96</v>
      </c>
      <c r="H2355" s="487">
        <v>0</v>
      </c>
      <c r="I2355" s="487">
        <v>0</v>
      </c>
      <c r="J2355" s="487">
        <v>7.0000000000000007E-2</v>
      </c>
    </row>
    <row r="2356" spans="1:10" x14ac:dyDescent="0.25">
      <c r="A2356" s="487">
        <v>102016</v>
      </c>
      <c r="B2356" s="6" t="s">
        <v>2092</v>
      </c>
      <c r="C2356" s="6" t="s">
        <v>87</v>
      </c>
      <c r="D2356" s="6" t="s">
        <v>108</v>
      </c>
      <c r="E2356" s="487">
        <v>328.86</v>
      </c>
      <c r="F2356" s="487">
        <v>137.16</v>
      </c>
      <c r="G2356" s="487">
        <v>174.21</v>
      </c>
      <c r="H2356" s="487">
        <v>17.39</v>
      </c>
      <c r="I2356" s="487">
        <v>0</v>
      </c>
      <c r="J2356" s="487">
        <v>0.1</v>
      </c>
    </row>
    <row r="2357" spans="1:10" x14ac:dyDescent="0.25">
      <c r="A2357" s="487">
        <v>102017</v>
      </c>
      <c r="B2357" s="6" t="s">
        <v>2093</v>
      </c>
      <c r="C2357" s="6" t="s">
        <v>87</v>
      </c>
      <c r="D2357" s="6" t="s">
        <v>108</v>
      </c>
      <c r="E2357" s="487">
        <v>304.56</v>
      </c>
      <c r="F2357" s="487">
        <v>111.93</v>
      </c>
      <c r="G2357" s="487">
        <v>167.64</v>
      </c>
      <c r="H2357" s="487">
        <v>24.89</v>
      </c>
      <c r="I2357" s="487">
        <v>0</v>
      </c>
      <c r="J2357" s="487">
        <v>0.1</v>
      </c>
    </row>
    <row r="2358" spans="1:10" x14ac:dyDescent="0.25">
      <c r="A2358" s="487">
        <v>102036</v>
      </c>
      <c r="B2358" s="6" t="s">
        <v>2094</v>
      </c>
      <c r="C2358" s="6" t="s">
        <v>87</v>
      </c>
      <c r="D2358" s="6" t="s">
        <v>108</v>
      </c>
      <c r="E2358" s="487">
        <v>273.82</v>
      </c>
      <c r="F2358" s="487">
        <v>92.55</v>
      </c>
      <c r="G2358" s="487">
        <v>156.32</v>
      </c>
      <c r="H2358" s="487">
        <v>24.89</v>
      </c>
      <c r="I2358" s="487">
        <v>0</v>
      </c>
      <c r="J2358" s="487">
        <v>0.06</v>
      </c>
    </row>
    <row r="2359" spans="1:10" x14ac:dyDescent="0.25">
      <c r="A2359" s="487">
        <v>102037</v>
      </c>
      <c r="B2359" s="6" t="s">
        <v>2095</v>
      </c>
      <c r="C2359" s="6" t="s">
        <v>87</v>
      </c>
      <c r="D2359" s="6" t="s">
        <v>108</v>
      </c>
      <c r="E2359" s="487">
        <v>238.56</v>
      </c>
      <c r="F2359" s="487">
        <v>84.93</v>
      </c>
      <c r="G2359" s="487">
        <v>128.69</v>
      </c>
      <c r="H2359" s="487">
        <v>24.89</v>
      </c>
      <c r="I2359" s="487">
        <v>0</v>
      </c>
      <c r="J2359" s="487">
        <v>0.05</v>
      </c>
    </row>
    <row r="2360" spans="1:10" x14ac:dyDescent="0.25">
      <c r="A2360" s="487">
        <v>102038</v>
      </c>
      <c r="B2360" s="6" t="s">
        <v>2096</v>
      </c>
      <c r="C2360" s="6" t="s">
        <v>87</v>
      </c>
      <c r="D2360" s="6" t="s">
        <v>108</v>
      </c>
      <c r="E2360" s="487">
        <v>219.03</v>
      </c>
      <c r="F2360" s="487">
        <v>80.52</v>
      </c>
      <c r="G2360" s="487">
        <v>113.58</v>
      </c>
      <c r="H2360" s="487">
        <v>24.89</v>
      </c>
      <c r="I2360" s="487">
        <v>0</v>
      </c>
      <c r="J2360" s="487">
        <v>0.04</v>
      </c>
    </row>
    <row r="2361" spans="1:10" x14ac:dyDescent="0.25">
      <c r="A2361" s="487">
        <v>102039</v>
      </c>
      <c r="B2361" s="6" t="s">
        <v>2097</v>
      </c>
      <c r="C2361" s="6" t="s">
        <v>87</v>
      </c>
      <c r="D2361" s="6" t="s">
        <v>108</v>
      </c>
      <c r="E2361" s="487">
        <v>405.75</v>
      </c>
      <c r="F2361" s="487">
        <v>188.8</v>
      </c>
      <c r="G2361" s="487">
        <v>216.9</v>
      </c>
      <c r="H2361" s="487">
        <v>0.01</v>
      </c>
      <c r="I2361" s="487">
        <v>0</v>
      </c>
      <c r="J2361" s="487">
        <v>0.04</v>
      </c>
    </row>
    <row r="2362" spans="1:10" x14ac:dyDescent="0.25">
      <c r="A2362" s="487">
        <v>102040</v>
      </c>
      <c r="B2362" s="6" t="s">
        <v>2098</v>
      </c>
      <c r="C2362" s="6" t="s">
        <v>87</v>
      </c>
      <c r="D2362" s="6" t="s">
        <v>108</v>
      </c>
      <c r="E2362" s="487">
        <v>334.89</v>
      </c>
      <c r="F2362" s="487">
        <v>149.21</v>
      </c>
      <c r="G2362" s="487">
        <v>185.65</v>
      </c>
      <c r="H2362" s="487">
        <v>0</v>
      </c>
      <c r="I2362" s="487">
        <v>0</v>
      </c>
      <c r="J2362" s="487">
        <v>0.03</v>
      </c>
    </row>
    <row r="2363" spans="1:10" x14ac:dyDescent="0.25">
      <c r="A2363" s="487">
        <v>102041</v>
      </c>
      <c r="B2363" s="6" t="s">
        <v>2099</v>
      </c>
      <c r="C2363" s="6" t="s">
        <v>87</v>
      </c>
      <c r="D2363" s="6" t="s">
        <v>108</v>
      </c>
      <c r="E2363" s="487">
        <v>332.96</v>
      </c>
      <c r="F2363" s="487">
        <v>131.27000000000001</v>
      </c>
      <c r="G2363" s="487">
        <v>178.55</v>
      </c>
      <c r="H2363" s="487">
        <v>23.08</v>
      </c>
      <c r="I2363" s="487">
        <v>0</v>
      </c>
      <c r="J2363" s="487">
        <v>0.06</v>
      </c>
    </row>
    <row r="2364" spans="1:10" x14ac:dyDescent="0.25">
      <c r="A2364" s="487">
        <v>102042</v>
      </c>
      <c r="B2364" s="6" t="s">
        <v>2100</v>
      </c>
      <c r="C2364" s="6" t="s">
        <v>87</v>
      </c>
      <c r="D2364" s="6" t="s">
        <v>108</v>
      </c>
      <c r="E2364" s="487">
        <v>305.14</v>
      </c>
      <c r="F2364" s="487">
        <v>105.28</v>
      </c>
      <c r="G2364" s="487">
        <v>166.85</v>
      </c>
      <c r="H2364" s="487">
        <v>32.96</v>
      </c>
      <c r="I2364" s="487">
        <v>0</v>
      </c>
      <c r="J2364" s="487">
        <v>0.05</v>
      </c>
    </row>
    <row r="2365" spans="1:10" x14ac:dyDescent="0.25">
      <c r="A2365" s="487">
        <v>102043</v>
      </c>
      <c r="B2365" s="6" t="s">
        <v>2101</v>
      </c>
      <c r="C2365" s="6" t="s">
        <v>87</v>
      </c>
      <c r="D2365" s="6" t="s">
        <v>108</v>
      </c>
      <c r="E2365" s="487">
        <v>270.77999999999997</v>
      </c>
      <c r="F2365" s="487">
        <v>88.54</v>
      </c>
      <c r="G2365" s="487">
        <v>149.25</v>
      </c>
      <c r="H2365" s="487">
        <v>32.96</v>
      </c>
      <c r="I2365" s="487">
        <v>0</v>
      </c>
      <c r="J2365" s="487">
        <v>0.03</v>
      </c>
    </row>
    <row r="2366" spans="1:10" x14ac:dyDescent="0.25">
      <c r="A2366" s="487">
        <v>102044</v>
      </c>
      <c r="B2366" s="6" t="s">
        <v>2102</v>
      </c>
      <c r="C2366" s="6" t="s">
        <v>87</v>
      </c>
      <c r="D2366" s="6" t="s">
        <v>108</v>
      </c>
      <c r="E2366" s="487">
        <v>238.27</v>
      </c>
      <c r="F2366" s="487">
        <v>81.760000000000005</v>
      </c>
      <c r="G2366" s="487">
        <v>123.53</v>
      </c>
      <c r="H2366" s="487">
        <v>32.96</v>
      </c>
      <c r="I2366" s="487">
        <v>0</v>
      </c>
      <c r="J2366" s="487">
        <v>0.02</v>
      </c>
    </row>
    <row r="2367" spans="1:10" x14ac:dyDescent="0.25">
      <c r="A2367" s="487">
        <v>102045</v>
      </c>
      <c r="B2367" s="6" t="s">
        <v>2103</v>
      </c>
      <c r="C2367" s="6" t="s">
        <v>87</v>
      </c>
      <c r="D2367" s="6" t="s">
        <v>108</v>
      </c>
      <c r="E2367" s="487">
        <v>218.76</v>
      </c>
      <c r="F2367" s="487">
        <v>77.650000000000006</v>
      </c>
      <c r="G2367" s="487">
        <v>108.12</v>
      </c>
      <c r="H2367" s="487">
        <v>32.97</v>
      </c>
      <c r="I2367" s="487">
        <v>0</v>
      </c>
      <c r="J2367" s="487">
        <v>0.02</v>
      </c>
    </row>
    <row r="2368" spans="1:10" x14ac:dyDescent="0.25">
      <c r="A2368" s="487">
        <v>102046</v>
      </c>
      <c r="B2368" s="6" t="s">
        <v>2104</v>
      </c>
      <c r="C2368" s="6" t="s">
        <v>87</v>
      </c>
      <c r="D2368" s="6" t="s">
        <v>108</v>
      </c>
      <c r="E2368" s="487">
        <v>424.4</v>
      </c>
      <c r="F2368" s="487">
        <v>185.39</v>
      </c>
      <c r="G2368" s="487">
        <v>238.92</v>
      </c>
      <c r="H2368" s="487">
        <v>0.01</v>
      </c>
      <c r="I2368" s="487">
        <v>0</v>
      </c>
      <c r="J2368" s="487">
        <v>0.08</v>
      </c>
    </row>
    <row r="2369" spans="1:10" x14ac:dyDescent="0.25">
      <c r="A2369" s="487">
        <v>102047</v>
      </c>
      <c r="B2369" s="6" t="s">
        <v>2105</v>
      </c>
      <c r="C2369" s="6" t="s">
        <v>87</v>
      </c>
      <c r="D2369" s="6" t="s">
        <v>108</v>
      </c>
      <c r="E2369" s="487">
        <v>357.22</v>
      </c>
      <c r="F2369" s="487">
        <v>146.9</v>
      </c>
      <c r="G2369" s="487">
        <v>210.25</v>
      </c>
      <c r="H2369" s="487">
        <v>0</v>
      </c>
      <c r="I2369" s="487">
        <v>0</v>
      </c>
      <c r="J2369" s="487">
        <v>7.0000000000000007E-2</v>
      </c>
    </row>
    <row r="2370" spans="1:10" x14ac:dyDescent="0.25">
      <c r="A2370" s="487">
        <v>102048</v>
      </c>
      <c r="B2370" s="6" t="s">
        <v>2106</v>
      </c>
      <c r="C2370" s="6" t="s">
        <v>87</v>
      </c>
      <c r="D2370" s="6" t="s">
        <v>108</v>
      </c>
      <c r="E2370" s="487">
        <v>321.64999999999998</v>
      </c>
      <c r="F2370" s="487">
        <v>136.58000000000001</v>
      </c>
      <c r="G2370" s="487">
        <v>173.09</v>
      </c>
      <c r="H2370" s="487">
        <v>11.89</v>
      </c>
      <c r="I2370" s="487">
        <v>0</v>
      </c>
      <c r="J2370" s="487">
        <v>0.09</v>
      </c>
    </row>
    <row r="2371" spans="1:10" x14ac:dyDescent="0.25">
      <c r="A2371" s="487">
        <v>102049</v>
      </c>
      <c r="B2371" s="6" t="s">
        <v>2107</v>
      </c>
      <c r="C2371" s="6" t="s">
        <v>87</v>
      </c>
      <c r="D2371" s="6" t="s">
        <v>108</v>
      </c>
      <c r="E2371" s="487">
        <v>293.06</v>
      </c>
      <c r="F2371" s="487">
        <v>111.04</v>
      </c>
      <c r="G2371" s="487">
        <v>164.95</v>
      </c>
      <c r="H2371" s="487">
        <v>16.98</v>
      </c>
      <c r="I2371" s="487">
        <v>0</v>
      </c>
      <c r="J2371" s="487">
        <v>0.09</v>
      </c>
    </row>
    <row r="2372" spans="1:10" x14ac:dyDescent="0.25">
      <c r="A2372" s="487">
        <v>102050</v>
      </c>
      <c r="B2372" s="6" t="s">
        <v>2108</v>
      </c>
      <c r="C2372" s="6" t="s">
        <v>87</v>
      </c>
      <c r="D2372" s="6" t="s">
        <v>108</v>
      </c>
      <c r="E2372" s="487">
        <v>264.42</v>
      </c>
      <c r="F2372" s="487">
        <v>92.08</v>
      </c>
      <c r="G2372" s="487">
        <v>155.30000000000001</v>
      </c>
      <c r="H2372" s="487">
        <v>16.98</v>
      </c>
      <c r="I2372" s="487">
        <v>0</v>
      </c>
      <c r="J2372" s="487">
        <v>0.06</v>
      </c>
    </row>
    <row r="2373" spans="1:10" x14ac:dyDescent="0.25">
      <c r="A2373" s="487">
        <v>102051</v>
      </c>
      <c r="B2373" s="6" t="s">
        <v>2109</v>
      </c>
      <c r="C2373" s="6" t="s">
        <v>87</v>
      </c>
      <c r="D2373" s="6" t="s">
        <v>108</v>
      </c>
      <c r="E2373" s="487">
        <v>228.95</v>
      </c>
      <c r="F2373" s="487">
        <v>84.49</v>
      </c>
      <c r="G2373" s="487">
        <v>127.45</v>
      </c>
      <c r="H2373" s="487">
        <v>16.97</v>
      </c>
      <c r="I2373" s="487">
        <v>0</v>
      </c>
      <c r="J2373" s="487">
        <v>0.04</v>
      </c>
    </row>
    <row r="2374" spans="1:10" x14ac:dyDescent="0.25">
      <c r="A2374" s="487">
        <v>102052</v>
      </c>
      <c r="B2374" s="6" t="s">
        <v>2110</v>
      </c>
      <c r="C2374" s="6" t="s">
        <v>87</v>
      </c>
      <c r="D2374" s="6" t="s">
        <v>108</v>
      </c>
      <c r="E2374" s="487">
        <v>209.31</v>
      </c>
      <c r="F2374" s="487">
        <v>80.099999999999994</v>
      </c>
      <c r="G2374" s="487">
        <v>112.19</v>
      </c>
      <c r="H2374" s="487">
        <v>16.98</v>
      </c>
      <c r="I2374" s="487">
        <v>0</v>
      </c>
      <c r="J2374" s="487">
        <v>0.04</v>
      </c>
    </row>
    <row r="2375" spans="1:10" x14ac:dyDescent="0.25">
      <c r="A2375" s="487">
        <v>102059</v>
      </c>
      <c r="B2375" s="6" t="s">
        <v>2111</v>
      </c>
      <c r="C2375" s="6" t="s">
        <v>87</v>
      </c>
      <c r="D2375" s="6" t="s">
        <v>108</v>
      </c>
      <c r="E2375" s="487">
        <v>377.7</v>
      </c>
      <c r="F2375" s="487">
        <v>172.03</v>
      </c>
      <c r="G2375" s="487">
        <v>205.61</v>
      </c>
      <c r="H2375" s="487">
        <v>0.01</v>
      </c>
      <c r="I2375" s="487">
        <v>0</v>
      </c>
      <c r="J2375" s="487">
        <v>0.05</v>
      </c>
    </row>
    <row r="2376" spans="1:10" x14ac:dyDescent="0.25">
      <c r="A2376" s="487">
        <v>102060</v>
      </c>
      <c r="B2376" s="6" t="s">
        <v>2112</v>
      </c>
      <c r="C2376" s="6" t="s">
        <v>87</v>
      </c>
      <c r="D2376" s="6" t="s">
        <v>108</v>
      </c>
      <c r="E2376" s="487">
        <v>314.33999999999997</v>
      </c>
      <c r="F2376" s="487">
        <v>136.72999999999999</v>
      </c>
      <c r="G2376" s="487">
        <v>177.57</v>
      </c>
      <c r="H2376" s="487">
        <v>0</v>
      </c>
      <c r="I2376" s="487">
        <v>0</v>
      </c>
      <c r="J2376" s="487">
        <v>0.04</v>
      </c>
    </row>
    <row r="2377" spans="1:10" x14ac:dyDescent="0.25">
      <c r="A2377" s="487">
        <v>102061</v>
      </c>
      <c r="B2377" s="6" t="s">
        <v>2113</v>
      </c>
      <c r="C2377" s="6" t="s">
        <v>87</v>
      </c>
      <c r="D2377" s="6" t="s">
        <v>108</v>
      </c>
      <c r="E2377" s="487">
        <v>310.14</v>
      </c>
      <c r="F2377" s="487">
        <v>114.2</v>
      </c>
      <c r="G2377" s="487">
        <v>169.89</v>
      </c>
      <c r="H2377" s="487">
        <v>25.99</v>
      </c>
      <c r="I2377" s="487">
        <v>0</v>
      </c>
      <c r="J2377" s="487">
        <v>0.06</v>
      </c>
    </row>
    <row r="2378" spans="1:10" x14ac:dyDescent="0.25">
      <c r="A2378" s="487">
        <v>102062</v>
      </c>
      <c r="B2378" s="6" t="s">
        <v>2114</v>
      </c>
      <c r="C2378" s="6" t="s">
        <v>87</v>
      </c>
      <c r="D2378" s="6" t="s">
        <v>108</v>
      </c>
      <c r="E2378" s="487">
        <v>290.86</v>
      </c>
      <c r="F2378" s="487">
        <v>92.56</v>
      </c>
      <c r="G2378" s="487">
        <v>161.12</v>
      </c>
      <c r="H2378" s="487">
        <v>37.119999999999997</v>
      </c>
      <c r="I2378" s="487">
        <v>0</v>
      </c>
      <c r="J2378" s="487">
        <v>0.06</v>
      </c>
    </row>
    <row r="2379" spans="1:10" x14ac:dyDescent="0.25">
      <c r="A2379" s="487">
        <v>102063</v>
      </c>
      <c r="B2379" s="6" t="s">
        <v>2115</v>
      </c>
      <c r="C2379" s="6" t="s">
        <v>87</v>
      </c>
      <c r="D2379" s="6" t="s">
        <v>108</v>
      </c>
      <c r="E2379" s="487">
        <v>257.81</v>
      </c>
      <c r="F2379" s="487">
        <v>76.91</v>
      </c>
      <c r="G2379" s="487">
        <v>143.75</v>
      </c>
      <c r="H2379" s="487">
        <v>37.119999999999997</v>
      </c>
      <c r="I2379" s="487">
        <v>0</v>
      </c>
      <c r="J2379" s="487">
        <v>0.03</v>
      </c>
    </row>
    <row r="2380" spans="1:10" x14ac:dyDescent="0.25">
      <c r="A2380" s="487">
        <v>102064</v>
      </c>
      <c r="B2380" s="6" t="s">
        <v>2116</v>
      </c>
      <c r="C2380" s="6" t="s">
        <v>87</v>
      </c>
      <c r="D2380" s="6" t="s">
        <v>108</v>
      </c>
      <c r="E2380" s="487">
        <v>224.86</v>
      </c>
      <c r="F2380" s="487">
        <v>70.52</v>
      </c>
      <c r="G2380" s="487">
        <v>117.19</v>
      </c>
      <c r="H2380" s="487">
        <v>37.119999999999997</v>
      </c>
      <c r="I2380" s="487">
        <v>0</v>
      </c>
      <c r="J2380" s="487">
        <v>0.03</v>
      </c>
    </row>
    <row r="2381" spans="1:10" x14ac:dyDescent="0.25">
      <c r="A2381" s="487">
        <v>102065</v>
      </c>
      <c r="B2381" s="6" t="s">
        <v>2117</v>
      </c>
      <c r="C2381" s="6" t="s">
        <v>87</v>
      </c>
      <c r="D2381" s="6" t="s">
        <v>108</v>
      </c>
      <c r="E2381" s="487">
        <v>206.66</v>
      </c>
      <c r="F2381" s="487">
        <v>66.849999999999994</v>
      </c>
      <c r="G2381" s="487">
        <v>102.66</v>
      </c>
      <c r="H2381" s="487">
        <v>37.130000000000003</v>
      </c>
      <c r="I2381" s="487">
        <v>0</v>
      </c>
      <c r="J2381" s="487">
        <v>0.02</v>
      </c>
    </row>
    <row r="2382" spans="1:10" x14ac:dyDescent="0.25">
      <c r="A2382" s="487">
        <v>102066</v>
      </c>
      <c r="B2382" s="6" t="s">
        <v>2118</v>
      </c>
      <c r="C2382" s="6" t="s">
        <v>87</v>
      </c>
      <c r="D2382" s="6" t="s">
        <v>108</v>
      </c>
      <c r="E2382" s="487">
        <v>382.51</v>
      </c>
      <c r="F2382" s="487">
        <v>168.85</v>
      </c>
      <c r="G2382" s="487">
        <v>213.57</v>
      </c>
      <c r="H2382" s="487">
        <v>0.01</v>
      </c>
      <c r="I2382" s="487">
        <v>0</v>
      </c>
      <c r="J2382" s="487">
        <v>0.08</v>
      </c>
    </row>
    <row r="2383" spans="1:10" x14ac:dyDescent="0.25">
      <c r="A2383" s="487">
        <v>102067</v>
      </c>
      <c r="B2383" s="6" t="s">
        <v>2119</v>
      </c>
      <c r="C2383" s="6" t="s">
        <v>87</v>
      </c>
      <c r="D2383" s="6" t="s">
        <v>108</v>
      </c>
      <c r="E2383" s="487">
        <v>323.18</v>
      </c>
      <c r="F2383" s="487">
        <v>134.63999999999999</v>
      </c>
      <c r="G2383" s="487">
        <v>188.47</v>
      </c>
      <c r="H2383" s="487">
        <v>0</v>
      </c>
      <c r="I2383" s="487">
        <v>0</v>
      </c>
      <c r="J2383" s="487">
        <v>7.0000000000000007E-2</v>
      </c>
    </row>
    <row r="2384" spans="1:10" x14ac:dyDescent="0.25">
      <c r="A2384" s="487">
        <v>102068</v>
      </c>
      <c r="B2384" s="6" t="s">
        <v>2120</v>
      </c>
      <c r="C2384" s="6" t="s">
        <v>87</v>
      </c>
      <c r="D2384" s="6" t="s">
        <v>108</v>
      </c>
      <c r="E2384" s="487">
        <v>297.72000000000003</v>
      </c>
      <c r="F2384" s="487">
        <v>116.68</v>
      </c>
      <c r="G2384" s="487">
        <v>163.51</v>
      </c>
      <c r="H2384" s="487">
        <v>17.440000000000001</v>
      </c>
      <c r="I2384" s="487">
        <v>0</v>
      </c>
      <c r="J2384" s="487">
        <v>0.09</v>
      </c>
    </row>
    <row r="2385" spans="1:10" x14ac:dyDescent="0.25">
      <c r="A2385" s="487">
        <v>102069</v>
      </c>
      <c r="B2385" s="6" t="s">
        <v>2121</v>
      </c>
      <c r="C2385" s="6" t="s">
        <v>87</v>
      </c>
      <c r="D2385" s="6" t="s">
        <v>108</v>
      </c>
      <c r="E2385" s="487">
        <v>278.57</v>
      </c>
      <c r="F2385" s="487">
        <v>95.55</v>
      </c>
      <c r="G2385" s="487">
        <v>158</v>
      </c>
      <c r="H2385" s="487">
        <v>24.93</v>
      </c>
      <c r="I2385" s="487">
        <v>0</v>
      </c>
      <c r="J2385" s="487">
        <v>0.09</v>
      </c>
    </row>
    <row r="2386" spans="1:10" x14ac:dyDescent="0.25">
      <c r="A2386" s="487">
        <v>102070</v>
      </c>
      <c r="B2386" s="6" t="s">
        <v>2122</v>
      </c>
      <c r="C2386" s="6" t="s">
        <v>87</v>
      </c>
      <c r="D2386" s="6" t="s">
        <v>108</v>
      </c>
      <c r="E2386" s="487">
        <v>251.51</v>
      </c>
      <c r="F2386" s="487">
        <v>78.62</v>
      </c>
      <c r="G2386" s="487">
        <v>147.91</v>
      </c>
      <c r="H2386" s="487">
        <v>24.93</v>
      </c>
      <c r="I2386" s="487">
        <v>0</v>
      </c>
      <c r="J2386" s="487">
        <v>0.05</v>
      </c>
    </row>
    <row r="2387" spans="1:10" x14ac:dyDescent="0.25">
      <c r="A2387" s="487">
        <v>102071</v>
      </c>
      <c r="B2387" s="6" t="s">
        <v>2123</v>
      </c>
      <c r="C2387" s="6" t="s">
        <v>87</v>
      </c>
      <c r="D2387" s="6" t="s">
        <v>108</v>
      </c>
      <c r="E2387" s="487">
        <v>218.47</v>
      </c>
      <c r="F2387" s="487">
        <v>72.010000000000005</v>
      </c>
      <c r="G2387" s="487">
        <v>121.49</v>
      </c>
      <c r="H2387" s="487">
        <v>24.93</v>
      </c>
      <c r="I2387" s="487">
        <v>0</v>
      </c>
      <c r="J2387" s="487">
        <v>0.04</v>
      </c>
    </row>
    <row r="2388" spans="1:10" x14ac:dyDescent="0.25">
      <c r="A2388" s="487">
        <v>102072</v>
      </c>
      <c r="B2388" s="6" t="s">
        <v>2124</v>
      </c>
      <c r="C2388" s="6" t="s">
        <v>87</v>
      </c>
      <c r="D2388" s="6" t="s">
        <v>108</v>
      </c>
      <c r="E2388" s="487">
        <v>199.64</v>
      </c>
      <c r="F2388" s="487">
        <v>67.180000000000007</v>
      </c>
      <c r="G2388" s="487">
        <v>107.51</v>
      </c>
      <c r="H2388" s="487">
        <v>24.93</v>
      </c>
      <c r="I2388" s="487">
        <v>0</v>
      </c>
      <c r="J2388" s="487">
        <v>0.02</v>
      </c>
    </row>
    <row r="2389" spans="1:10" x14ac:dyDescent="0.25">
      <c r="A2389" s="487">
        <v>102073</v>
      </c>
      <c r="B2389" s="6" t="s">
        <v>9663</v>
      </c>
      <c r="C2389" s="6" t="s">
        <v>62</v>
      </c>
      <c r="D2389" s="6" t="s">
        <v>437</v>
      </c>
      <c r="E2389" s="488">
        <v>3854.42</v>
      </c>
      <c r="F2389" s="488">
        <v>1057.3900000000001</v>
      </c>
      <c r="G2389" s="488">
        <v>2541.5300000000002</v>
      </c>
      <c r="H2389" s="487">
        <v>255.07</v>
      </c>
      <c r="I2389" s="487">
        <v>0</v>
      </c>
      <c r="J2389" s="487">
        <v>0.43</v>
      </c>
    </row>
    <row r="2390" spans="1:10" x14ac:dyDescent="0.25">
      <c r="A2390" s="487">
        <v>102074</v>
      </c>
      <c r="B2390" s="6" t="s">
        <v>9664</v>
      </c>
      <c r="C2390" s="6" t="s">
        <v>62</v>
      </c>
      <c r="D2390" s="6" t="s">
        <v>437</v>
      </c>
      <c r="E2390" s="488">
        <v>4579.1400000000003</v>
      </c>
      <c r="F2390" s="488">
        <v>1182.75</v>
      </c>
      <c r="G2390" s="488">
        <v>3070.19</v>
      </c>
      <c r="H2390" s="487">
        <v>325.76</v>
      </c>
      <c r="I2390" s="487">
        <v>0</v>
      </c>
      <c r="J2390" s="487">
        <v>0.44</v>
      </c>
    </row>
    <row r="2391" spans="1:10" x14ac:dyDescent="0.25">
      <c r="A2391" s="487">
        <v>102075</v>
      </c>
      <c r="B2391" s="6" t="s">
        <v>9665</v>
      </c>
      <c r="C2391" s="6" t="s">
        <v>62</v>
      </c>
      <c r="D2391" s="6" t="s">
        <v>437</v>
      </c>
      <c r="E2391" s="488">
        <v>4729.26</v>
      </c>
      <c r="F2391" s="488">
        <v>1228.3</v>
      </c>
      <c r="G2391" s="488">
        <v>3219.01</v>
      </c>
      <c r="H2391" s="487">
        <v>281.38</v>
      </c>
      <c r="I2391" s="487">
        <v>0</v>
      </c>
      <c r="J2391" s="487">
        <v>0.56999999999999995</v>
      </c>
    </row>
    <row r="2392" spans="1:10" x14ac:dyDescent="0.25">
      <c r="A2392" s="487">
        <v>102076</v>
      </c>
      <c r="B2392" s="6" t="s">
        <v>9666</v>
      </c>
      <c r="C2392" s="6" t="s">
        <v>62</v>
      </c>
      <c r="D2392" s="6" t="s">
        <v>437</v>
      </c>
      <c r="E2392" s="488">
        <v>4891.59</v>
      </c>
      <c r="F2392" s="488">
        <v>1199.2</v>
      </c>
      <c r="G2392" s="488">
        <v>3375.33</v>
      </c>
      <c r="H2392" s="487">
        <v>316.5</v>
      </c>
      <c r="I2392" s="487">
        <v>0</v>
      </c>
      <c r="J2392" s="487">
        <v>0.56000000000000005</v>
      </c>
    </row>
    <row r="2393" spans="1:10" x14ac:dyDescent="0.25">
      <c r="A2393" s="487">
        <v>102077</v>
      </c>
      <c r="B2393" s="6" t="s">
        <v>9667</v>
      </c>
      <c r="C2393" s="6" t="s">
        <v>62</v>
      </c>
      <c r="D2393" s="6" t="s">
        <v>437</v>
      </c>
      <c r="E2393" s="488">
        <v>5424.25</v>
      </c>
      <c r="F2393" s="488">
        <v>1589.04</v>
      </c>
      <c r="G2393" s="488">
        <v>3662.05</v>
      </c>
      <c r="H2393" s="487">
        <v>172.21</v>
      </c>
      <c r="I2393" s="487">
        <v>0</v>
      </c>
      <c r="J2393" s="487">
        <v>0.95</v>
      </c>
    </row>
    <row r="2394" spans="1:10" x14ac:dyDescent="0.25">
      <c r="A2394" s="487">
        <v>102078</v>
      </c>
      <c r="B2394" s="6" t="s">
        <v>9668</v>
      </c>
      <c r="C2394" s="6" t="s">
        <v>62</v>
      </c>
      <c r="D2394" s="6" t="s">
        <v>437</v>
      </c>
      <c r="E2394" s="488">
        <v>5606.11</v>
      </c>
      <c r="F2394" s="488">
        <v>1565.09</v>
      </c>
      <c r="G2394" s="488">
        <v>3748.71</v>
      </c>
      <c r="H2394" s="487">
        <v>291.31</v>
      </c>
      <c r="I2394" s="487">
        <v>0</v>
      </c>
      <c r="J2394" s="487">
        <v>1</v>
      </c>
    </row>
    <row r="2395" spans="1:10" x14ac:dyDescent="0.25">
      <c r="A2395" s="487">
        <v>102079</v>
      </c>
      <c r="B2395" s="6" t="s">
        <v>9669</v>
      </c>
      <c r="C2395" s="6" t="s">
        <v>62</v>
      </c>
      <c r="D2395" s="6" t="s">
        <v>437</v>
      </c>
      <c r="E2395" s="488">
        <v>5307.71</v>
      </c>
      <c r="F2395" s="488">
        <v>1497.3</v>
      </c>
      <c r="G2395" s="488">
        <v>3576.52</v>
      </c>
      <c r="H2395" s="487">
        <v>232.91</v>
      </c>
      <c r="I2395" s="487">
        <v>0</v>
      </c>
      <c r="J2395" s="487">
        <v>0.98</v>
      </c>
    </row>
    <row r="2396" spans="1:10" x14ac:dyDescent="0.25">
      <c r="A2396" s="487">
        <v>102080</v>
      </c>
      <c r="B2396" s="6" t="s">
        <v>9670</v>
      </c>
      <c r="C2396" s="6" t="s">
        <v>62</v>
      </c>
      <c r="D2396" s="6" t="s">
        <v>437</v>
      </c>
      <c r="E2396" s="488">
        <v>4633.4399999999996</v>
      </c>
      <c r="F2396" s="488">
        <v>1196.02</v>
      </c>
      <c r="G2396" s="488">
        <v>3242.05</v>
      </c>
      <c r="H2396" s="487">
        <v>194.62</v>
      </c>
      <c r="I2396" s="487">
        <v>0</v>
      </c>
      <c r="J2396" s="487">
        <v>0.75</v>
      </c>
    </row>
    <row r="2397" spans="1:10" x14ac:dyDescent="0.25">
      <c r="A2397" s="487">
        <v>102086</v>
      </c>
      <c r="B2397" s="6" t="s">
        <v>2125</v>
      </c>
      <c r="C2397" s="6" t="s">
        <v>87</v>
      </c>
      <c r="D2397" s="6" t="s">
        <v>108</v>
      </c>
      <c r="E2397" s="487">
        <v>259.08999999999997</v>
      </c>
      <c r="F2397" s="487">
        <v>26.03</v>
      </c>
      <c r="G2397" s="487">
        <v>232.98</v>
      </c>
      <c r="H2397" s="487">
        <v>0.01</v>
      </c>
      <c r="I2397" s="487">
        <v>0</v>
      </c>
      <c r="J2397" s="487">
        <v>7.0000000000000007E-2</v>
      </c>
    </row>
    <row r="2398" spans="1:10" x14ac:dyDescent="0.25">
      <c r="A2398" s="487">
        <v>102087</v>
      </c>
      <c r="B2398" s="6" t="s">
        <v>2126</v>
      </c>
      <c r="C2398" s="6" t="s">
        <v>87</v>
      </c>
      <c r="D2398" s="6" t="s">
        <v>108</v>
      </c>
      <c r="E2398" s="487">
        <v>188.56</v>
      </c>
      <c r="F2398" s="487">
        <v>26.04</v>
      </c>
      <c r="G2398" s="487">
        <v>162.44</v>
      </c>
      <c r="H2398" s="487">
        <v>0.01</v>
      </c>
      <c r="I2398" s="487">
        <v>0</v>
      </c>
      <c r="J2398" s="487">
        <v>7.0000000000000007E-2</v>
      </c>
    </row>
    <row r="2399" spans="1:10" x14ac:dyDescent="0.25">
      <c r="A2399" s="487">
        <v>102088</v>
      </c>
      <c r="B2399" s="6" t="s">
        <v>2127</v>
      </c>
      <c r="C2399" s="6" t="s">
        <v>87</v>
      </c>
      <c r="D2399" s="6" t="s">
        <v>108</v>
      </c>
      <c r="E2399" s="487">
        <v>152.66</v>
      </c>
      <c r="F2399" s="487">
        <v>27.28</v>
      </c>
      <c r="G2399" s="487">
        <v>125.32</v>
      </c>
      <c r="H2399" s="487">
        <v>0.01</v>
      </c>
      <c r="I2399" s="487">
        <v>0</v>
      </c>
      <c r="J2399" s="487">
        <v>0.05</v>
      </c>
    </row>
    <row r="2400" spans="1:10" x14ac:dyDescent="0.25">
      <c r="A2400" s="487">
        <v>102089</v>
      </c>
      <c r="B2400" s="6" t="s">
        <v>2128</v>
      </c>
      <c r="C2400" s="6" t="s">
        <v>87</v>
      </c>
      <c r="D2400" s="6" t="s">
        <v>108</v>
      </c>
      <c r="E2400" s="487">
        <v>259.89999999999998</v>
      </c>
      <c r="F2400" s="487">
        <v>28.17</v>
      </c>
      <c r="G2400" s="487">
        <v>231.62</v>
      </c>
      <c r="H2400" s="487">
        <v>0.01</v>
      </c>
      <c r="I2400" s="487">
        <v>0</v>
      </c>
      <c r="J2400" s="487">
        <v>0.1</v>
      </c>
    </row>
    <row r="2401" spans="1:10" x14ac:dyDescent="0.25">
      <c r="A2401" s="487">
        <v>102090</v>
      </c>
      <c r="B2401" s="6" t="s">
        <v>2129</v>
      </c>
      <c r="C2401" s="6" t="s">
        <v>87</v>
      </c>
      <c r="D2401" s="6" t="s">
        <v>108</v>
      </c>
      <c r="E2401" s="487">
        <v>179.88</v>
      </c>
      <c r="F2401" s="487">
        <v>28.18</v>
      </c>
      <c r="G2401" s="487">
        <v>151.59</v>
      </c>
      <c r="H2401" s="487">
        <v>0.01</v>
      </c>
      <c r="I2401" s="487">
        <v>0</v>
      </c>
      <c r="J2401" s="487">
        <v>0.1</v>
      </c>
    </row>
    <row r="2402" spans="1:10" x14ac:dyDescent="0.25">
      <c r="A2402" s="487">
        <v>102091</v>
      </c>
      <c r="B2402" s="6" t="s">
        <v>2130</v>
      </c>
      <c r="C2402" s="6" t="s">
        <v>87</v>
      </c>
      <c r="D2402" s="6" t="s">
        <v>108</v>
      </c>
      <c r="E2402" s="487">
        <v>172.6</v>
      </c>
      <c r="F2402" s="487">
        <v>28.46</v>
      </c>
      <c r="G2402" s="487">
        <v>144.05000000000001</v>
      </c>
      <c r="H2402" s="487">
        <v>0.01</v>
      </c>
      <c r="I2402" s="487">
        <v>0</v>
      </c>
      <c r="J2402" s="487">
        <v>0.08</v>
      </c>
    </row>
    <row r="2403" spans="1:10" x14ac:dyDescent="0.25">
      <c r="A2403" s="487">
        <v>103760</v>
      </c>
      <c r="B2403" s="6" t="s">
        <v>9226</v>
      </c>
      <c r="C2403" s="6" t="s">
        <v>87</v>
      </c>
      <c r="D2403" s="6" t="s">
        <v>108</v>
      </c>
      <c r="E2403" s="487">
        <v>117.68</v>
      </c>
      <c r="F2403" s="487">
        <v>27.93</v>
      </c>
      <c r="G2403" s="487">
        <v>89.75</v>
      </c>
      <c r="H2403" s="487">
        <v>0</v>
      </c>
      <c r="I2403" s="487">
        <v>0</v>
      </c>
      <c r="J2403" s="487">
        <v>0</v>
      </c>
    </row>
    <row r="2404" spans="1:10" x14ac:dyDescent="0.25">
      <c r="A2404" s="487">
        <v>103761</v>
      </c>
      <c r="B2404" s="6" t="s">
        <v>9227</v>
      </c>
      <c r="C2404" s="6" t="s">
        <v>87</v>
      </c>
      <c r="D2404" s="6" t="s">
        <v>108</v>
      </c>
      <c r="E2404" s="487">
        <v>81.42</v>
      </c>
      <c r="F2404" s="487">
        <v>25.77</v>
      </c>
      <c r="G2404" s="487">
        <v>55.65</v>
      </c>
      <c r="H2404" s="487">
        <v>0</v>
      </c>
      <c r="I2404" s="487">
        <v>0</v>
      </c>
      <c r="J2404" s="487">
        <v>0</v>
      </c>
    </row>
    <row r="2405" spans="1:10" x14ac:dyDescent="0.25">
      <c r="A2405" s="487">
        <v>103762</v>
      </c>
      <c r="B2405" s="6" t="s">
        <v>9228</v>
      </c>
      <c r="C2405" s="6" t="s">
        <v>87</v>
      </c>
      <c r="D2405" s="6" t="s">
        <v>108</v>
      </c>
      <c r="E2405" s="487">
        <v>67.989999999999995</v>
      </c>
      <c r="F2405" s="487">
        <v>23.67</v>
      </c>
      <c r="G2405" s="487">
        <v>44.32</v>
      </c>
      <c r="H2405" s="487">
        <v>0</v>
      </c>
      <c r="I2405" s="487">
        <v>0</v>
      </c>
      <c r="J2405" s="487">
        <v>0</v>
      </c>
    </row>
    <row r="2406" spans="1:10" x14ac:dyDescent="0.25">
      <c r="A2406" s="487">
        <v>103763</v>
      </c>
      <c r="B2406" s="6" t="s">
        <v>9229</v>
      </c>
      <c r="C2406" s="6" t="s">
        <v>87</v>
      </c>
      <c r="D2406" s="6" t="s">
        <v>108</v>
      </c>
      <c r="E2406" s="487">
        <v>59.54</v>
      </c>
      <c r="F2406" s="487">
        <v>21.93</v>
      </c>
      <c r="G2406" s="487">
        <v>37.61</v>
      </c>
      <c r="H2406" s="487">
        <v>0</v>
      </c>
      <c r="I2406" s="487">
        <v>0</v>
      </c>
      <c r="J2406" s="487">
        <v>0</v>
      </c>
    </row>
    <row r="2407" spans="1:10" x14ac:dyDescent="0.25">
      <c r="A2407" s="487">
        <v>89996</v>
      </c>
      <c r="B2407" s="6" t="s">
        <v>2131</v>
      </c>
      <c r="C2407" s="6" t="s">
        <v>77</v>
      </c>
      <c r="D2407" s="6" t="s">
        <v>108</v>
      </c>
      <c r="E2407" s="487">
        <v>10.98</v>
      </c>
      <c r="F2407" s="487">
        <v>1.95</v>
      </c>
      <c r="G2407" s="487">
        <v>9.0299999999999994</v>
      </c>
      <c r="H2407" s="487">
        <v>0</v>
      </c>
      <c r="I2407" s="487">
        <v>0</v>
      </c>
      <c r="J2407" s="487">
        <v>0</v>
      </c>
    </row>
    <row r="2408" spans="1:10" x14ac:dyDescent="0.25">
      <c r="A2408" s="487">
        <v>89997</v>
      </c>
      <c r="B2408" s="6" t="s">
        <v>2132</v>
      </c>
      <c r="C2408" s="6" t="s">
        <v>77</v>
      </c>
      <c r="D2408" s="6" t="s">
        <v>108</v>
      </c>
      <c r="E2408" s="487">
        <v>8.94</v>
      </c>
      <c r="F2408" s="487">
        <v>1.23</v>
      </c>
      <c r="G2408" s="487">
        <v>7.71</v>
      </c>
      <c r="H2408" s="487">
        <v>0</v>
      </c>
      <c r="I2408" s="487">
        <v>0</v>
      </c>
      <c r="J2408" s="487">
        <v>0</v>
      </c>
    </row>
    <row r="2409" spans="1:10" x14ac:dyDescent="0.25">
      <c r="A2409" s="487">
        <v>89998</v>
      </c>
      <c r="B2409" s="6" t="s">
        <v>2133</v>
      </c>
      <c r="C2409" s="6" t="s">
        <v>77</v>
      </c>
      <c r="D2409" s="6" t="s">
        <v>108</v>
      </c>
      <c r="E2409" s="487">
        <v>10.46</v>
      </c>
      <c r="F2409" s="487">
        <v>1.54</v>
      </c>
      <c r="G2409" s="487">
        <v>8.92</v>
      </c>
      <c r="H2409" s="487">
        <v>0</v>
      </c>
      <c r="I2409" s="487">
        <v>0</v>
      </c>
      <c r="J2409" s="487">
        <v>0</v>
      </c>
    </row>
    <row r="2410" spans="1:10" x14ac:dyDescent="0.25">
      <c r="A2410" s="487">
        <v>89999</v>
      </c>
      <c r="B2410" s="6" t="s">
        <v>2134</v>
      </c>
      <c r="C2410" s="6" t="s">
        <v>77</v>
      </c>
      <c r="D2410" s="6" t="s">
        <v>108</v>
      </c>
      <c r="E2410" s="487">
        <v>16.34</v>
      </c>
      <c r="F2410" s="487">
        <v>5.72</v>
      </c>
      <c r="G2410" s="487">
        <v>10.62</v>
      </c>
      <c r="H2410" s="487">
        <v>0</v>
      </c>
      <c r="I2410" s="487">
        <v>0</v>
      </c>
      <c r="J2410" s="487">
        <v>0</v>
      </c>
    </row>
    <row r="2411" spans="1:10" x14ac:dyDescent="0.25">
      <c r="A2411" s="487">
        <v>90000</v>
      </c>
      <c r="B2411" s="6" t="s">
        <v>2135</v>
      </c>
      <c r="C2411" s="6" t="s">
        <v>77</v>
      </c>
      <c r="D2411" s="6" t="s">
        <v>108</v>
      </c>
      <c r="E2411" s="487">
        <v>13.17</v>
      </c>
      <c r="F2411" s="487">
        <v>3.66</v>
      </c>
      <c r="G2411" s="487">
        <v>9.51</v>
      </c>
      <c r="H2411" s="487">
        <v>0</v>
      </c>
      <c r="I2411" s="487">
        <v>0</v>
      </c>
      <c r="J2411" s="487">
        <v>0</v>
      </c>
    </row>
    <row r="2412" spans="1:10" x14ac:dyDescent="0.25">
      <c r="A2412" s="487">
        <v>91593</v>
      </c>
      <c r="B2412" s="6" t="s">
        <v>2136</v>
      </c>
      <c r="C2412" s="6" t="s">
        <v>77</v>
      </c>
      <c r="D2412" s="6" t="s">
        <v>108</v>
      </c>
      <c r="E2412" s="487">
        <v>10.25</v>
      </c>
      <c r="F2412" s="487">
        <v>0.61</v>
      </c>
      <c r="G2412" s="487">
        <v>9.64</v>
      </c>
      <c r="H2412" s="487">
        <v>0</v>
      </c>
      <c r="I2412" s="487">
        <v>0</v>
      </c>
      <c r="J2412" s="487">
        <v>0</v>
      </c>
    </row>
    <row r="2413" spans="1:10" x14ac:dyDescent="0.25">
      <c r="A2413" s="487">
        <v>91594</v>
      </c>
      <c r="B2413" s="6" t="s">
        <v>2137</v>
      </c>
      <c r="C2413" s="6" t="s">
        <v>77</v>
      </c>
      <c r="D2413" s="6" t="s">
        <v>108</v>
      </c>
      <c r="E2413" s="487">
        <v>10.65</v>
      </c>
      <c r="F2413" s="487">
        <v>0.89</v>
      </c>
      <c r="G2413" s="487">
        <v>9.76</v>
      </c>
      <c r="H2413" s="487">
        <v>0</v>
      </c>
      <c r="I2413" s="487">
        <v>0</v>
      </c>
      <c r="J2413" s="487">
        <v>0</v>
      </c>
    </row>
    <row r="2414" spans="1:10" x14ac:dyDescent="0.25">
      <c r="A2414" s="487">
        <v>91595</v>
      </c>
      <c r="B2414" s="6" t="s">
        <v>2138</v>
      </c>
      <c r="C2414" s="6" t="s">
        <v>77</v>
      </c>
      <c r="D2414" s="6" t="s">
        <v>108</v>
      </c>
      <c r="E2414" s="487">
        <v>11.32</v>
      </c>
      <c r="F2414" s="487">
        <v>1.45</v>
      </c>
      <c r="G2414" s="487">
        <v>9.8699999999999992</v>
      </c>
      <c r="H2414" s="487">
        <v>0</v>
      </c>
      <c r="I2414" s="487">
        <v>0</v>
      </c>
      <c r="J2414" s="487">
        <v>0</v>
      </c>
    </row>
    <row r="2415" spans="1:10" x14ac:dyDescent="0.25">
      <c r="A2415" s="487">
        <v>91596</v>
      </c>
      <c r="B2415" s="6" t="s">
        <v>2139</v>
      </c>
      <c r="C2415" s="6" t="s">
        <v>77</v>
      </c>
      <c r="D2415" s="6" t="s">
        <v>108</v>
      </c>
      <c r="E2415" s="487">
        <v>10.56</v>
      </c>
      <c r="F2415" s="487">
        <v>0.85</v>
      </c>
      <c r="G2415" s="487">
        <v>9.7100000000000009</v>
      </c>
      <c r="H2415" s="487">
        <v>0</v>
      </c>
      <c r="I2415" s="487">
        <v>0</v>
      </c>
      <c r="J2415" s="487">
        <v>0</v>
      </c>
    </row>
    <row r="2416" spans="1:10" x14ac:dyDescent="0.25">
      <c r="A2416" s="487">
        <v>91597</v>
      </c>
      <c r="B2416" s="6" t="s">
        <v>2140</v>
      </c>
      <c r="C2416" s="6" t="s">
        <v>77</v>
      </c>
      <c r="D2416" s="6" t="s">
        <v>108</v>
      </c>
      <c r="E2416" s="487">
        <v>7.56</v>
      </c>
      <c r="F2416" s="487">
        <v>0.89</v>
      </c>
      <c r="G2416" s="487">
        <v>6.67</v>
      </c>
      <c r="H2416" s="487">
        <v>0</v>
      </c>
      <c r="I2416" s="487">
        <v>0</v>
      </c>
      <c r="J2416" s="487">
        <v>0</v>
      </c>
    </row>
    <row r="2417" spans="1:10" x14ac:dyDescent="0.25">
      <c r="A2417" s="487">
        <v>91598</v>
      </c>
      <c r="B2417" s="6" t="s">
        <v>2141</v>
      </c>
      <c r="C2417" s="6" t="s">
        <v>77</v>
      </c>
      <c r="D2417" s="6" t="s">
        <v>108</v>
      </c>
      <c r="E2417" s="487">
        <v>10.4</v>
      </c>
      <c r="F2417" s="487">
        <v>1.05</v>
      </c>
      <c r="G2417" s="487">
        <v>9.35</v>
      </c>
      <c r="H2417" s="487">
        <v>0</v>
      </c>
      <c r="I2417" s="487">
        <v>0</v>
      </c>
      <c r="J2417" s="487">
        <v>0</v>
      </c>
    </row>
    <row r="2418" spans="1:10" x14ac:dyDescent="0.25">
      <c r="A2418" s="487">
        <v>91599</v>
      </c>
      <c r="B2418" s="6" t="s">
        <v>2142</v>
      </c>
      <c r="C2418" s="6" t="s">
        <v>77</v>
      </c>
      <c r="D2418" s="6" t="s">
        <v>108</v>
      </c>
      <c r="E2418" s="487">
        <v>7.93</v>
      </c>
      <c r="F2418" s="487">
        <v>1.1299999999999999</v>
      </c>
      <c r="G2418" s="487">
        <v>6.8</v>
      </c>
      <c r="H2418" s="487">
        <v>0</v>
      </c>
      <c r="I2418" s="487">
        <v>0</v>
      </c>
      <c r="J2418" s="487">
        <v>0</v>
      </c>
    </row>
    <row r="2419" spans="1:10" x14ac:dyDescent="0.25">
      <c r="A2419" s="487">
        <v>91600</v>
      </c>
      <c r="B2419" s="6" t="s">
        <v>2143</v>
      </c>
      <c r="C2419" s="6" t="s">
        <v>77</v>
      </c>
      <c r="D2419" s="6" t="s">
        <v>108</v>
      </c>
      <c r="E2419" s="487">
        <v>13.05</v>
      </c>
      <c r="F2419" s="487">
        <v>2.73</v>
      </c>
      <c r="G2419" s="487">
        <v>10.32</v>
      </c>
      <c r="H2419" s="487">
        <v>0</v>
      </c>
      <c r="I2419" s="487">
        <v>0</v>
      </c>
      <c r="J2419" s="487">
        <v>0</v>
      </c>
    </row>
    <row r="2420" spans="1:10" x14ac:dyDescent="0.25">
      <c r="A2420" s="487">
        <v>91601</v>
      </c>
      <c r="B2420" s="6" t="s">
        <v>2144</v>
      </c>
      <c r="C2420" s="6" t="s">
        <v>77</v>
      </c>
      <c r="D2420" s="6" t="s">
        <v>108</v>
      </c>
      <c r="E2420" s="487">
        <v>12.71</v>
      </c>
      <c r="F2420" s="487">
        <v>2.02</v>
      </c>
      <c r="G2420" s="487">
        <v>10.69</v>
      </c>
      <c r="H2420" s="487">
        <v>0</v>
      </c>
      <c r="I2420" s="487">
        <v>0</v>
      </c>
      <c r="J2420" s="487">
        <v>0</v>
      </c>
    </row>
    <row r="2421" spans="1:10" x14ac:dyDescent="0.25">
      <c r="A2421" s="487">
        <v>91602</v>
      </c>
      <c r="B2421" s="6" t="s">
        <v>2145</v>
      </c>
      <c r="C2421" s="6" t="s">
        <v>77</v>
      </c>
      <c r="D2421" s="6" t="s">
        <v>108</v>
      </c>
      <c r="E2421" s="487">
        <v>11.73</v>
      </c>
      <c r="F2421" s="487">
        <v>1.21</v>
      </c>
      <c r="G2421" s="487">
        <v>10.52</v>
      </c>
      <c r="H2421" s="487">
        <v>0</v>
      </c>
      <c r="I2421" s="487">
        <v>0</v>
      </c>
      <c r="J2421" s="487">
        <v>0</v>
      </c>
    </row>
    <row r="2422" spans="1:10" x14ac:dyDescent="0.25">
      <c r="A2422" s="487">
        <v>91603</v>
      </c>
      <c r="B2422" s="6" t="s">
        <v>2146</v>
      </c>
      <c r="C2422" s="6" t="s">
        <v>77</v>
      </c>
      <c r="D2422" s="6" t="s">
        <v>108</v>
      </c>
      <c r="E2422" s="487">
        <v>11.08</v>
      </c>
      <c r="F2422" s="487">
        <v>1.1499999999999999</v>
      </c>
      <c r="G2422" s="487">
        <v>9.93</v>
      </c>
      <c r="H2422" s="487">
        <v>0</v>
      </c>
      <c r="I2422" s="487">
        <v>0</v>
      </c>
      <c r="J2422" s="487">
        <v>0</v>
      </c>
    </row>
    <row r="2423" spans="1:10" x14ac:dyDescent="0.25">
      <c r="A2423" s="487">
        <v>92759</v>
      </c>
      <c r="B2423" s="6" t="s">
        <v>9671</v>
      </c>
      <c r="C2423" s="6" t="s">
        <v>77</v>
      </c>
      <c r="D2423" s="6" t="s">
        <v>108</v>
      </c>
      <c r="E2423" s="487">
        <v>14.18</v>
      </c>
      <c r="F2423" s="487">
        <v>3.9</v>
      </c>
      <c r="G2423" s="487">
        <v>10.28</v>
      </c>
      <c r="H2423" s="487">
        <v>0</v>
      </c>
      <c r="I2423" s="487">
        <v>0</v>
      </c>
      <c r="J2423" s="487">
        <v>0</v>
      </c>
    </row>
    <row r="2424" spans="1:10" x14ac:dyDescent="0.25">
      <c r="A2424" s="487">
        <v>92760</v>
      </c>
      <c r="B2424" s="6" t="s">
        <v>9672</v>
      </c>
      <c r="C2424" s="6" t="s">
        <v>77</v>
      </c>
      <c r="D2424" s="6" t="s">
        <v>108</v>
      </c>
      <c r="E2424" s="487">
        <v>13.5</v>
      </c>
      <c r="F2424" s="487">
        <v>2.58</v>
      </c>
      <c r="G2424" s="487">
        <v>10.92</v>
      </c>
      <c r="H2424" s="487">
        <v>0</v>
      </c>
      <c r="I2424" s="487">
        <v>0</v>
      </c>
      <c r="J2424" s="487">
        <v>0</v>
      </c>
    </row>
    <row r="2425" spans="1:10" x14ac:dyDescent="0.25">
      <c r="A2425" s="487">
        <v>92761</v>
      </c>
      <c r="B2425" s="6" t="s">
        <v>9673</v>
      </c>
      <c r="C2425" s="6" t="s">
        <v>77</v>
      </c>
      <c r="D2425" s="6" t="s">
        <v>108</v>
      </c>
      <c r="E2425" s="487">
        <v>12.73</v>
      </c>
      <c r="F2425" s="487">
        <v>1.69</v>
      </c>
      <c r="G2425" s="487">
        <v>11.04</v>
      </c>
      <c r="H2425" s="487">
        <v>0</v>
      </c>
      <c r="I2425" s="487">
        <v>0</v>
      </c>
      <c r="J2425" s="487">
        <v>0</v>
      </c>
    </row>
    <row r="2426" spans="1:10" x14ac:dyDescent="0.25">
      <c r="A2426" s="487">
        <v>92762</v>
      </c>
      <c r="B2426" s="6" t="s">
        <v>9674</v>
      </c>
      <c r="C2426" s="6" t="s">
        <v>77</v>
      </c>
      <c r="D2426" s="6" t="s">
        <v>108</v>
      </c>
      <c r="E2426" s="487">
        <v>11.41</v>
      </c>
      <c r="F2426" s="487">
        <v>1.1100000000000001</v>
      </c>
      <c r="G2426" s="487">
        <v>10.3</v>
      </c>
      <c r="H2426" s="487">
        <v>0</v>
      </c>
      <c r="I2426" s="487">
        <v>0</v>
      </c>
      <c r="J2426" s="487">
        <v>0</v>
      </c>
    </row>
    <row r="2427" spans="1:10" x14ac:dyDescent="0.25">
      <c r="A2427" s="487">
        <v>92763</v>
      </c>
      <c r="B2427" s="6" t="s">
        <v>9675</v>
      </c>
      <c r="C2427" s="6" t="s">
        <v>77</v>
      </c>
      <c r="D2427" s="6" t="s">
        <v>108</v>
      </c>
      <c r="E2427" s="487">
        <v>9.6</v>
      </c>
      <c r="F2427" s="487">
        <v>0.69</v>
      </c>
      <c r="G2427" s="487">
        <v>8.91</v>
      </c>
      <c r="H2427" s="487">
        <v>0</v>
      </c>
      <c r="I2427" s="487">
        <v>0</v>
      </c>
      <c r="J2427" s="487">
        <v>0</v>
      </c>
    </row>
    <row r="2428" spans="1:10" x14ac:dyDescent="0.25">
      <c r="A2428" s="487">
        <v>92764</v>
      </c>
      <c r="B2428" s="6" t="s">
        <v>9676</v>
      </c>
      <c r="C2428" s="6" t="s">
        <v>77</v>
      </c>
      <c r="D2428" s="6" t="s">
        <v>108</v>
      </c>
      <c r="E2428" s="487">
        <v>9.31</v>
      </c>
      <c r="F2428" s="487">
        <v>0.5</v>
      </c>
      <c r="G2428" s="487">
        <v>8.81</v>
      </c>
      <c r="H2428" s="487">
        <v>0</v>
      </c>
      <c r="I2428" s="487">
        <v>0</v>
      </c>
      <c r="J2428" s="487">
        <v>0</v>
      </c>
    </row>
    <row r="2429" spans="1:10" x14ac:dyDescent="0.25">
      <c r="A2429" s="487">
        <v>92765</v>
      </c>
      <c r="B2429" s="6" t="s">
        <v>9677</v>
      </c>
      <c r="C2429" s="6" t="s">
        <v>77</v>
      </c>
      <c r="D2429" s="6" t="s">
        <v>108</v>
      </c>
      <c r="E2429" s="487">
        <v>10.64</v>
      </c>
      <c r="F2429" s="487">
        <v>0.37</v>
      </c>
      <c r="G2429" s="487">
        <v>10.27</v>
      </c>
      <c r="H2429" s="487">
        <v>0</v>
      </c>
      <c r="I2429" s="487">
        <v>0</v>
      </c>
      <c r="J2429" s="487">
        <v>0</v>
      </c>
    </row>
    <row r="2430" spans="1:10" x14ac:dyDescent="0.25">
      <c r="A2430" s="487">
        <v>92766</v>
      </c>
      <c r="B2430" s="6" t="s">
        <v>9678</v>
      </c>
      <c r="C2430" s="6" t="s">
        <v>77</v>
      </c>
      <c r="D2430" s="6" t="s">
        <v>108</v>
      </c>
      <c r="E2430" s="487">
        <v>10.52</v>
      </c>
      <c r="F2430" s="487">
        <v>0.28999999999999998</v>
      </c>
      <c r="G2430" s="487">
        <v>10.23</v>
      </c>
      <c r="H2430" s="487">
        <v>0</v>
      </c>
      <c r="I2430" s="487">
        <v>0</v>
      </c>
      <c r="J2430" s="487">
        <v>0</v>
      </c>
    </row>
    <row r="2431" spans="1:10" x14ac:dyDescent="0.25">
      <c r="A2431" s="487">
        <v>92767</v>
      </c>
      <c r="B2431" s="6" t="s">
        <v>9679</v>
      </c>
      <c r="C2431" s="6" t="s">
        <v>77</v>
      </c>
      <c r="D2431" s="6" t="s">
        <v>108</v>
      </c>
      <c r="E2431" s="487">
        <v>15.43</v>
      </c>
      <c r="F2431" s="487">
        <v>4.7</v>
      </c>
      <c r="G2431" s="487">
        <v>10.73</v>
      </c>
      <c r="H2431" s="487">
        <v>0</v>
      </c>
      <c r="I2431" s="487">
        <v>0</v>
      </c>
      <c r="J2431" s="487">
        <v>0</v>
      </c>
    </row>
    <row r="2432" spans="1:10" x14ac:dyDescent="0.25">
      <c r="A2432" s="487">
        <v>92768</v>
      </c>
      <c r="B2432" s="6" t="s">
        <v>9680</v>
      </c>
      <c r="C2432" s="6" t="s">
        <v>77</v>
      </c>
      <c r="D2432" s="6" t="s">
        <v>108</v>
      </c>
      <c r="E2432" s="487">
        <v>13.61</v>
      </c>
      <c r="F2432" s="487">
        <v>3.35</v>
      </c>
      <c r="G2432" s="487">
        <v>10.26</v>
      </c>
      <c r="H2432" s="487">
        <v>0</v>
      </c>
      <c r="I2432" s="487">
        <v>0</v>
      </c>
      <c r="J2432" s="487">
        <v>0</v>
      </c>
    </row>
    <row r="2433" spans="1:10" x14ac:dyDescent="0.25">
      <c r="A2433" s="487">
        <v>92769</v>
      </c>
      <c r="B2433" s="6" t="s">
        <v>9681</v>
      </c>
      <c r="C2433" s="6" t="s">
        <v>77</v>
      </c>
      <c r="D2433" s="6" t="s">
        <v>108</v>
      </c>
      <c r="E2433" s="487">
        <v>12.97</v>
      </c>
      <c r="F2433" s="487">
        <v>2.13</v>
      </c>
      <c r="G2433" s="487">
        <v>10.84</v>
      </c>
      <c r="H2433" s="487">
        <v>0</v>
      </c>
      <c r="I2433" s="487">
        <v>0</v>
      </c>
      <c r="J2433" s="487">
        <v>0</v>
      </c>
    </row>
    <row r="2434" spans="1:10" x14ac:dyDescent="0.25">
      <c r="A2434" s="487">
        <v>92770</v>
      </c>
      <c r="B2434" s="6" t="s">
        <v>9682</v>
      </c>
      <c r="C2434" s="6" t="s">
        <v>77</v>
      </c>
      <c r="D2434" s="6" t="s">
        <v>108</v>
      </c>
      <c r="E2434" s="487">
        <v>12.25</v>
      </c>
      <c r="F2434" s="487">
        <v>1.32</v>
      </c>
      <c r="G2434" s="487">
        <v>10.93</v>
      </c>
      <c r="H2434" s="487">
        <v>0</v>
      </c>
      <c r="I2434" s="487">
        <v>0</v>
      </c>
      <c r="J2434" s="487">
        <v>0</v>
      </c>
    </row>
    <row r="2435" spans="1:10" x14ac:dyDescent="0.25">
      <c r="A2435" s="487">
        <v>92771</v>
      </c>
      <c r="B2435" s="6" t="s">
        <v>9683</v>
      </c>
      <c r="C2435" s="6" t="s">
        <v>77</v>
      </c>
      <c r="D2435" s="6" t="s">
        <v>108</v>
      </c>
      <c r="E2435" s="487">
        <v>10.98</v>
      </c>
      <c r="F2435" s="487">
        <v>0.79</v>
      </c>
      <c r="G2435" s="487">
        <v>10.19</v>
      </c>
      <c r="H2435" s="487">
        <v>0</v>
      </c>
      <c r="I2435" s="487">
        <v>0</v>
      </c>
      <c r="J2435" s="487">
        <v>0</v>
      </c>
    </row>
    <row r="2436" spans="1:10" x14ac:dyDescent="0.25">
      <c r="A2436" s="487">
        <v>92772</v>
      </c>
      <c r="B2436" s="6" t="s">
        <v>9684</v>
      </c>
      <c r="C2436" s="6" t="s">
        <v>77</v>
      </c>
      <c r="D2436" s="6" t="s">
        <v>108</v>
      </c>
      <c r="E2436" s="487">
        <v>9.2200000000000006</v>
      </c>
      <c r="F2436" s="487">
        <v>0.42</v>
      </c>
      <c r="G2436" s="487">
        <v>8.8000000000000007</v>
      </c>
      <c r="H2436" s="487">
        <v>0</v>
      </c>
      <c r="I2436" s="487">
        <v>0</v>
      </c>
      <c r="J2436" s="487">
        <v>0</v>
      </c>
    </row>
    <row r="2437" spans="1:10" x14ac:dyDescent="0.25">
      <c r="A2437" s="487">
        <v>92773</v>
      </c>
      <c r="B2437" s="6" t="s">
        <v>9685</v>
      </c>
      <c r="C2437" s="6" t="s">
        <v>77</v>
      </c>
      <c r="D2437" s="6" t="s">
        <v>108</v>
      </c>
      <c r="E2437" s="487">
        <v>9.07</v>
      </c>
      <c r="F2437" s="487">
        <v>0.33</v>
      </c>
      <c r="G2437" s="487">
        <v>8.74</v>
      </c>
      <c r="H2437" s="487">
        <v>0</v>
      </c>
      <c r="I2437" s="487">
        <v>0</v>
      </c>
      <c r="J2437" s="487">
        <v>0</v>
      </c>
    </row>
    <row r="2438" spans="1:10" x14ac:dyDescent="0.25">
      <c r="A2438" s="487">
        <v>92774</v>
      </c>
      <c r="B2438" s="6" t="s">
        <v>9686</v>
      </c>
      <c r="C2438" s="6" t="s">
        <v>77</v>
      </c>
      <c r="D2438" s="6" t="s">
        <v>108</v>
      </c>
      <c r="E2438" s="487">
        <v>10.49</v>
      </c>
      <c r="F2438" s="487">
        <v>0.26</v>
      </c>
      <c r="G2438" s="487">
        <v>10.23</v>
      </c>
      <c r="H2438" s="487">
        <v>0</v>
      </c>
      <c r="I2438" s="487">
        <v>0</v>
      </c>
      <c r="J2438" s="487">
        <v>0</v>
      </c>
    </row>
    <row r="2439" spans="1:10" x14ac:dyDescent="0.25">
      <c r="A2439" s="487">
        <v>92798</v>
      </c>
      <c r="B2439" s="6" t="s">
        <v>9687</v>
      </c>
      <c r="C2439" s="6" t="s">
        <v>77</v>
      </c>
      <c r="D2439" s="6" t="s">
        <v>108</v>
      </c>
      <c r="E2439" s="487">
        <v>9.65</v>
      </c>
      <c r="F2439" s="487">
        <v>0.02</v>
      </c>
      <c r="G2439" s="487">
        <v>9.6300000000000008</v>
      </c>
      <c r="H2439" s="487">
        <v>0</v>
      </c>
      <c r="I2439" s="487">
        <v>0</v>
      </c>
      <c r="J2439" s="487">
        <v>0</v>
      </c>
    </row>
    <row r="2440" spans="1:10" x14ac:dyDescent="0.25">
      <c r="A2440" s="487">
        <v>92799</v>
      </c>
      <c r="B2440" s="6" t="s">
        <v>9688</v>
      </c>
      <c r="C2440" s="6" t="s">
        <v>77</v>
      </c>
      <c r="D2440" s="6" t="s">
        <v>108</v>
      </c>
      <c r="E2440" s="487">
        <v>11.36</v>
      </c>
      <c r="F2440" s="487">
        <v>2.2000000000000002</v>
      </c>
      <c r="G2440" s="487">
        <v>9.16</v>
      </c>
      <c r="H2440" s="487">
        <v>0</v>
      </c>
      <c r="I2440" s="487">
        <v>0</v>
      </c>
      <c r="J2440" s="487">
        <v>0</v>
      </c>
    </row>
    <row r="2441" spans="1:10" x14ac:dyDescent="0.25">
      <c r="A2441" s="487">
        <v>92800</v>
      </c>
      <c r="B2441" s="6" t="s">
        <v>9689</v>
      </c>
      <c r="C2441" s="6" t="s">
        <v>77</v>
      </c>
      <c r="D2441" s="6" t="s">
        <v>108</v>
      </c>
      <c r="E2441" s="487">
        <v>10.3</v>
      </c>
      <c r="F2441" s="487">
        <v>1.36</v>
      </c>
      <c r="G2441" s="487">
        <v>8.94</v>
      </c>
      <c r="H2441" s="487">
        <v>0</v>
      </c>
      <c r="I2441" s="487">
        <v>0</v>
      </c>
      <c r="J2441" s="487">
        <v>0</v>
      </c>
    </row>
    <row r="2442" spans="1:10" x14ac:dyDescent="0.25">
      <c r="A2442" s="487">
        <v>92801</v>
      </c>
      <c r="B2442" s="6" t="s">
        <v>9690</v>
      </c>
      <c r="C2442" s="6" t="s">
        <v>77</v>
      </c>
      <c r="D2442" s="6" t="s">
        <v>108</v>
      </c>
      <c r="E2442" s="487">
        <v>10.48</v>
      </c>
      <c r="F2442" s="487">
        <v>0.72</v>
      </c>
      <c r="G2442" s="487">
        <v>9.76</v>
      </c>
      <c r="H2442" s="487">
        <v>0</v>
      </c>
      <c r="I2442" s="487">
        <v>0</v>
      </c>
      <c r="J2442" s="487">
        <v>0</v>
      </c>
    </row>
    <row r="2443" spans="1:10" x14ac:dyDescent="0.25">
      <c r="A2443" s="487">
        <v>92802</v>
      </c>
      <c r="B2443" s="6" t="s">
        <v>9691</v>
      </c>
      <c r="C2443" s="6" t="s">
        <v>77</v>
      </c>
      <c r="D2443" s="6" t="s">
        <v>108</v>
      </c>
      <c r="E2443" s="487">
        <v>10.43</v>
      </c>
      <c r="F2443" s="487">
        <v>0.37</v>
      </c>
      <c r="G2443" s="487">
        <v>10.06</v>
      </c>
      <c r="H2443" s="487">
        <v>0</v>
      </c>
      <c r="I2443" s="487">
        <v>0</v>
      </c>
      <c r="J2443" s="487">
        <v>0</v>
      </c>
    </row>
    <row r="2444" spans="1:10" x14ac:dyDescent="0.25">
      <c r="A2444" s="487">
        <v>92803</v>
      </c>
      <c r="B2444" s="6" t="s">
        <v>9692</v>
      </c>
      <c r="C2444" s="6" t="s">
        <v>77</v>
      </c>
      <c r="D2444" s="6" t="s">
        <v>108</v>
      </c>
      <c r="E2444" s="487">
        <v>9.65</v>
      </c>
      <c r="F2444" s="487">
        <v>0.2</v>
      </c>
      <c r="G2444" s="487">
        <v>9.4499999999999993</v>
      </c>
      <c r="H2444" s="487">
        <v>0</v>
      </c>
      <c r="I2444" s="487">
        <v>0</v>
      </c>
      <c r="J2444" s="487">
        <v>0</v>
      </c>
    </row>
    <row r="2445" spans="1:10" x14ac:dyDescent="0.25">
      <c r="A2445" s="487">
        <v>92804</v>
      </c>
      <c r="B2445" s="6" t="s">
        <v>9693</v>
      </c>
      <c r="C2445" s="6" t="s">
        <v>77</v>
      </c>
      <c r="D2445" s="6" t="s">
        <v>108</v>
      </c>
      <c r="E2445" s="487">
        <v>8.26</v>
      </c>
      <c r="F2445" s="487">
        <v>0.1</v>
      </c>
      <c r="G2445" s="487">
        <v>8.16</v>
      </c>
      <c r="H2445" s="487">
        <v>0</v>
      </c>
      <c r="I2445" s="487">
        <v>0</v>
      </c>
      <c r="J2445" s="487">
        <v>0</v>
      </c>
    </row>
    <row r="2446" spans="1:10" x14ac:dyDescent="0.25">
      <c r="A2446" s="487">
        <v>92805</v>
      </c>
      <c r="B2446" s="6" t="s">
        <v>9694</v>
      </c>
      <c r="C2446" s="6" t="s">
        <v>77</v>
      </c>
      <c r="D2446" s="6" t="s">
        <v>108</v>
      </c>
      <c r="E2446" s="487">
        <v>8.19</v>
      </c>
      <c r="F2446" s="487">
        <v>0.05</v>
      </c>
      <c r="G2446" s="487">
        <v>8.14</v>
      </c>
      <c r="H2446" s="487">
        <v>0</v>
      </c>
      <c r="I2446" s="487">
        <v>0</v>
      </c>
      <c r="J2446" s="487">
        <v>0</v>
      </c>
    </row>
    <row r="2447" spans="1:10" x14ac:dyDescent="0.25">
      <c r="A2447" s="487">
        <v>92806</v>
      </c>
      <c r="B2447" s="6" t="s">
        <v>9695</v>
      </c>
      <c r="C2447" s="6" t="s">
        <v>77</v>
      </c>
      <c r="D2447" s="6" t="s">
        <v>108</v>
      </c>
      <c r="E2447" s="487">
        <v>9.66</v>
      </c>
      <c r="F2447" s="487">
        <v>0.02</v>
      </c>
      <c r="G2447" s="487">
        <v>9.64</v>
      </c>
      <c r="H2447" s="487">
        <v>0</v>
      </c>
      <c r="I2447" s="487">
        <v>0</v>
      </c>
      <c r="J2447" s="487">
        <v>0</v>
      </c>
    </row>
    <row r="2448" spans="1:10" x14ac:dyDescent="0.25">
      <c r="A2448" s="487">
        <v>92875</v>
      </c>
      <c r="B2448" s="6" t="s">
        <v>9696</v>
      </c>
      <c r="C2448" s="6" t="s">
        <v>77</v>
      </c>
      <c r="D2448" s="6" t="s">
        <v>108</v>
      </c>
      <c r="E2448" s="487">
        <v>9.91</v>
      </c>
      <c r="F2448" s="487">
        <v>0.96</v>
      </c>
      <c r="G2448" s="487">
        <v>8.9499999999999993</v>
      </c>
      <c r="H2448" s="487">
        <v>0</v>
      </c>
      <c r="I2448" s="487">
        <v>0</v>
      </c>
      <c r="J2448" s="487">
        <v>0</v>
      </c>
    </row>
    <row r="2449" spans="1:10" x14ac:dyDescent="0.25">
      <c r="A2449" s="487">
        <v>92876</v>
      </c>
      <c r="B2449" s="6" t="s">
        <v>9697</v>
      </c>
      <c r="C2449" s="6" t="s">
        <v>77</v>
      </c>
      <c r="D2449" s="6" t="s">
        <v>108</v>
      </c>
      <c r="E2449" s="487">
        <v>9.67</v>
      </c>
      <c r="F2449" s="487">
        <v>0.51</v>
      </c>
      <c r="G2449" s="487">
        <v>9.16</v>
      </c>
      <c r="H2449" s="487">
        <v>0</v>
      </c>
      <c r="I2449" s="487">
        <v>0</v>
      </c>
      <c r="J2449" s="487">
        <v>0</v>
      </c>
    </row>
    <row r="2450" spans="1:10" x14ac:dyDescent="0.25">
      <c r="A2450" s="487">
        <v>92877</v>
      </c>
      <c r="B2450" s="6" t="s">
        <v>9698</v>
      </c>
      <c r="C2450" s="6" t="s">
        <v>77</v>
      </c>
      <c r="D2450" s="6" t="s">
        <v>108</v>
      </c>
      <c r="E2450" s="487">
        <v>10.44</v>
      </c>
      <c r="F2450" s="487">
        <v>0.27</v>
      </c>
      <c r="G2450" s="487">
        <v>10.17</v>
      </c>
      <c r="H2450" s="487">
        <v>0</v>
      </c>
      <c r="I2450" s="487">
        <v>0</v>
      </c>
      <c r="J2450" s="487">
        <v>0</v>
      </c>
    </row>
    <row r="2451" spans="1:10" x14ac:dyDescent="0.25">
      <c r="A2451" s="487">
        <v>92878</v>
      </c>
      <c r="B2451" s="6" t="s">
        <v>9699</v>
      </c>
      <c r="C2451" s="6" t="s">
        <v>77</v>
      </c>
      <c r="D2451" s="6" t="s">
        <v>108</v>
      </c>
      <c r="E2451" s="487">
        <v>10.28</v>
      </c>
      <c r="F2451" s="487">
        <v>0.15</v>
      </c>
      <c r="G2451" s="487">
        <v>10.130000000000001</v>
      </c>
      <c r="H2451" s="487">
        <v>0</v>
      </c>
      <c r="I2451" s="487">
        <v>0</v>
      </c>
      <c r="J2451" s="487">
        <v>0</v>
      </c>
    </row>
    <row r="2452" spans="1:10" x14ac:dyDescent="0.25">
      <c r="A2452" s="487">
        <v>92879</v>
      </c>
      <c r="B2452" s="6" t="s">
        <v>9700</v>
      </c>
      <c r="C2452" s="6" t="s">
        <v>77</v>
      </c>
      <c r="D2452" s="6" t="s">
        <v>108</v>
      </c>
      <c r="E2452" s="487">
        <v>10.17</v>
      </c>
      <c r="F2452" s="487">
        <v>7.0000000000000007E-2</v>
      </c>
      <c r="G2452" s="487">
        <v>10.1</v>
      </c>
      <c r="H2452" s="487">
        <v>0</v>
      </c>
      <c r="I2452" s="487">
        <v>0</v>
      </c>
      <c r="J2452" s="487">
        <v>0</v>
      </c>
    </row>
    <row r="2453" spans="1:10" x14ac:dyDescent="0.25">
      <c r="A2453" s="487">
        <v>92880</v>
      </c>
      <c r="B2453" s="6" t="s">
        <v>9701</v>
      </c>
      <c r="C2453" s="6" t="s">
        <v>77</v>
      </c>
      <c r="D2453" s="6" t="s">
        <v>108</v>
      </c>
      <c r="E2453" s="487">
        <v>10.41</v>
      </c>
      <c r="F2453" s="487">
        <v>0.04</v>
      </c>
      <c r="G2453" s="487">
        <v>10.37</v>
      </c>
      <c r="H2453" s="487">
        <v>0</v>
      </c>
      <c r="I2453" s="487">
        <v>0</v>
      </c>
      <c r="J2453" s="487">
        <v>0</v>
      </c>
    </row>
    <row r="2454" spans="1:10" x14ac:dyDescent="0.25">
      <c r="A2454" s="487">
        <v>92881</v>
      </c>
      <c r="B2454" s="6" t="s">
        <v>9702</v>
      </c>
      <c r="C2454" s="6" t="s">
        <v>77</v>
      </c>
      <c r="D2454" s="6" t="s">
        <v>108</v>
      </c>
      <c r="E2454" s="487">
        <v>10.38</v>
      </c>
      <c r="F2454" s="487">
        <v>0.02</v>
      </c>
      <c r="G2454" s="487">
        <v>10.36</v>
      </c>
      <c r="H2454" s="487">
        <v>0</v>
      </c>
      <c r="I2454" s="487">
        <v>0</v>
      </c>
      <c r="J2454" s="487">
        <v>0</v>
      </c>
    </row>
    <row r="2455" spans="1:10" x14ac:dyDescent="0.25">
      <c r="A2455" s="487">
        <v>92882</v>
      </c>
      <c r="B2455" s="6" t="s">
        <v>9703</v>
      </c>
      <c r="C2455" s="6" t="s">
        <v>77</v>
      </c>
      <c r="D2455" s="6" t="s">
        <v>108</v>
      </c>
      <c r="E2455" s="487">
        <v>13.4</v>
      </c>
      <c r="F2455" s="487">
        <v>3.22</v>
      </c>
      <c r="G2455" s="487">
        <v>10.18</v>
      </c>
      <c r="H2455" s="487">
        <v>0</v>
      </c>
      <c r="I2455" s="487">
        <v>0</v>
      </c>
      <c r="J2455" s="487">
        <v>0</v>
      </c>
    </row>
    <row r="2456" spans="1:10" x14ac:dyDescent="0.25">
      <c r="A2456" s="487">
        <v>92883</v>
      </c>
      <c r="B2456" s="6" t="s">
        <v>9704</v>
      </c>
      <c r="C2456" s="6" t="s">
        <v>77</v>
      </c>
      <c r="D2456" s="6" t="s">
        <v>108</v>
      </c>
      <c r="E2456" s="487">
        <v>12.41</v>
      </c>
      <c r="F2456" s="487">
        <v>2.1800000000000002</v>
      </c>
      <c r="G2456" s="487">
        <v>10.23</v>
      </c>
      <c r="H2456" s="487">
        <v>0</v>
      </c>
      <c r="I2456" s="487">
        <v>0</v>
      </c>
      <c r="J2456" s="487">
        <v>0</v>
      </c>
    </row>
    <row r="2457" spans="1:10" x14ac:dyDescent="0.25">
      <c r="A2457" s="487">
        <v>92884</v>
      </c>
      <c r="B2457" s="6" t="s">
        <v>9705</v>
      </c>
      <c r="C2457" s="6" t="s">
        <v>77</v>
      </c>
      <c r="D2457" s="6" t="s">
        <v>108</v>
      </c>
      <c r="E2457" s="487">
        <v>12.61</v>
      </c>
      <c r="F2457" s="487">
        <v>1.51</v>
      </c>
      <c r="G2457" s="487">
        <v>11.1</v>
      </c>
      <c r="H2457" s="487">
        <v>0</v>
      </c>
      <c r="I2457" s="487">
        <v>0</v>
      </c>
      <c r="J2457" s="487">
        <v>0</v>
      </c>
    </row>
    <row r="2458" spans="1:10" x14ac:dyDescent="0.25">
      <c r="A2458" s="487">
        <v>92885</v>
      </c>
      <c r="B2458" s="6" t="s">
        <v>9706</v>
      </c>
      <c r="C2458" s="6" t="s">
        <v>77</v>
      </c>
      <c r="D2458" s="6" t="s">
        <v>108</v>
      </c>
      <c r="E2458" s="487">
        <v>12</v>
      </c>
      <c r="F2458" s="487">
        <v>1.05</v>
      </c>
      <c r="G2458" s="487">
        <v>10.95</v>
      </c>
      <c r="H2458" s="487">
        <v>0</v>
      </c>
      <c r="I2458" s="487">
        <v>0</v>
      </c>
      <c r="J2458" s="487">
        <v>0</v>
      </c>
    </row>
    <row r="2459" spans="1:10" x14ac:dyDescent="0.25">
      <c r="A2459" s="487">
        <v>92886</v>
      </c>
      <c r="B2459" s="6" t="s">
        <v>9707</v>
      </c>
      <c r="C2459" s="6" t="s">
        <v>77</v>
      </c>
      <c r="D2459" s="6" t="s">
        <v>108</v>
      </c>
      <c r="E2459" s="487">
        <v>11.49</v>
      </c>
      <c r="F2459" s="487">
        <v>0.67</v>
      </c>
      <c r="G2459" s="487">
        <v>10.82</v>
      </c>
      <c r="H2459" s="487">
        <v>0</v>
      </c>
      <c r="I2459" s="487">
        <v>0</v>
      </c>
      <c r="J2459" s="487">
        <v>0</v>
      </c>
    </row>
    <row r="2460" spans="1:10" x14ac:dyDescent="0.25">
      <c r="A2460" s="487">
        <v>92887</v>
      </c>
      <c r="B2460" s="6" t="s">
        <v>9708</v>
      </c>
      <c r="C2460" s="6" t="s">
        <v>77</v>
      </c>
      <c r="D2460" s="6" t="s">
        <v>108</v>
      </c>
      <c r="E2460" s="487">
        <v>11.45</v>
      </c>
      <c r="F2460" s="487">
        <v>0.43</v>
      </c>
      <c r="G2460" s="487">
        <v>11.02</v>
      </c>
      <c r="H2460" s="487">
        <v>0</v>
      </c>
      <c r="I2460" s="487">
        <v>0</v>
      </c>
      <c r="J2460" s="487">
        <v>0</v>
      </c>
    </row>
    <row r="2461" spans="1:10" x14ac:dyDescent="0.25">
      <c r="A2461" s="487">
        <v>92888</v>
      </c>
      <c r="B2461" s="6" t="s">
        <v>9709</v>
      </c>
      <c r="C2461" s="6" t="s">
        <v>77</v>
      </c>
      <c r="D2461" s="6" t="s">
        <v>108</v>
      </c>
      <c r="E2461" s="487">
        <v>11.19</v>
      </c>
      <c r="F2461" s="487">
        <v>0.24</v>
      </c>
      <c r="G2461" s="487">
        <v>10.95</v>
      </c>
      <c r="H2461" s="487">
        <v>0</v>
      </c>
      <c r="I2461" s="487">
        <v>0</v>
      </c>
      <c r="J2461" s="487">
        <v>0</v>
      </c>
    </row>
    <row r="2462" spans="1:10" x14ac:dyDescent="0.25">
      <c r="A2462" s="487">
        <v>92915</v>
      </c>
      <c r="B2462" s="6" t="s">
        <v>9710</v>
      </c>
      <c r="C2462" s="6" t="s">
        <v>77</v>
      </c>
      <c r="D2462" s="6" t="s">
        <v>108</v>
      </c>
      <c r="E2462" s="487">
        <v>16.78</v>
      </c>
      <c r="F2462" s="487">
        <v>5.95</v>
      </c>
      <c r="G2462" s="487">
        <v>10.83</v>
      </c>
      <c r="H2462" s="487">
        <v>0</v>
      </c>
      <c r="I2462" s="487">
        <v>0</v>
      </c>
      <c r="J2462" s="487">
        <v>0</v>
      </c>
    </row>
    <row r="2463" spans="1:10" x14ac:dyDescent="0.25">
      <c r="A2463" s="487">
        <v>92916</v>
      </c>
      <c r="B2463" s="6" t="s">
        <v>9711</v>
      </c>
      <c r="C2463" s="6" t="s">
        <v>77</v>
      </c>
      <c r="D2463" s="6" t="s">
        <v>108</v>
      </c>
      <c r="E2463" s="487">
        <v>15.41</v>
      </c>
      <c r="F2463" s="487">
        <v>4.1100000000000003</v>
      </c>
      <c r="G2463" s="487">
        <v>11.3</v>
      </c>
      <c r="H2463" s="487">
        <v>0</v>
      </c>
      <c r="I2463" s="487">
        <v>0</v>
      </c>
      <c r="J2463" s="487">
        <v>0</v>
      </c>
    </row>
    <row r="2464" spans="1:10" x14ac:dyDescent="0.25">
      <c r="A2464" s="487">
        <v>92917</v>
      </c>
      <c r="B2464" s="6" t="s">
        <v>9712</v>
      </c>
      <c r="C2464" s="6" t="s">
        <v>77</v>
      </c>
      <c r="D2464" s="6" t="s">
        <v>108</v>
      </c>
      <c r="E2464" s="487">
        <v>14.09</v>
      </c>
      <c r="F2464" s="487">
        <v>2.78</v>
      </c>
      <c r="G2464" s="487">
        <v>11.31</v>
      </c>
      <c r="H2464" s="487">
        <v>0</v>
      </c>
      <c r="I2464" s="487">
        <v>0</v>
      </c>
      <c r="J2464" s="487">
        <v>0</v>
      </c>
    </row>
    <row r="2465" spans="1:10" x14ac:dyDescent="0.25">
      <c r="A2465" s="487">
        <v>92919</v>
      </c>
      <c r="B2465" s="6" t="s">
        <v>9713</v>
      </c>
      <c r="C2465" s="6" t="s">
        <v>77</v>
      </c>
      <c r="D2465" s="6" t="s">
        <v>108</v>
      </c>
      <c r="E2465" s="487">
        <v>12.36</v>
      </c>
      <c r="F2465" s="487">
        <v>1.86</v>
      </c>
      <c r="G2465" s="487">
        <v>10.5</v>
      </c>
      <c r="H2465" s="487">
        <v>0</v>
      </c>
      <c r="I2465" s="487">
        <v>0</v>
      </c>
      <c r="J2465" s="487">
        <v>0</v>
      </c>
    </row>
    <row r="2466" spans="1:10" x14ac:dyDescent="0.25">
      <c r="A2466" s="487">
        <v>92921</v>
      </c>
      <c r="B2466" s="6" t="s">
        <v>9714</v>
      </c>
      <c r="C2466" s="6" t="s">
        <v>77</v>
      </c>
      <c r="D2466" s="6" t="s">
        <v>108</v>
      </c>
      <c r="E2466" s="487">
        <v>10.210000000000001</v>
      </c>
      <c r="F2466" s="487">
        <v>1.2</v>
      </c>
      <c r="G2466" s="487">
        <v>9.01</v>
      </c>
      <c r="H2466" s="487">
        <v>0</v>
      </c>
      <c r="I2466" s="487">
        <v>0</v>
      </c>
      <c r="J2466" s="487">
        <v>0</v>
      </c>
    </row>
    <row r="2467" spans="1:10" x14ac:dyDescent="0.25">
      <c r="A2467" s="487">
        <v>92922</v>
      </c>
      <c r="B2467" s="6" t="s">
        <v>9715</v>
      </c>
      <c r="C2467" s="6" t="s">
        <v>77</v>
      </c>
      <c r="D2467" s="6" t="s">
        <v>108</v>
      </c>
      <c r="E2467" s="487">
        <v>9.77</v>
      </c>
      <c r="F2467" s="487">
        <v>0.86</v>
      </c>
      <c r="G2467" s="487">
        <v>8.91</v>
      </c>
      <c r="H2467" s="487">
        <v>0</v>
      </c>
      <c r="I2467" s="487">
        <v>0</v>
      </c>
      <c r="J2467" s="487">
        <v>0</v>
      </c>
    </row>
    <row r="2468" spans="1:10" x14ac:dyDescent="0.25">
      <c r="A2468" s="487">
        <v>92923</v>
      </c>
      <c r="B2468" s="6" t="s">
        <v>9716</v>
      </c>
      <c r="C2468" s="6" t="s">
        <v>77</v>
      </c>
      <c r="D2468" s="6" t="s">
        <v>108</v>
      </c>
      <c r="E2468" s="487">
        <v>11</v>
      </c>
      <c r="F2468" s="487">
        <v>0.65</v>
      </c>
      <c r="G2468" s="487">
        <v>10.35</v>
      </c>
      <c r="H2468" s="487">
        <v>0</v>
      </c>
      <c r="I2468" s="487">
        <v>0</v>
      </c>
      <c r="J2468" s="487">
        <v>0</v>
      </c>
    </row>
    <row r="2469" spans="1:10" x14ac:dyDescent="0.25">
      <c r="A2469" s="487">
        <v>92924</v>
      </c>
      <c r="B2469" s="6" t="s">
        <v>9717</v>
      </c>
      <c r="C2469" s="6" t="s">
        <v>77</v>
      </c>
      <c r="D2469" s="6" t="s">
        <v>108</v>
      </c>
      <c r="E2469" s="487">
        <v>10.81</v>
      </c>
      <c r="F2469" s="487">
        <v>0.51</v>
      </c>
      <c r="G2469" s="487">
        <v>10.3</v>
      </c>
      <c r="H2469" s="487">
        <v>0</v>
      </c>
      <c r="I2469" s="487">
        <v>0</v>
      </c>
      <c r="J2469" s="487">
        <v>0</v>
      </c>
    </row>
    <row r="2470" spans="1:10" x14ac:dyDescent="0.25">
      <c r="A2470" s="487">
        <v>95448</v>
      </c>
      <c r="B2470" s="6" t="s">
        <v>9718</v>
      </c>
      <c r="C2470" s="6" t="s">
        <v>77</v>
      </c>
      <c r="D2470" s="6" t="s">
        <v>108</v>
      </c>
      <c r="E2470" s="487">
        <v>10.6</v>
      </c>
      <c r="F2470" s="487">
        <v>0.01</v>
      </c>
      <c r="G2470" s="487">
        <v>10.59</v>
      </c>
      <c r="H2470" s="487">
        <v>0</v>
      </c>
      <c r="I2470" s="487">
        <v>0</v>
      </c>
      <c r="J2470" s="487">
        <v>0</v>
      </c>
    </row>
    <row r="2471" spans="1:10" x14ac:dyDescent="0.25">
      <c r="A2471" s="487">
        <v>95576</v>
      </c>
      <c r="B2471" s="6" t="s">
        <v>9719</v>
      </c>
      <c r="C2471" s="6" t="s">
        <v>77</v>
      </c>
      <c r="D2471" s="6" t="s">
        <v>108</v>
      </c>
      <c r="E2471" s="487">
        <v>12.92</v>
      </c>
      <c r="F2471" s="487">
        <v>1.92</v>
      </c>
      <c r="G2471" s="487">
        <v>11</v>
      </c>
      <c r="H2471" s="487">
        <v>0</v>
      </c>
      <c r="I2471" s="487">
        <v>0</v>
      </c>
      <c r="J2471" s="487">
        <v>0</v>
      </c>
    </row>
    <row r="2472" spans="1:10" x14ac:dyDescent="0.25">
      <c r="A2472" s="487">
        <v>95577</v>
      </c>
      <c r="B2472" s="6" t="s">
        <v>9720</v>
      </c>
      <c r="C2472" s="6" t="s">
        <v>77</v>
      </c>
      <c r="D2472" s="6" t="s">
        <v>108</v>
      </c>
      <c r="E2472" s="487">
        <v>11.06</v>
      </c>
      <c r="F2472" s="487">
        <v>0.92</v>
      </c>
      <c r="G2472" s="487">
        <v>10.14</v>
      </c>
      <c r="H2472" s="487">
        <v>0</v>
      </c>
      <c r="I2472" s="487">
        <v>0</v>
      </c>
      <c r="J2472" s="487">
        <v>0</v>
      </c>
    </row>
    <row r="2473" spans="1:10" x14ac:dyDescent="0.25">
      <c r="A2473" s="487">
        <v>95578</v>
      </c>
      <c r="B2473" s="6" t="s">
        <v>9721</v>
      </c>
      <c r="C2473" s="6" t="s">
        <v>77</v>
      </c>
      <c r="D2473" s="6" t="s">
        <v>108</v>
      </c>
      <c r="E2473" s="487">
        <v>9.23</v>
      </c>
      <c r="F2473" s="487">
        <v>0.49</v>
      </c>
      <c r="G2473" s="487">
        <v>8.74</v>
      </c>
      <c r="H2473" s="487">
        <v>0</v>
      </c>
      <c r="I2473" s="487">
        <v>0</v>
      </c>
      <c r="J2473" s="487">
        <v>0</v>
      </c>
    </row>
    <row r="2474" spans="1:10" x14ac:dyDescent="0.25">
      <c r="A2474" s="487">
        <v>95579</v>
      </c>
      <c r="B2474" s="6" t="s">
        <v>9722</v>
      </c>
      <c r="C2474" s="6" t="s">
        <v>77</v>
      </c>
      <c r="D2474" s="6" t="s">
        <v>108</v>
      </c>
      <c r="E2474" s="487">
        <v>8.94</v>
      </c>
      <c r="F2474" s="487">
        <v>0.28999999999999998</v>
      </c>
      <c r="G2474" s="487">
        <v>8.65</v>
      </c>
      <c r="H2474" s="487">
        <v>0</v>
      </c>
      <c r="I2474" s="487">
        <v>0</v>
      </c>
      <c r="J2474" s="487">
        <v>0</v>
      </c>
    </row>
    <row r="2475" spans="1:10" x14ac:dyDescent="0.25">
      <c r="A2475" s="487">
        <v>95580</v>
      </c>
      <c r="B2475" s="6" t="s">
        <v>9723</v>
      </c>
      <c r="C2475" s="6" t="s">
        <v>77</v>
      </c>
      <c r="D2475" s="6" t="s">
        <v>108</v>
      </c>
      <c r="E2475" s="487">
        <v>10.33</v>
      </c>
      <c r="F2475" s="487">
        <v>0.21</v>
      </c>
      <c r="G2475" s="487">
        <v>10.119999999999999</v>
      </c>
      <c r="H2475" s="487">
        <v>0</v>
      </c>
      <c r="I2475" s="487">
        <v>0</v>
      </c>
      <c r="J2475" s="487">
        <v>0</v>
      </c>
    </row>
    <row r="2476" spans="1:10" x14ac:dyDescent="0.25">
      <c r="A2476" s="487">
        <v>95581</v>
      </c>
      <c r="B2476" s="6" t="s">
        <v>9724</v>
      </c>
      <c r="C2476" s="6" t="s">
        <v>77</v>
      </c>
      <c r="D2476" s="6" t="s">
        <v>108</v>
      </c>
      <c r="E2476" s="487">
        <v>10.29</v>
      </c>
      <c r="F2476" s="487">
        <v>0.19</v>
      </c>
      <c r="G2476" s="487">
        <v>10.1</v>
      </c>
      <c r="H2476" s="487">
        <v>0</v>
      </c>
      <c r="I2476" s="487">
        <v>0</v>
      </c>
      <c r="J2476" s="487">
        <v>0</v>
      </c>
    </row>
    <row r="2477" spans="1:10" x14ac:dyDescent="0.25">
      <c r="A2477" s="487">
        <v>95582</v>
      </c>
      <c r="B2477" s="6" t="s">
        <v>9725</v>
      </c>
      <c r="C2477" s="6" t="s">
        <v>77</v>
      </c>
      <c r="D2477" s="6" t="s">
        <v>108</v>
      </c>
      <c r="E2477" s="487">
        <v>11.23</v>
      </c>
      <c r="F2477" s="487">
        <v>0.18</v>
      </c>
      <c r="G2477" s="487">
        <v>11.05</v>
      </c>
      <c r="H2477" s="487">
        <v>0</v>
      </c>
      <c r="I2477" s="487">
        <v>0</v>
      </c>
      <c r="J2477" s="487">
        <v>0</v>
      </c>
    </row>
    <row r="2478" spans="1:10" x14ac:dyDescent="0.25">
      <c r="A2478" s="487">
        <v>95583</v>
      </c>
      <c r="B2478" s="6" t="s">
        <v>9726</v>
      </c>
      <c r="C2478" s="6" t="s">
        <v>77</v>
      </c>
      <c r="D2478" s="6" t="s">
        <v>108</v>
      </c>
      <c r="E2478" s="487">
        <v>15.96</v>
      </c>
      <c r="F2478" s="487">
        <v>5.38</v>
      </c>
      <c r="G2478" s="487">
        <v>10.58</v>
      </c>
      <c r="H2478" s="487">
        <v>0</v>
      </c>
      <c r="I2478" s="487">
        <v>0</v>
      </c>
      <c r="J2478" s="487">
        <v>0</v>
      </c>
    </row>
    <row r="2479" spans="1:10" x14ac:dyDescent="0.25">
      <c r="A2479" s="487">
        <v>95584</v>
      </c>
      <c r="B2479" s="6" t="s">
        <v>9727</v>
      </c>
      <c r="C2479" s="6" t="s">
        <v>77</v>
      </c>
      <c r="D2479" s="6" t="s">
        <v>108</v>
      </c>
      <c r="E2479" s="487">
        <v>14.22</v>
      </c>
      <c r="F2479" s="487">
        <v>3.25</v>
      </c>
      <c r="G2479" s="487">
        <v>10.97</v>
      </c>
      <c r="H2479" s="487">
        <v>0</v>
      </c>
      <c r="I2479" s="487">
        <v>0</v>
      </c>
      <c r="J2479" s="487">
        <v>0</v>
      </c>
    </row>
    <row r="2480" spans="1:10" x14ac:dyDescent="0.25">
      <c r="A2480" s="487">
        <v>95592</v>
      </c>
      <c r="B2480" s="6" t="s">
        <v>9728</v>
      </c>
      <c r="C2480" s="6" t="s">
        <v>77</v>
      </c>
      <c r="D2480" s="6" t="s">
        <v>108</v>
      </c>
      <c r="E2480" s="487">
        <v>15.96</v>
      </c>
      <c r="F2480" s="487">
        <v>5.38</v>
      </c>
      <c r="G2480" s="487">
        <v>10.58</v>
      </c>
      <c r="H2480" s="487">
        <v>0</v>
      </c>
      <c r="I2480" s="487">
        <v>0</v>
      </c>
      <c r="J2480" s="487">
        <v>0</v>
      </c>
    </row>
    <row r="2481" spans="1:10" x14ac:dyDescent="0.25">
      <c r="A2481" s="487">
        <v>95593</v>
      </c>
      <c r="B2481" s="6" t="s">
        <v>9729</v>
      </c>
      <c r="C2481" s="6" t="s">
        <v>77</v>
      </c>
      <c r="D2481" s="6" t="s">
        <v>108</v>
      </c>
      <c r="E2481" s="487">
        <v>14.22</v>
      </c>
      <c r="F2481" s="487">
        <v>3.25</v>
      </c>
      <c r="G2481" s="487">
        <v>10.97</v>
      </c>
      <c r="H2481" s="487">
        <v>0</v>
      </c>
      <c r="I2481" s="487">
        <v>0</v>
      </c>
      <c r="J2481" s="487">
        <v>0</v>
      </c>
    </row>
    <row r="2482" spans="1:10" x14ac:dyDescent="0.25">
      <c r="A2482" s="487">
        <v>95943</v>
      </c>
      <c r="B2482" s="6" t="s">
        <v>2147</v>
      </c>
      <c r="C2482" s="6" t="s">
        <v>77</v>
      </c>
      <c r="D2482" s="6" t="s">
        <v>108</v>
      </c>
      <c r="E2482" s="487">
        <v>21.91</v>
      </c>
      <c r="F2482" s="487">
        <v>10.029999999999999</v>
      </c>
      <c r="G2482" s="487">
        <v>11.88</v>
      </c>
      <c r="H2482" s="487">
        <v>0</v>
      </c>
      <c r="I2482" s="487">
        <v>0</v>
      </c>
      <c r="J2482" s="487">
        <v>0</v>
      </c>
    </row>
    <row r="2483" spans="1:10" x14ac:dyDescent="0.25">
      <c r="A2483" s="487">
        <v>95944</v>
      </c>
      <c r="B2483" s="6" t="s">
        <v>2148</v>
      </c>
      <c r="C2483" s="6" t="s">
        <v>77</v>
      </c>
      <c r="D2483" s="6" t="s">
        <v>108</v>
      </c>
      <c r="E2483" s="487">
        <v>20</v>
      </c>
      <c r="F2483" s="487">
        <v>7.75</v>
      </c>
      <c r="G2483" s="487">
        <v>12.25</v>
      </c>
      <c r="H2483" s="487">
        <v>0</v>
      </c>
      <c r="I2483" s="487">
        <v>0</v>
      </c>
      <c r="J2483" s="487">
        <v>0</v>
      </c>
    </row>
    <row r="2484" spans="1:10" x14ac:dyDescent="0.25">
      <c r="A2484" s="487">
        <v>95945</v>
      </c>
      <c r="B2484" s="6" t="s">
        <v>2149</v>
      </c>
      <c r="C2484" s="6" t="s">
        <v>77</v>
      </c>
      <c r="D2484" s="6" t="s">
        <v>108</v>
      </c>
      <c r="E2484" s="487">
        <v>16.27</v>
      </c>
      <c r="F2484" s="487">
        <v>4.5</v>
      </c>
      <c r="G2484" s="487">
        <v>11.77</v>
      </c>
      <c r="H2484" s="487">
        <v>0</v>
      </c>
      <c r="I2484" s="487">
        <v>0</v>
      </c>
      <c r="J2484" s="487">
        <v>0</v>
      </c>
    </row>
    <row r="2485" spans="1:10" x14ac:dyDescent="0.25">
      <c r="A2485" s="487">
        <v>95946</v>
      </c>
      <c r="B2485" s="6" t="s">
        <v>2150</v>
      </c>
      <c r="C2485" s="6" t="s">
        <v>77</v>
      </c>
      <c r="D2485" s="6" t="s">
        <v>108</v>
      </c>
      <c r="E2485" s="487">
        <v>13.03</v>
      </c>
      <c r="F2485" s="487">
        <v>2.42</v>
      </c>
      <c r="G2485" s="487">
        <v>10.61</v>
      </c>
      <c r="H2485" s="487">
        <v>0</v>
      </c>
      <c r="I2485" s="487">
        <v>0</v>
      </c>
      <c r="J2485" s="487">
        <v>0</v>
      </c>
    </row>
    <row r="2486" spans="1:10" x14ac:dyDescent="0.25">
      <c r="A2486" s="487">
        <v>95947</v>
      </c>
      <c r="B2486" s="6" t="s">
        <v>2151</v>
      </c>
      <c r="C2486" s="6" t="s">
        <v>77</v>
      </c>
      <c r="D2486" s="6" t="s">
        <v>108</v>
      </c>
      <c r="E2486" s="487">
        <v>10.07</v>
      </c>
      <c r="F2486" s="487">
        <v>1.0900000000000001</v>
      </c>
      <c r="G2486" s="487">
        <v>8.98</v>
      </c>
      <c r="H2486" s="487">
        <v>0</v>
      </c>
      <c r="I2486" s="487">
        <v>0</v>
      </c>
      <c r="J2486" s="487">
        <v>0</v>
      </c>
    </row>
    <row r="2487" spans="1:10" x14ac:dyDescent="0.25">
      <c r="A2487" s="487">
        <v>95948</v>
      </c>
      <c r="B2487" s="6" t="s">
        <v>2152</v>
      </c>
      <c r="C2487" s="6" t="s">
        <v>77</v>
      </c>
      <c r="D2487" s="6" t="s">
        <v>108</v>
      </c>
      <c r="E2487" s="487">
        <v>8.93</v>
      </c>
      <c r="F2487" s="487">
        <v>0.2</v>
      </c>
      <c r="G2487" s="487">
        <v>8.73</v>
      </c>
      <c r="H2487" s="487">
        <v>0</v>
      </c>
      <c r="I2487" s="487">
        <v>0</v>
      </c>
      <c r="J2487" s="487">
        <v>0</v>
      </c>
    </row>
    <row r="2488" spans="1:10" x14ac:dyDescent="0.25">
      <c r="A2488" s="487">
        <v>96544</v>
      </c>
      <c r="B2488" s="6" t="s">
        <v>2153</v>
      </c>
      <c r="C2488" s="6" t="s">
        <v>77</v>
      </c>
      <c r="D2488" s="6" t="s">
        <v>108</v>
      </c>
      <c r="E2488" s="487">
        <v>16.22</v>
      </c>
      <c r="F2488" s="487">
        <v>4.6900000000000004</v>
      </c>
      <c r="G2488" s="487">
        <v>11.53</v>
      </c>
      <c r="H2488" s="487">
        <v>0</v>
      </c>
      <c r="I2488" s="487">
        <v>0</v>
      </c>
      <c r="J2488" s="487">
        <v>0</v>
      </c>
    </row>
    <row r="2489" spans="1:10" x14ac:dyDescent="0.25">
      <c r="A2489" s="487">
        <v>96545</v>
      </c>
      <c r="B2489" s="6" t="s">
        <v>2154</v>
      </c>
      <c r="C2489" s="6" t="s">
        <v>77</v>
      </c>
      <c r="D2489" s="6" t="s">
        <v>108</v>
      </c>
      <c r="E2489" s="487">
        <v>14.92</v>
      </c>
      <c r="F2489" s="487">
        <v>3.41</v>
      </c>
      <c r="G2489" s="487">
        <v>11.51</v>
      </c>
      <c r="H2489" s="487">
        <v>0</v>
      </c>
      <c r="I2489" s="487">
        <v>0</v>
      </c>
      <c r="J2489" s="487">
        <v>0</v>
      </c>
    </row>
    <row r="2490" spans="1:10" x14ac:dyDescent="0.25">
      <c r="A2490" s="487">
        <v>96546</v>
      </c>
      <c r="B2490" s="6" t="s">
        <v>2155</v>
      </c>
      <c r="C2490" s="6" t="s">
        <v>77</v>
      </c>
      <c r="D2490" s="6" t="s">
        <v>108</v>
      </c>
      <c r="E2490" s="487">
        <v>13.21</v>
      </c>
      <c r="F2490" s="487">
        <v>2.54</v>
      </c>
      <c r="G2490" s="487">
        <v>10.67</v>
      </c>
      <c r="H2490" s="487">
        <v>0</v>
      </c>
      <c r="I2490" s="487">
        <v>0</v>
      </c>
      <c r="J2490" s="487">
        <v>0</v>
      </c>
    </row>
    <row r="2491" spans="1:10" x14ac:dyDescent="0.25">
      <c r="A2491" s="487">
        <v>96547</v>
      </c>
      <c r="B2491" s="6" t="s">
        <v>2156</v>
      </c>
      <c r="C2491" s="6" t="s">
        <v>77</v>
      </c>
      <c r="D2491" s="6" t="s">
        <v>108</v>
      </c>
      <c r="E2491" s="487">
        <v>11.09</v>
      </c>
      <c r="F2491" s="487">
        <v>1.87</v>
      </c>
      <c r="G2491" s="487">
        <v>9.2200000000000006</v>
      </c>
      <c r="H2491" s="487">
        <v>0</v>
      </c>
      <c r="I2491" s="487">
        <v>0</v>
      </c>
      <c r="J2491" s="487">
        <v>0</v>
      </c>
    </row>
    <row r="2492" spans="1:10" x14ac:dyDescent="0.25">
      <c r="A2492" s="487">
        <v>96548</v>
      </c>
      <c r="B2492" s="6" t="s">
        <v>2157</v>
      </c>
      <c r="C2492" s="6" t="s">
        <v>77</v>
      </c>
      <c r="D2492" s="6" t="s">
        <v>108</v>
      </c>
      <c r="E2492" s="487">
        <v>10.39</v>
      </c>
      <c r="F2492" s="487">
        <v>1.34</v>
      </c>
      <c r="G2492" s="487">
        <v>9.0500000000000007</v>
      </c>
      <c r="H2492" s="487">
        <v>0</v>
      </c>
      <c r="I2492" s="487">
        <v>0</v>
      </c>
      <c r="J2492" s="487">
        <v>0</v>
      </c>
    </row>
    <row r="2493" spans="1:10" x14ac:dyDescent="0.25">
      <c r="A2493" s="487">
        <v>96549</v>
      </c>
      <c r="B2493" s="6" t="s">
        <v>2158</v>
      </c>
      <c r="C2493" s="6" t="s">
        <v>77</v>
      </c>
      <c r="D2493" s="6" t="s">
        <v>108</v>
      </c>
      <c r="E2493" s="487">
        <v>11.41</v>
      </c>
      <c r="F2493" s="487">
        <v>0.96</v>
      </c>
      <c r="G2493" s="487">
        <v>10.45</v>
      </c>
      <c r="H2493" s="487">
        <v>0</v>
      </c>
      <c r="I2493" s="487">
        <v>0</v>
      </c>
      <c r="J2493" s="487">
        <v>0</v>
      </c>
    </row>
    <row r="2494" spans="1:10" x14ac:dyDescent="0.25">
      <c r="A2494" s="487">
        <v>96550</v>
      </c>
      <c r="B2494" s="6" t="s">
        <v>2159</v>
      </c>
      <c r="C2494" s="6" t="s">
        <v>77</v>
      </c>
      <c r="D2494" s="6" t="s">
        <v>108</v>
      </c>
      <c r="E2494" s="487">
        <v>11.04</v>
      </c>
      <c r="F2494" s="487">
        <v>0.68</v>
      </c>
      <c r="G2494" s="487">
        <v>10.36</v>
      </c>
      <c r="H2494" s="487">
        <v>0</v>
      </c>
      <c r="I2494" s="487">
        <v>0</v>
      </c>
      <c r="J2494" s="487">
        <v>0</v>
      </c>
    </row>
    <row r="2495" spans="1:10" x14ac:dyDescent="0.25">
      <c r="A2495" s="487">
        <v>100064</v>
      </c>
      <c r="B2495" s="6" t="s">
        <v>2160</v>
      </c>
      <c r="C2495" s="6" t="s">
        <v>77</v>
      </c>
      <c r="D2495" s="6" t="s">
        <v>108</v>
      </c>
      <c r="E2495" s="487">
        <v>10.49</v>
      </c>
      <c r="F2495" s="487">
        <v>0.74</v>
      </c>
      <c r="G2495" s="487">
        <v>9.75</v>
      </c>
      <c r="H2495" s="487">
        <v>0</v>
      </c>
      <c r="I2495" s="487">
        <v>0</v>
      </c>
      <c r="J2495" s="487">
        <v>0</v>
      </c>
    </row>
    <row r="2496" spans="1:10" x14ac:dyDescent="0.25">
      <c r="A2496" s="487">
        <v>100066</v>
      </c>
      <c r="B2496" s="6" t="s">
        <v>2161</v>
      </c>
      <c r="C2496" s="6" t="s">
        <v>77</v>
      </c>
      <c r="D2496" s="6" t="s">
        <v>108</v>
      </c>
      <c r="E2496" s="487">
        <v>10.4</v>
      </c>
      <c r="F2496" s="487">
        <v>0.59</v>
      </c>
      <c r="G2496" s="487">
        <v>9.81</v>
      </c>
      <c r="H2496" s="487">
        <v>0</v>
      </c>
      <c r="I2496" s="487">
        <v>0</v>
      </c>
      <c r="J2496" s="487">
        <v>0</v>
      </c>
    </row>
    <row r="2497" spans="1:10" x14ac:dyDescent="0.25">
      <c r="A2497" s="487">
        <v>100067</v>
      </c>
      <c r="B2497" s="6" t="s">
        <v>2162</v>
      </c>
      <c r="C2497" s="6" t="s">
        <v>77</v>
      </c>
      <c r="D2497" s="6" t="s">
        <v>108</v>
      </c>
      <c r="E2497" s="487">
        <v>12.33</v>
      </c>
      <c r="F2497" s="487">
        <v>2.5299999999999998</v>
      </c>
      <c r="G2497" s="487">
        <v>9.8000000000000007</v>
      </c>
      <c r="H2497" s="487">
        <v>0</v>
      </c>
      <c r="I2497" s="487">
        <v>0</v>
      </c>
      <c r="J2497" s="487">
        <v>0</v>
      </c>
    </row>
    <row r="2498" spans="1:10" x14ac:dyDescent="0.25">
      <c r="A2498" s="487">
        <v>100068</v>
      </c>
      <c r="B2498" s="6" t="s">
        <v>2163</v>
      </c>
      <c r="C2498" s="6" t="s">
        <v>77</v>
      </c>
      <c r="D2498" s="6" t="s">
        <v>108</v>
      </c>
      <c r="E2498" s="487">
        <v>9.48</v>
      </c>
      <c r="F2498" s="487">
        <v>0.87</v>
      </c>
      <c r="G2498" s="487">
        <v>8.61</v>
      </c>
      <c r="H2498" s="487">
        <v>0</v>
      </c>
      <c r="I2498" s="487">
        <v>0</v>
      </c>
      <c r="J2498" s="487">
        <v>0</v>
      </c>
    </row>
    <row r="2499" spans="1:10" x14ac:dyDescent="0.25">
      <c r="A2499" s="487">
        <v>102920</v>
      </c>
      <c r="B2499" s="6" t="s">
        <v>2164</v>
      </c>
      <c r="C2499" s="6" t="s">
        <v>77</v>
      </c>
      <c r="D2499" s="6" t="s">
        <v>108</v>
      </c>
      <c r="E2499" s="487">
        <v>8.6</v>
      </c>
      <c r="F2499" s="487">
        <v>0.98</v>
      </c>
      <c r="G2499" s="487">
        <v>7.62</v>
      </c>
      <c r="H2499" s="487">
        <v>0</v>
      </c>
      <c r="I2499" s="487">
        <v>0</v>
      </c>
      <c r="J2499" s="487">
        <v>0</v>
      </c>
    </row>
    <row r="2500" spans="1:10" x14ac:dyDescent="0.25">
      <c r="A2500" s="487">
        <v>102921</v>
      </c>
      <c r="B2500" s="6" t="s">
        <v>2165</v>
      </c>
      <c r="C2500" s="6" t="s">
        <v>77</v>
      </c>
      <c r="D2500" s="6" t="s">
        <v>108</v>
      </c>
      <c r="E2500" s="487">
        <v>8.31</v>
      </c>
      <c r="F2500" s="487">
        <v>0.75</v>
      </c>
      <c r="G2500" s="487">
        <v>7.56</v>
      </c>
      <c r="H2500" s="487">
        <v>0</v>
      </c>
      <c r="I2500" s="487">
        <v>0</v>
      </c>
      <c r="J2500" s="487">
        <v>0</v>
      </c>
    </row>
    <row r="2501" spans="1:10" x14ac:dyDescent="0.25">
      <c r="A2501" s="487">
        <v>102922</v>
      </c>
      <c r="B2501" s="6" t="s">
        <v>2166</v>
      </c>
      <c r="C2501" s="6" t="s">
        <v>77</v>
      </c>
      <c r="D2501" s="6" t="s">
        <v>108</v>
      </c>
      <c r="E2501" s="487">
        <v>9.16</v>
      </c>
      <c r="F2501" s="487">
        <v>1.41</v>
      </c>
      <c r="G2501" s="487">
        <v>7.75</v>
      </c>
      <c r="H2501" s="487">
        <v>0</v>
      </c>
      <c r="I2501" s="487">
        <v>0</v>
      </c>
      <c r="J2501" s="487">
        <v>0</v>
      </c>
    </row>
    <row r="2502" spans="1:10" x14ac:dyDescent="0.25">
      <c r="A2502" s="487">
        <v>102923</v>
      </c>
      <c r="B2502" s="6" t="s">
        <v>2167</v>
      </c>
      <c r="C2502" s="6" t="s">
        <v>77</v>
      </c>
      <c r="D2502" s="6" t="s">
        <v>108</v>
      </c>
      <c r="E2502" s="487">
        <v>8.1</v>
      </c>
      <c r="F2502" s="487">
        <v>0.59</v>
      </c>
      <c r="G2502" s="487">
        <v>7.51</v>
      </c>
      <c r="H2502" s="487">
        <v>0</v>
      </c>
      <c r="I2502" s="487">
        <v>0</v>
      </c>
      <c r="J2502" s="487">
        <v>0</v>
      </c>
    </row>
    <row r="2503" spans="1:10" x14ac:dyDescent="0.25">
      <c r="A2503" s="487">
        <v>103088</v>
      </c>
      <c r="B2503" s="6" t="s">
        <v>2168</v>
      </c>
      <c r="C2503" s="6" t="s">
        <v>77</v>
      </c>
      <c r="D2503" s="6" t="s">
        <v>108</v>
      </c>
      <c r="E2503" s="487">
        <v>10.34</v>
      </c>
      <c r="F2503" s="487">
        <v>2.33</v>
      </c>
      <c r="G2503" s="487">
        <v>8.01</v>
      </c>
      <c r="H2503" s="487">
        <v>0</v>
      </c>
      <c r="I2503" s="487">
        <v>0</v>
      </c>
      <c r="J2503" s="487">
        <v>0</v>
      </c>
    </row>
    <row r="2504" spans="1:10" x14ac:dyDescent="0.25">
      <c r="A2504" s="487">
        <v>104104</v>
      </c>
      <c r="B2504" s="6" t="s">
        <v>9730</v>
      </c>
      <c r="C2504" s="6" t="s">
        <v>77</v>
      </c>
      <c r="D2504" s="6" t="s">
        <v>108</v>
      </c>
      <c r="E2504" s="487">
        <v>11.38</v>
      </c>
      <c r="F2504" s="487">
        <v>0.21</v>
      </c>
      <c r="G2504" s="487">
        <v>11.17</v>
      </c>
      <c r="H2504" s="487">
        <v>0</v>
      </c>
      <c r="I2504" s="487">
        <v>0</v>
      </c>
      <c r="J2504" s="487">
        <v>0</v>
      </c>
    </row>
    <row r="2505" spans="1:10" x14ac:dyDescent="0.25">
      <c r="A2505" s="487">
        <v>104105</v>
      </c>
      <c r="B2505" s="6" t="s">
        <v>9731</v>
      </c>
      <c r="C2505" s="6" t="s">
        <v>77</v>
      </c>
      <c r="D2505" s="6" t="s">
        <v>108</v>
      </c>
      <c r="E2505" s="487">
        <v>11.39</v>
      </c>
      <c r="F2505" s="487">
        <v>0.22</v>
      </c>
      <c r="G2505" s="487">
        <v>11.17</v>
      </c>
      <c r="H2505" s="487">
        <v>0</v>
      </c>
      <c r="I2505" s="487">
        <v>0</v>
      </c>
      <c r="J2505" s="487">
        <v>0</v>
      </c>
    </row>
    <row r="2506" spans="1:10" x14ac:dyDescent="0.25">
      <c r="A2506" s="487">
        <v>104106</v>
      </c>
      <c r="B2506" s="6" t="s">
        <v>9732</v>
      </c>
      <c r="C2506" s="6" t="s">
        <v>77</v>
      </c>
      <c r="D2506" s="6" t="s">
        <v>108</v>
      </c>
      <c r="E2506" s="487">
        <v>10.41</v>
      </c>
      <c r="F2506" s="487">
        <v>1.36</v>
      </c>
      <c r="G2506" s="487">
        <v>9.0500000000000007</v>
      </c>
      <c r="H2506" s="487">
        <v>0</v>
      </c>
      <c r="I2506" s="487">
        <v>0</v>
      </c>
      <c r="J2506" s="487">
        <v>0</v>
      </c>
    </row>
    <row r="2507" spans="1:10" x14ac:dyDescent="0.25">
      <c r="A2507" s="487">
        <v>104107</v>
      </c>
      <c r="B2507" s="6" t="s">
        <v>9733</v>
      </c>
      <c r="C2507" s="6" t="s">
        <v>77</v>
      </c>
      <c r="D2507" s="6" t="s">
        <v>108</v>
      </c>
      <c r="E2507" s="487">
        <v>11.05</v>
      </c>
      <c r="F2507" s="487">
        <v>1.84</v>
      </c>
      <c r="G2507" s="487">
        <v>9.2100000000000009</v>
      </c>
      <c r="H2507" s="487">
        <v>0</v>
      </c>
      <c r="I2507" s="487">
        <v>0</v>
      </c>
      <c r="J2507" s="487">
        <v>0</v>
      </c>
    </row>
    <row r="2508" spans="1:10" x14ac:dyDescent="0.25">
      <c r="A2508" s="487">
        <v>104108</v>
      </c>
      <c r="B2508" s="6" t="s">
        <v>9734</v>
      </c>
      <c r="C2508" s="6" t="s">
        <v>77</v>
      </c>
      <c r="D2508" s="6" t="s">
        <v>108</v>
      </c>
      <c r="E2508" s="487">
        <v>13.11</v>
      </c>
      <c r="F2508" s="487">
        <v>2.46</v>
      </c>
      <c r="G2508" s="487">
        <v>10.65</v>
      </c>
      <c r="H2508" s="487">
        <v>0</v>
      </c>
      <c r="I2508" s="487">
        <v>0</v>
      </c>
      <c r="J2508" s="487">
        <v>0</v>
      </c>
    </row>
    <row r="2509" spans="1:10" x14ac:dyDescent="0.25">
      <c r="A2509" s="487">
        <v>104109</v>
      </c>
      <c r="B2509" s="6" t="s">
        <v>9735</v>
      </c>
      <c r="C2509" s="6" t="s">
        <v>77</v>
      </c>
      <c r="D2509" s="6" t="s">
        <v>108</v>
      </c>
      <c r="E2509" s="487">
        <v>15.93</v>
      </c>
      <c r="F2509" s="487">
        <v>4.22</v>
      </c>
      <c r="G2509" s="487">
        <v>11.71</v>
      </c>
      <c r="H2509" s="487">
        <v>0</v>
      </c>
      <c r="I2509" s="487">
        <v>0</v>
      </c>
      <c r="J2509" s="487">
        <v>0</v>
      </c>
    </row>
    <row r="2510" spans="1:10" x14ac:dyDescent="0.25">
      <c r="A2510" s="487">
        <v>104110</v>
      </c>
      <c r="B2510" s="6" t="s">
        <v>9736</v>
      </c>
      <c r="C2510" s="6" t="s">
        <v>77</v>
      </c>
      <c r="D2510" s="6" t="s">
        <v>108</v>
      </c>
      <c r="E2510" s="487">
        <v>17.989999999999998</v>
      </c>
      <c r="F2510" s="487">
        <v>6.14</v>
      </c>
      <c r="G2510" s="487">
        <v>11.85</v>
      </c>
      <c r="H2510" s="487">
        <v>0</v>
      </c>
      <c r="I2510" s="487">
        <v>0</v>
      </c>
      <c r="J2510" s="487">
        <v>0</v>
      </c>
    </row>
    <row r="2511" spans="1:10" x14ac:dyDescent="0.25">
      <c r="A2511" s="487">
        <v>104111</v>
      </c>
      <c r="B2511" s="6" t="s">
        <v>9737</v>
      </c>
      <c r="C2511" s="6" t="s">
        <v>77</v>
      </c>
      <c r="D2511" s="6" t="s">
        <v>108</v>
      </c>
      <c r="E2511" s="487">
        <v>20.260000000000002</v>
      </c>
      <c r="F2511" s="487">
        <v>8.6999999999999993</v>
      </c>
      <c r="G2511" s="487">
        <v>11.56</v>
      </c>
      <c r="H2511" s="487">
        <v>0</v>
      </c>
      <c r="I2511" s="487">
        <v>0</v>
      </c>
      <c r="J2511" s="487">
        <v>0</v>
      </c>
    </row>
    <row r="2512" spans="1:10" x14ac:dyDescent="0.25">
      <c r="A2512" s="487">
        <v>89993</v>
      </c>
      <c r="B2512" s="6" t="s">
        <v>2169</v>
      </c>
      <c r="C2512" s="6" t="s">
        <v>62</v>
      </c>
      <c r="D2512" s="6" t="s">
        <v>108</v>
      </c>
      <c r="E2512" s="488">
        <v>1014.65</v>
      </c>
      <c r="F2512" s="487">
        <v>362.02</v>
      </c>
      <c r="G2512" s="487">
        <v>650.14</v>
      </c>
      <c r="H2512" s="487">
        <v>1.06</v>
      </c>
      <c r="I2512" s="487">
        <v>0</v>
      </c>
      <c r="J2512" s="487">
        <v>1.43</v>
      </c>
    </row>
    <row r="2513" spans="1:10" x14ac:dyDescent="0.25">
      <c r="A2513" s="487">
        <v>89994</v>
      </c>
      <c r="B2513" s="6" t="s">
        <v>2170</v>
      </c>
      <c r="C2513" s="6" t="s">
        <v>62</v>
      </c>
      <c r="D2513" s="6" t="s">
        <v>108</v>
      </c>
      <c r="E2513" s="487">
        <v>872.03</v>
      </c>
      <c r="F2513" s="487">
        <v>250.73</v>
      </c>
      <c r="G2513" s="487">
        <v>618.80999999999995</v>
      </c>
      <c r="H2513" s="487">
        <v>1.06</v>
      </c>
      <c r="I2513" s="487">
        <v>0</v>
      </c>
      <c r="J2513" s="487">
        <v>1.43</v>
      </c>
    </row>
    <row r="2514" spans="1:10" x14ac:dyDescent="0.25">
      <c r="A2514" s="487">
        <v>89995</v>
      </c>
      <c r="B2514" s="6" t="s">
        <v>2171</v>
      </c>
      <c r="C2514" s="6" t="s">
        <v>62</v>
      </c>
      <c r="D2514" s="6" t="s">
        <v>108</v>
      </c>
      <c r="E2514" s="487">
        <v>978.17</v>
      </c>
      <c r="F2514" s="487">
        <v>333.55</v>
      </c>
      <c r="G2514" s="487">
        <v>642.13</v>
      </c>
      <c r="H2514" s="487">
        <v>1.06</v>
      </c>
      <c r="I2514" s="487">
        <v>0</v>
      </c>
      <c r="J2514" s="487">
        <v>1.43</v>
      </c>
    </row>
    <row r="2515" spans="1:10" x14ac:dyDescent="0.25">
      <c r="A2515" s="487">
        <v>90278</v>
      </c>
      <c r="B2515" s="6" t="s">
        <v>2172</v>
      </c>
      <c r="C2515" s="6" t="s">
        <v>62</v>
      </c>
      <c r="D2515" s="6" t="s">
        <v>108</v>
      </c>
      <c r="E2515" s="487">
        <v>500</v>
      </c>
      <c r="F2515" s="487">
        <v>71.63</v>
      </c>
      <c r="G2515" s="487">
        <v>426.46</v>
      </c>
      <c r="H2515" s="487">
        <v>0.83</v>
      </c>
      <c r="I2515" s="487">
        <v>0</v>
      </c>
      <c r="J2515" s="487">
        <v>1.08</v>
      </c>
    </row>
    <row r="2516" spans="1:10" x14ac:dyDescent="0.25">
      <c r="A2516" s="487">
        <v>90279</v>
      </c>
      <c r="B2516" s="6" t="s">
        <v>2173</v>
      </c>
      <c r="C2516" s="6" t="s">
        <v>62</v>
      </c>
      <c r="D2516" s="6" t="s">
        <v>108</v>
      </c>
      <c r="E2516" s="487">
        <v>558.36</v>
      </c>
      <c r="F2516" s="487">
        <v>78.47</v>
      </c>
      <c r="G2516" s="487">
        <v>477.8</v>
      </c>
      <c r="H2516" s="487">
        <v>0.9</v>
      </c>
      <c r="I2516" s="487">
        <v>0</v>
      </c>
      <c r="J2516" s="487">
        <v>1.19</v>
      </c>
    </row>
    <row r="2517" spans="1:10" x14ac:dyDescent="0.25">
      <c r="A2517" s="487">
        <v>90280</v>
      </c>
      <c r="B2517" s="6" t="s">
        <v>2174</v>
      </c>
      <c r="C2517" s="6" t="s">
        <v>62</v>
      </c>
      <c r="D2517" s="6" t="s">
        <v>108</v>
      </c>
      <c r="E2517" s="487">
        <v>626.97</v>
      </c>
      <c r="F2517" s="487">
        <v>78.489999999999995</v>
      </c>
      <c r="G2517" s="487">
        <v>546.39</v>
      </c>
      <c r="H2517" s="487">
        <v>0.9</v>
      </c>
      <c r="I2517" s="487">
        <v>0</v>
      </c>
      <c r="J2517" s="487">
        <v>1.19</v>
      </c>
    </row>
    <row r="2518" spans="1:10" x14ac:dyDescent="0.25">
      <c r="A2518" s="487">
        <v>90281</v>
      </c>
      <c r="B2518" s="6" t="s">
        <v>2175</v>
      </c>
      <c r="C2518" s="6" t="s">
        <v>62</v>
      </c>
      <c r="D2518" s="6" t="s">
        <v>108</v>
      </c>
      <c r="E2518" s="487">
        <v>738.81</v>
      </c>
      <c r="F2518" s="487">
        <v>76.489999999999995</v>
      </c>
      <c r="G2518" s="487">
        <v>660.28</v>
      </c>
      <c r="H2518" s="487">
        <v>0.88</v>
      </c>
      <c r="I2518" s="487">
        <v>0</v>
      </c>
      <c r="J2518" s="487">
        <v>1.1599999999999999</v>
      </c>
    </row>
    <row r="2519" spans="1:10" x14ac:dyDescent="0.25">
      <c r="A2519" s="487">
        <v>90282</v>
      </c>
      <c r="B2519" s="6" t="s">
        <v>2176</v>
      </c>
      <c r="C2519" s="6" t="s">
        <v>62</v>
      </c>
      <c r="D2519" s="6" t="s">
        <v>108</v>
      </c>
      <c r="E2519" s="487">
        <v>491.26</v>
      </c>
      <c r="F2519" s="487">
        <v>69.23</v>
      </c>
      <c r="G2519" s="487">
        <v>420.18</v>
      </c>
      <c r="H2519" s="487">
        <v>0.8</v>
      </c>
      <c r="I2519" s="487">
        <v>0</v>
      </c>
      <c r="J2519" s="487">
        <v>1.05</v>
      </c>
    </row>
    <row r="2520" spans="1:10" x14ac:dyDescent="0.25">
      <c r="A2520" s="487">
        <v>90283</v>
      </c>
      <c r="B2520" s="6" t="s">
        <v>2177</v>
      </c>
      <c r="C2520" s="6" t="s">
        <v>62</v>
      </c>
      <c r="D2520" s="6" t="s">
        <v>108</v>
      </c>
      <c r="E2520" s="487">
        <v>550.14</v>
      </c>
      <c r="F2520" s="487">
        <v>75.7</v>
      </c>
      <c r="G2520" s="487">
        <v>472.41</v>
      </c>
      <c r="H2520" s="487">
        <v>0.88</v>
      </c>
      <c r="I2520" s="487">
        <v>0</v>
      </c>
      <c r="J2520" s="487">
        <v>1.1499999999999999</v>
      </c>
    </row>
    <row r="2521" spans="1:10" x14ac:dyDescent="0.25">
      <c r="A2521" s="487">
        <v>90284</v>
      </c>
      <c r="B2521" s="6" t="s">
        <v>2178</v>
      </c>
      <c r="C2521" s="6" t="s">
        <v>62</v>
      </c>
      <c r="D2521" s="6" t="s">
        <v>108</v>
      </c>
      <c r="E2521" s="487">
        <v>622.53</v>
      </c>
      <c r="F2521" s="487">
        <v>75.709999999999994</v>
      </c>
      <c r="G2521" s="487">
        <v>544.79</v>
      </c>
      <c r="H2521" s="487">
        <v>0.88</v>
      </c>
      <c r="I2521" s="487">
        <v>0</v>
      </c>
      <c r="J2521" s="487">
        <v>1.1499999999999999</v>
      </c>
    </row>
    <row r="2522" spans="1:10" x14ac:dyDescent="0.25">
      <c r="A2522" s="487">
        <v>90285</v>
      </c>
      <c r="B2522" s="6" t="s">
        <v>2179</v>
      </c>
      <c r="C2522" s="6" t="s">
        <v>62</v>
      </c>
      <c r="D2522" s="6" t="s">
        <v>108</v>
      </c>
      <c r="E2522" s="487">
        <v>741.32</v>
      </c>
      <c r="F2522" s="487">
        <v>74.52</v>
      </c>
      <c r="G2522" s="487">
        <v>664.81</v>
      </c>
      <c r="H2522" s="487">
        <v>0.86</v>
      </c>
      <c r="I2522" s="487">
        <v>0</v>
      </c>
      <c r="J2522" s="487">
        <v>1.1299999999999999</v>
      </c>
    </row>
    <row r="2523" spans="1:10" x14ac:dyDescent="0.25">
      <c r="A2523" s="487">
        <v>94962</v>
      </c>
      <c r="B2523" s="6" t="s">
        <v>2180</v>
      </c>
      <c r="C2523" s="6" t="s">
        <v>62</v>
      </c>
      <c r="D2523" s="6" t="s">
        <v>108</v>
      </c>
      <c r="E2523" s="487">
        <v>376.48</v>
      </c>
      <c r="F2523" s="487">
        <v>72.23</v>
      </c>
      <c r="G2523" s="487">
        <v>302.68</v>
      </c>
      <c r="H2523" s="487">
        <v>0.76</v>
      </c>
      <c r="I2523" s="487">
        <v>0</v>
      </c>
      <c r="J2523" s="487">
        <v>0.81</v>
      </c>
    </row>
    <row r="2524" spans="1:10" x14ac:dyDescent="0.25">
      <c r="A2524" s="487">
        <v>94963</v>
      </c>
      <c r="B2524" s="6" t="s">
        <v>2181</v>
      </c>
      <c r="C2524" s="6" t="s">
        <v>62</v>
      </c>
      <c r="D2524" s="6" t="s">
        <v>108</v>
      </c>
      <c r="E2524" s="487">
        <v>423.43</v>
      </c>
      <c r="F2524" s="487">
        <v>71.69</v>
      </c>
      <c r="G2524" s="487">
        <v>350.21</v>
      </c>
      <c r="H2524" s="487">
        <v>0.73</v>
      </c>
      <c r="I2524" s="487">
        <v>0</v>
      </c>
      <c r="J2524" s="487">
        <v>0.8</v>
      </c>
    </row>
    <row r="2525" spans="1:10" x14ac:dyDescent="0.25">
      <c r="A2525" s="487">
        <v>94964</v>
      </c>
      <c r="B2525" s="6" t="s">
        <v>2182</v>
      </c>
      <c r="C2525" s="6" t="s">
        <v>62</v>
      </c>
      <c r="D2525" s="6" t="s">
        <v>108</v>
      </c>
      <c r="E2525" s="487">
        <v>468.59</v>
      </c>
      <c r="F2525" s="487">
        <v>78.16</v>
      </c>
      <c r="G2525" s="487">
        <v>388.74</v>
      </c>
      <c r="H2525" s="487">
        <v>0.81</v>
      </c>
      <c r="I2525" s="487">
        <v>0</v>
      </c>
      <c r="J2525" s="487">
        <v>0.88</v>
      </c>
    </row>
    <row r="2526" spans="1:10" x14ac:dyDescent="0.25">
      <c r="A2526" s="487">
        <v>94965</v>
      </c>
      <c r="B2526" s="6" t="s">
        <v>2183</v>
      </c>
      <c r="C2526" s="6" t="s">
        <v>62</v>
      </c>
      <c r="D2526" s="6" t="s">
        <v>108</v>
      </c>
      <c r="E2526" s="487">
        <v>489.57</v>
      </c>
      <c r="F2526" s="487">
        <v>71.31</v>
      </c>
      <c r="G2526" s="487">
        <v>416.73</v>
      </c>
      <c r="H2526" s="487">
        <v>0.73</v>
      </c>
      <c r="I2526" s="487">
        <v>0</v>
      </c>
      <c r="J2526" s="487">
        <v>0.8</v>
      </c>
    </row>
    <row r="2527" spans="1:10" x14ac:dyDescent="0.25">
      <c r="A2527" s="487">
        <v>94966</v>
      </c>
      <c r="B2527" s="6" t="s">
        <v>2184</v>
      </c>
      <c r="C2527" s="6" t="s">
        <v>62</v>
      </c>
      <c r="D2527" s="6" t="s">
        <v>108</v>
      </c>
      <c r="E2527" s="487">
        <v>508.47</v>
      </c>
      <c r="F2527" s="487">
        <v>70.709999999999994</v>
      </c>
      <c r="G2527" s="487">
        <v>436.25</v>
      </c>
      <c r="H2527" s="487">
        <v>0.72</v>
      </c>
      <c r="I2527" s="487">
        <v>0</v>
      </c>
      <c r="J2527" s="487">
        <v>0.79</v>
      </c>
    </row>
    <row r="2528" spans="1:10" x14ac:dyDescent="0.25">
      <c r="A2528" s="487">
        <v>94967</v>
      </c>
      <c r="B2528" s="6" t="s">
        <v>2185</v>
      </c>
      <c r="C2528" s="6" t="s">
        <v>62</v>
      </c>
      <c r="D2528" s="6" t="s">
        <v>108</v>
      </c>
      <c r="E2528" s="487">
        <v>588.70000000000005</v>
      </c>
      <c r="F2528" s="487">
        <v>75.17</v>
      </c>
      <c r="G2528" s="487">
        <v>511.91</v>
      </c>
      <c r="H2528" s="487">
        <v>0.78</v>
      </c>
      <c r="I2528" s="487">
        <v>0</v>
      </c>
      <c r="J2528" s="487">
        <v>0.84</v>
      </c>
    </row>
    <row r="2529" spans="1:10" x14ac:dyDescent="0.25">
      <c r="A2529" s="487">
        <v>94968</v>
      </c>
      <c r="B2529" s="6" t="s">
        <v>2186</v>
      </c>
      <c r="C2529" s="6" t="s">
        <v>62</v>
      </c>
      <c r="D2529" s="6" t="s">
        <v>108</v>
      </c>
      <c r="E2529" s="487">
        <v>371.91</v>
      </c>
      <c r="F2529" s="487">
        <v>64.91</v>
      </c>
      <c r="G2529" s="487">
        <v>302.68</v>
      </c>
      <c r="H2529" s="487">
        <v>2.85</v>
      </c>
      <c r="I2529" s="487">
        <v>0</v>
      </c>
      <c r="J2529" s="487">
        <v>1.47</v>
      </c>
    </row>
    <row r="2530" spans="1:10" x14ac:dyDescent="0.25">
      <c r="A2530" s="487">
        <v>94969</v>
      </c>
      <c r="B2530" s="6" t="s">
        <v>2187</v>
      </c>
      <c r="C2530" s="6" t="s">
        <v>62</v>
      </c>
      <c r="D2530" s="6" t="s">
        <v>108</v>
      </c>
      <c r="E2530" s="487">
        <v>415.62</v>
      </c>
      <c r="F2530" s="487">
        <v>62.49</v>
      </c>
      <c r="G2530" s="487">
        <v>348.99</v>
      </c>
      <c r="H2530" s="487">
        <v>2.73</v>
      </c>
      <c r="I2530" s="487">
        <v>0</v>
      </c>
      <c r="J2530" s="487">
        <v>1.41</v>
      </c>
    </row>
    <row r="2531" spans="1:10" x14ac:dyDescent="0.25">
      <c r="A2531" s="487">
        <v>94970</v>
      </c>
      <c r="B2531" s="6" t="s">
        <v>2188</v>
      </c>
      <c r="C2531" s="6" t="s">
        <v>62</v>
      </c>
      <c r="D2531" s="6" t="s">
        <v>108</v>
      </c>
      <c r="E2531" s="487">
        <v>453.57</v>
      </c>
      <c r="F2531" s="487">
        <v>62.36</v>
      </c>
      <c r="G2531" s="487">
        <v>387.08</v>
      </c>
      <c r="H2531" s="487">
        <v>2.72</v>
      </c>
      <c r="I2531" s="487">
        <v>0</v>
      </c>
      <c r="J2531" s="487">
        <v>1.41</v>
      </c>
    </row>
    <row r="2532" spans="1:10" x14ac:dyDescent="0.25">
      <c r="A2532" s="487">
        <v>94971</v>
      </c>
      <c r="B2532" s="6" t="s">
        <v>2189</v>
      </c>
      <c r="C2532" s="6" t="s">
        <v>62</v>
      </c>
      <c r="D2532" s="6" t="s">
        <v>108</v>
      </c>
      <c r="E2532" s="487">
        <v>481.56</v>
      </c>
      <c r="F2532" s="487">
        <v>60.98</v>
      </c>
      <c r="G2532" s="487">
        <v>416.54</v>
      </c>
      <c r="H2532" s="487">
        <v>2.66</v>
      </c>
      <c r="I2532" s="487">
        <v>0</v>
      </c>
      <c r="J2532" s="487">
        <v>1.38</v>
      </c>
    </row>
    <row r="2533" spans="1:10" x14ac:dyDescent="0.25">
      <c r="A2533" s="487">
        <v>94972</v>
      </c>
      <c r="B2533" s="6" t="s">
        <v>2190</v>
      </c>
      <c r="C2533" s="6" t="s">
        <v>62</v>
      </c>
      <c r="D2533" s="6" t="s">
        <v>108</v>
      </c>
      <c r="E2533" s="487">
        <v>500.51</v>
      </c>
      <c r="F2533" s="487">
        <v>60.49</v>
      </c>
      <c r="G2533" s="487">
        <v>436.02</v>
      </c>
      <c r="H2533" s="487">
        <v>2.63</v>
      </c>
      <c r="I2533" s="487">
        <v>0</v>
      </c>
      <c r="J2533" s="487">
        <v>1.37</v>
      </c>
    </row>
    <row r="2534" spans="1:10" x14ac:dyDescent="0.25">
      <c r="A2534" s="487">
        <v>94973</v>
      </c>
      <c r="B2534" s="6" t="s">
        <v>2191</v>
      </c>
      <c r="C2534" s="6" t="s">
        <v>62</v>
      </c>
      <c r="D2534" s="6" t="s">
        <v>108</v>
      </c>
      <c r="E2534" s="487">
        <v>578.63</v>
      </c>
      <c r="F2534" s="487">
        <v>62.4</v>
      </c>
      <c r="G2534" s="487">
        <v>512.1</v>
      </c>
      <c r="H2534" s="487">
        <v>2.72</v>
      </c>
      <c r="I2534" s="487">
        <v>0</v>
      </c>
      <c r="J2534" s="487">
        <v>1.41</v>
      </c>
    </row>
    <row r="2535" spans="1:10" x14ac:dyDescent="0.25">
      <c r="A2535" s="487">
        <v>94974</v>
      </c>
      <c r="B2535" s="6" t="s">
        <v>2192</v>
      </c>
      <c r="C2535" s="6" t="s">
        <v>62</v>
      </c>
      <c r="D2535" s="6" t="s">
        <v>108</v>
      </c>
      <c r="E2535" s="487">
        <v>431.12</v>
      </c>
      <c r="F2535" s="487">
        <v>104.52</v>
      </c>
      <c r="G2535" s="487">
        <v>326.60000000000002</v>
      </c>
      <c r="H2535" s="487">
        <v>0</v>
      </c>
      <c r="I2535" s="487">
        <v>0</v>
      </c>
      <c r="J2535" s="487">
        <v>0</v>
      </c>
    </row>
    <row r="2536" spans="1:10" x14ac:dyDescent="0.25">
      <c r="A2536" s="487">
        <v>94975</v>
      </c>
      <c r="B2536" s="6" t="s">
        <v>88</v>
      </c>
      <c r="C2536" s="6" t="s">
        <v>62</v>
      </c>
      <c r="D2536" s="6" t="s">
        <v>108</v>
      </c>
      <c r="E2536" s="487">
        <v>473.56</v>
      </c>
      <c r="F2536" s="487">
        <v>103.21</v>
      </c>
      <c r="G2536" s="487">
        <v>370.35</v>
      </c>
      <c r="H2536" s="487">
        <v>0</v>
      </c>
      <c r="I2536" s="487">
        <v>0</v>
      </c>
      <c r="J2536" s="487">
        <v>0</v>
      </c>
    </row>
    <row r="2537" spans="1:10" x14ac:dyDescent="0.25">
      <c r="A2537" s="487">
        <v>96555</v>
      </c>
      <c r="B2537" s="6" t="s">
        <v>2193</v>
      </c>
      <c r="C2537" s="6" t="s">
        <v>62</v>
      </c>
      <c r="D2537" s="6" t="s">
        <v>437</v>
      </c>
      <c r="E2537" s="487">
        <v>693.91</v>
      </c>
      <c r="F2537" s="487">
        <v>160.82</v>
      </c>
      <c r="G2537" s="487">
        <v>527.71</v>
      </c>
      <c r="H2537" s="487">
        <v>3.68</v>
      </c>
      <c r="I2537" s="487">
        <v>0</v>
      </c>
      <c r="J2537" s="487">
        <v>1.7</v>
      </c>
    </row>
    <row r="2538" spans="1:10" x14ac:dyDescent="0.25">
      <c r="A2538" s="487">
        <v>96556</v>
      </c>
      <c r="B2538" s="6" t="s">
        <v>2194</v>
      </c>
      <c r="C2538" s="6" t="s">
        <v>62</v>
      </c>
      <c r="D2538" s="6" t="s">
        <v>437</v>
      </c>
      <c r="E2538" s="487">
        <v>780.03</v>
      </c>
      <c r="F2538" s="487">
        <v>228.22</v>
      </c>
      <c r="G2538" s="487">
        <v>546.14</v>
      </c>
      <c r="H2538" s="487">
        <v>3.92</v>
      </c>
      <c r="I2538" s="487">
        <v>0</v>
      </c>
      <c r="J2538" s="487">
        <v>1.75</v>
      </c>
    </row>
    <row r="2539" spans="1:10" x14ac:dyDescent="0.25">
      <c r="A2539" s="487">
        <v>96557</v>
      </c>
      <c r="B2539" s="6" t="s">
        <v>2195</v>
      </c>
      <c r="C2539" s="6" t="s">
        <v>62</v>
      </c>
      <c r="D2539" s="6" t="s">
        <v>437</v>
      </c>
      <c r="E2539" s="487">
        <v>652.91</v>
      </c>
      <c r="F2539" s="487">
        <v>16.71</v>
      </c>
      <c r="G2539" s="487">
        <v>636.09</v>
      </c>
      <c r="H2539" s="487">
        <v>0.08</v>
      </c>
      <c r="I2539" s="487">
        <v>0</v>
      </c>
      <c r="J2539" s="487">
        <v>0.03</v>
      </c>
    </row>
    <row r="2540" spans="1:10" x14ac:dyDescent="0.25">
      <c r="A2540" s="487">
        <v>96558</v>
      </c>
      <c r="B2540" s="6" t="s">
        <v>2196</v>
      </c>
      <c r="C2540" s="6" t="s">
        <v>62</v>
      </c>
      <c r="D2540" s="6" t="s">
        <v>437</v>
      </c>
      <c r="E2540" s="487">
        <v>660.75</v>
      </c>
      <c r="F2540" s="487">
        <v>22.71</v>
      </c>
      <c r="G2540" s="487">
        <v>637.85</v>
      </c>
      <c r="H2540" s="487">
        <v>0.14000000000000001</v>
      </c>
      <c r="I2540" s="487">
        <v>0</v>
      </c>
      <c r="J2540" s="487">
        <v>0.05</v>
      </c>
    </row>
    <row r="2541" spans="1:10" x14ac:dyDescent="0.25">
      <c r="A2541" s="487">
        <v>99235</v>
      </c>
      <c r="B2541" s="6" t="s">
        <v>2197</v>
      </c>
      <c r="C2541" s="6" t="s">
        <v>62</v>
      </c>
      <c r="D2541" s="6" t="s">
        <v>108</v>
      </c>
      <c r="E2541" s="487">
        <v>632.73</v>
      </c>
      <c r="F2541" s="487">
        <v>12.95</v>
      </c>
      <c r="G2541" s="487">
        <v>619.78</v>
      </c>
      <c r="H2541" s="487">
        <v>0</v>
      </c>
      <c r="I2541" s="487">
        <v>0</v>
      </c>
      <c r="J2541" s="487">
        <v>0</v>
      </c>
    </row>
    <row r="2542" spans="1:10" x14ac:dyDescent="0.25">
      <c r="A2542" s="487">
        <v>99431</v>
      </c>
      <c r="B2542" s="6" t="s">
        <v>2198</v>
      </c>
      <c r="C2542" s="6" t="s">
        <v>62</v>
      </c>
      <c r="D2542" s="6" t="s">
        <v>437</v>
      </c>
      <c r="E2542" s="487">
        <v>655.24</v>
      </c>
      <c r="F2542" s="487">
        <v>21.81</v>
      </c>
      <c r="G2542" s="487">
        <v>633.36</v>
      </c>
      <c r="H2542" s="487">
        <v>0.05</v>
      </c>
      <c r="I2542" s="487">
        <v>0</v>
      </c>
      <c r="J2542" s="487">
        <v>0.02</v>
      </c>
    </row>
    <row r="2543" spans="1:10" x14ac:dyDescent="0.25">
      <c r="A2543" s="487">
        <v>99432</v>
      </c>
      <c r="B2543" s="6" t="s">
        <v>2199</v>
      </c>
      <c r="C2543" s="6" t="s">
        <v>62</v>
      </c>
      <c r="D2543" s="6" t="s">
        <v>437</v>
      </c>
      <c r="E2543" s="487">
        <v>636.21</v>
      </c>
      <c r="F2543" s="487">
        <v>20.21</v>
      </c>
      <c r="G2543" s="487">
        <v>615.92999999999995</v>
      </c>
      <c r="H2543" s="487">
        <v>0.05</v>
      </c>
      <c r="I2543" s="487">
        <v>0</v>
      </c>
      <c r="J2543" s="487">
        <v>0.02</v>
      </c>
    </row>
    <row r="2544" spans="1:10" x14ac:dyDescent="0.25">
      <c r="A2544" s="487">
        <v>99433</v>
      </c>
      <c r="B2544" s="6" t="s">
        <v>2200</v>
      </c>
      <c r="C2544" s="6" t="s">
        <v>62</v>
      </c>
      <c r="D2544" s="6" t="s">
        <v>437</v>
      </c>
      <c r="E2544" s="487">
        <v>690.52</v>
      </c>
      <c r="F2544" s="487">
        <v>31.66</v>
      </c>
      <c r="G2544" s="487">
        <v>658.75</v>
      </c>
      <c r="H2544" s="487">
        <v>0.08</v>
      </c>
      <c r="I2544" s="487">
        <v>0</v>
      </c>
      <c r="J2544" s="487">
        <v>0.03</v>
      </c>
    </row>
    <row r="2545" spans="1:10" x14ac:dyDescent="0.25">
      <c r="A2545" s="487">
        <v>99434</v>
      </c>
      <c r="B2545" s="6" t="s">
        <v>2201</v>
      </c>
      <c r="C2545" s="6" t="s">
        <v>62</v>
      </c>
      <c r="D2545" s="6" t="s">
        <v>437</v>
      </c>
      <c r="E2545" s="487">
        <v>659.42</v>
      </c>
      <c r="F2545" s="487">
        <v>25.05</v>
      </c>
      <c r="G2545" s="487">
        <v>634.29</v>
      </c>
      <c r="H2545" s="487">
        <v>0.06</v>
      </c>
      <c r="I2545" s="487">
        <v>0</v>
      </c>
      <c r="J2545" s="487">
        <v>0.02</v>
      </c>
    </row>
    <row r="2546" spans="1:10" x14ac:dyDescent="0.25">
      <c r="A2546" s="487">
        <v>99435</v>
      </c>
      <c r="B2546" s="6" t="s">
        <v>2202</v>
      </c>
      <c r="C2546" s="6" t="s">
        <v>62</v>
      </c>
      <c r="D2546" s="6" t="s">
        <v>437</v>
      </c>
      <c r="E2546" s="487">
        <v>639.09</v>
      </c>
      <c r="F2546" s="487">
        <v>22.44</v>
      </c>
      <c r="G2546" s="487">
        <v>616.58000000000004</v>
      </c>
      <c r="H2546" s="487">
        <v>0.05</v>
      </c>
      <c r="I2546" s="487">
        <v>0</v>
      </c>
      <c r="J2546" s="487">
        <v>0.02</v>
      </c>
    </row>
    <row r="2547" spans="1:10" x14ac:dyDescent="0.25">
      <c r="A2547" s="487">
        <v>99436</v>
      </c>
      <c r="B2547" s="6" t="s">
        <v>2203</v>
      </c>
      <c r="C2547" s="6" t="s">
        <v>62</v>
      </c>
      <c r="D2547" s="6" t="s">
        <v>437</v>
      </c>
      <c r="E2547" s="487">
        <v>712.39</v>
      </c>
      <c r="F2547" s="487">
        <v>48.58</v>
      </c>
      <c r="G2547" s="487">
        <v>663.6</v>
      </c>
      <c r="H2547" s="487">
        <v>0.16</v>
      </c>
      <c r="I2547" s="487">
        <v>0</v>
      </c>
      <c r="J2547" s="487">
        <v>0.05</v>
      </c>
    </row>
    <row r="2548" spans="1:10" x14ac:dyDescent="0.25">
      <c r="A2548" s="487">
        <v>99437</v>
      </c>
      <c r="B2548" s="6" t="s">
        <v>2204</v>
      </c>
      <c r="C2548" s="6" t="s">
        <v>62</v>
      </c>
      <c r="D2548" s="6" t="s">
        <v>108</v>
      </c>
      <c r="E2548" s="487">
        <v>671.11</v>
      </c>
      <c r="F2548" s="487">
        <v>16.420000000000002</v>
      </c>
      <c r="G2548" s="487">
        <v>654.69000000000005</v>
      </c>
      <c r="H2548" s="487">
        <v>0</v>
      </c>
      <c r="I2548" s="487">
        <v>0</v>
      </c>
      <c r="J2548" s="487">
        <v>0</v>
      </c>
    </row>
    <row r="2549" spans="1:10" x14ac:dyDescent="0.25">
      <c r="A2549" s="487">
        <v>99438</v>
      </c>
      <c r="B2549" s="6" t="s">
        <v>2205</v>
      </c>
      <c r="C2549" s="6" t="s">
        <v>62</v>
      </c>
      <c r="D2549" s="6" t="s">
        <v>108</v>
      </c>
      <c r="E2549" s="487">
        <v>677.12</v>
      </c>
      <c r="F2549" s="487">
        <v>21.11</v>
      </c>
      <c r="G2549" s="487">
        <v>656.01</v>
      </c>
      <c r="H2549" s="487">
        <v>0</v>
      </c>
      <c r="I2549" s="487">
        <v>0</v>
      </c>
      <c r="J2549" s="487">
        <v>0</v>
      </c>
    </row>
    <row r="2550" spans="1:10" x14ac:dyDescent="0.25">
      <c r="A2550" s="487">
        <v>99439</v>
      </c>
      <c r="B2550" s="6" t="s">
        <v>2206</v>
      </c>
      <c r="C2550" s="6" t="s">
        <v>62</v>
      </c>
      <c r="D2550" s="6" t="s">
        <v>437</v>
      </c>
      <c r="E2550" s="487">
        <v>645.14</v>
      </c>
      <c r="F2550" s="487">
        <v>22.75</v>
      </c>
      <c r="G2550" s="487">
        <v>622.32000000000005</v>
      </c>
      <c r="H2550" s="487">
        <v>0.05</v>
      </c>
      <c r="I2550" s="487">
        <v>0</v>
      </c>
      <c r="J2550" s="487">
        <v>0.02</v>
      </c>
    </row>
    <row r="2551" spans="1:10" x14ac:dyDescent="0.25">
      <c r="A2551" s="487">
        <v>102473</v>
      </c>
      <c r="B2551" s="6" t="s">
        <v>2207</v>
      </c>
      <c r="C2551" s="6" t="s">
        <v>62</v>
      </c>
      <c r="D2551" s="6" t="s">
        <v>108</v>
      </c>
      <c r="E2551" s="487">
        <v>482.82</v>
      </c>
      <c r="F2551" s="487">
        <v>73.59</v>
      </c>
      <c r="G2551" s="487">
        <v>407.65</v>
      </c>
      <c r="H2551" s="487">
        <v>0.76</v>
      </c>
      <c r="I2551" s="487">
        <v>0</v>
      </c>
      <c r="J2551" s="487">
        <v>0.82</v>
      </c>
    </row>
    <row r="2552" spans="1:10" x14ac:dyDescent="0.25">
      <c r="A2552" s="487">
        <v>102474</v>
      </c>
      <c r="B2552" s="6" t="s">
        <v>2208</v>
      </c>
      <c r="C2552" s="6" t="s">
        <v>62</v>
      </c>
      <c r="D2552" s="6" t="s">
        <v>108</v>
      </c>
      <c r="E2552" s="487">
        <v>528.05999999999995</v>
      </c>
      <c r="F2552" s="487">
        <v>73.16</v>
      </c>
      <c r="G2552" s="487">
        <v>453.32</v>
      </c>
      <c r="H2552" s="487">
        <v>0.76</v>
      </c>
      <c r="I2552" s="487">
        <v>0</v>
      </c>
      <c r="J2552" s="487">
        <v>0.82</v>
      </c>
    </row>
    <row r="2553" spans="1:10" x14ac:dyDescent="0.25">
      <c r="A2553" s="487">
        <v>102475</v>
      </c>
      <c r="B2553" s="6" t="s">
        <v>2209</v>
      </c>
      <c r="C2553" s="6" t="s">
        <v>62</v>
      </c>
      <c r="D2553" s="6" t="s">
        <v>108</v>
      </c>
      <c r="E2553" s="487">
        <v>578.29</v>
      </c>
      <c r="F2553" s="487">
        <v>80.59</v>
      </c>
      <c r="G2553" s="487">
        <v>495.96</v>
      </c>
      <c r="H2553" s="487">
        <v>0.83</v>
      </c>
      <c r="I2553" s="487">
        <v>0</v>
      </c>
      <c r="J2553" s="487">
        <v>0.91</v>
      </c>
    </row>
    <row r="2554" spans="1:10" x14ac:dyDescent="0.25">
      <c r="A2554" s="487">
        <v>102476</v>
      </c>
      <c r="B2554" s="6" t="s">
        <v>2210</v>
      </c>
      <c r="C2554" s="6" t="s">
        <v>62</v>
      </c>
      <c r="D2554" s="6" t="s">
        <v>108</v>
      </c>
      <c r="E2554" s="487">
        <v>599.70000000000005</v>
      </c>
      <c r="F2554" s="487">
        <v>69.319999999999993</v>
      </c>
      <c r="G2554" s="487">
        <v>528.88</v>
      </c>
      <c r="H2554" s="487">
        <v>0.72</v>
      </c>
      <c r="I2554" s="487">
        <v>0</v>
      </c>
      <c r="J2554" s="487">
        <v>0.78</v>
      </c>
    </row>
    <row r="2555" spans="1:10" x14ac:dyDescent="0.25">
      <c r="A2555" s="487">
        <v>102477</v>
      </c>
      <c r="B2555" s="6" t="s">
        <v>2211</v>
      </c>
      <c r="C2555" s="6" t="s">
        <v>62</v>
      </c>
      <c r="D2555" s="6" t="s">
        <v>108</v>
      </c>
      <c r="E2555" s="487">
        <v>638.67999999999995</v>
      </c>
      <c r="F2555" s="487">
        <v>76.47</v>
      </c>
      <c r="G2555" s="487">
        <v>560.55999999999995</v>
      </c>
      <c r="H2555" s="487">
        <v>0.79</v>
      </c>
      <c r="I2555" s="487">
        <v>0</v>
      </c>
      <c r="J2555" s="487">
        <v>0.86</v>
      </c>
    </row>
    <row r="2556" spans="1:10" x14ac:dyDescent="0.25">
      <c r="A2556" s="487">
        <v>102478</v>
      </c>
      <c r="B2556" s="6" t="s">
        <v>2212</v>
      </c>
      <c r="C2556" s="6" t="s">
        <v>62</v>
      </c>
      <c r="D2556" s="6" t="s">
        <v>108</v>
      </c>
      <c r="E2556" s="487">
        <v>699.58</v>
      </c>
      <c r="F2556" s="487">
        <v>69.33</v>
      </c>
      <c r="G2556" s="487">
        <v>628.75</v>
      </c>
      <c r="H2556" s="487">
        <v>0.72</v>
      </c>
      <c r="I2556" s="487">
        <v>0</v>
      </c>
      <c r="J2556" s="487">
        <v>0.78</v>
      </c>
    </row>
    <row r="2557" spans="1:10" x14ac:dyDescent="0.25">
      <c r="A2557" s="487">
        <v>102479</v>
      </c>
      <c r="B2557" s="6" t="s">
        <v>2213</v>
      </c>
      <c r="C2557" s="6" t="s">
        <v>62</v>
      </c>
      <c r="D2557" s="6" t="s">
        <v>108</v>
      </c>
      <c r="E2557" s="487">
        <v>478.58</v>
      </c>
      <c r="F2557" s="487">
        <v>65.95</v>
      </c>
      <c r="G2557" s="487">
        <v>408.26</v>
      </c>
      <c r="H2557" s="487">
        <v>2.88</v>
      </c>
      <c r="I2557" s="487">
        <v>0</v>
      </c>
      <c r="J2557" s="487">
        <v>1.49</v>
      </c>
    </row>
    <row r="2558" spans="1:10" x14ac:dyDescent="0.25">
      <c r="A2558" s="487">
        <v>102480</v>
      </c>
      <c r="B2558" s="6" t="s">
        <v>2214</v>
      </c>
      <c r="C2558" s="6" t="s">
        <v>62</v>
      </c>
      <c r="D2558" s="6" t="s">
        <v>108</v>
      </c>
      <c r="E2558" s="487">
        <v>520.57000000000005</v>
      </c>
      <c r="F2558" s="487">
        <v>63.86</v>
      </c>
      <c r="G2558" s="487">
        <v>452.49</v>
      </c>
      <c r="H2558" s="487">
        <v>2.78</v>
      </c>
      <c r="I2558" s="487">
        <v>0</v>
      </c>
      <c r="J2558" s="487">
        <v>1.44</v>
      </c>
    </row>
    <row r="2559" spans="1:10" x14ac:dyDescent="0.25">
      <c r="A2559" s="487">
        <v>102481</v>
      </c>
      <c r="B2559" s="6" t="s">
        <v>2215</v>
      </c>
      <c r="C2559" s="6" t="s">
        <v>62</v>
      </c>
      <c r="D2559" s="6" t="s">
        <v>108</v>
      </c>
      <c r="E2559" s="487">
        <v>563.48</v>
      </c>
      <c r="F2559" s="487">
        <v>64.31</v>
      </c>
      <c r="G2559" s="487">
        <v>494.92</v>
      </c>
      <c r="H2559" s="487">
        <v>2.8</v>
      </c>
      <c r="I2559" s="487">
        <v>0</v>
      </c>
      <c r="J2559" s="487">
        <v>1.45</v>
      </c>
    </row>
    <row r="2560" spans="1:10" x14ac:dyDescent="0.25">
      <c r="A2560" s="487">
        <v>102482</v>
      </c>
      <c r="B2560" s="6" t="s">
        <v>2216</v>
      </c>
      <c r="C2560" s="6" t="s">
        <v>62</v>
      </c>
      <c r="D2560" s="6" t="s">
        <v>108</v>
      </c>
      <c r="E2560" s="487">
        <v>595.75</v>
      </c>
      <c r="F2560" s="487">
        <v>61.39</v>
      </c>
      <c r="G2560" s="487">
        <v>530.28</v>
      </c>
      <c r="H2560" s="487">
        <v>2.69</v>
      </c>
      <c r="I2560" s="487">
        <v>0</v>
      </c>
      <c r="J2560" s="487">
        <v>1.39</v>
      </c>
    </row>
    <row r="2561" spans="1:10" x14ac:dyDescent="0.25">
      <c r="A2561" s="487">
        <v>102483</v>
      </c>
      <c r="B2561" s="6" t="s">
        <v>2217</v>
      </c>
      <c r="C2561" s="6" t="s">
        <v>62</v>
      </c>
      <c r="D2561" s="6" t="s">
        <v>108</v>
      </c>
      <c r="E2561" s="487">
        <v>629.83000000000004</v>
      </c>
      <c r="F2561" s="487">
        <v>63.41</v>
      </c>
      <c r="G2561" s="487">
        <v>562.22</v>
      </c>
      <c r="H2561" s="487">
        <v>2.77</v>
      </c>
      <c r="I2561" s="487">
        <v>0</v>
      </c>
      <c r="J2561" s="487">
        <v>1.43</v>
      </c>
    </row>
    <row r="2562" spans="1:10" x14ac:dyDescent="0.25">
      <c r="A2562" s="487">
        <v>102484</v>
      </c>
      <c r="B2562" s="6" t="s">
        <v>2218</v>
      </c>
      <c r="C2562" s="6" t="s">
        <v>62</v>
      </c>
      <c r="D2562" s="6" t="s">
        <v>108</v>
      </c>
      <c r="E2562" s="487">
        <v>697.84</v>
      </c>
      <c r="F2562" s="487">
        <v>63.4</v>
      </c>
      <c r="G2562" s="487">
        <v>630.25</v>
      </c>
      <c r="H2562" s="487">
        <v>2.76</v>
      </c>
      <c r="I2562" s="487">
        <v>0</v>
      </c>
      <c r="J2562" s="487">
        <v>1.43</v>
      </c>
    </row>
    <row r="2563" spans="1:10" x14ac:dyDescent="0.25">
      <c r="A2563" s="487">
        <v>102485</v>
      </c>
      <c r="B2563" s="6" t="s">
        <v>2219</v>
      </c>
      <c r="C2563" s="6" t="s">
        <v>62</v>
      </c>
      <c r="D2563" s="6" t="s">
        <v>108</v>
      </c>
      <c r="E2563" s="487">
        <v>539.17999999999995</v>
      </c>
      <c r="F2563" s="487">
        <v>104.78</v>
      </c>
      <c r="G2563" s="487">
        <v>434.4</v>
      </c>
      <c r="H2563" s="487">
        <v>0</v>
      </c>
      <c r="I2563" s="487">
        <v>0</v>
      </c>
      <c r="J2563" s="487">
        <v>0</v>
      </c>
    </row>
    <row r="2564" spans="1:10" x14ac:dyDescent="0.25">
      <c r="A2564" s="487">
        <v>102486</v>
      </c>
      <c r="B2564" s="6" t="s">
        <v>2220</v>
      </c>
      <c r="C2564" s="6" t="s">
        <v>62</v>
      </c>
      <c r="D2564" s="6" t="s">
        <v>108</v>
      </c>
      <c r="E2564" s="487">
        <v>578.52</v>
      </c>
      <c r="F2564" s="487">
        <v>103.73</v>
      </c>
      <c r="G2564" s="487">
        <v>474.79</v>
      </c>
      <c r="H2564" s="487">
        <v>0</v>
      </c>
      <c r="I2564" s="487">
        <v>0</v>
      </c>
      <c r="J2564" s="487">
        <v>0</v>
      </c>
    </row>
    <row r="2565" spans="1:10" x14ac:dyDescent="0.25">
      <c r="A2565" s="487">
        <v>102487</v>
      </c>
      <c r="B2565" s="6" t="s">
        <v>2221</v>
      </c>
      <c r="C2565" s="6" t="s">
        <v>62</v>
      </c>
      <c r="D2565" s="6" t="s">
        <v>437</v>
      </c>
      <c r="E2565" s="487">
        <v>558.96</v>
      </c>
      <c r="F2565" s="487">
        <v>200.67</v>
      </c>
      <c r="G2565" s="487">
        <v>356.53</v>
      </c>
      <c r="H2565" s="487">
        <v>1.03</v>
      </c>
      <c r="I2565" s="487">
        <v>0</v>
      </c>
      <c r="J2565" s="487">
        <v>0.73</v>
      </c>
    </row>
    <row r="2566" spans="1:10" x14ac:dyDescent="0.25">
      <c r="A2566" s="487">
        <v>103183</v>
      </c>
      <c r="B2566" s="6" t="s">
        <v>2222</v>
      </c>
      <c r="C2566" s="6" t="s">
        <v>62</v>
      </c>
      <c r="D2566" s="6" t="s">
        <v>437</v>
      </c>
      <c r="E2566" s="487">
        <v>686.42</v>
      </c>
      <c r="F2566" s="487">
        <v>54.75</v>
      </c>
      <c r="G2566" s="487">
        <v>631.44000000000005</v>
      </c>
      <c r="H2566" s="487">
        <v>0.17</v>
      </c>
      <c r="I2566" s="487">
        <v>0</v>
      </c>
      <c r="J2566" s="487">
        <v>0.06</v>
      </c>
    </row>
    <row r="2567" spans="1:10" x14ac:dyDescent="0.25">
      <c r="A2567" s="487">
        <v>103184</v>
      </c>
      <c r="B2567" s="6" t="s">
        <v>2223</v>
      </c>
      <c r="C2567" s="6" t="s">
        <v>62</v>
      </c>
      <c r="D2567" s="6" t="s">
        <v>108</v>
      </c>
      <c r="E2567" s="487">
        <v>644.88</v>
      </c>
      <c r="F2567" s="487">
        <v>22.39</v>
      </c>
      <c r="G2567" s="487">
        <v>622.49</v>
      </c>
      <c r="H2567" s="487">
        <v>0</v>
      </c>
      <c r="I2567" s="487">
        <v>0</v>
      </c>
      <c r="J2567" s="487">
        <v>0</v>
      </c>
    </row>
    <row r="2568" spans="1:10" x14ac:dyDescent="0.25">
      <c r="A2568" s="487">
        <v>103669</v>
      </c>
      <c r="B2568" s="6" t="s">
        <v>4892</v>
      </c>
      <c r="C2568" s="6" t="s">
        <v>62</v>
      </c>
      <c r="D2568" s="6" t="s">
        <v>437</v>
      </c>
      <c r="E2568" s="487">
        <v>917.49</v>
      </c>
      <c r="F2568" s="487">
        <v>226.23</v>
      </c>
      <c r="G2568" s="487">
        <v>689.3</v>
      </c>
      <c r="H2568" s="487">
        <v>1.51</v>
      </c>
      <c r="I2568" s="487">
        <v>0</v>
      </c>
      <c r="J2568" s="487">
        <v>0.45</v>
      </c>
    </row>
    <row r="2569" spans="1:10" x14ac:dyDescent="0.25">
      <c r="A2569" s="487">
        <v>103670</v>
      </c>
      <c r="B2569" s="6" t="s">
        <v>4893</v>
      </c>
      <c r="C2569" s="6" t="s">
        <v>62</v>
      </c>
      <c r="D2569" s="6" t="s">
        <v>437</v>
      </c>
      <c r="E2569" s="487">
        <v>294.37</v>
      </c>
      <c r="F2569" s="487">
        <v>226.3</v>
      </c>
      <c r="G2569" s="487">
        <v>66.11</v>
      </c>
      <c r="H2569" s="487">
        <v>1.51</v>
      </c>
      <c r="I2569" s="487">
        <v>0</v>
      </c>
      <c r="J2569" s="487">
        <v>0.45</v>
      </c>
    </row>
    <row r="2570" spans="1:10" x14ac:dyDescent="0.25">
      <c r="A2570" s="487">
        <v>103671</v>
      </c>
      <c r="B2570" s="6" t="s">
        <v>4894</v>
      </c>
      <c r="C2570" s="6" t="s">
        <v>62</v>
      </c>
      <c r="D2570" s="6" t="s">
        <v>437</v>
      </c>
      <c r="E2570" s="487">
        <v>670.83</v>
      </c>
      <c r="F2570" s="487">
        <v>36.65</v>
      </c>
      <c r="G2570" s="487">
        <v>633.89</v>
      </c>
      <c r="H2570" s="487">
        <v>0.22</v>
      </c>
      <c r="I2570" s="487">
        <v>0</v>
      </c>
      <c r="J2570" s="487">
        <v>7.0000000000000007E-2</v>
      </c>
    </row>
    <row r="2571" spans="1:10" x14ac:dyDescent="0.25">
      <c r="A2571" s="487">
        <v>103672</v>
      </c>
      <c r="B2571" s="6" t="s">
        <v>9738</v>
      </c>
      <c r="C2571" s="6" t="s">
        <v>62</v>
      </c>
      <c r="D2571" s="6" t="s">
        <v>437</v>
      </c>
      <c r="E2571" s="487">
        <v>628.85</v>
      </c>
      <c r="F2571" s="487">
        <v>31.77</v>
      </c>
      <c r="G2571" s="487">
        <v>596.91999999999996</v>
      </c>
      <c r="H2571" s="487">
        <v>0.12</v>
      </c>
      <c r="I2571" s="487">
        <v>0</v>
      </c>
      <c r="J2571" s="487">
        <v>0.04</v>
      </c>
    </row>
    <row r="2572" spans="1:10" x14ac:dyDescent="0.25">
      <c r="A2572" s="487">
        <v>103673</v>
      </c>
      <c r="B2572" s="6" t="s">
        <v>4895</v>
      </c>
      <c r="C2572" s="6" t="s">
        <v>62</v>
      </c>
      <c r="D2572" s="6" t="s">
        <v>437</v>
      </c>
      <c r="E2572" s="487">
        <v>41.58</v>
      </c>
      <c r="F2572" s="487">
        <v>31.85</v>
      </c>
      <c r="G2572" s="487">
        <v>9.57</v>
      </c>
      <c r="H2572" s="487">
        <v>0.12</v>
      </c>
      <c r="I2572" s="487">
        <v>0</v>
      </c>
      <c r="J2572" s="487">
        <v>0.04</v>
      </c>
    </row>
    <row r="2573" spans="1:10" x14ac:dyDescent="0.25">
      <c r="A2573" s="487">
        <v>103674</v>
      </c>
      <c r="B2573" s="6" t="s">
        <v>9739</v>
      </c>
      <c r="C2573" s="6" t="s">
        <v>62</v>
      </c>
      <c r="D2573" s="6" t="s">
        <v>437</v>
      </c>
      <c r="E2573" s="487">
        <v>648.52</v>
      </c>
      <c r="F2573" s="487">
        <v>47.37</v>
      </c>
      <c r="G2573" s="487">
        <v>600.85</v>
      </c>
      <c r="H2573" s="487">
        <v>0.22</v>
      </c>
      <c r="I2573" s="487">
        <v>0</v>
      </c>
      <c r="J2573" s="487">
        <v>0.08</v>
      </c>
    </row>
    <row r="2574" spans="1:10" x14ac:dyDescent="0.25">
      <c r="A2574" s="487">
        <v>103675</v>
      </c>
      <c r="B2574" s="6" t="s">
        <v>9740</v>
      </c>
      <c r="C2574" s="6" t="s">
        <v>62</v>
      </c>
      <c r="D2574" s="6" t="s">
        <v>437</v>
      </c>
      <c r="E2574" s="487">
        <v>629</v>
      </c>
      <c r="F2574" s="487">
        <v>32.25</v>
      </c>
      <c r="G2574" s="487">
        <v>596.55999999999995</v>
      </c>
      <c r="H2574" s="487">
        <v>0.14000000000000001</v>
      </c>
      <c r="I2574" s="487">
        <v>0</v>
      </c>
      <c r="J2574" s="487">
        <v>0.05</v>
      </c>
    </row>
    <row r="2575" spans="1:10" x14ac:dyDescent="0.25">
      <c r="A2575" s="487">
        <v>103676</v>
      </c>
      <c r="B2575" s="6" t="s">
        <v>4896</v>
      </c>
      <c r="C2575" s="6" t="s">
        <v>62</v>
      </c>
      <c r="D2575" s="6" t="s">
        <v>437</v>
      </c>
      <c r="E2575" s="487">
        <v>974.76</v>
      </c>
      <c r="F2575" s="487">
        <v>269.81</v>
      </c>
      <c r="G2575" s="487">
        <v>703.9</v>
      </c>
      <c r="H2575" s="487">
        <v>0.76</v>
      </c>
      <c r="I2575" s="487">
        <v>0</v>
      </c>
      <c r="J2575" s="487">
        <v>0.28999999999999998</v>
      </c>
    </row>
    <row r="2576" spans="1:10" x14ac:dyDescent="0.25">
      <c r="A2576" s="487">
        <v>103677</v>
      </c>
      <c r="B2576" s="6" t="s">
        <v>4897</v>
      </c>
      <c r="C2576" s="6" t="s">
        <v>62</v>
      </c>
      <c r="D2576" s="6" t="s">
        <v>437</v>
      </c>
      <c r="E2576" s="487">
        <v>805.41</v>
      </c>
      <c r="F2576" s="487">
        <v>139.86000000000001</v>
      </c>
      <c r="G2576" s="487">
        <v>665.02</v>
      </c>
      <c r="H2576" s="487">
        <v>0.38</v>
      </c>
      <c r="I2576" s="487">
        <v>0</v>
      </c>
      <c r="J2576" s="487">
        <v>0.15</v>
      </c>
    </row>
    <row r="2577" spans="1:10" x14ac:dyDescent="0.25">
      <c r="A2577" s="487">
        <v>103678</v>
      </c>
      <c r="B2577" s="6" t="s">
        <v>4898</v>
      </c>
      <c r="C2577" s="6" t="s">
        <v>62</v>
      </c>
      <c r="D2577" s="6" t="s">
        <v>437</v>
      </c>
      <c r="E2577" s="487">
        <v>880.31</v>
      </c>
      <c r="F2577" s="487">
        <v>196.77</v>
      </c>
      <c r="G2577" s="487">
        <v>682.43</v>
      </c>
      <c r="H2577" s="487">
        <v>0.8</v>
      </c>
      <c r="I2577" s="487">
        <v>0</v>
      </c>
      <c r="J2577" s="487">
        <v>0.31</v>
      </c>
    </row>
    <row r="2578" spans="1:10" x14ac:dyDescent="0.25">
      <c r="A2578" s="487">
        <v>103679</v>
      </c>
      <c r="B2578" s="6" t="s">
        <v>4899</v>
      </c>
      <c r="C2578" s="6" t="s">
        <v>62</v>
      </c>
      <c r="D2578" s="6" t="s">
        <v>437</v>
      </c>
      <c r="E2578" s="487">
        <v>763.52</v>
      </c>
      <c r="F2578" s="487">
        <v>107.41</v>
      </c>
      <c r="G2578" s="487">
        <v>655.54</v>
      </c>
      <c r="H2578" s="487">
        <v>0.41</v>
      </c>
      <c r="I2578" s="487">
        <v>0</v>
      </c>
      <c r="J2578" s="487">
        <v>0.16</v>
      </c>
    </row>
    <row r="2579" spans="1:10" x14ac:dyDescent="0.25">
      <c r="A2579" s="487">
        <v>103680</v>
      </c>
      <c r="B2579" s="6" t="s">
        <v>4900</v>
      </c>
      <c r="C2579" s="6" t="s">
        <v>62</v>
      </c>
      <c r="D2579" s="6" t="s">
        <v>437</v>
      </c>
      <c r="E2579" s="487">
        <v>808.37</v>
      </c>
      <c r="F2579" s="487">
        <v>144.07</v>
      </c>
      <c r="G2579" s="487">
        <v>663.47</v>
      </c>
      <c r="H2579" s="487">
        <v>0.6</v>
      </c>
      <c r="I2579" s="487">
        <v>0</v>
      </c>
      <c r="J2579" s="487">
        <v>0.23</v>
      </c>
    </row>
    <row r="2580" spans="1:10" x14ac:dyDescent="0.25">
      <c r="A2580" s="487">
        <v>103681</v>
      </c>
      <c r="B2580" s="6" t="s">
        <v>4901</v>
      </c>
      <c r="C2580" s="6" t="s">
        <v>62</v>
      </c>
      <c r="D2580" s="6" t="s">
        <v>437</v>
      </c>
      <c r="E2580" s="487">
        <v>696.07</v>
      </c>
      <c r="F2580" s="487">
        <v>56.7</v>
      </c>
      <c r="G2580" s="487">
        <v>639.07000000000005</v>
      </c>
      <c r="H2580" s="487">
        <v>0.22</v>
      </c>
      <c r="I2580" s="487">
        <v>0</v>
      </c>
      <c r="J2580" s="487">
        <v>0.08</v>
      </c>
    </row>
    <row r="2581" spans="1:10" x14ac:dyDescent="0.25">
      <c r="A2581" s="487">
        <v>103682</v>
      </c>
      <c r="B2581" s="6" t="s">
        <v>4902</v>
      </c>
      <c r="C2581" s="6" t="s">
        <v>62</v>
      </c>
      <c r="D2581" s="6" t="s">
        <v>437</v>
      </c>
      <c r="E2581" s="487">
        <v>935.74</v>
      </c>
      <c r="F2581" s="487">
        <v>240.3</v>
      </c>
      <c r="G2581" s="487">
        <v>694.17</v>
      </c>
      <c r="H2581" s="487">
        <v>0.86</v>
      </c>
      <c r="I2581" s="487">
        <v>0</v>
      </c>
      <c r="J2581" s="487">
        <v>0.41</v>
      </c>
    </row>
    <row r="2582" spans="1:10" x14ac:dyDescent="0.25">
      <c r="A2582" s="487">
        <v>103683</v>
      </c>
      <c r="B2582" s="6" t="s">
        <v>4903</v>
      </c>
      <c r="C2582" s="6" t="s">
        <v>62</v>
      </c>
      <c r="D2582" s="6" t="s">
        <v>437</v>
      </c>
      <c r="E2582" s="488">
        <v>1221.93</v>
      </c>
      <c r="F2582" s="487">
        <v>460.3</v>
      </c>
      <c r="G2582" s="487">
        <v>759.16</v>
      </c>
      <c r="H2582" s="487">
        <v>1.68</v>
      </c>
      <c r="I2582" s="487">
        <v>0</v>
      </c>
      <c r="J2582" s="487">
        <v>0.79</v>
      </c>
    </row>
    <row r="2583" spans="1:10" x14ac:dyDescent="0.25">
      <c r="A2583" s="487">
        <v>103684</v>
      </c>
      <c r="B2583" s="6" t="s">
        <v>9741</v>
      </c>
      <c r="C2583" s="6" t="s">
        <v>62</v>
      </c>
      <c r="D2583" s="6" t="s">
        <v>437</v>
      </c>
      <c r="E2583" s="487">
        <v>645.96</v>
      </c>
      <c r="F2583" s="487">
        <v>45.43</v>
      </c>
      <c r="G2583" s="487">
        <v>600.38</v>
      </c>
      <c r="H2583" s="487">
        <v>0.1</v>
      </c>
      <c r="I2583" s="487">
        <v>0</v>
      </c>
      <c r="J2583" s="487">
        <v>0.05</v>
      </c>
    </row>
    <row r="2584" spans="1:10" x14ac:dyDescent="0.25">
      <c r="A2584" s="487">
        <v>103685</v>
      </c>
      <c r="B2584" s="6" t="s">
        <v>9742</v>
      </c>
      <c r="C2584" s="6" t="s">
        <v>62</v>
      </c>
      <c r="D2584" s="6" t="s">
        <v>437</v>
      </c>
      <c r="E2584" s="487">
        <v>633.5</v>
      </c>
      <c r="F2584" s="487">
        <v>35.82</v>
      </c>
      <c r="G2584" s="487">
        <v>597.54999999999995</v>
      </c>
      <c r="H2584" s="487">
        <v>0.1</v>
      </c>
      <c r="I2584" s="487">
        <v>0</v>
      </c>
      <c r="J2584" s="487">
        <v>0.03</v>
      </c>
    </row>
    <row r="2585" spans="1:10" x14ac:dyDescent="0.25">
      <c r="A2585" s="487">
        <v>103686</v>
      </c>
      <c r="B2585" s="6" t="s">
        <v>9743</v>
      </c>
      <c r="C2585" s="6" t="s">
        <v>62</v>
      </c>
      <c r="D2585" s="6" t="s">
        <v>437</v>
      </c>
      <c r="E2585" s="487">
        <v>691.64</v>
      </c>
      <c r="F2585" s="487">
        <v>81.89</v>
      </c>
      <c r="G2585" s="487">
        <v>609.25</v>
      </c>
      <c r="H2585" s="487">
        <v>0.39</v>
      </c>
      <c r="I2585" s="487">
        <v>0</v>
      </c>
      <c r="J2585" s="487">
        <v>0.11</v>
      </c>
    </row>
    <row r="2586" spans="1:10" x14ac:dyDescent="0.25">
      <c r="A2586" s="487">
        <v>103687</v>
      </c>
      <c r="B2586" s="6" t="s">
        <v>4904</v>
      </c>
      <c r="C2586" s="6" t="s">
        <v>62</v>
      </c>
      <c r="D2586" s="6" t="s">
        <v>437</v>
      </c>
      <c r="E2586" s="488">
        <v>1040.56</v>
      </c>
      <c r="F2586" s="487">
        <v>321.2</v>
      </c>
      <c r="G2586" s="487">
        <v>718.06</v>
      </c>
      <c r="H2586" s="487">
        <v>0.99</v>
      </c>
      <c r="I2586" s="487">
        <v>0</v>
      </c>
      <c r="J2586" s="487">
        <v>0.31</v>
      </c>
    </row>
    <row r="2587" spans="1:10" x14ac:dyDescent="0.25">
      <c r="A2587" s="487">
        <v>103688</v>
      </c>
      <c r="B2587" s="6" t="s">
        <v>4905</v>
      </c>
      <c r="C2587" s="6" t="s">
        <v>62</v>
      </c>
      <c r="D2587" s="6" t="s">
        <v>437</v>
      </c>
      <c r="E2587" s="487">
        <v>798.72</v>
      </c>
      <c r="F2587" s="487">
        <v>134.83000000000001</v>
      </c>
      <c r="G2587" s="487">
        <v>663.23</v>
      </c>
      <c r="H2587" s="487">
        <v>0.5</v>
      </c>
      <c r="I2587" s="487">
        <v>0</v>
      </c>
      <c r="J2587" s="487">
        <v>0.16</v>
      </c>
    </row>
    <row r="2588" spans="1:10" x14ac:dyDescent="0.25">
      <c r="A2588" s="487">
        <v>101963</v>
      </c>
      <c r="B2588" s="6" t="s">
        <v>9744</v>
      </c>
      <c r="C2588" s="6" t="s">
        <v>87</v>
      </c>
      <c r="D2588" s="6" t="s">
        <v>437</v>
      </c>
      <c r="E2588" s="487">
        <v>174.05</v>
      </c>
      <c r="F2588" s="487">
        <v>27.71</v>
      </c>
      <c r="G2588" s="487">
        <v>146.34</v>
      </c>
      <c r="H2588" s="487">
        <v>0</v>
      </c>
      <c r="I2588" s="487">
        <v>0</v>
      </c>
      <c r="J2588" s="487">
        <v>0</v>
      </c>
    </row>
    <row r="2589" spans="1:10" x14ac:dyDescent="0.25">
      <c r="A2589" s="487">
        <v>101964</v>
      </c>
      <c r="B2589" s="6" t="s">
        <v>9745</v>
      </c>
      <c r="C2589" s="6" t="s">
        <v>87</v>
      </c>
      <c r="D2589" s="6" t="s">
        <v>437</v>
      </c>
      <c r="E2589" s="487">
        <v>161.77000000000001</v>
      </c>
      <c r="F2589" s="487">
        <v>26.22</v>
      </c>
      <c r="G2589" s="487">
        <v>135.55000000000001</v>
      </c>
      <c r="H2589" s="487">
        <v>0</v>
      </c>
      <c r="I2589" s="487">
        <v>0</v>
      </c>
      <c r="J2589" s="487">
        <v>0</v>
      </c>
    </row>
    <row r="2590" spans="1:10" x14ac:dyDescent="0.25">
      <c r="A2590" s="487">
        <v>101165</v>
      </c>
      <c r="B2590" s="6" t="s">
        <v>2224</v>
      </c>
      <c r="C2590" s="6" t="s">
        <v>62</v>
      </c>
      <c r="D2590" s="6" t="s">
        <v>108</v>
      </c>
      <c r="E2590" s="488">
        <v>1037.27</v>
      </c>
      <c r="F2590" s="487">
        <v>315.67</v>
      </c>
      <c r="G2590" s="487">
        <v>721.24</v>
      </c>
      <c r="H2590" s="487">
        <v>0.22</v>
      </c>
      <c r="I2590" s="487">
        <v>0</v>
      </c>
      <c r="J2590" s="487">
        <v>0.14000000000000001</v>
      </c>
    </row>
    <row r="2591" spans="1:10" x14ac:dyDescent="0.25">
      <c r="A2591" s="487">
        <v>101166</v>
      </c>
      <c r="B2591" s="6" t="s">
        <v>2225</v>
      </c>
      <c r="C2591" s="6" t="s">
        <v>62</v>
      </c>
      <c r="D2591" s="6" t="s">
        <v>108</v>
      </c>
      <c r="E2591" s="487">
        <v>654.4</v>
      </c>
      <c r="F2591" s="487">
        <v>259.11</v>
      </c>
      <c r="G2591" s="487">
        <v>394.93</v>
      </c>
      <c r="H2591" s="487">
        <v>0.22</v>
      </c>
      <c r="I2591" s="487">
        <v>0</v>
      </c>
      <c r="J2591" s="487">
        <v>0.14000000000000001</v>
      </c>
    </row>
    <row r="2592" spans="1:10" x14ac:dyDescent="0.25">
      <c r="A2592" s="487">
        <v>98575</v>
      </c>
      <c r="B2592" s="6" t="s">
        <v>12858</v>
      </c>
      <c r="C2592" s="6" t="s">
        <v>79</v>
      </c>
      <c r="D2592" s="6" t="s">
        <v>108</v>
      </c>
      <c r="E2592" s="487">
        <v>68.819999999999993</v>
      </c>
      <c r="F2592" s="487">
        <v>32.58</v>
      </c>
      <c r="G2592" s="487">
        <v>36.24</v>
      </c>
      <c r="H2592" s="487">
        <v>0</v>
      </c>
      <c r="I2592" s="487">
        <v>0</v>
      </c>
      <c r="J2592" s="487">
        <v>0</v>
      </c>
    </row>
    <row r="2593" spans="1:10" x14ac:dyDescent="0.25">
      <c r="A2593" s="487">
        <v>98576</v>
      </c>
      <c r="B2593" s="6" t="s">
        <v>12859</v>
      </c>
      <c r="C2593" s="6" t="s">
        <v>79</v>
      </c>
      <c r="D2593" s="6" t="s">
        <v>108</v>
      </c>
      <c r="E2593" s="487">
        <v>29.78</v>
      </c>
      <c r="F2593" s="487">
        <v>0.75</v>
      </c>
      <c r="G2593" s="487">
        <v>29.03</v>
      </c>
      <c r="H2593" s="487">
        <v>0</v>
      </c>
      <c r="I2593" s="487">
        <v>0</v>
      </c>
      <c r="J2593" s="487">
        <v>0</v>
      </c>
    </row>
    <row r="2594" spans="1:10" x14ac:dyDescent="0.25">
      <c r="A2594" s="487">
        <v>98577</v>
      </c>
      <c r="B2594" s="6" t="s">
        <v>12860</v>
      </c>
      <c r="C2594" s="6" t="s">
        <v>79</v>
      </c>
      <c r="D2594" s="6" t="s">
        <v>108</v>
      </c>
      <c r="E2594" s="487">
        <v>45.99</v>
      </c>
      <c r="F2594" s="487">
        <v>28.61</v>
      </c>
      <c r="G2594" s="487">
        <v>17.38</v>
      </c>
      <c r="H2594" s="487">
        <v>0</v>
      </c>
      <c r="I2594" s="487">
        <v>0</v>
      </c>
      <c r="J2594" s="487">
        <v>0</v>
      </c>
    </row>
    <row r="2595" spans="1:10" x14ac:dyDescent="0.25">
      <c r="A2595" s="487">
        <v>93182</v>
      </c>
      <c r="B2595" s="6" t="s">
        <v>2226</v>
      </c>
      <c r="C2595" s="6" t="s">
        <v>79</v>
      </c>
      <c r="D2595" s="6" t="s">
        <v>108</v>
      </c>
      <c r="E2595" s="487">
        <v>39.85</v>
      </c>
      <c r="F2595" s="487">
        <v>9.76</v>
      </c>
      <c r="G2595" s="487">
        <v>30.03</v>
      </c>
      <c r="H2595" s="487">
        <v>0.03</v>
      </c>
      <c r="I2595" s="487">
        <v>0</v>
      </c>
      <c r="J2595" s="487">
        <v>0.03</v>
      </c>
    </row>
    <row r="2596" spans="1:10" x14ac:dyDescent="0.25">
      <c r="A2596" s="487">
        <v>93183</v>
      </c>
      <c r="B2596" s="6" t="s">
        <v>2227</v>
      </c>
      <c r="C2596" s="6" t="s">
        <v>79</v>
      </c>
      <c r="D2596" s="6" t="s">
        <v>108</v>
      </c>
      <c r="E2596" s="487">
        <v>50.66</v>
      </c>
      <c r="F2596" s="487">
        <v>10.88</v>
      </c>
      <c r="G2596" s="487">
        <v>39.700000000000003</v>
      </c>
      <c r="H2596" s="487">
        <v>0.04</v>
      </c>
      <c r="I2596" s="487">
        <v>0</v>
      </c>
      <c r="J2596" s="487">
        <v>0.04</v>
      </c>
    </row>
    <row r="2597" spans="1:10" x14ac:dyDescent="0.25">
      <c r="A2597" s="487">
        <v>93184</v>
      </c>
      <c r="B2597" s="6" t="s">
        <v>2228</v>
      </c>
      <c r="C2597" s="6" t="s">
        <v>79</v>
      </c>
      <c r="D2597" s="6" t="s">
        <v>108</v>
      </c>
      <c r="E2597" s="487">
        <v>29.81</v>
      </c>
      <c r="F2597" s="487">
        <v>8.4700000000000006</v>
      </c>
      <c r="G2597" s="487">
        <v>21.32</v>
      </c>
      <c r="H2597" s="487">
        <v>0.01</v>
      </c>
      <c r="I2597" s="487">
        <v>0</v>
      </c>
      <c r="J2597" s="487">
        <v>0.01</v>
      </c>
    </row>
    <row r="2598" spans="1:10" x14ac:dyDescent="0.25">
      <c r="A2598" s="487">
        <v>93185</v>
      </c>
      <c r="B2598" s="6" t="s">
        <v>2229</v>
      </c>
      <c r="C2598" s="6" t="s">
        <v>79</v>
      </c>
      <c r="D2598" s="6" t="s">
        <v>108</v>
      </c>
      <c r="E2598" s="487">
        <v>49.87</v>
      </c>
      <c r="F2598" s="487">
        <v>10.46</v>
      </c>
      <c r="G2598" s="487">
        <v>39.33</v>
      </c>
      <c r="H2598" s="487">
        <v>0.04</v>
      </c>
      <c r="I2598" s="487">
        <v>0</v>
      </c>
      <c r="J2598" s="487">
        <v>0.04</v>
      </c>
    </row>
    <row r="2599" spans="1:10" x14ac:dyDescent="0.25">
      <c r="A2599" s="487">
        <v>93186</v>
      </c>
      <c r="B2599" s="6" t="s">
        <v>2230</v>
      </c>
      <c r="C2599" s="6" t="s">
        <v>79</v>
      </c>
      <c r="D2599" s="6" t="s">
        <v>108</v>
      </c>
      <c r="E2599" s="487">
        <v>72.48</v>
      </c>
      <c r="F2599" s="487">
        <v>22.12</v>
      </c>
      <c r="G2599" s="487">
        <v>50.29</v>
      </c>
      <c r="H2599" s="487">
        <v>0.03</v>
      </c>
      <c r="I2599" s="487">
        <v>0</v>
      </c>
      <c r="J2599" s="487">
        <v>0.04</v>
      </c>
    </row>
    <row r="2600" spans="1:10" x14ac:dyDescent="0.25">
      <c r="A2600" s="487">
        <v>93187</v>
      </c>
      <c r="B2600" s="6" t="s">
        <v>2231</v>
      </c>
      <c r="C2600" s="6" t="s">
        <v>79</v>
      </c>
      <c r="D2600" s="6" t="s">
        <v>108</v>
      </c>
      <c r="E2600" s="487">
        <v>82.72</v>
      </c>
      <c r="F2600" s="487">
        <v>23.29</v>
      </c>
      <c r="G2600" s="487">
        <v>59.34</v>
      </c>
      <c r="H2600" s="487">
        <v>0.04</v>
      </c>
      <c r="I2600" s="487">
        <v>0</v>
      </c>
      <c r="J2600" s="487">
        <v>0.05</v>
      </c>
    </row>
    <row r="2601" spans="1:10" x14ac:dyDescent="0.25">
      <c r="A2601" s="487">
        <v>93188</v>
      </c>
      <c r="B2601" s="6" t="s">
        <v>2232</v>
      </c>
      <c r="C2601" s="6" t="s">
        <v>79</v>
      </c>
      <c r="D2601" s="6" t="s">
        <v>108</v>
      </c>
      <c r="E2601" s="487">
        <v>68.34</v>
      </c>
      <c r="F2601" s="487">
        <v>20.71</v>
      </c>
      <c r="G2601" s="487">
        <v>47.6</v>
      </c>
      <c r="H2601" s="487">
        <v>0.01</v>
      </c>
      <c r="I2601" s="487">
        <v>0</v>
      </c>
      <c r="J2601" s="487">
        <v>0.02</v>
      </c>
    </row>
    <row r="2602" spans="1:10" x14ac:dyDescent="0.25">
      <c r="A2602" s="487">
        <v>93189</v>
      </c>
      <c r="B2602" s="6" t="s">
        <v>2233</v>
      </c>
      <c r="C2602" s="6" t="s">
        <v>79</v>
      </c>
      <c r="D2602" s="6" t="s">
        <v>108</v>
      </c>
      <c r="E2602" s="487">
        <v>83.46</v>
      </c>
      <c r="F2602" s="487">
        <v>23</v>
      </c>
      <c r="G2602" s="487">
        <v>60.37</v>
      </c>
      <c r="H2602" s="487">
        <v>0.04</v>
      </c>
      <c r="I2602" s="487">
        <v>0</v>
      </c>
      <c r="J2602" s="487">
        <v>0.05</v>
      </c>
    </row>
    <row r="2603" spans="1:10" x14ac:dyDescent="0.25">
      <c r="A2603" s="487">
        <v>93190</v>
      </c>
      <c r="B2603" s="6" t="s">
        <v>2234</v>
      </c>
      <c r="C2603" s="6" t="s">
        <v>79</v>
      </c>
      <c r="D2603" s="6" t="s">
        <v>108</v>
      </c>
      <c r="E2603" s="487">
        <v>49.17</v>
      </c>
      <c r="F2603" s="487">
        <v>9.56</v>
      </c>
      <c r="G2603" s="487">
        <v>39.6</v>
      </c>
      <c r="H2603" s="487">
        <v>0</v>
      </c>
      <c r="I2603" s="487">
        <v>0</v>
      </c>
      <c r="J2603" s="487">
        <v>0.01</v>
      </c>
    </row>
    <row r="2604" spans="1:10" x14ac:dyDescent="0.25">
      <c r="A2604" s="487">
        <v>93191</v>
      </c>
      <c r="B2604" s="6" t="s">
        <v>2235</v>
      </c>
      <c r="C2604" s="6" t="s">
        <v>79</v>
      </c>
      <c r="D2604" s="6" t="s">
        <v>108</v>
      </c>
      <c r="E2604" s="487">
        <v>50.82</v>
      </c>
      <c r="F2604" s="487">
        <v>9.0299999999999994</v>
      </c>
      <c r="G2604" s="487">
        <v>41.78</v>
      </c>
      <c r="H2604" s="487">
        <v>0</v>
      </c>
      <c r="I2604" s="487">
        <v>0</v>
      </c>
      <c r="J2604" s="487">
        <v>0.01</v>
      </c>
    </row>
    <row r="2605" spans="1:10" x14ac:dyDescent="0.25">
      <c r="A2605" s="487">
        <v>93192</v>
      </c>
      <c r="B2605" s="6" t="s">
        <v>2236</v>
      </c>
      <c r="C2605" s="6" t="s">
        <v>79</v>
      </c>
      <c r="D2605" s="6" t="s">
        <v>108</v>
      </c>
      <c r="E2605" s="487">
        <v>53.67</v>
      </c>
      <c r="F2605" s="487">
        <v>9.91</v>
      </c>
      <c r="G2605" s="487">
        <v>43.75</v>
      </c>
      <c r="H2605" s="487">
        <v>0</v>
      </c>
      <c r="I2605" s="487">
        <v>0</v>
      </c>
      <c r="J2605" s="487">
        <v>0.01</v>
      </c>
    </row>
    <row r="2606" spans="1:10" x14ac:dyDescent="0.25">
      <c r="A2606" s="487">
        <v>93193</v>
      </c>
      <c r="B2606" s="6" t="s">
        <v>2237</v>
      </c>
      <c r="C2606" s="6" t="s">
        <v>79</v>
      </c>
      <c r="D2606" s="6" t="s">
        <v>108</v>
      </c>
      <c r="E2606" s="487">
        <v>51.64</v>
      </c>
      <c r="F2606" s="487">
        <v>8.73</v>
      </c>
      <c r="G2606" s="487">
        <v>42.9</v>
      </c>
      <c r="H2606" s="487">
        <v>0</v>
      </c>
      <c r="I2606" s="487">
        <v>0</v>
      </c>
      <c r="J2606" s="487">
        <v>0.01</v>
      </c>
    </row>
    <row r="2607" spans="1:10" x14ac:dyDescent="0.25">
      <c r="A2607" s="487">
        <v>93194</v>
      </c>
      <c r="B2607" s="6" t="s">
        <v>2238</v>
      </c>
      <c r="C2607" s="6" t="s">
        <v>79</v>
      </c>
      <c r="D2607" s="6" t="s">
        <v>108</v>
      </c>
      <c r="E2607" s="487">
        <v>39.130000000000003</v>
      </c>
      <c r="F2607" s="487">
        <v>9.6</v>
      </c>
      <c r="G2607" s="487">
        <v>29.48</v>
      </c>
      <c r="H2607" s="487">
        <v>0.03</v>
      </c>
      <c r="I2607" s="487">
        <v>0</v>
      </c>
      <c r="J2607" s="487">
        <v>0.02</v>
      </c>
    </row>
    <row r="2608" spans="1:10" x14ac:dyDescent="0.25">
      <c r="A2608" s="487">
        <v>93195</v>
      </c>
      <c r="B2608" s="6" t="s">
        <v>2239</v>
      </c>
      <c r="C2608" s="6" t="s">
        <v>79</v>
      </c>
      <c r="D2608" s="6" t="s">
        <v>108</v>
      </c>
      <c r="E2608" s="487">
        <v>47.09</v>
      </c>
      <c r="F2608" s="487">
        <v>10.84</v>
      </c>
      <c r="G2608" s="487">
        <v>36.17</v>
      </c>
      <c r="H2608" s="487">
        <v>0.04</v>
      </c>
      <c r="I2608" s="487">
        <v>0</v>
      </c>
      <c r="J2608" s="487">
        <v>0.04</v>
      </c>
    </row>
    <row r="2609" spans="1:10" x14ac:dyDescent="0.25">
      <c r="A2609" s="487">
        <v>93196</v>
      </c>
      <c r="B2609" s="6" t="s">
        <v>2240</v>
      </c>
      <c r="C2609" s="6" t="s">
        <v>79</v>
      </c>
      <c r="D2609" s="6" t="s">
        <v>108</v>
      </c>
      <c r="E2609" s="487">
        <v>70</v>
      </c>
      <c r="F2609" s="487">
        <v>22.12</v>
      </c>
      <c r="G2609" s="487">
        <v>47.81</v>
      </c>
      <c r="H2609" s="487">
        <v>0.03</v>
      </c>
      <c r="I2609" s="487">
        <v>0</v>
      </c>
      <c r="J2609" s="487">
        <v>0.04</v>
      </c>
    </row>
    <row r="2610" spans="1:10" x14ac:dyDescent="0.25">
      <c r="A2610" s="487">
        <v>93197</v>
      </c>
      <c r="B2610" s="6" t="s">
        <v>2241</v>
      </c>
      <c r="C2610" s="6" t="s">
        <v>79</v>
      </c>
      <c r="D2610" s="6" t="s">
        <v>108</v>
      </c>
      <c r="E2610" s="487">
        <v>78.069999999999993</v>
      </c>
      <c r="F2610" s="487">
        <v>23.35</v>
      </c>
      <c r="G2610" s="487">
        <v>54.63</v>
      </c>
      <c r="H2610" s="487">
        <v>0.04</v>
      </c>
      <c r="I2610" s="487">
        <v>0</v>
      </c>
      <c r="J2610" s="487">
        <v>0.05</v>
      </c>
    </row>
    <row r="2611" spans="1:10" x14ac:dyDescent="0.25">
      <c r="A2611" s="487">
        <v>93198</v>
      </c>
      <c r="B2611" s="6" t="s">
        <v>2242</v>
      </c>
      <c r="C2611" s="6" t="s">
        <v>79</v>
      </c>
      <c r="D2611" s="6" t="s">
        <v>108</v>
      </c>
      <c r="E2611" s="487">
        <v>44.72</v>
      </c>
      <c r="F2611" s="487">
        <v>9.56</v>
      </c>
      <c r="G2611" s="487">
        <v>35.15</v>
      </c>
      <c r="H2611" s="487">
        <v>0</v>
      </c>
      <c r="I2611" s="487">
        <v>0</v>
      </c>
      <c r="J2611" s="487">
        <v>0.01</v>
      </c>
    </row>
    <row r="2612" spans="1:10" x14ac:dyDescent="0.25">
      <c r="A2612" s="487">
        <v>93199</v>
      </c>
      <c r="B2612" s="6" t="s">
        <v>2243</v>
      </c>
      <c r="C2612" s="6" t="s">
        <v>79</v>
      </c>
      <c r="D2612" s="6" t="s">
        <v>108</v>
      </c>
      <c r="E2612" s="487">
        <v>44.12</v>
      </c>
      <c r="F2612" s="487">
        <v>9.09</v>
      </c>
      <c r="G2612" s="487">
        <v>35.020000000000003</v>
      </c>
      <c r="H2612" s="487">
        <v>0</v>
      </c>
      <c r="I2612" s="487">
        <v>0</v>
      </c>
      <c r="J2612" s="487">
        <v>0.01</v>
      </c>
    </row>
    <row r="2613" spans="1:10" x14ac:dyDescent="0.25">
      <c r="A2613" s="487">
        <v>93200</v>
      </c>
      <c r="B2613" s="6" t="s">
        <v>2244</v>
      </c>
      <c r="C2613" s="6" t="s">
        <v>79</v>
      </c>
      <c r="D2613" s="6" t="s">
        <v>108</v>
      </c>
      <c r="E2613" s="487">
        <v>3.11</v>
      </c>
      <c r="F2613" s="487">
        <v>1.41</v>
      </c>
      <c r="G2613" s="487">
        <v>1.69</v>
      </c>
      <c r="H2613" s="487">
        <v>0.01</v>
      </c>
      <c r="I2613" s="487">
        <v>0</v>
      </c>
      <c r="J2613" s="487">
        <v>0</v>
      </c>
    </row>
    <row r="2614" spans="1:10" x14ac:dyDescent="0.25">
      <c r="A2614" s="487">
        <v>93201</v>
      </c>
      <c r="B2614" s="6" t="s">
        <v>2245</v>
      </c>
      <c r="C2614" s="6" t="s">
        <v>79</v>
      </c>
      <c r="D2614" s="6" t="s">
        <v>108</v>
      </c>
      <c r="E2614" s="487">
        <v>6.43</v>
      </c>
      <c r="F2614" s="487">
        <v>4.0599999999999996</v>
      </c>
      <c r="G2614" s="487">
        <v>2.36</v>
      </c>
      <c r="H2614" s="487">
        <v>0.01</v>
      </c>
      <c r="I2614" s="487">
        <v>0</v>
      </c>
      <c r="J2614" s="487">
        <v>0</v>
      </c>
    </row>
    <row r="2615" spans="1:10" x14ac:dyDescent="0.25">
      <c r="A2615" s="487">
        <v>93202</v>
      </c>
      <c r="B2615" s="6" t="s">
        <v>2246</v>
      </c>
      <c r="C2615" s="6" t="s">
        <v>79</v>
      </c>
      <c r="D2615" s="6" t="s">
        <v>108</v>
      </c>
      <c r="E2615" s="487">
        <v>26.57</v>
      </c>
      <c r="F2615" s="487">
        <v>13.51</v>
      </c>
      <c r="G2615" s="487">
        <v>13.05</v>
      </c>
      <c r="H2615" s="487">
        <v>0.01</v>
      </c>
      <c r="I2615" s="487">
        <v>0</v>
      </c>
      <c r="J2615" s="487">
        <v>0</v>
      </c>
    </row>
    <row r="2616" spans="1:10" x14ac:dyDescent="0.25">
      <c r="A2616" s="487">
        <v>93203</v>
      </c>
      <c r="B2616" s="6" t="s">
        <v>2247</v>
      </c>
      <c r="C2616" s="6" t="s">
        <v>79</v>
      </c>
      <c r="D2616" s="6" t="s">
        <v>469</v>
      </c>
      <c r="E2616" s="487">
        <v>16.71</v>
      </c>
      <c r="F2616" s="487">
        <v>1.86</v>
      </c>
      <c r="G2616" s="487">
        <v>14.85</v>
      </c>
      <c r="H2616" s="487">
        <v>0</v>
      </c>
      <c r="I2616" s="487">
        <v>0</v>
      </c>
      <c r="J2616" s="487">
        <v>0</v>
      </c>
    </row>
    <row r="2617" spans="1:10" x14ac:dyDescent="0.25">
      <c r="A2617" s="487">
        <v>93204</v>
      </c>
      <c r="B2617" s="6" t="s">
        <v>2248</v>
      </c>
      <c r="C2617" s="6" t="s">
        <v>79</v>
      </c>
      <c r="D2617" s="6" t="s">
        <v>108</v>
      </c>
      <c r="E2617" s="487">
        <v>53.43</v>
      </c>
      <c r="F2617" s="487">
        <v>17.329999999999998</v>
      </c>
      <c r="G2617" s="487">
        <v>36.04</v>
      </c>
      <c r="H2617" s="487">
        <v>0.03</v>
      </c>
      <c r="I2617" s="487">
        <v>0</v>
      </c>
      <c r="J2617" s="487">
        <v>0.03</v>
      </c>
    </row>
    <row r="2618" spans="1:10" x14ac:dyDescent="0.25">
      <c r="A2618" s="487">
        <v>93205</v>
      </c>
      <c r="B2618" s="6" t="s">
        <v>2249</v>
      </c>
      <c r="C2618" s="6" t="s">
        <v>79</v>
      </c>
      <c r="D2618" s="6" t="s">
        <v>108</v>
      </c>
      <c r="E2618" s="487">
        <v>42.05</v>
      </c>
      <c r="F2618" s="487">
        <v>8.7799999999999994</v>
      </c>
      <c r="G2618" s="487">
        <v>33.26</v>
      </c>
      <c r="H2618" s="487">
        <v>0</v>
      </c>
      <c r="I2618" s="487">
        <v>0</v>
      </c>
      <c r="J2618" s="487">
        <v>0.01</v>
      </c>
    </row>
    <row r="2619" spans="1:10" x14ac:dyDescent="0.25">
      <c r="A2619" s="487">
        <v>97733</v>
      </c>
      <c r="B2619" s="6" t="s">
        <v>2250</v>
      </c>
      <c r="C2619" s="6" t="s">
        <v>62</v>
      </c>
      <c r="D2619" s="6" t="s">
        <v>437</v>
      </c>
      <c r="E2619" s="488">
        <v>3402.85</v>
      </c>
      <c r="F2619" s="488">
        <v>1751.67</v>
      </c>
      <c r="G2619" s="488">
        <v>1627.97</v>
      </c>
      <c r="H2619" s="487">
        <v>17.75</v>
      </c>
      <c r="I2619" s="487">
        <v>0</v>
      </c>
      <c r="J2619" s="487">
        <v>5.46</v>
      </c>
    </row>
    <row r="2620" spans="1:10" x14ac:dyDescent="0.25">
      <c r="A2620" s="487">
        <v>97734</v>
      </c>
      <c r="B2620" s="6" t="s">
        <v>2251</v>
      </c>
      <c r="C2620" s="6" t="s">
        <v>62</v>
      </c>
      <c r="D2620" s="6" t="s">
        <v>437</v>
      </c>
      <c r="E2620" s="488">
        <v>2956.51</v>
      </c>
      <c r="F2620" s="488">
        <v>1568.48</v>
      </c>
      <c r="G2620" s="488">
        <v>1365.27</v>
      </c>
      <c r="H2620" s="487">
        <v>17.64</v>
      </c>
      <c r="I2620" s="487">
        <v>0</v>
      </c>
      <c r="J2620" s="487">
        <v>5.12</v>
      </c>
    </row>
    <row r="2621" spans="1:10" x14ac:dyDescent="0.25">
      <c r="A2621" s="487">
        <v>97735</v>
      </c>
      <c r="B2621" s="6" t="s">
        <v>2252</v>
      </c>
      <c r="C2621" s="6" t="s">
        <v>62</v>
      </c>
      <c r="D2621" s="6" t="s">
        <v>437</v>
      </c>
      <c r="E2621" s="488">
        <v>2429.21</v>
      </c>
      <c r="F2621" s="488">
        <v>1180</v>
      </c>
      <c r="G2621" s="488">
        <v>1231.6400000000001</v>
      </c>
      <c r="H2621" s="487">
        <v>13.48</v>
      </c>
      <c r="I2621" s="487">
        <v>0</v>
      </c>
      <c r="J2621" s="487">
        <v>4.09</v>
      </c>
    </row>
    <row r="2622" spans="1:10" x14ac:dyDescent="0.25">
      <c r="A2622" s="487">
        <v>97736</v>
      </c>
      <c r="B2622" s="6" t="s">
        <v>2253</v>
      </c>
      <c r="C2622" s="6" t="s">
        <v>62</v>
      </c>
      <c r="D2622" s="6" t="s">
        <v>437</v>
      </c>
      <c r="E2622" s="488">
        <v>1560.59</v>
      </c>
      <c r="F2622" s="487">
        <v>455.15</v>
      </c>
      <c r="G2622" s="488">
        <v>1098.73</v>
      </c>
      <c r="H2622" s="487">
        <v>4.72</v>
      </c>
      <c r="I2622" s="487">
        <v>0</v>
      </c>
      <c r="J2622" s="487">
        <v>1.99</v>
      </c>
    </row>
    <row r="2623" spans="1:10" x14ac:dyDescent="0.25">
      <c r="A2623" s="487">
        <v>97737</v>
      </c>
      <c r="B2623" s="6" t="s">
        <v>2254</v>
      </c>
      <c r="C2623" s="6" t="s">
        <v>62</v>
      </c>
      <c r="D2623" s="6" t="s">
        <v>437</v>
      </c>
      <c r="E2623" s="488">
        <v>3247.03</v>
      </c>
      <c r="F2623" s="488">
        <v>1400.34</v>
      </c>
      <c r="G2623" s="488">
        <v>1827.07</v>
      </c>
      <c r="H2623" s="487">
        <v>15.17</v>
      </c>
      <c r="I2623" s="487">
        <v>0</v>
      </c>
      <c r="J2623" s="487">
        <v>4.45</v>
      </c>
    </row>
    <row r="2624" spans="1:10" x14ac:dyDescent="0.25">
      <c r="A2624" s="487">
        <v>97738</v>
      </c>
      <c r="B2624" s="6" t="s">
        <v>9746</v>
      </c>
      <c r="C2624" s="6" t="s">
        <v>62</v>
      </c>
      <c r="D2624" s="6" t="s">
        <v>437</v>
      </c>
      <c r="E2624" s="488">
        <v>6262.18</v>
      </c>
      <c r="F2624" s="488">
        <v>1897.43</v>
      </c>
      <c r="G2624" s="488">
        <v>4341.1499999999996</v>
      </c>
      <c r="H2624" s="487">
        <v>18.02</v>
      </c>
      <c r="I2624" s="487">
        <v>0</v>
      </c>
      <c r="J2624" s="487">
        <v>5.58</v>
      </c>
    </row>
    <row r="2625" spans="1:10" x14ac:dyDescent="0.25">
      <c r="A2625" s="487">
        <v>97739</v>
      </c>
      <c r="B2625" s="6" t="s">
        <v>2255</v>
      </c>
      <c r="C2625" s="6" t="s">
        <v>62</v>
      </c>
      <c r="D2625" s="6" t="s">
        <v>437</v>
      </c>
      <c r="E2625" s="488">
        <v>3114.28</v>
      </c>
      <c r="F2625" s="488">
        <v>1247.17</v>
      </c>
      <c r="G2625" s="488">
        <v>1849.41</v>
      </c>
      <c r="H2625" s="487">
        <v>13.48</v>
      </c>
      <c r="I2625" s="487">
        <v>0</v>
      </c>
      <c r="J2625" s="487">
        <v>4.22</v>
      </c>
    </row>
    <row r="2626" spans="1:10" x14ac:dyDescent="0.25">
      <c r="A2626" s="487">
        <v>97740</v>
      </c>
      <c r="B2626" s="6" t="s">
        <v>2256</v>
      </c>
      <c r="C2626" s="6" t="s">
        <v>62</v>
      </c>
      <c r="D2626" s="6" t="s">
        <v>437</v>
      </c>
      <c r="E2626" s="488">
        <v>2336.16</v>
      </c>
      <c r="F2626" s="487">
        <v>594.89</v>
      </c>
      <c r="G2626" s="488">
        <v>1733.58</v>
      </c>
      <c r="H2626" s="487">
        <v>5.38</v>
      </c>
      <c r="I2626" s="487">
        <v>0</v>
      </c>
      <c r="J2626" s="487">
        <v>2.31</v>
      </c>
    </row>
    <row r="2627" spans="1:10" x14ac:dyDescent="0.25">
      <c r="A2627" s="487">
        <v>98615</v>
      </c>
      <c r="B2627" s="6" t="s">
        <v>2257</v>
      </c>
      <c r="C2627" s="6" t="s">
        <v>87</v>
      </c>
      <c r="D2627" s="6" t="s">
        <v>108</v>
      </c>
      <c r="E2627" s="487">
        <v>152.13999999999999</v>
      </c>
      <c r="F2627" s="487">
        <v>16.91</v>
      </c>
      <c r="G2627" s="487">
        <v>92.32</v>
      </c>
      <c r="H2627" s="487">
        <v>42.91</v>
      </c>
      <c r="I2627" s="487">
        <v>0</v>
      </c>
      <c r="J2627" s="487">
        <v>0</v>
      </c>
    </row>
    <row r="2628" spans="1:10" x14ac:dyDescent="0.25">
      <c r="A2628" s="487">
        <v>98616</v>
      </c>
      <c r="B2628" s="6" t="s">
        <v>2258</v>
      </c>
      <c r="C2628" s="6" t="s">
        <v>87</v>
      </c>
      <c r="D2628" s="6" t="s">
        <v>108</v>
      </c>
      <c r="E2628" s="487">
        <v>117.79</v>
      </c>
      <c r="F2628" s="487">
        <v>10.72</v>
      </c>
      <c r="G2628" s="487">
        <v>80.209999999999994</v>
      </c>
      <c r="H2628" s="487">
        <v>26.86</v>
      </c>
      <c r="I2628" s="487">
        <v>0</v>
      </c>
      <c r="J2628" s="487">
        <v>0</v>
      </c>
    </row>
    <row r="2629" spans="1:10" x14ac:dyDescent="0.25">
      <c r="A2629" s="487">
        <v>98617</v>
      </c>
      <c r="B2629" s="6" t="s">
        <v>2259</v>
      </c>
      <c r="C2629" s="6" t="s">
        <v>87</v>
      </c>
      <c r="D2629" s="6" t="s">
        <v>108</v>
      </c>
      <c r="E2629" s="487">
        <v>108.18</v>
      </c>
      <c r="F2629" s="487">
        <v>8.44</v>
      </c>
      <c r="G2629" s="487">
        <v>78.55</v>
      </c>
      <c r="H2629" s="487">
        <v>21.19</v>
      </c>
      <c r="I2629" s="487">
        <v>0</v>
      </c>
      <c r="J2629" s="487">
        <v>0</v>
      </c>
    </row>
    <row r="2630" spans="1:10" x14ac:dyDescent="0.25">
      <c r="A2630" s="487">
        <v>98618</v>
      </c>
      <c r="B2630" s="6" t="s">
        <v>2260</v>
      </c>
      <c r="C2630" s="6" t="s">
        <v>87</v>
      </c>
      <c r="D2630" s="6" t="s">
        <v>108</v>
      </c>
      <c r="E2630" s="487">
        <v>148.88</v>
      </c>
      <c r="F2630" s="487">
        <v>12.39</v>
      </c>
      <c r="G2630" s="487">
        <v>105.41</v>
      </c>
      <c r="H2630" s="487">
        <v>31.08</v>
      </c>
      <c r="I2630" s="487">
        <v>0</v>
      </c>
      <c r="J2630" s="487">
        <v>0</v>
      </c>
    </row>
    <row r="2631" spans="1:10" x14ac:dyDescent="0.25">
      <c r="A2631" s="487">
        <v>98619</v>
      </c>
      <c r="B2631" s="6" t="s">
        <v>2261</v>
      </c>
      <c r="C2631" s="6" t="s">
        <v>87</v>
      </c>
      <c r="D2631" s="6" t="s">
        <v>108</v>
      </c>
      <c r="E2631" s="487">
        <v>134.29</v>
      </c>
      <c r="F2631" s="487">
        <v>8.93</v>
      </c>
      <c r="G2631" s="487">
        <v>102.85</v>
      </c>
      <c r="H2631" s="487">
        <v>22.51</v>
      </c>
      <c r="I2631" s="487">
        <v>0</v>
      </c>
      <c r="J2631" s="487">
        <v>0</v>
      </c>
    </row>
    <row r="2632" spans="1:10" x14ac:dyDescent="0.25">
      <c r="A2632" s="487">
        <v>98620</v>
      </c>
      <c r="B2632" s="6" t="s">
        <v>2262</v>
      </c>
      <c r="C2632" s="6" t="s">
        <v>87</v>
      </c>
      <c r="D2632" s="6" t="s">
        <v>108</v>
      </c>
      <c r="E2632" s="487">
        <v>126.96</v>
      </c>
      <c r="F2632" s="487">
        <v>7.23</v>
      </c>
      <c r="G2632" s="487">
        <v>101.5</v>
      </c>
      <c r="H2632" s="487">
        <v>18.23</v>
      </c>
      <c r="I2632" s="487">
        <v>0</v>
      </c>
      <c r="J2632" s="487">
        <v>0</v>
      </c>
    </row>
    <row r="2633" spans="1:10" x14ac:dyDescent="0.25">
      <c r="A2633" s="487">
        <v>98621</v>
      </c>
      <c r="B2633" s="6" t="s">
        <v>2263</v>
      </c>
      <c r="C2633" s="6" t="s">
        <v>87</v>
      </c>
      <c r="D2633" s="6" t="s">
        <v>108</v>
      </c>
      <c r="E2633" s="487">
        <v>167.17</v>
      </c>
      <c r="F2633" s="487">
        <v>10.84</v>
      </c>
      <c r="G2633" s="487">
        <v>128.83000000000001</v>
      </c>
      <c r="H2633" s="487">
        <v>27.5</v>
      </c>
      <c r="I2633" s="487">
        <v>0</v>
      </c>
      <c r="J2633" s="487">
        <v>0</v>
      </c>
    </row>
    <row r="2634" spans="1:10" x14ac:dyDescent="0.25">
      <c r="A2634" s="487">
        <v>98622</v>
      </c>
      <c r="B2634" s="6" t="s">
        <v>2264</v>
      </c>
      <c r="C2634" s="6" t="s">
        <v>87</v>
      </c>
      <c r="D2634" s="6" t="s">
        <v>108</v>
      </c>
      <c r="E2634" s="487">
        <v>155.46</v>
      </c>
      <c r="F2634" s="487">
        <v>8.08</v>
      </c>
      <c r="G2634" s="487">
        <v>126.73</v>
      </c>
      <c r="H2634" s="487">
        <v>20.65</v>
      </c>
      <c r="I2634" s="487">
        <v>0</v>
      </c>
      <c r="J2634" s="487">
        <v>0</v>
      </c>
    </row>
    <row r="2635" spans="1:10" x14ac:dyDescent="0.25">
      <c r="A2635" s="487">
        <v>98623</v>
      </c>
      <c r="B2635" s="6" t="s">
        <v>2265</v>
      </c>
      <c r="C2635" s="6" t="s">
        <v>87</v>
      </c>
      <c r="D2635" s="6" t="s">
        <v>108</v>
      </c>
      <c r="E2635" s="487">
        <v>149.51</v>
      </c>
      <c r="F2635" s="487">
        <v>6.71</v>
      </c>
      <c r="G2635" s="487">
        <v>125.57</v>
      </c>
      <c r="H2635" s="487">
        <v>17.23</v>
      </c>
      <c r="I2635" s="487">
        <v>0</v>
      </c>
      <c r="J2635" s="487">
        <v>0</v>
      </c>
    </row>
    <row r="2636" spans="1:10" x14ac:dyDescent="0.25">
      <c r="A2636" s="487">
        <v>98624</v>
      </c>
      <c r="B2636" s="6" t="s">
        <v>2266</v>
      </c>
      <c r="C2636" s="6" t="s">
        <v>87</v>
      </c>
      <c r="D2636" s="6" t="s">
        <v>108</v>
      </c>
      <c r="E2636" s="487">
        <v>187.49</v>
      </c>
      <c r="F2636" s="487">
        <v>10</v>
      </c>
      <c r="G2636" s="487">
        <v>152.02000000000001</v>
      </c>
      <c r="H2636" s="487">
        <v>25.47</v>
      </c>
      <c r="I2636" s="487">
        <v>0</v>
      </c>
      <c r="J2636" s="487">
        <v>0</v>
      </c>
    </row>
    <row r="2637" spans="1:10" x14ac:dyDescent="0.25">
      <c r="A2637" s="487">
        <v>98625</v>
      </c>
      <c r="B2637" s="6" t="s">
        <v>2267</v>
      </c>
      <c r="C2637" s="6" t="s">
        <v>87</v>
      </c>
      <c r="D2637" s="6" t="s">
        <v>108</v>
      </c>
      <c r="E2637" s="487">
        <v>177.63</v>
      </c>
      <c r="F2637" s="487">
        <v>7.69</v>
      </c>
      <c r="G2637" s="487">
        <v>150.15</v>
      </c>
      <c r="H2637" s="487">
        <v>19.79</v>
      </c>
      <c r="I2637" s="487">
        <v>0</v>
      </c>
      <c r="J2637" s="487">
        <v>0</v>
      </c>
    </row>
    <row r="2638" spans="1:10" x14ac:dyDescent="0.25">
      <c r="A2638" s="487">
        <v>98626</v>
      </c>
      <c r="B2638" s="6" t="s">
        <v>2268</v>
      </c>
      <c r="C2638" s="6" t="s">
        <v>87</v>
      </c>
      <c r="D2638" s="6" t="s">
        <v>108</v>
      </c>
      <c r="E2638" s="487">
        <v>172.54</v>
      </c>
      <c r="F2638" s="487">
        <v>6.53</v>
      </c>
      <c r="G2638" s="487">
        <v>149.09</v>
      </c>
      <c r="H2638" s="487">
        <v>16.920000000000002</v>
      </c>
      <c r="I2638" s="487">
        <v>0</v>
      </c>
      <c r="J2638" s="487">
        <v>0</v>
      </c>
    </row>
    <row r="2639" spans="1:10" x14ac:dyDescent="0.25">
      <c r="A2639" s="487">
        <v>98655</v>
      </c>
      <c r="B2639" s="6" t="s">
        <v>2269</v>
      </c>
      <c r="C2639" s="6" t="s">
        <v>79</v>
      </c>
      <c r="D2639" s="6" t="s">
        <v>108</v>
      </c>
      <c r="E2639" s="487">
        <v>662.51</v>
      </c>
      <c r="F2639" s="487">
        <v>170.51</v>
      </c>
      <c r="G2639" s="487">
        <v>472.89</v>
      </c>
      <c r="H2639" s="487">
        <v>18.47</v>
      </c>
      <c r="I2639" s="487">
        <v>0</v>
      </c>
      <c r="J2639" s="487">
        <v>0.64</v>
      </c>
    </row>
    <row r="2640" spans="1:10" x14ac:dyDescent="0.25">
      <c r="A2640" s="487">
        <v>98656</v>
      </c>
      <c r="B2640" s="6" t="s">
        <v>2270</v>
      </c>
      <c r="C2640" s="6" t="s">
        <v>79</v>
      </c>
      <c r="D2640" s="6" t="s">
        <v>108</v>
      </c>
      <c r="E2640" s="487">
        <v>676.21</v>
      </c>
      <c r="F2640" s="487">
        <v>172.35</v>
      </c>
      <c r="G2640" s="487">
        <v>481.97</v>
      </c>
      <c r="H2640" s="487">
        <v>21.25</v>
      </c>
      <c r="I2640" s="487">
        <v>0</v>
      </c>
      <c r="J2640" s="487">
        <v>0.64</v>
      </c>
    </row>
    <row r="2641" spans="1:10" x14ac:dyDescent="0.25">
      <c r="A2641" s="487">
        <v>98657</v>
      </c>
      <c r="B2641" s="6" t="s">
        <v>2271</v>
      </c>
      <c r="C2641" s="6" t="s">
        <v>79</v>
      </c>
      <c r="D2641" s="6" t="s">
        <v>108</v>
      </c>
      <c r="E2641" s="487">
        <v>689.95</v>
      </c>
      <c r="F2641" s="487">
        <v>174.22</v>
      </c>
      <c r="G2641" s="487">
        <v>491.08</v>
      </c>
      <c r="H2641" s="487">
        <v>24.01</v>
      </c>
      <c r="I2641" s="487">
        <v>0</v>
      </c>
      <c r="J2641" s="487">
        <v>0.64</v>
      </c>
    </row>
    <row r="2642" spans="1:10" x14ac:dyDescent="0.25">
      <c r="A2642" s="487">
        <v>98658</v>
      </c>
      <c r="B2642" s="6" t="s">
        <v>2272</v>
      </c>
      <c r="C2642" s="6" t="s">
        <v>79</v>
      </c>
      <c r="D2642" s="6" t="s">
        <v>108</v>
      </c>
      <c r="E2642" s="487">
        <v>703.68</v>
      </c>
      <c r="F2642" s="487">
        <v>176.08</v>
      </c>
      <c r="G2642" s="487">
        <v>500.17</v>
      </c>
      <c r="H2642" s="487">
        <v>26.79</v>
      </c>
      <c r="I2642" s="487">
        <v>0</v>
      </c>
      <c r="J2642" s="487">
        <v>0.64</v>
      </c>
    </row>
    <row r="2643" spans="1:10" x14ac:dyDescent="0.25">
      <c r="A2643" s="487">
        <v>98659</v>
      </c>
      <c r="B2643" s="6" t="s">
        <v>2273</v>
      </c>
      <c r="C2643" s="6" t="s">
        <v>79</v>
      </c>
      <c r="D2643" s="6" t="s">
        <v>108</v>
      </c>
      <c r="E2643" s="487">
        <v>731.12</v>
      </c>
      <c r="F2643" s="487">
        <v>179.79</v>
      </c>
      <c r="G2643" s="487">
        <v>518.37</v>
      </c>
      <c r="H2643" s="487">
        <v>32.32</v>
      </c>
      <c r="I2643" s="487">
        <v>0</v>
      </c>
      <c r="J2643" s="487">
        <v>0.64</v>
      </c>
    </row>
    <row r="2644" spans="1:10" x14ac:dyDescent="0.25">
      <c r="A2644" s="487">
        <v>98746</v>
      </c>
      <c r="B2644" s="6" t="s">
        <v>57</v>
      </c>
      <c r="C2644" s="6" t="s">
        <v>79</v>
      </c>
      <c r="D2644" s="6" t="s">
        <v>108</v>
      </c>
      <c r="E2644" s="487">
        <v>88.75</v>
      </c>
      <c r="F2644" s="487">
        <v>43.12</v>
      </c>
      <c r="G2644" s="487">
        <v>45.63</v>
      </c>
      <c r="H2644" s="487">
        <v>0</v>
      </c>
      <c r="I2644" s="487">
        <v>0</v>
      </c>
      <c r="J2644" s="487">
        <v>0</v>
      </c>
    </row>
    <row r="2645" spans="1:10" x14ac:dyDescent="0.25">
      <c r="A2645" s="487">
        <v>98749</v>
      </c>
      <c r="B2645" s="6" t="s">
        <v>2274</v>
      </c>
      <c r="C2645" s="6" t="s">
        <v>79</v>
      </c>
      <c r="D2645" s="6" t="s">
        <v>108</v>
      </c>
      <c r="E2645" s="487">
        <v>108.96</v>
      </c>
      <c r="F2645" s="487">
        <v>44.78</v>
      </c>
      <c r="G2645" s="487">
        <v>64.180000000000007</v>
      </c>
      <c r="H2645" s="487">
        <v>0</v>
      </c>
      <c r="I2645" s="487">
        <v>0</v>
      </c>
      <c r="J2645" s="487">
        <v>0</v>
      </c>
    </row>
    <row r="2646" spans="1:10" x14ac:dyDescent="0.25">
      <c r="A2646" s="487">
        <v>98750</v>
      </c>
      <c r="B2646" s="6" t="s">
        <v>2275</v>
      </c>
      <c r="C2646" s="6" t="s">
        <v>79</v>
      </c>
      <c r="D2646" s="6" t="s">
        <v>108</v>
      </c>
      <c r="E2646" s="487">
        <v>133.66</v>
      </c>
      <c r="F2646" s="487">
        <v>46.16</v>
      </c>
      <c r="G2646" s="487">
        <v>87.5</v>
      </c>
      <c r="H2646" s="487">
        <v>0</v>
      </c>
      <c r="I2646" s="487">
        <v>0</v>
      </c>
      <c r="J2646" s="487">
        <v>0</v>
      </c>
    </row>
    <row r="2647" spans="1:10" x14ac:dyDescent="0.25">
      <c r="A2647" s="487">
        <v>98751</v>
      </c>
      <c r="B2647" s="6" t="s">
        <v>2276</v>
      </c>
      <c r="C2647" s="6" t="s">
        <v>79</v>
      </c>
      <c r="D2647" s="6" t="s">
        <v>108</v>
      </c>
      <c r="E2647" s="487">
        <v>198.28</v>
      </c>
      <c r="F2647" s="487">
        <v>49.47</v>
      </c>
      <c r="G2647" s="487">
        <v>148.81</v>
      </c>
      <c r="H2647" s="487">
        <v>0</v>
      </c>
      <c r="I2647" s="487">
        <v>0</v>
      </c>
      <c r="J2647" s="487">
        <v>0</v>
      </c>
    </row>
    <row r="2648" spans="1:10" x14ac:dyDescent="0.25">
      <c r="A2648" s="487">
        <v>98752</v>
      </c>
      <c r="B2648" s="6" t="s">
        <v>2277</v>
      </c>
      <c r="C2648" s="6" t="s">
        <v>79</v>
      </c>
      <c r="D2648" s="6" t="s">
        <v>108</v>
      </c>
      <c r="E2648" s="487">
        <v>276.49</v>
      </c>
      <c r="F2648" s="487">
        <v>52.5</v>
      </c>
      <c r="G2648" s="487">
        <v>223.99</v>
      </c>
      <c r="H2648" s="487">
        <v>0</v>
      </c>
      <c r="I2648" s="487">
        <v>0</v>
      </c>
      <c r="J2648" s="487">
        <v>0</v>
      </c>
    </row>
    <row r="2649" spans="1:10" x14ac:dyDescent="0.25">
      <c r="A2649" s="487">
        <v>98753</v>
      </c>
      <c r="B2649" s="6" t="s">
        <v>2278</v>
      </c>
      <c r="C2649" s="6" t="s">
        <v>79</v>
      </c>
      <c r="D2649" s="6" t="s">
        <v>108</v>
      </c>
      <c r="E2649" s="487">
        <v>374.06</v>
      </c>
      <c r="F2649" s="487">
        <v>55.55</v>
      </c>
      <c r="G2649" s="487">
        <v>318.51</v>
      </c>
      <c r="H2649" s="487">
        <v>0</v>
      </c>
      <c r="I2649" s="487">
        <v>0</v>
      </c>
      <c r="J2649" s="487">
        <v>0</v>
      </c>
    </row>
    <row r="2650" spans="1:10" x14ac:dyDescent="0.25">
      <c r="A2650" s="487">
        <v>100763</v>
      </c>
      <c r="B2650" s="6" t="s">
        <v>9747</v>
      </c>
      <c r="C2650" s="6" t="s">
        <v>77</v>
      </c>
      <c r="D2650" s="6" t="s">
        <v>437</v>
      </c>
      <c r="E2650" s="487">
        <v>20.12</v>
      </c>
      <c r="F2650" s="487">
        <v>1.08</v>
      </c>
      <c r="G2650" s="487">
        <v>17.3</v>
      </c>
      <c r="H2650" s="487">
        <v>1.7</v>
      </c>
      <c r="I2650" s="487">
        <v>0</v>
      </c>
      <c r="J2650" s="487">
        <v>0.04</v>
      </c>
    </row>
    <row r="2651" spans="1:10" x14ac:dyDescent="0.25">
      <c r="A2651" s="487">
        <v>100764</v>
      </c>
      <c r="B2651" s="6" t="s">
        <v>9748</v>
      </c>
      <c r="C2651" s="6" t="s">
        <v>77</v>
      </c>
      <c r="D2651" s="6" t="s">
        <v>437</v>
      </c>
      <c r="E2651" s="487">
        <v>19.98</v>
      </c>
      <c r="F2651" s="487">
        <v>1.22</v>
      </c>
      <c r="G2651" s="487">
        <v>17.059999999999999</v>
      </c>
      <c r="H2651" s="487">
        <v>1.66</v>
      </c>
      <c r="I2651" s="487">
        <v>0</v>
      </c>
      <c r="J2651" s="487">
        <v>0.04</v>
      </c>
    </row>
    <row r="2652" spans="1:10" x14ac:dyDescent="0.25">
      <c r="A2652" s="487">
        <v>100765</v>
      </c>
      <c r="B2652" s="6" t="s">
        <v>9749</v>
      </c>
      <c r="C2652" s="6" t="s">
        <v>77</v>
      </c>
      <c r="D2652" s="6" t="s">
        <v>437</v>
      </c>
      <c r="E2652" s="487">
        <v>19.57</v>
      </c>
      <c r="F2652" s="487">
        <v>0.49</v>
      </c>
      <c r="G2652" s="487">
        <v>18.45</v>
      </c>
      <c r="H2652" s="487">
        <v>0.62</v>
      </c>
      <c r="I2652" s="487">
        <v>0</v>
      </c>
      <c r="J2652" s="487">
        <v>0.01</v>
      </c>
    </row>
    <row r="2653" spans="1:10" x14ac:dyDescent="0.25">
      <c r="A2653" s="487">
        <v>100766</v>
      </c>
      <c r="B2653" s="6" t="s">
        <v>9750</v>
      </c>
      <c r="C2653" s="6" t="s">
        <v>77</v>
      </c>
      <c r="D2653" s="6" t="s">
        <v>437</v>
      </c>
      <c r="E2653" s="487">
        <v>19.91</v>
      </c>
      <c r="F2653" s="487">
        <v>1.04</v>
      </c>
      <c r="G2653" s="487">
        <v>18.28</v>
      </c>
      <c r="H2653" s="487">
        <v>0.57999999999999996</v>
      </c>
      <c r="I2653" s="487">
        <v>0</v>
      </c>
      <c r="J2653" s="487">
        <v>0.01</v>
      </c>
    </row>
    <row r="2654" spans="1:10" x14ac:dyDescent="0.25">
      <c r="A2654" s="487">
        <v>100767</v>
      </c>
      <c r="B2654" s="6" t="s">
        <v>9751</v>
      </c>
      <c r="C2654" s="6" t="s">
        <v>77</v>
      </c>
      <c r="D2654" s="6" t="s">
        <v>437</v>
      </c>
      <c r="E2654" s="487">
        <v>20.14</v>
      </c>
      <c r="F2654" s="487">
        <v>3.7</v>
      </c>
      <c r="G2654" s="487">
        <v>16.440000000000001</v>
      </c>
      <c r="H2654" s="487">
        <v>0</v>
      </c>
      <c r="I2654" s="487">
        <v>0</v>
      </c>
      <c r="J2654" s="487">
        <v>0</v>
      </c>
    </row>
    <row r="2655" spans="1:10" x14ac:dyDescent="0.25">
      <c r="A2655" s="487">
        <v>100768</v>
      </c>
      <c r="B2655" s="6" t="s">
        <v>9752</v>
      </c>
      <c r="C2655" s="6" t="s">
        <v>77</v>
      </c>
      <c r="D2655" s="6" t="s">
        <v>437</v>
      </c>
      <c r="E2655" s="487">
        <v>19.57</v>
      </c>
      <c r="F2655" s="487">
        <v>4.1399999999999997</v>
      </c>
      <c r="G2655" s="487">
        <v>15.43</v>
      </c>
      <c r="H2655" s="487">
        <v>0</v>
      </c>
      <c r="I2655" s="487">
        <v>0</v>
      </c>
      <c r="J2655" s="487">
        <v>0</v>
      </c>
    </row>
    <row r="2656" spans="1:10" x14ac:dyDescent="0.25">
      <c r="A2656" s="487">
        <v>100769</v>
      </c>
      <c r="B2656" s="6" t="s">
        <v>9753</v>
      </c>
      <c r="C2656" s="6" t="s">
        <v>77</v>
      </c>
      <c r="D2656" s="6" t="s">
        <v>437</v>
      </c>
      <c r="E2656" s="487">
        <v>25.67</v>
      </c>
      <c r="F2656" s="487">
        <v>3.1</v>
      </c>
      <c r="G2656" s="487">
        <v>16.29</v>
      </c>
      <c r="H2656" s="487">
        <v>6.13</v>
      </c>
      <c r="I2656" s="487">
        <v>0</v>
      </c>
      <c r="J2656" s="487">
        <v>0.15</v>
      </c>
    </row>
    <row r="2657" spans="1:10" x14ac:dyDescent="0.25">
      <c r="A2657" s="487">
        <v>100770</v>
      </c>
      <c r="B2657" s="6" t="s">
        <v>9754</v>
      </c>
      <c r="C2657" s="6" t="s">
        <v>77</v>
      </c>
      <c r="D2657" s="6" t="s">
        <v>437</v>
      </c>
      <c r="E2657" s="487">
        <v>24.8</v>
      </c>
      <c r="F2657" s="487">
        <v>3.39</v>
      </c>
      <c r="G2657" s="487">
        <v>15.26</v>
      </c>
      <c r="H2657" s="487">
        <v>6.01</v>
      </c>
      <c r="I2657" s="487">
        <v>0</v>
      </c>
      <c r="J2657" s="487">
        <v>0.14000000000000001</v>
      </c>
    </row>
    <row r="2658" spans="1:10" x14ac:dyDescent="0.25">
      <c r="A2658" s="487">
        <v>100771</v>
      </c>
      <c r="B2658" s="6" t="s">
        <v>9755</v>
      </c>
      <c r="C2658" s="6" t="s">
        <v>77</v>
      </c>
      <c r="D2658" s="6" t="s">
        <v>437</v>
      </c>
      <c r="E2658" s="487">
        <v>20.2</v>
      </c>
      <c r="F2658" s="487">
        <v>2.74</v>
      </c>
      <c r="G2658" s="487">
        <v>16.25</v>
      </c>
      <c r="H2658" s="487">
        <v>1.1499999999999999</v>
      </c>
      <c r="I2658" s="487">
        <v>0</v>
      </c>
      <c r="J2658" s="487">
        <v>0.06</v>
      </c>
    </row>
    <row r="2659" spans="1:10" x14ac:dyDescent="0.25">
      <c r="A2659" s="487">
        <v>100772</v>
      </c>
      <c r="B2659" s="6" t="s">
        <v>9756</v>
      </c>
      <c r="C2659" s="6" t="s">
        <v>77</v>
      </c>
      <c r="D2659" s="6" t="s">
        <v>437</v>
      </c>
      <c r="E2659" s="487">
        <v>19.41</v>
      </c>
      <c r="F2659" s="487">
        <v>3.01</v>
      </c>
      <c r="G2659" s="487">
        <v>15.22</v>
      </c>
      <c r="H2659" s="487">
        <v>1.1200000000000001</v>
      </c>
      <c r="I2659" s="487">
        <v>0</v>
      </c>
      <c r="J2659" s="487">
        <v>0.06</v>
      </c>
    </row>
    <row r="2660" spans="1:10" x14ac:dyDescent="0.25">
      <c r="A2660" s="487">
        <v>100773</v>
      </c>
      <c r="B2660" s="6" t="s">
        <v>9757</v>
      </c>
      <c r="C2660" s="6" t="s">
        <v>77</v>
      </c>
      <c r="D2660" s="6" t="s">
        <v>437</v>
      </c>
      <c r="E2660" s="487">
        <v>23.29</v>
      </c>
      <c r="F2660" s="487">
        <v>1.52</v>
      </c>
      <c r="G2660" s="487">
        <v>21.15</v>
      </c>
      <c r="H2660" s="487">
        <v>0.61</v>
      </c>
      <c r="I2660" s="487">
        <v>0</v>
      </c>
      <c r="J2660" s="487">
        <v>0.01</v>
      </c>
    </row>
    <row r="2661" spans="1:10" x14ac:dyDescent="0.25">
      <c r="A2661" s="487">
        <v>100774</v>
      </c>
      <c r="B2661" s="6" t="s">
        <v>9758</v>
      </c>
      <c r="C2661" s="6" t="s">
        <v>77</v>
      </c>
      <c r="D2661" s="6" t="s">
        <v>437</v>
      </c>
      <c r="E2661" s="487">
        <v>15.13</v>
      </c>
      <c r="F2661" s="487">
        <v>0.39</v>
      </c>
      <c r="G2661" s="487">
        <v>14.58</v>
      </c>
      <c r="H2661" s="487">
        <v>0.16</v>
      </c>
      <c r="I2661" s="487">
        <v>0</v>
      </c>
      <c r="J2661" s="487">
        <v>0</v>
      </c>
    </row>
    <row r="2662" spans="1:10" x14ac:dyDescent="0.25">
      <c r="A2662" s="487">
        <v>100775</v>
      </c>
      <c r="B2662" s="6" t="s">
        <v>9759</v>
      </c>
      <c r="C2662" s="6" t="s">
        <v>77</v>
      </c>
      <c r="D2662" s="6" t="s">
        <v>437</v>
      </c>
      <c r="E2662" s="487">
        <v>17.329999999999998</v>
      </c>
      <c r="F2662" s="487">
        <v>1.06</v>
      </c>
      <c r="G2662" s="487">
        <v>16.03</v>
      </c>
      <c r="H2662" s="487">
        <v>0.24</v>
      </c>
      <c r="I2662" s="487">
        <v>0</v>
      </c>
      <c r="J2662" s="487">
        <v>0</v>
      </c>
    </row>
    <row r="2663" spans="1:10" x14ac:dyDescent="0.25">
      <c r="A2663" s="487">
        <v>100776</v>
      </c>
      <c r="B2663" s="6" t="s">
        <v>9760</v>
      </c>
      <c r="C2663" s="6" t="s">
        <v>77</v>
      </c>
      <c r="D2663" s="6" t="s">
        <v>437</v>
      </c>
      <c r="E2663" s="487">
        <v>23.41</v>
      </c>
      <c r="F2663" s="487">
        <v>1.44</v>
      </c>
      <c r="G2663" s="487">
        <v>21.35</v>
      </c>
      <c r="H2663" s="487">
        <v>0.61</v>
      </c>
      <c r="I2663" s="487">
        <v>0</v>
      </c>
      <c r="J2663" s="487">
        <v>0.01</v>
      </c>
    </row>
    <row r="2664" spans="1:10" x14ac:dyDescent="0.25">
      <c r="A2664" s="487">
        <v>100777</v>
      </c>
      <c r="B2664" s="6" t="s">
        <v>9761</v>
      </c>
      <c r="C2664" s="6" t="s">
        <v>77</v>
      </c>
      <c r="D2664" s="6" t="s">
        <v>437</v>
      </c>
      <c r="E2664" s="487">
        <v>17.57</v>
      </c>
      <c r="F2664" s="487">
        <v>1.23</v>
      </c>
      <c r="G2664" s="487">
        <v>14.69</v>
      </c>
      <c r="H2664" s="487">
        <v>1.59</v>
      </c>
      <c r="I2664" s="487">
        <v>0</v>
      </c>
      <c r="J2664" s="487">
        <v>0.06</v>
      </c>
    </row>
    <row r="2665" spans="1:10" x14ac:dyDescent="0.25">
      <c r="A2665" s="487">
        <v>100778</v>
      </c>
      <c r="B2665" s="6" t="s">
        <v>9762</v>
      </c>
      <c r="C2665" s="6" t="s">
        <v>77</v>
      </c>
      <c r="D2665" s="6" t="s">
        <v>437</v>
      </c>
      <c r="E2665" s="487">
        <v>13.79</v>
      </c>
      <c r="F2665" s="487">
        <v>0.15</v>
      </c>
      <c r="G2665" s="487">
        <v>13.4</v>
      </c>
      <c r="H2665" s="487">
        <v>0.24</v>
      </c>
      <c r="I2665" s="487">
        <v>0</v>
      </c>
      <c r="J2665" s="487">
        <v>0</v>
      </c>
    </row>
    <row r="2666" spans="1:10" x14ac:dyDescent="0.25">
      <c r="A2666" s="487">
        <v>103795</v>
      </c>
      <c r="B2666" s="6" t="s">
        <v>9763</v>
      </c>
      <c r="C2666" s="6" t="s">
        <v>87</v>
      </c>
      <c r="D2666" s="6" t="s">
        <v>108</v>
      </c>
      <c r="E2666" s="487">
        <v>92.18</v>
      </c>
      <c r="F2666" s="487">
        <v>34.450000000000003</v>
      </c>
      <c r="G2666" s="487">
        <v>55.7</v>
      </c>
      <c r="H2666" s="487">
        <v>1.99</v>
      </c>
      <c r="I2666" s="487">
        <v>0</v>
      </c>
      <c r="J2666" s="487">
        <v>0.04</v>
      </c>
    </row>
    <row r="2667" spans="1:10" x14ac:dyDescent="0.25">
      <c r="A2667" s="487">
        <v>103796</v>
      </c>
      <c r="B2667" s="6" t="s">
        <v>9764</v>
      </c>
      <c r="C2667" s="6" t="s">
        <v>87</v>
      </c>
      <c r="D2667" s="6" t="s">
        <v>108</v>
      </c>
      <c r="E2667" s="487">
        <v>51.96</v>
      </c>
      <c r="F2667" s="487">
        <v>12.96</v>
      </c>
      <c r="G2667" s="487">
        <v>38.96</v>
      </c>
      <c r="H2667" s="487">
        <v>0.01</v>
      </c>
      <c r="I2667" s="487">
        <v>0</v>
      </c>
      <c r="J2667" s="487">
        <v>0.03</v>
      </c>
    </row>
    <row r="2668" spans="1:10" x14ac:dyDescent="0.25">
      <c r="A2668" s="487">
        <v>103797</v>
      </c>
      <c r="B2668" s="6" t="s">
        <v>9765</v>
      </c>
      <c r="C2668" s="6" t="s">
        <v>77</v>
      </c>
      <c r="D2668" s="6" t="s">
        <v>108</v>
      </c>
      <c r="E2668" s="487">
        <v>16.28</v>
      </c>
      <c r="F2668" s="487">
        <v>5.63</v>
      </c>
      <c r="G2668" s="487">
        <v>10.65</v>
      </c>
      <c r="H2668" s="487">
        <v>0</v>
      </c>
      <c r="I2668" s="487">
        <v>0</v>
      </c>
      <c r="J2668" s="487">
        <v>0</v>
      </c>
    </row>
    <row r="2669" spans="1:10" x14ac:dyDescent="0.25">
      <c r="A2669" s="487">
        <v>103798</v>
      </c>
      <c r="B2669" s="6" t="s">
        <v>9766</v>
      </c>
      <c r="C2669" s="6" t="s">
        <v>62</v>
      </c>
      <c r="D2669" s="6" t="s">
        <v>437</v>
      </c>
      <c r="E2669" s="487">
        <v>632.46</v>
      </c>
      <c r="F2669" s="487">
        <v>48.56</v>
      </c>
      <c r="G2669" s="487">
        <v>583.71</v>
      </c>
      <c r="H2669" s="487">
        <v>0.15</v>
      </c>
      <c r="I2669" s="487">
        <v>0</v>
      </c>
      <c r="J2669" s="487">
        <v>0.04</v>
      </c>
    </row>
    <row r="2670" spans="1:10" x14ac:dyDescent="0.25">
      <c r="A2670" s="487">
        <v>103799</v>
      </c>
      <c r="B2670" s="6" t="s">
        <v>9767</v>
      </c>
      <c r="C2670" s="6" t="s">
        <v>62</v>
      </c>
      <c r="D2670" s="6" t="s">
        <v>108</v>
      </c>
      <c r="E2670" s="487">
        <v>388.99</v>
      </c>
      <c r="F2670" s="487">
        <v>126.01</v>
      </c>
      <c r="G2670" s="487">
        <v>261.19</v>
      </c>
      <c r="H2670" s="487">
        <v>1.17</v>
      </c>
      <c r="I2670" s="487">
        <v>0</v>
      </c>
      <c r="J2670" s="487">
        <v>0.62</v>
      </c>
    </row>
    <row r="2671" spans="1:10" x14ac:dyDescent="0.25">
      <c r="A2671" s="487">
        <v>103800</v>
      </c>
      <c r="B2671" s="6" t="s">
        <v>9768</v>
      </c>
      <c r="C2671" s="6" t="s">
        <v>62</v>
      </c>
      <c r="D2671" s="6" t="s">
        <v>108</v>
      </c>
      <c r="E2671" s="487">
        <v>484.7</v>
      </c>
      <c r="F2671" s="487">
        <v>161.35</v>
      </c>
      <c r="G2671" s="487">
        <v>323.35000000000002</v>
      </c>
      <c r="H2671" s="487">
        <v>0</v>
      </c>
      <c r="I2671" s="487">
        <v>0</v>
      </c>
      <c r="J2671" s="487">
        <v>0</v>
      </c>
    </row>
    <row r="2672" spans="1:10" x14ac:dyDescent="0.25">
      <c r="A2672" s="487">
        <v>103801</v>
      </c>
      <c r="B2672" s="6" t="s">
        <v>9769</v>
      </c>
      <c r="C2672" s="6" t="s">
        <v>62</v>
      </c>
      <c r="D2672" s="6" t="s">
        <v>437</v>
      </c>
      <c r="E2672" s="487">
        <v>631.32000000000005</v>
      </c>
      <c r="F2672" s="487">
        <v>169.06</v>
      </c>
      <c r="G2672" s="487">
        <v>456.83</v>
      </c>
      <c r="H2672" s="487">
        <v>3.69</v>
      </c>
      <c r="I2672" s="487">
        <v>0</v>
      </c>
      <c r="J2672" s="487">
        <v>1.74</v>
      </c>
    </row>
    <row r="2673" spans="1:10" x14ac:dyDescent="0.25">
      <c r="A2673" s="487">
        <v>103925</v>
      </c>
      <c r="B2673" s="6" t="s">
        <v>9770</v>
      </c>
      <c r="C2673" s="6" t="s">
        <v>62</v>
      </c>
      <c r="D2673" s="6" t="s">
        <v>437</v>
      </c>
      <c r="E2673" s="488">
        <v>1731.97</v>
      </c>
      <c r="F2673" s="487">
        <v>443.65</v>
      </c>
      <c r="G2673" s="488">
        <v>1273.04</v>
      </c>
      <c r="H2673" s="487">
        <v>14.95</v>
      </c>
      <c r="I2673" s="487">
        <v>0</v>
      </c>
      <c r="J2673" s="487">
        <v>0.33</v>
      </c>
    </row>
    <row r="2674" spans="1:10" x14ac:dyDescent="0.25">
      <c r="A2674" s="487">
        <v>103926</v>
      </c>
      <c r="B2674" s="6" t="s">
        <v>9771</v>
      </c>
      <c r="C2674" s="6" t="s">
        <v>62</v>
      </c>
      <c r="D2674" s="6" t="s">
        <v>437</v>
      </c>
      <c r="E2674" s="488">
        <v>1390.77</v>
      </c>
      <c r="F2674" s="487">
        <v>319.7</v>
      </c>
      <c r="G2674" s="488">
        <v>1060.54</v>
      </c>
      <c r="H2674" s="487">
        <v>10.29</v>
      </c>
      <c r="I2674" s="487">
        <v>0</v>
      </c>
      <c r="J2674" s="487">
        <v>0.24</v>
      </c>
    </row>
    <row r="2675" spans="1:10" x14ac:dyDescent="0.25">
      <c r="A2675" s="487">
        <v>103928</v>
      </c>
      <c r="B2675" s="6" t="s">
        <v>9772</v>
      </c>
      <c r="C2675" s="6" t="s">
        <v>62</v>
      </c>
      <c r="D2675" s="6" t="s">
        <v>108</v>
      </c>
      <c r="E2675" s="487">
        <v>484.7</v>
      </c>
      <c r="F2675" s="487">
        <v>161.35</v>
      </c>
      <c r="G2675" s="487">
        <v>323.35000000000002</v>
      </c>
      <c r="H2675" s="487">
        <v>0</v>
      </c>
      <c r="I2675" s="487">
        <v>0</v>
      </c>
      <c r="J2675" s="487">
        <v>0</v>
      </c>
    </row>
    <row r="2676" spans="1:10" x14ac:dyDescent="0.25">
      <c r="A2676" s="487">
        <v>103929</v>
      </c>
      <c r="B2676" s="6" t="s">
        <v>9773</v>
      </c>
      <c r="C2676" s="6" t="s">
        <v>62</v>
      </c>
      <c r="D2676" s="6" t="s">
        <v>437</v>
      </c>
      <c r="E2676" s="488">
        <v>1150.97</v>
      </c>
      <c r="F2676" s="487">
        <v>298.73</v>
      </c>
      <c r="G2676" s="487">
        <v>846.41</v>
      </c>
      <c r="H2676" s="487">
        <v>3.79</v>
      </c>
      <c r="I2676" s="487">
        <v>0</v>
      </c>
      <c r="J2676" s="487">
        <v>2.04</v>
      </c>
    </row>
    <row r="2677" spans="1:10" x14ac:dyDescent="0.25">
      <c r="A2677" s="487">
        <v>103930</v>
      </c>
      <c r="B2677" s="6" t="s">
        <v>9774</v>
      </c>
      <c r="C2677" s="6" t="s">
        <v>62</v>
      </c>
      <c r="D2677" s="6" t="s">
        <v>437</v>
      </c>
      <c r="E2677" s="487">
        <v>715.01</v>
      </c>
      <c r="F2677" s="487">
        <v>199.38</v>
      </c>
      <c r="G2677" s="487">
        <v>512.09</v>
      </c>
      <c r="H2677" s="487">
        <v>2.2999999999999998</v>
      </c>
      <c r="I2677" s="487">
        <v>0</v>
      </c>
      <c r="J2677" s="487">
        <v>1.24</v>
      </c>
    </row>
    <row r="2678" spans="1:10" x14ac:dyDescent="0.25">
      <c r="A2678" s="487">
        <v>103931</v>
      </c>
      <c r="B2678" s="6" t="s">
        <v>9775</v>
      </c>
      <c r="C2678" s="6" t="s">
        <v>62</v>
      </c>
      <c r="D2678" s="6" t="s">
        <v>437</v>
      </c>
      <c r="E2678" s="487">
        <v>532.45000000000005</v>
      </c>
      <c r="F2678" s="487">
        <v>155.99</v>
      </c>
      <c r="G2678" s="487">
        <v>373.48</v>
      </c>
      <c r="H2678" s="487">
        <v>1.96</v>
      </c>
      <c r="I2678" s="487">
        <v>0</v>
      </c>
      <c r="J2678" s="487">
        <v>1.02</v>
      </c>
    </row>
    <row r="2679" spans="1:10" x14ac:dyDescent="0.25">
      <c r="A2679" s="487">
        <v>103932</v>
      </c>
      <c r="B2679" s="6" t="s">
        <v>9776</v>
      </c>
      <c r="C2679" s="6" t="s">
        <v>62</v>
      </c>
      <c r="D2679" s="6" t="s">
        <v>437</v>
      </c>
      <c r="E2679" s="487">
        <v>505.7</v>
      </c>
      <c r="F2679" s="487">
        <v>149.65</v>
      </c>
      <c r="G2679" s="487">
        <v>353.16</v>
      </c>
      <c r="H2679" s="487">
        <v>1.9</v>
      </c>
      <c r="I2679" s="487">
        <v>0</v>
      </c>
      <c r="J2679" s="487">
        <v>0.99</v>
      </c>
    </row>
    <row r="2680" spans="1:10" x14ac:dyDescent="0.25">
      <c r="A2680" s="487">
        <v>103933</v>
      </c>
      <c r="B2680" s="6" t="s">
        <v>9777</v>
      </c>
      <c r="C2680" s="6" t="s">
        <v>62</v>
      </c>
      <c r="D2680" s="6" t="s">
        <v>437</v>
      </c>
      <c r="E2680" s="488">
        <v>1469.55</v>
      </c>
      <c r="F2680" s="487">
        <v>292.86</v>
      </c>
      <c r="G2680" s="488">
        <v>1176.21</v>
      </c>
      <c r="H2680" s="487">
        <v>0.22</v>
      </c>
      <c r="I2680" s="487">
        <v>0</v>
      </c>
      <c r="J2680" s="487">
        <v>0.26</v>
      </c>
    </row>
    <row r="2681" spans="1:10" x14ac:dyDescent="0.25">
      <c r="A2681" s="487">
        <v>104466</v>
      </c>
      <c r="B2681" s="6" t="s">
        <v>9778</v>
      </c>
      <c r="C2681" s="6" t="s">
        <v>77</v>
      </c>
      <c r="D2681" s="6" t="s">
        <v>437</v>
      </c>
      <c r="E2681" s="487">
        <v>34.22</v>
      </c>
      <c r="F2681" s="487">
        <v>2.7</v>
      </c>
      <c r="G2681" s="487">
        <v>29.05</v>
      </c>
      <c r="H2681" s="487">
        <v>2.4300000000000002</v>
      </c>
      <c r="I2681" s="487">
        <v>0</v>
      </c>
      <c r="J2681" s="487">
        <v>0.04</v>
      </c>
    </row>
    <row r="2682" spans="1:10" x14ac:dyDescent="0.25">
      <c r="A2682" s="487">
        <v>104467</v>
      </c>
      <c r="B2682" s="6" t="s">
        <v>9779</v>
      </c>
      <c r="C2682" s="6" t="s">
        <v>77</v>
      </c>
      <c r="D2682" s="6" t="s">
        <v>437</v>
      </c>
      <c r="E2682" s="487">
        <v>44.94</v>
      </c>
      <c r="F2682" s="487">
        <v>5.17</v>
      </c>
      <c r="G2682" s="487">
        <v>35.229999999999997</v>
      </c>
      <c r="H2682" s="487">
        <v>4.45</v>
      </c>
      <c r="I2682" s="487">
        <v>0</v>
      </c>
      <c r="J2682" s="487">
        <v>0.09</v>
      </c>
    </row>
    <row r="2683" spans="1:10" x14ac:dyDescent="0.25">
      <c r="A2683" s="487">
        <v>104468</v>
      </c>
      <c r="B2683" s="6" t="s">
        <v>9780</v>
      </c>
      <c r="C2683" s="6" t="s">
        <v>77</v>
      </c>
      <c r="D2683" s="6" t="s">
        <v>437</v>
      </c>
      <c r="E2683" s="487">
        <v>59.25</v>
      </c>
      <c r="F2683" s="487">
        <v>6.38</v>
      </c>
      <c r="G2683" s="487">
        <v>50.54</v>
      </c>
      <c r="H2683" s="487">
        <v>2.2999999999999998</v>
      </c>
      <c r="I2683" s="487">
        <v>0</v>
      </c>
      <c r="J2683" s="487">
        <v>0.03</v>
      </c>
    </row>
    <row r="2684" spans="1:10" x14ac:dyDescent="0.25">
      <c r="A2684" s="487">
        <v>104469</v>
      </c>
      <c r="B2684" s="6" t="s">
        <v>9781</v>
      </c>
      <c r="C2684" s="6" t="s">
        <v>77</v>
      </c>
      <c r="D2684" s="6" t="s">
        <v>437</v>
      </c>
      <c r="E2684" s="487">
        <v>62.92</v>
      </c>
      <c r="F2684" s="487">
        <v>6.52</v>
      </c>
      <c r="G2684" s="487">
        <v>54.74</v>
      </c>
      <c r="H2684" s="487">
        <v>1.64</v>
      </c>
      <c r="I2684" s="487">
        <v>0</v>
      </c>
      <c r="J2684" s="487">
        <v>0.02</v>
      </c>
    </row>
    <row r="2685" spans="1:10" x14ac:dyDescent="0.25">
      <c r="A2685" s="487">
        <v>104470</v>
      </c>
      <c r="B2685" s="6" t="s">
        <v>9782</v>
      </c>
      <c r="C2685" s="6" t="s">
        <v>77</v>
      </c>
      <c r="D2685" s="6" t="s">
        <v>437</v>
      </c>
      <c r="E2685" s="487">
        <v>35.26</v>
      </c>
      <c r="F2685" s="487">
        <v>3.46</v>
      </c>
      <c r="G2685" s="487">
        <v>29.88</v>
      </c>
      <c r="H2685" s="487">
        <v>1.89</v>
      </c>
      <c r="I2685" s="487">
        <v>0</v>
      </c>
      <c r="J2685" s="487">
        <v>0.03</v>
      </c>
    </row>
    <row r="2686" spans="1:10" x14ac:dyDescent="0.25">
      <c r="A2686" s="487">
        <v>104471</v>
      </c>
      <c r="B2686" s="6" t="s">
        <v>9783</v>
      </c>
      <c r="C2686" s="6" t="s">
        <v>77</v>
      </c>
      <c r="D2686" s="6" t="s">
        <v>437</v>
      </c>
      <c r="E2686" s="487">
        <v>30.97</v>
      </c>
      <c r="F2686" s="487">
        <v>3.29</v>
      </c>
      <c r="G2686" s="487">
        <v>26.38</v>
      </c>
      <c r="H2686" s="487">
        <v>1.28</v>
      </c>
      <c r="I2686" s="487">
        <v>0</v>
      </c>
      <c r="J2686" s="487">
        <v>0.02</v>
      </c>
    </row>
    <row r="2687" spans="1:10" x14ac:dyDescent="0.25">
      <c r="A2687" s="487">
        <v>104472</v>
      </c>
      <c r="B2687" s="6" t="s">
        <v>9784</v>
      </c>
      <c r="C2687" s="6" t="s">
        <v>77</v>
      </c>
      <c r="D2687" s="6" t="s">
        <v>437</v>
      </c>
      <c r="E2687" s="487">
        <v>45.93</v>
      </c>
      <c r="F2687" s="487">
        <v>4.96</v>
      </c>
      <c r="G2687" s="487">
        <v>37.729999999999997</v>
      </c>
      <c r="H2687" s="487">
        <v>3.18</v>
      </c>
      <c r="I2687" s="487">
        <v>0</v>
      </c>
      <c r="J2687" s="487">
        <v>0.06</v>
      </c>
    </row>
    <row r="2688" spans="1:10" x14ac:dyDescent="0.25">
      <c r="A2688" s="487">
        <v>104483</v>
      </c>
      <c r="B2688" s="6" t="s">
        <v>9785</v>
      </c>
      <c r="C2688" s="6" t="s">
        <v>62</v>
      </c>
      <c r="D2688" s="6" t="s">
        <v>437</v>
      </c>
      <c r="E2688" s="488">
        <v>2335.5100000000002</v>
      </c>
      <c r="F2688" s="487">
        <v>412.56</v>
      </c>
      <c r="G2688" s="488">
        <v>1775.22</v>
      </c>
      <c r="H2688" s="487">
        <v>147.65</v>
      </c>
      <c r="I2688" s="487">
        <v>0</v>
      </c>
      <c r="J2688" s="487">
        <v>0.08</v>
      </c>
    </row>
    <row r="2689" spans="1:10" x14ac:dyDescent="0.25">
      <c r="A2689" s="487">
        <v>104484</v>
      </c>
      <c r="B2689" s="6" t="s">
        <v>9786</v>
      </c>
      <c r="C2689" s="6" t="s">
        <v>62</v>
      </c>
      <c r="D2689" s="6" t="s">
        <v>437</v>
      </c>
      <c r="E2689" s="488">
        <v>4056.15</v>
      </c>
      <c r="F2689" s="488">
        <v>1136.96</v>
      </c>
      <c r="G2689" s="488">
        <v>2797.81</v>
      </c>
      <c r="H2689" s="487">
        <v>120.41</v>
      </c>
      <c r="I2689" s="487">
        <v>0</v>
      </c>
      <c r="J2689" s="487">
        <v>0.97</v>
      </c>
    </row>
    <row r="2690" spans="1:10" x14ac:dyDescent="0.25">
      <c r="A2690" s="487">
        <v>104485</v>
      </c>
      <c r="B2690" s="6" t="s">
        <v>9787</v>
      </c>
      <c r="C2690" s="6" t="s">
        <v>62</v>
      </c>
      <c r="D2690" s="6" t="s">
        <v>437</v>
      </c>
      <c r="E2690" s="488">
        <v>3150.36</v>
      </c>
      <c r="F2690" s="487">
        <v>729.01</v>
      </c>
      <c r="G2690" s="488">
        <v>2289.27</v>
      </c>
      <c r="H2690" s="487">
        <v>131.85</v>
      </c>
      <c r="I2690" s="487">
        <v>0</v>
      </c>
      <c r="J2690" s="487">
        <v>0.23</v>
      </c>
    </row>
    <row r="2691" spans="1:10" x14ac:dyDescent="0.25">
      <c r="A2691" s="487">
        <v>104486</v>
      </c>
      <c r="B2691" s="6" t="s">
        <v>9788</v>
      </c>
      <c r="C2691" s="6" t="s">
        <v>62</v>
      </c>
      <c r="D2691" s="6" t="s">
        <v>437</v>
      </c>
      <c r="E2691" s="488">
        <v>3425.78</v>
      </c>
      <c r="F2691" s="487">
        <v>844.28</v>
      </c>
      <c r="G2691" s="488">
        <v>2508.48</v>
      </c>
      <c r="H2691" s="487">
        <v>72.239999999999995</v>
      </c>
      <c r="I2691" s="487">
        <v>0</v>
      </c>
      <c r="J2691" s="487">
        <v>0.78</v>
      </c>
    </row>
    <row r="2692" spans="1:10" x14ac:dyDescent="0.25">
      <c r="A2692" s="487">
        <v>104487</v>
      </c>
      <c r="B2692" s="6" t="s">
        <v>9789</v>
      </c>
      <c r="C2692" s="6" t="s">
        <v>62</v>
      </c>
      <c r="D2692" s="6" t="s">
        <v>437</v>
      </c>
      <c r="E2692" s="488">
        <v>2720.66</v>
      </c>
      <c r="F2692" s="487">
        <v>573.30999999999995</v>
      </c>
      <c r="G2692" s="488">
        <v>2075.94</v>
      </c>
      <c r="H2692" s="487">
        <v>71.239999999999995</v>
      </c>
      <c r="I2692" s="487">
        <v>0</v>
      </c>
      <c r="J2692" s="487">
        <v>0.17</v>
      </c>
    </row>
    <row r="2693" spans="1:10" x14ac:dyDescent="0.25">
      <c r="A2693" s="487">
        <v>104488</v>
      </c>
      <c r="B2693" s="6" t="s">
        <v>9790</v>
      </c>
      <c r="C2693" s="6" t="s">
        <v>62</v>
      </c>
      <c r="D2693" s="6" t="s">
        <v>437</v>
      </c>
      <c r="E2693" s="488">
        <v>2675.66</v>
      </c>
      <c r="F2693" s="487">
        <v>449.36</v>
      </c>
      <c r="G2693" s="488">
        <v>2171.48</v>
      </c>
      <c r="H2693" s="487">
        <v>54.62</v>
      </c>
      <c r="I2693" s="487">
        <v>0</v>
      </c>
      <c r="J2693" s="487">
        <v>0.2</v>
      </c>
    </row>
    <row r="2694" spans="1:10" x14ac:dyDescent="0.25">
      <c r="A2694" s="487">
        <v>104489</v>
      </c>
      <c r="B2694" s="6" t="s">
        <v>9791</v>
      </c>
      <c r="C2694" s="6" t="s">
        <v>62</v>
      </c>
      <c r="D2694" s="6" t="s">
        <v>437</v>
      </c>
      <c r="E2694" s="488">
        <v>4167.12</v>
      </c>
      <c r="F2694" s="488">
        <v>1218.46</v>
      </c>
      <c r="G2694" s="488">
        <v>2628.98</v>
      </c>
      <c r="H2694" s="487">
        <v>319.19</v>
      </c>
      <c r="I2694" s="487">
        <v>0</v>
      </c>
      <c r="J2694" s="487">
        <v>0.49</v>
      </c>
    </row>
    <row r="2695" spans="1:10" x14ac:dyDescent="0.25">
      <c r="A2695" s="487">
        <v>104490</v>
      </c>
      <c r="B2695" s="6" t="s">
        <v>9792</v>
      </c>
      <c r="C2695" s="6" t="s">
        <v>62</v>
      </c>
      <c r="D2695" s="6" t="s">
        <v>437</v>
      </c>
      <c r="E2695" s="488">
        <v>2510.27</v>
      </c>
      <c r="F2695" s="487">
        <v>429.64</v>
      </c>
      <c r="G2695" s="488">
        <v>1995.79</v>
      </c>
      <c r="H2695" s="487">
        <v>84.72</v>
      </c>
      <c r="I2695" s="487">
        <v>0</v>
      </c>
      <c r="J2695" s="487">
        <v>0.12</v>
      </c>
    </row>
    <row r="2696" spans="1:10" x14ac:dyDescent="0.25">
      <c r="A2696" s="487">
        <v>98562</v>
      </c>
      <c r="B2696" s="6" t="s">
        <v>12861</v>
      </c>
      <c r="C2696" s="6" t="s">
        <v>87</v>
      </c>
      <c r="D2696" s="6" t="s">
        <v>108</v>
      </c>
      <c r="E2696" s="487">
        <v>48.46</v>
      </c>
      <c r="F2696" s="487">
        <v>26.7</v>
      </c>
      <c r="G2696" s="487">
        <v>21.73</v>
      </c>
      <c r="H2696" s="487">
        <v>0.01</v>
      </c>
      <c r="I2696" s="487">
        <v>0</v>
      </c>
      <c r="J2696" s="487">
        <v>0.02</v>
      </c>
    </row>
    <row r="2697" spans="1:10" x14ac:dyDescent="0.25">
      <c r="A2697" s="487">
        <v>98555</v>
      </c>
      <c r="B2697" s="6" t="s">
        <v>12862</v>
      </c>
      <c r="C2697" s="6" t="s">
        <v>87</v>
      </c>
      <c r="D2697" s="6" t="s">
        <v>108</v>
      </c>
      <c r="E2697" s="487">
        <v>31.94</v>
      </c>
      <c r="F2697" s="487">
        <v>16.07</v>
      </c>
      <c r="G2697" s="487">
        <v>15.87</v>
      </c>
      <c r="H2697" s="487">
        <v>0</v>
      </c>
      <c r="I2697" s="487">
        <v>0</v>
      </c>
      <c r="J2697" s="487">
        <v>0</v>
      </c>
    </row>
    <row r="2698" spans="1:10" x14ac:dyDescent="0.25">
      <c r="A2698" s="487">
        <v>98556</v>
      </c>
      <c r="B2698" s="6" t="s">
        <v>12863</v>
      </c>
      <c r="C2698" s="6" t="s">
        <v>87</v>
      </c>
      <c r="D2698" s="6" t="s">
        <v>108</v>
      </c>
      <c r="E2698" s="487">
        <v>61.78</v>
      </c>
      <c r="F2698" s="487">
        <v>26.28</v>
      </c>
      <c r="G2698" s="487">
        <v>35.5</v>
      </c>
      <c r="H2698" s="487">
        <v>0</v>
      </c>
      <c r="I2698" s="487">
        <v>0</v>
      </c>
      <c r="J2698" s="487">
        <v>0</v>
      </c>
    </row>
    <row r="2699" spans="1:10" x14ac:dyDescent="0.25">
      <c r="A2699" s="487">
        <v>98558</v>
      </c>
      <c r="B2699" s="6" t="s">
        <v>12864</v>
      </c>
      <c r="C2699" s="6" t="s">
        <v>40</v>
      </c>
      <c r="D2699" s="6" t="s">
        <v>108</v>
      </c>
      <c r="E2699" s="487">
        <v>10.5</v>
      </c>
      <c r="F2699" s="487">
        <v>3.61</v>
      </c>
      <c r="G2699" s="487">
        <v>6.89</v>
      </c>
      <c r="H2699" s="487">
        <v>0</v>
      </c>
      <c r="I2699" s="487">
        <v>0</v>
      </c>
      <c r="J2699" s="487">
        <v>0</v>
      </c>
    </row>
    <row r="2700" spans="1:10" x14ac:dyDescent="0.25">
      <c r="A2700" s="487">
        <v>98559</v>
      </c>
      <c r="B2700" s="6" t="s">
        <v>12865</v>
      </c>
      <c r="C2700" s="6" t="s">
        <v>79</v>
      </c>
      <c r="D2700" s="6" t="s">
        <v>108</v>
      </c>
      <c r="E2700" s="487">
        <v>5.92</v>
      </c>
      <c r="F2700" s="487">
        <v>1.59</v>
      </c>
      <c r="G2700" s="487">
        <v>4.33</v>
      </c>
      <c r="H2700" s="487">
        <v>0</v>
      </c>
      <c r="I2700" s="487">
        <v>0</v>
      </c>
      <c r="J2700" s="487">
        <v>0</v>
      </c>
    </row>
    <row r="2701" spans="1:10" x14ac:dyDescent="0.25">
      <c r="A2701" s="487">
        <v>98546</v>
      </c>
      <c r="B2701" s="6" t="s">
        <v>12866</v>
      </c>
      <c r="C2701" s="6" t="s">
        <v>87</v>
      </c>
      <c r="D2701" s="6" t="s">
        <v>108</v>
      </c>
      <c r="E2701" s="487">
        <v>149.08000000000001</v>
      </c>
      <c r="F2701" s="487">
        <v>24.77</v>
      </c>
      <c r="G2701" s="487">
        <v>124.31</v>
      </c>
      <c r="H2701" s="487">
        <v>0</v>
      </c>
      <c r="I2701" s="487">
        <v>0</v>
      </c>
      <c r="J2701" s="487">
        <v>0</v>
      </c>
    </row>
    <row r="2702" spans="1:10" x14ac:dyDescent="0.25">
      <c r="A2702" s="487">
        <v>98547</v>
      </c>
      <c r="B2702" s="6" t="s">
        <v>12867</v>
      </c>
      <c r="C2702" s="6" t="s">
        <v>87</v>
      </c>
      <c r="D2702" s="6" t="s">
        <v>108</v>
      </c>
      <c r="E2702" s="487">
        <v>253.29</v>
      </c>
      <c r="F2702" s="487">
        <v>39.47</v>
      </c>
      <c r="G2702" s="487">
        <v>213.82</v>
      </c>
      <c r="H2702" s="487">
        <v>0</v>
      </c>
      <c r="I2702" s="487">
        <v>0</v>
      </c>
      <c r="J2702" s="487">
        <v>0</v>
      </c>
    </row>
    <row r="2703" spans="1:10" x14ac:dyDescent="0.25">
      <c r="A2703" s="487">
        <v>98553</v>
      </c>
      <c r="B2703" s="6" t="s">
        <v>12868</v>
      </c>
      <c r="C2703" s="6" t="s">
        <v>87</v>
      </c>
      <c r="D2703" s="6" t="s">
        <v>108</v>
      </c>
      <c r="E2703" s="487">
        <v>179.51</v>
      </c>
      <c r="F2703" s="487">
        <v>13.24</v>
      </c>
      <c r="G2703" s="487">
        <v>166.27</v>
      </c>
      <c r="H2703" s="487">
        <v>0</v>
      </c>
      <c r="I2703" s="487">
        <v>0</v>
      </c>
      <c r="J2703" s="487">
        <v>0</v>
      </c>
    </row>
    <row r="2704" spans="1:10" x14ac:dyDescent="0.25">
      <c r="A2704" s="487">
        <v>98554</v>
      </c>
      <c r="B2704" s="6" t="s">
        <v>12869</v>
      </c>
      <c r="C2704" s="6" t="s">
        <v>87</v>
      </c>
      <c r="D2704" s="6" t="s">
        <v>108</v>
      </c>
      <c r="E2704" s="487">
        <v>47.82</v>
      </c>
      <c r="F2704" s="487">
        <v>15.16</v>
      </c>
      <c r="G2704" s="487">
        <v>32.659999999999997</v>
      </c>
      <c r="H2704" s="487">
        <v>0</v>
      </c>
      <c r="I2704" s="487">
        <v>0</v>
      </c>
      <c r="J2704" s="487">
        <v>0</v>
      </c>
    </row>
    <row r="2705" spans="1:10" x14ac:dyDescent="0.25">
      <c r="A2705" s="487">
        <v>98557</v>
      </c>
      <c r="B2705" s="6" t="s">
        <v>12870</v>
      </c>
      <c r="C2705" s="6" t="s">
        <v>87</v>
      </c>
      <c r="D2705" s="6" t="s">
        <v>108</v>
      </c>
      <c r="E2705" s="487">
        <v>51.22</v>
      </c>
      <c r="F2705" s="487">
        <v>11.42</v>
      </c>
      <c r="G2705" s="487">
        <v>39.799999999999997</v>
      </c>
      <c r="H2705" s="487">
        <v>0</v>
      </c>
      <c r="I2705" s="487">
        <v>0</v>
      </c>
      <c r="J2705" s="487">
        <v>0</v>
      </c>
    </row>
    <row r="2706" spans="1:10" x14ac:dyDescent="0.25">
      <c r="A2706" s="487">
        <v>98563</v>
      </c>
      <c r="B2706" s="6" t="s">
        <v>12871</v>
      </c>
      <c r="C2706" s="6" t="s">
        <v>87</v>
      </c>
      <c r="D2706" s="6" t="s">
        <v>108</v>
      </c>
      <c r="E2706" s="487">
        <v>37.799999999999997</v>
      </c>
      <c r="F2706" s="487">
        <v>16.16</v>
      </c>
      <c r="G2706" s="487">
        <v>21.64</v>
      </c>
      <c r="H2706" s="487">
        <v>0</v>
      </c>
      <c r="I2706" s="487">
        <v>0</v>
      </c>
      <c r="J2706" s="487">
        <v>0</v>
      </c>
    </row>
    <row r="2707" spans="1:10" x14ac:dyDescent="0.25">
      <c r="A2707" s="487">
        <v>98564</v>
      </c>
      <c r="B2707" s="6" t="s">
        <v>12872</v>
      </c>
      <c r="C2707" s="6" t="s">
        <v>87</v>
      </c>
      <c r="D2707" s="6" t="s">
        <v>108</v>
      </c>
      <c r="E2707" s="487">
        <v>47.39</v>
      </c>
      <c r="F2707" s="487">
        <v>17.690000000000001</v>
      </c>
      <c r="G2707" s="487">
        <v>29.7</v>
      </c>
      <c r="H2707" s="487">
        <v>0</v>
      </c>
      <c r="I2707" s="487">
        <v>0</v>
      </c>
      <c r="J2707" s="487">
        <v>0</v>
      </c>
    </row>
    <row r="2708" spans="1:10" x14ac:dyDescent="0.25">
      <c r="A2708" s="487">
        <v>98565</v>
      </c>
      <c r="B2708" s="6" t="s">
        <v>12873</v>
      </c>
      <c r="C2708" s="6" t="s">
        <v>87</v>
      </c>
      <c r="D2708" s="6" t="s">
        <v>108</v>
      </c>
      <c r="E2708" s="487">
        <v>53.48</v>
      </c>
      <c r="F2708" s="487">
        <v>24.02</v>
      </c>
      <c r="G2708" s="487">
        <v>29.46</v>
      </c>
      <c r="H2708" s="487">
        <v>0</v>
      </c>
      <c r="I2708" s="487">
        <v>0</v>
      </c>
      <c r="J2708" s="487">
        <v>0</v>
      </c>
    </row>
    <row r="2709" spans="1:10" x14ac:dyDescent="0.25">
      <c r="A2709" s="487">
        <v>98566</v>
      </c>
      <c r="B2709" s="6" t="s">
        <v>12874</v>
      </c>
      <c r="C2709" s="6" t="s">
        <v>87</v>
      </c>
      <c r="D2709" s="6" t="s">
        <v>108</v>
      </c>
      <c r="E2709" s="487">
        <v>63.07</v>
      </c>
      <c r="F2709" s="487">
        <v>25.54</v>
      </c>
      <c r="G2709" s="487">
        <v>37.53</v>
      </c>
      <c r="H2709" s="487">
        <v>0</v>
      </c>
      <c r="I2709" s="487">
        <v>0</v>
      </c>
      <c r="J2709" s="487">
        <v>0</v>
      </c>
    </row>
    <row r="2710" spans="1:10" x14ac:dyDescent="0.25">
      <c r="A2710" s="487">
        <v>98567</v>
      </c>
      <c r="B2710" s="6" t="s">
        <v>12875</v>
      </c>
      <c r="C2710" s="6" t="s">
        <v>87</v>
      </c>
      <c r="D2710" s="6" t="s">
        <v>108</v>
      </c>
      <c r="E2710" s="487">
        <v>68.349999999999994</v>
      </c>
      <c r="F2710" s="487">
        <v>31.67</v>
      </c>
      <c r="G2710" s="487">
        <v>36.68</v>
      </c>
      <c r="H2710" s="487">
        <v>0</v>
      </c>
      <c r="I2710" s="487">
        <v>0</v>
      </c>
      <c r="J2710" s="487">
        <v>0</v>
      </c>
    </row>
    <row r="2711" spans="1:10" x14ac:dyDescent="0.25">
      <c r="A2711" s="487">
        <v>98568</v>
      </c>
      <c r="B2711" s="6" t="s">
        <v>12876</v>
      </c>
      <c r="C2711" s="6" t="s">
        <v>87</v>
      </c>
      <c r="D2711" s="6" t="s">
        <v>108</v>
      </c>
      <c r="E2711" s="487">
        <v>77.94</v>
      </c>
      <c r="F2711" s="487">
        <v>33.19</v>
      </c>
      <c r="G2711" s="487">
        <v>44.75</v>
      </c>
      <c r="H2711" s="487">
        <v>0</v>
      </c>
      <c r="I2711" s="487">
        <v>0</v>
      </c>
      <c r="J2711" s="487">
        <v>0</v>
      </c>
    </row>
    <row r="2712" spans="1:10" x14ac:dyDescent="0.25">
      <c r="A2712" s="487">
        <v>98569</v>
      </c>
      <c r="B2712" s="6" t="s">
        <v>12877</v>
      </c>
      <c r="C2712" s="6" t="s">
        <v>87</v>
      </c>
      <c r="D2712" s="6" t="s">
        <v>108</v>
      </c>
      <c r="E2712" s="487">
        <v>84.04</v>
      </c>
      <c r="F2712" s="487">
        <v>39.520000000000003</v>
      </c>
      <c r="G2712" s="487">
        <v>44.52</v>
      </c>
      <c r="H2712" s="487">
        <v>0</v>
      </c>
      <c r="I2712" s="487">
        <v>0</v>
      </c>
      <c r="J2712" s="487">
        <v>0</v>
      </c>
    </row>
    <row r="2713" spans="1:10" x14ac:dyDescent="0.25">
      <c r="A2713" s="487">
        <v>98570</v>
      </c>
      <c r="B2713" s="6" t="s">
        <v>12878</v>
      </c>
      <c r="C2713" s="6" t="s">
        <v>87</v>
      </c>
      <c r="D2713" s="6" t="s">
        <v>108</v>
      </c>
      <c r="E2713" s="487">
        <v>93.62</v>
      </c>
      <c r="F2713" s="487">
        <v>41.03</v>
      </c>
      <c r="G2713" s="487">
        <v>52.59</v>
      </c>
      <c r="H2713" s="487">
        <v>0</v>
      </c>
      <c r="I2713" s="487">
        <v>0</v>
      </c>
      <c r="J2713" s="487">
        <v>0</v>
      </c>
    </row>
    <row r="2714" spans="1:10" x14ac:dyDescent="0.25">
      <c r="A2714" s="487">
        <v>98571</v>
      </c>
      <c r="B2714" s="6" t="s">
        <v>12879</v>
      </c>
      <c r="C2714" s="6" t="s">
        <v>87</v>
      </c>
      <c r="D2714" s="6" t="s">
        <v>108</v>
      </c>
      <c r="E2714" s="487">
        <v>44.21</v>
      </c>
      <c r="F2714" s="487">
        <v>16.600000000000001</v>
      </c>
      <c r="G2714" s="487">
        <v>27.61</v>
      </c>
      <c r="H2714" s="487">
        <v>0</v>
      </c>
      <c r="I2714" s="487">
        <v>0</v>
      </c>
      <c r="J2714" s="487">
        <v>0</v>
      </c>
    </row>
    <row r="2715" spans="1:10" x14ac:dyDescent="0.25">
      <c r="A2715" s="487">
        <v>98572</v>
      </c>
      <c r="B2715" s="6" t="s">
        <v>12880</v>
      </c>
      <c r="C2715" s="6" t="s">
        <v>87</v>
      </c>
      <c r="D2715" s="6" t="s">
        <v>108</v>
      </c>
      <c r="E2715" s="487">
        <v>54.06</v>
      </c>
      <c r="F2715" s="487">
        <v>20.74</v>
      </c>
      <c r="G2715" s="487">
        <v>33.32</v>
      </c>
      <c r="H2715" s="487">
        <v>0</v>
      </c>
      <c r="I2715" s="487">
        <v>0</v>
      </c>
      <c r="J2715" s="487">
        <v>0</v>
      </c>
    </row>
    <row r="2716" spans="1:10" x14ac:dyDescent="0.25">
      <c r="A2716" s="487">
        <v>98573</v>
      </c>
      <c r="B2716" s="6" t="s">
        <v>12881</v>
      </c>
      <c r="C2716" s="6" t="s">
        <v>87</v>
      </c>
      <c r="D2716" s="6" t="s">
        <v>108</v>
      </c>
      <c r="E2716" s="487">
        <v>63.1</v>
      </c>
      <c r="F2716" s="487">
        <v>21.83</v>
      </c>
      <c r="G2716" s="487">
        <v>41.27</v>
      </c>
      <c r="H2716" s="487">
        <v>0</v>
      </c>
      <c r="I2716" s="487">
        <v>0</v>
      </c>
      <c r="J2716" s="487">
        <v>0</v>
      </c>
    </row>
    <row r="2717" spans="1:10" x14ac:dyDescent="0.25">
      <c r="A2717" s="487">
        <v>91831</v>
      </c>
      <c r="B2717" s="6" t="s">
        <v>9793</v>
      </c>
      <c r="C2717" s="6" t="s">
        <v>79</v>
      </c>
      <c r="D2717" s="6" t="s">
        <v>108</v>
      </c>
      <c r="E2717" s="487">
        <v>19.059999999999999</v>
      </c>
      <c r="F2717" s="487">
        <v>9.34</v>
      </c>
      <c r="G2717" s="487">
        <v>9.7200000000000006</v>
      </c>
      <c r="H2717" s="487">
        <v>0</v>
      </c>
      <c r="I2717" s="487">
        <v>0</v>
      </c>
      <c r="J2717" s="487">
        <v>0</v>
      </c>
    </row>
    <row r="2718" spans="1:10" x14ac:dyDescent="0.25">
      <c r="A2718" s="487">
        <v>91833</v>
      </c>
      <c r="B2718" s="6" t="s">
        <v>9794</v>
      </c>
      <c r="C2718" s="6" t="s">
        <v>79</v>
      </c>
      <c r="D2718" s="6" t="s">
        <v>108</v>
      </c>
      <c r="E2718" s="487">
        <v>19.84</v>
      </c>
      <c r="F2718" s="487">
        <v>9.34</v>
      </c>
      <c r="G2718" s="487">
        <v>10.5</v>
      </c>
      <c r="H2718" s="487">
        <v>0</v>
      </c>
      <c r="I2718" s="487">
        <v>0</v>
      </c>
      <c r="J2718" s="487">
        <v>0</v>
      </c>
    </row>
    <row r="2719" spans="1:10" x14ac:dyDescent="0.25">
      <c r="A2719" s="487">
        <v>91834</v>
      </c>
      <c r="B2719" s="6" t="s">
        <v>9795</v>
      </c>
      <c r="C2719" s="6" t="s">
        <v>79</v>
      </c>
      <c r="D2719" s="6" t="s">
        <v>108</v>
      </c>
      <c r="E2719" s="487">
        <v>19.93</v>
      </c>
      <c r="F2719" s="487">
        <v>9.81</v>
      </c>
      <c r="G2719" s="487">
        <v>10.119999999999999</v>
      </c>
      <c r="H2719" s="487">
        <v>0</v>
      </c>
      <c r="I2719" s="487">
        <v>0</v>
      </c>
      <c r="J2719" s="487">
        <v>0</v>
      </c>
    </row>
    <row r="2720" spans="1:10" x14ac:dyDescent="0.25">
      <c r="A2720" s="487">
        <v>91835</v>
      </c>
      <c r="B2720" s="6" t="s">
        <v>9796</v>
      </c>
      <c r="C2720" s="6" t="s">
        <v>79</v>
      </c>
      <c r="D2720" s="6" t="s">
        <v>108</v>
      </c>
      <c r="E2720" s="487">
        <v>21.94</v>
      </c>
      <c r="F2720" s="487">
        <v>9.81</v>
      </c>
      <c r="G2720" s="487">
        <v>12.13</v>
      </c>
      <c r="H2720" s="487">
        <v>0</v>
      </c>
      <c r="I2720" s="487">
        <v>0</v>
      </c>
      <c r="J2720" s="487">
        <v>0</v>
      </c>
    </row>
    <row r="2721" spans="1:10" x14ac:dyDescent="0.25">
      <c r="A2721" s="487">
        <v>91836</v>
      </c>
      <c r="B2721" s="6" t="s">
        <v>9797</v>
      </c>
      <c r="C2721" s="6" t="s">
        <v>79</v>
      </c>
      <c r="D2721" s="6" t="s">
        <v>108</v>
      </c>
      <c r="E2721" s="487">
        <v>23.4</v>
      </c>
      <c r="F2721" s="487">
        <v>10.41</v>
      </c>
      <c r="G2721" s="487">
        <v>12.99</v>
      </c>
      <c r="H2721" s="487">
        <v>0</v>
      </c>
      <c r="I2721" s="487">
        <v>0</v>
      </c>
      <c r="J2721" s="487">
        <v>0</v>
      </c>
    </row>
    <row r="2722" spans="1:10" x14ac:dyDescent="0.25">
      <c r="A2722" s="487">
        <v>91837</v>
      </c>
      <c r="B2722" s="6" t="s">
        <v>9798</v>
      </c>
      <c r="C2722" s="6" t="s">
        <v>79</v>
      </c>
      <c r="D2722" s="6" t="s">
        <v>108</v>
      </c>
      <c r="E2722" s="487">
        <v>28.08</v>
      </c>
      <c r="F2722" s="487">
        <v>10.4</v>
      </c>
      <c r="G2722" s="487">
        <v>17.68</v>
      </c>
      <c r="H2722" s="487">
        <v>0</v>
      </c>
      <c r="I2722" s="487">
        <v>0</v>
      </c>
      <c r="J2722" s="487">
        <v>0</v>
      </c>
    </row>
    <row r="2723" spans="1:10" x14ac:dyDescent="0.25">
      <c r="A2723" s="487">
        <v>91839</v>
      </c>
      <c r="B2723" s="6" t="s">
        <v>9799</v>
      </c>
      <c r="C2723" s="6" t="s">
        <v>79</v>
      </c>
      <c r="D2723" s="6" t="s">
        <v>108</v>
      </c>
      <c r="E2723" s="487">
        <v>21.02</v>
      </c>
      <c r="F2723" s="487">
        <v>10.42</v>
      </c>
      <c r="G2723" s="487">
        <v>10.6</v>
      </c>
      <c r="H2723" s="487">
        <v>0</v>
      </c>
      <c r="I2723" s="487">
        <v>0</v>
      </c>
      <c r="J2723" s="487">
        <v>0</v>
      </c>
    </row>
    <row r="2724" spans="1:10" x14ac:dyDescent="0.25">
      <c r="A2724" s="487">
        <v>91840</v>
      </c>
      <c r="B2724" s="6" t="s">
        <v>9800</v>
      </c>
      <c r="C2724" s="6" t="s">
        <v>79</v>
      </c>
      <c r="D2724" s="6" t="s">
        <v>108</v>
      </c>
      <c r="E2724" s="487">
        <v>24.13</v>
      </c>
      <c r="F2724" s="487">
        <v>11.16</v>
      </c>
      <c r="G2724" s="487">
        <v>12.97</v>
      </c>
      <c r="H2724" s="487">
        <v>0</v>
      </c>
      <c r="I2724" s="487">
        <v>0</v>
      </c>
      <c r="J2724" s="487">
        <v>0</v>
      </c>
    </row>
    <row r="2725" spans="1:10" x14ac:dyDescent="0.25">
      <c r="A2725" s="487">
        <v>91841</v>
      </c>
      <c r="B2725" s="6" t="s">
        <v>9801</v>
      </c>
      <c r="C2725" s="6" t="s">
        <v>79</v>
      </c>
      <c r="D2725" s="6" t="s">
        <v>108</v>
      </c>
      <c r="E2725" s="487">
        <v>23.16</v>
      </c>
      <c r="F2725" s="487">
        <v>11.17</v>
      </c>
      <c r="G2725" s="487">
        <v>11.99</v>
      </c>
      <c r="H2725" s="487">
        <v>0</v>
      </c>
      <c r="I2725" s="487">
        <v>0</v>
      </c>
      <c r="J2725" s="487">
        <v>0</v>
      </c>
    </row>
    <row r="2726" spans="1:10" x14ac:dyDescent="0.25">
      <c r="A2726" s="487">
        <v>91842</v>
      </c>
      <c r="B2726" s="6" t="s">
        <v>9802</v>
      </c>
      <c r="C2726" s="6" t="s">
        <v>79</v>
      </c>
      <c r="D2726" s="6" t="s">
        <v>108</v>
      </c>
      <c r="E2726" s="487">
        <v>6.81</v>
      </c>
      <c r="F2726" s="487">
        <v>2.6</v>
      </c>
      <c r="G2726" s="487">
        <v>4.21</v>
      </c>
      <c r="H2726" s="487">
        <v>0</v>
      </c>
      <c r="I2726" s="487">
        <v>0</v>
      </c>
      <c r="J2726" s="487">
        <v>0</v>
      </c>
    </row>
    <row r="2727" spans="1:10" x14ac:dyDescent="0.25">
      <c r="A2727" s="487">
        <v>91843</v>
      </c>
      <c r="B2727" s="6" t="s">
        <v>9803</v>
      </c>
      <c r="C2727" s="6" t="s">
        <v>79</v>
      </c>
      <c r="D2727" s="6" t="s">
        <v>108</v>
      </c>
      <c r="E2727" s="487">
        <v>7.59</v>
      </c>
      <c r="F2727" s="487">
        <v>2.6</v>
      </c>
      <c r="G2727" s="487">
        <v>4.99</v>
      </c>
      <c r="H2727" s="487">
        <v>0</v>
      </c>
      <c r="I2727" s="487">
        <v>0</v>
      </c>
      <c r="J2727" s="487">
        <v>0</v>
      </c>
    </row>
    <row r="2728" spans="1:10" x14ac:dyDescent="0.25">
      <c r="A2728" s="487">
        <v>91844</v>
      </c>
      <c r="B2728" s="6" t="s">
        <v>9804</v>
      </c>
      <c r="C2728" s="6" t="s">
        <v>79</v>
      </c>
      <c r="D2728" s="6" t="s">
        <v>108</v>
      </c>
      <c r="E2728" s="487">
        <v>7.64</v>
      </c>
      <c r="F2728" s="487">
        <v>3.01</v>
      </c>
      <c r="G2728" s="487">
        <v>4.63</v>
      </c>
      <c r="H2728" s="487">
        <v>0</v>
      </c>
      <c r="I2728" s="487">
        <v>0</v>
      </c>
      <c r="J2728" s="487">
        <v>0</v>
      </c>
    </row>
    <row r="2729" spans="1:10" x14ac:dyDescent="0.25">
      <c r="A2729" s="487">
        <v>91845</v>
      </c>
      <c r="B2729" s="6" t="s">
        <v>9805</v>
      </c>
      <c r="C2729" s="6" t="s">
        <v>79</v>
      </c>
      <c r="D2729" s="6" t="s">
        <v>108</v>
      </c>
      <c r="E2729" s="487">
        <v>9.65</v>
      </c>
      <c r="F2729" s="487">
        <v>3.01</v>
      </c>
      <c r="G2729" s="487">
        <v>6.64</v>
      </c>
      <c r="H2729" s="487">
        <v>0</v>
      </c>
      <c r="I2729" s="487">
        <v>0</v>
      </c>
      <c r="J2729" s="487">
        <v>0</v>
      </c>
    </row>
    <row r="2730" spans="1:10" x14ac:dyDescent="0.25">
      <c r="A2730" s="487">
        <v>91846</v>
      </c>
      <c r="B2730" s="6" t="s">
        <v>9806</v>
      </c>
      <c r="C2730" s="6" t="s">
        <v>79</v>
      </c>
      <c r="D2730" s="6" t="s">
        <v>108</v>
      </c>
      <c r="E2730" s="487">
        <v>11.18</v>
      </c>
      <c r="F2730" s="487">
        <v>3.67</v>
      </c>
      <c r="G2730" s="487">
        <v>7.51</v>
      </c>
      <c r="H2730" s="487">
        <v>0</v>
      </c>
      <c r="I2730" s="487">
        <v>0</v>
      </c>
      <c r="J2730" s="487">
        <v>0</v>
      </c>
    </row>
    <row r="2731" spans="1:10" x14ac:dyDescent="0.25">
      <c r="A2731" s="487">
        <v>91847</v>
      </c>
      <c r="B2731" s="6" t="s">
        <v>9807</v>
      </c>
      <c r="C2731" s="6" t="s">
        <v>79</v>
      </c>
      <c r="D2731" s="6" t="s">
        <v>108</v>
      </c>
      <c r="E2731" s="487">
        <v>15.86</v>
      </c>
      <c r="F2731" s="487">
        <v>3.66</v>
      </c>
      <c r="G2731" s="487">
        <v>12.2</v>
      </c>
      <c r="H2731" s="487">
        <v>0</v>
      </c>
      <c r="I2731" s="487">
        <v>0</v>
      </c>
      <c r="J2731" s="487">
        <v>0</v>
      </c>
    </row>
    <row r="2732" spans="1:10" x14ac:dyDescent="0.25">
      <c r="A2732" s="487">
        <v>91849</v>
      </c>
      <c r="B2732" s="6" t="s">
        <v>9808</v>
      </c>
      <c r="C2732" s="6" t="s">
        <v>79</v>
      </c>
      <c r="D2732" s="6" t="s">
        <v>108</v>
      </c>
      <c r="E2732" s="487">
        <v>8.8000000000000007</v>
      </c>
      <c r="F2732" s="487">
        <v>3.68</v>
      </c>
      <c r="G2732" s="487">
        <v>5.12</v>
      </c>
      <c r="H2732" s="487">
        <v>0</v>
      </c>
      <c r="I2732" s="487">
        <v>0</v>
      </c>
      <c r="J2732" s="487">
        <v>0</v>
      </c>
    </row>
    <row r="2733" spans="1:10" x14ac:dyDescent="0.25">
      <c r="A2733" s="487">
        <v>91850</v>
      </c>
      <c r="B2733" s="6" t="s">
        <v>9809</v>
      </c>
      <c r="C2733" s="6" t="s">
        <v>79</v>
      </c>
      <c r="D2733" s="6" t="s">
        <v>108</v>
      </c>
      <c r="E2733" s="487">
        <v>11.85</v>
      </c>
      <c r="F2733" s="487">
        <v>4.38</v>
      </c>
      <c r="G2733" s="487">
        <v>7.47</v>
      </c>
      <c r="H2733" s="487">
        <v>0</v>
      </c>
      <c r="I2733" s="487">
        <v>0</v>
      </c>
      <c r="J2733" s="487">
        <v>0</v>
      </c>
    </row>
    <row r="2734" spans="1:10" x14ac:dyDescent="0.25">
      <c r="A2734" s="487">
        <v>91851</v>
      </c>
      <c r="B2734" s="6" t="s">
        <v>9810</v>
      </c>
      <c r="C2734" s="6" t="s">
        <v>79</v>
      </c>
      <c r="D2734" s="6" t="s">
        <v>108</v>
      </c>
      <c r="E2734" s="487">
        <v>10.88</v>
      </c>
      <c r="F2734" s="487">
        <v>4.3899999999999997</v>
      </c>
      <c r="G2734" s="487">
        <v>6.49</v>
      </c>
      <c r="H2734" s="487">
        <v>0</v>
      </c>
      <c r="I2734" s="487">
        <v>0</v>
      </c>
      <c r="J2734" s="487">
        <v>0</v>
      </c>
    </row>
    <row r="2735" spans="1:10" x14ac:dyDescent="0.25">
      <c r="A2735" s="487">
        <v>91852</v>
      </c>
      <c r="B2735" s="6" t="s">
        <v>9811</v>
      </c>
      <c r="C2735" s="6" t="s">
        <v>79</v>
      </c>
      <c r="D2735" s="6" t="s">
        <v>108</v>
      </c>
      <c r="E2735" s="487">
        <v>9.89</v>
      </c>
      <c r="F2735" s="487">
        <v>5.3</v>
      </c>
      <c r="G2735" s="487">
        <v>4.59</v>
      </c>
      <c r="H2735" s="487">
        <v>0</v>
      </c>
      <c r="I2735" s="487">
        <v>0</v>
      </c>
      <c r="J2735" s="487">
        <v>0</v>
      </c>
    </row>
    <row r="2736" spans="1:10" x14ac:dyDescent="0.25">
      <c r="A2736" s="487">
        <v>91853</v>
      </c>
      <c r="B2736" s="6" t="s">
        <v>9812</v>
      </c>
      <c r="C2736" s="6" t="s">
        <v>79</v>
      </c>
      <c r="D2736" s="6" t="s">
        <v>108</v>
      </c>
      <c r="E2736" s="487">
        <v>10.61</v>
      </c>
      <c r="F2736" s="487">
        <v>5.28</v>
      </c>
      <c r="G2736" s="487">
        <v>5.33</v>
      </c>
      <c r="H2736" s="487">
        <v>0</v>
      </c>
      <c r="I2736" s="487">
        <v>0</v>
      </c>
      <c r="J2736" s="487">
        <v>0</v>
      </c>
    </row>
    <row r="2737" spans="1:10" x14ac:dyDescent="0.25">
      <c r="A2737" s="487">
        <v>91854</v>
      </c>
      <c r="B2737" s="6" t="s">
        <v>9813</v>
      </c>
      <c r="C2737" s="6" t="s">
        <v>79</v>
      </c>
      <c r="D2737" s="6" t="s">
        <v>108</v>
      </c>
      <c r="E2737" s="487">
        <v>10.7</v>
      </c>
      <c r="F2737" s="487">
        <v>5.72</v>
      </c>
      <c r="G2737" s="487">
        <v>4.9800000000000004</v>
      </c>
      <c r="H2737" s="487">
        <v>0</v>
      </c>
      <c r="I2737" s="487">
        <v>0</v>
      </c>
      <c r="J2737" s="487">
        <v>0</v>
      </c>
    </row>
    <row r="2738" spans="1:10" x14ac:dyDescent="0.25">
      <c r="A2738" s="487">
        <v>91855</v>
      </c>
      <c r="B2738" s="6" t="s">
        <v>9814</v>
      </c>
      <c r="C2738" s="6" t="s">
        <v>79</v>
      </c>
      <c r="D2738" s="6" t="s">
        <v>108</v>
      </c>
      <c r="E2738" s="487">
        <v>12.56</v>
      </c>
      <c r="F2738" s="487">
        <v>5.7</v>
      </c>
      <c r="G2738" s="487">
        <v>6.86</v>
      </c>
      <c r="H2738" s="487">
        <v>0</v>
      </c>
      <c r="I2738" s="487">
        <v>0</v>
      </c>
      <c r="J2738" s="487">
        <v>0</v>
      </c>
    </row>
    <row r="2739" spans="1:10" x14ac:dyDescent="0.25">
      <c r="A2739" s="487">
        <v>91856</v>
      </c>
      <c r="B2739" s="6" t="s">
        <v>9815</v>
      </c>
      <c r="C2739" s="6" t="s">
        <v>79</v>
      </c>
      <c r="D2739" s="6" t="s">
        <v>108</v>
      </c>
      <c r="E2739" s="487">
        <v>14.01</v>
      </c>
      <c r="F2739" s="487">
        <v>6.34</v>
      </c>
      <c r="G2739" s="487">
        <v>7.67</v>
      </c>
      <c r="H2739" s="487">
        <v>0</v>
      </c>
      <c r="I2739" s="487">
        <v>0</v>
      </c>
      <c r="J2739" s="487">
        <v>0</v>
      </c>
    </row>
    <row r="2740" spans="1:10" x14ac:dyDescent="0.25">
      <c r="A2740" s="487">
        <v>91857</v>
      </c>
      <c r="B2740" s="6" t="s">
        <v>9816</v>
      </c>
      <c r="C2740" s="6" t="s">
        <v>79</v>
      </c>
      <c r="D2740" s="6" t="s">
        <v>108</v>
      </c>
      <c r="E2740" s="487">
        <v>18.329999999999998</v>
      </c>
      <c r="F2740" s="487">
        <v>6.33</v>
      </c>
      <c r="G2740" s="487">
        <v>12</v>
      </c>
      <c r="H2740" s="487">
        <v>0</v>
      </c>
      <c r="I2740" s="487">
        <v>0</v>
      </c>
      <c r="J2740" s="487">
        <v>0</v>
      </c>
    </row>
    <row r="2741" spans="1:10" x14ac:dyDescent="0.25">
      <c r="A2741" s="487">
        <v>91859</v>
      </c>
      <c r="B2741" s="6" t="s">
        <v>9817</v>
      </c>
      <c r="C2741" s="6" t="s">
        <v>79</v>
      </c>
      <c r="D2741" s="6" t="s">
        <v>108</v>
      </c>
      <c r="E2741" s="487">
        <v>11.81</v>
      </c>
      <c r="F2741" s="487">
        <v>6.36</v>
      </c>
      <c r="G2741" s="487">
        <v>5.45</v>
      </c>
      <c r="H2741" s="487">
        <v>0</v>
      </c>
      <c r="I2741" s="487">
        <v>0</v>
      </c>
      <c r="J2741" s="487">
        <v>0</v>
      </c>
    </row>
    <row r="2742" spans="1:10" x14ac:dyDescent="0.25">
      <c r="A2742" s="487">
        <v>91860</v>
      </c>
      <c r="B2742" s="6" t="s">
        <v>9818</v>
      </c>
      <c r="C2742" s="6" t="s">
        <v>79</v>
      </c>
      <c r="D2742" s="6" t="s">
        <v>108</v>
      </c>
      <c r="E2742" s="487">
        <v>14.71</v>
      </c>
      <c r="F2742" s="487">
        <v>7.06</v>
      </c>
      <c r="G2742" s="487">
        <v>7.65</v>
      </c>
      <c r="H2742" s="487">
        <v>0</v>
      </c>
      <c r="I2742" s="487">
        <v>0</v>
      </c>
      <c r="J2742" s="487">
        <v>0</v>
      </c>
    </row>
    <row r="2743" spans="1:10" x14ac:dyDescent="0.25">
      <c r="A2743" s="487">
        <v>91861</v>
      </c>
      <c r="B2743" s="6" t="s">
        <v>9819</v>
      </c>
      <c r="C2743" s="6" t="s">
        <v>79</v>
      </c>
      <c r="D2743" s="6" t="s">
        <v>108</v>
      </c>
      <c r="E2743" s="487">
        <v>13.82</v>
      </c>
      <c r="F2743" s="487">
        <v>7.08</v>
      </c>
      <c r="G2743" s="487">
        <v>6.74</v>
      </c>
      <c r="H2743" s="487">
        <v>0</v>
      </c>
      <c r="I2743" s="487">
        <v>0</v>
      </c>
      <c r="J2743" s="487">
        <v>0</v>
      </c>
    </row>
    <row r="2744" spans="1:10" x14ac:dyDescent="0.25">
      <c r="A2744" s="487">
        <v>91862</v>
      </c>
      <c r="B2744" s="6" t="s">
        <v>9820</v>
      </c>
      <c r="C2744" s="6" t="s">
        <v>79</v>
      </c>
      <c r="D2744" s="6" t="s">
        <v>108</v>
      </c>
      <c r="E2744" s="487">
        <v>11.01</v>
      </c>
      <c r="F2744" s="487">
        <v>4.47</v>
      </c>
      <c r="G2744" s="487">
        <v>6.54</v>
      </c>
      <c r="H2744" s="487">
        <v>0</v>
      </c>
      <c r="I2744" s="487">
        <v>0</v>
      </c>
      <c r="J2744" s="487">
        <v>0</v>
      </c>
    </row>
    <row r="2745" spans="1:10" x14ac:dyDescent="0.25">
      <c r="A2745" s="487">
        <v>91863</v>
      </c>
      <c r="B2745" s="6" t="s">
        <v>9821</v>
      </c>
      <c r="C2745" s="6" t="s">
        <v>79</v>
      </c>
      <c r="D2745" s="6" t="s">
        <v>108</v>
      </c>
      <c r="E2745" s="487">
        <v>13.08</v>
      </c>
      <c r="F2745" s="487">
        <v>5.0599999999999996</v>
      </c>
      <c r="G2745" s="487">
        <v>8.02</v>
      </c>
      <c r="H2745" s="487">
        <v>0</v>
      </c>
      <c r="I2745" s="487">
        <v>0</v>
      </c>
      <c r="J2745" s="487">
        <v>0</v>
      </c>
    </row>
    <row r="2746" spans="1:10" x14ac:dyDescent="0.25">
      <c r="A2746" s="487">
        <v>91864</v>
      </c>
      <c r="B2746" s="6" t="s">
        <v>9822</v>
      </c>
      <c r="C2746" s="6" t="s">
        <v>79</v>
      </c>
      <c r="D2746" s="6" t="s">
        <v>108</v>
      </c>
      <c r="E2746" s="487">
        <v>17.93</v>
      </c>
      <c r="F2746" s="487">
        <v>5.91</v>
      </c>
      <c r="G2746" s="487">
        <v>12.02</v>
      </c>
      <c r="H2746" s="487">
        <v>0</v>
      </c>
      <c r="I2746" s="487">
        <v>0</v>
      </c>
      <c r="J2746" s="487">
        <v>0</v>
      </c>
    </row>
    <row r="2747" spans="1:10" x14ac:dyDescent="0.25">
      <c r="A2747" s="487">
        <v>91865</v>
      </c>
      <c r="B2747" s="6" t="s">
        <v>9823</v>
      </c>
      <c r="C2747" s="6" t="s">
        <v>79</v>
      </c>
      <c r="D2747" s="6" t="s">
        <v>108</v>
      </c>
      <c r="E2747" s="487">
        <v>22.65</v>
      </c>
      <c r="F2747" s="487">
        <v>6.87</v>
      </c>
      <c r="G2747" s="487">
        <v>15.78</v>
      </c>
      <c r="H2747" s="487">
        <v>0</v>
      </c>
      <c r="I2747" s="487">
        <v>0</v>
      </c>
      <c r="J2747" s="487">
        <v>0</v>
      </c>
    </row>
    <row r="2748" spans="1:10" x14ac:dyDescent="0.25">
      <c r="A2748" s="487">
        <v>91866</v>
      </c>
      <c r="B2748" s="6" t="s">
        <v>9824</v>
      </c>
      <c r="C2748" s="6" t="s">
        <v>79</v>
      </c>
      <c r="D2748" s="6" t="s">
        <v>108</v>
      </c>
      <c r="E2748" s="487">
        <v>9.7100000000000009</v>
      </c>
      <c r="F2748" s="487">
        <v>3.4</v>
      </c>
      <c r="G2748" s="487">
        <v>6.31</v>
      </c>
      <c r="H2748" s="487">
        <v>0</v>
      </c>
      <c r="I2748" s="487">
        <v>0</v>
      </c>
      <c r="J2748" s="487">
        <v>0</v>
      </c>
    </row>
    <row r="2749" spans="1:10" x14ac:dyDescent="0.25">
      <c r="A2749" s="487">
        <v>91867</v>
      </c>
      <c r="B2749" s="6" t="s">
        <v>9825</v>
      </c>
      <c r="C2749" s="6" t="s">
        <v>79</v>
      </c>
      <c r="D2749" s="6" t="s">
        <v>108</v>
      </c>
      <c r="E2749" s="487">
        <v>11.77</v>
      </c>
      <c r="F2749" s="487">
        <v>4</v>
      </c>
      <c r="G2749" s="487">
        <v>7.77</v>
      </c>
      <c r="H2749" s="487">
        <v>0</v>
      </c>
      <c r="I2749" s="487">
        <v>0</v>
      </c>
      <c r="J2749" s="487">
        <v>0</v>
      </c>
    </row>
    <row r="2750" spans="1:10" x14ac:dyDescent="0.25">
      <c r="A2750" s="487">
        <v>91868</v>
      </c>
      <c r="B2750" s="6" t="s">
        <v>9826</v>
      </c>
      <c r="C2750" s="6" t="s">
        <v>79</v>
      </c>
      <c r="D2750" s="6" t="s">
        <v>108</v>
      </c>
      <c r="E2750" s="487">
        <v>16.64</v>
      </c>
      <c r="F2750" s="487">
        <v>4.8499999999999996</v>
      </c>
      <c r="G2750" s="487">
        <v>11.79</v>
      </c>
      <c r="H2750" s="487">
        <v>0</v>
      </c>
      <c r="I2750" s="487">
        <v>0</v>
      </c>
      <c r="J2750" s="487">
        <v>0</v>
      </c>
    </row>
    <row r="2751" spans="1:10" x14ac:dyDescent="0.25">
      <c r="A2751" s="487">
        <v>91869</v>
      </c>
      <c r="B2751" s="6" t="s">
        <v>9827</v>
      </c>
      <c r="C2751" s="6" t="s">
        <v>79</v>
      </c>
      <c r="D2751" s="6" t="s">
        <v>108</v>
      </c>
      <c r="E2751" s="487">
        <v>21.3</v>
      </c>
      <c r="F2751" s="487">
        <v>5.77</v>
      </c>
      <c r="G2751" s="487">
        <v>15.53</v>
      </c>
      <c r="H2751" s="487">
        <v>0</v>
      </c>
      <c r="I2751" s="487">
        <v>0</v>
      </c>
      <c r="J2751" s="487">
        <v>0</v>
      </c>
    </row>
    <row r="2752" spans="1:10" x14ac:dyDescent="0.25">
      <c r="A2752" s="487">
        <v>91870</v>
      </c>
      <c r="B2752" s="6" t="s">
        <v>9828</v>
      </c>
      <c r="C2752" s="6" t="s">
        <v>79</v>
      </c>
      <c r="D2752" s="6" t="s">
        <v>108</v>
      </c>
      <c r="E2752" s="487">
        <v>14.11</v>
      </c>
      <c r="F2752" s="487">
        <v>6.93</v>
      </c>
      <c r="G2752" s="487">
        <v>7.18</v>
      </c>
      <c r="H2752" s="487">
        <v>0</v>
      </c>
      <c r="I2752" s="487">
        <v>0</v>
      </c>
      <c r="J2752" s="487">
        <v>0</v>
      </c>
    </row>
    <row r="2753" spans="1:10" x14ac:dyDescent="0.25">
      <c r="A2753" s="487">
        <v>91871</v>
      </c>
      <c r="B2753" s="6" t="s">
        <v>9829</v>
      </c>
      <c r="C2753" s="6" t="s">
        <v>79</v>
      </c>
      <c r="D2753" s="6" t="s">
        <v>108</v>
      </c>
      <c r="E2753" s="487">
        <v>16.18</v>
      </c>
      <c r="F2753" s="487">
        <v>7.51</v>
      </c>
      <c r="G2753" s="487">
        <v>8.67</v>
      </c>
      <c r="H2753" s="487">
        <v>0</v>
      </c>
      <c r="I2753" s="487">
        <v>0</v>
      </c>
      <c r="J2753" s="487">
        <v>0</v>
      </c>
    </row>
    <row r="2754" spans="1:10" x14ac:dyDescent="0.25">
      <c r="A2754" s="487">
        <v>91872</v>
      </c>
      <c r="B2754" s="6" t="s">
        <v>9830</v>
      </c>
      <c r="C2754" s="6" t="s">
        <v>79</v>
      </c>
      <c r="D2754" s="6" t="s">
        <v>108</v>
      </c>
      <c r="E2754" s="487">
        <v>21.03</v>
      </c>
      <c r="F2754" s="487">
        <v>8.3699999999999992</v>
      </c>
      <c r="G2754" s="487">
        <v>12.66</v>
      </c>
      <c r="H2754" s="487">
        <v>0</v>
      </c>
      <c r="I2754" s="487">
        <v>0</v>
      </c>
      <c r="J2754" s="487">
        <v>0</v>
      </c>
    </row>
    <row r="2755" spans="1:10" x14ac:dyDescent="0.25">
      <c r="A2755" s="487">
        <v>91873</v>
      </c>
      <c r="B2755" s="6" t="s">
        <v>9831</v>
      </c>
      <c r="C2755" s="6" t="s">
        <v>79</v>
      </c>
      <c r="D2755" s="6" t="s">
        <v>108</v>
      </c>
      <c r="E2755" s="487">
        <v>25.7</v>
      </c>
      <c r="F2755" s="487">
        <v>9.31</v>
      </c>
      <c r="G2755" s="487">
        <v>16.39</v>
      </c>
      <c r="H2755" s="487">
        <v>0</v>
      </c>
      <c r="I2755" s="487">
        <v>0</v>
      </c>
      <c r="J2755" s="487">
        <v>0</v>
      </c>
    </row>
    <row r="2756" spans="1:10" x14ac:dyDescent="0.25">
      <c r="A2756" s="487">
        <v>93008</v>
      </c>
      <c r="B2756" s="6" t="s">
        <v>2279</v>
      </c>
      <c r="C2756" s="6" t="s">
        <v>79</v>
      </c>
      <c r="D2756" s="6" t="s">
        <v>108</v>
      </c>
      <c r="E2756" s="487">
        <v>22.62</v>
      </c>
      <c r="F2756" s="487">
        <v>4.76</v>
      </c>
      <c r="G2756" s="487">
        <v>17.86</v>
      </c>
      <c r="H2756" s="487">
        <v>0</v>
      </c>
      <c r="I2756" s="487">
        <v>0</v>
      </c>
      <c r="J2756" s="487">
        <v>0</v>
      </c>
    </row>
    <row r="2757" spans="1:10" x14ac:dyDescent="0.25">
      <c r="A2757" s="487">
        <v>93009</v>
      </c>
      <c r="B2757" s="6" t="s">
        <v>2280</v>
      </c>
      <c r="C2757" s="6" t="s">
        <v>79</v>
      </c>
      <c r="D2757" s="6" t="s">
        <v>108</v>
      </c>
      <c r="E2757" s="487">
        <v>34.07</v>
      </c>
      <c r="F2757" s="487">
        <v>5.47</v>
      </c>
      <c r="G2757" s="487">
        <v>28.6</v>
      </c>
      <c r="H2757" s="487">
        <v>0</v>
      </c>
      <c r="I2757" s="487">
        <v>0</v>
      </c>
      <c r="J2757" s="487">
        <v>0</v>
      </c>
    </row>
    <row r="2758" spans="1:10" x14ac:dyDescent="0.25">
      <c r="A2758" s="487">
        <v>93010</v>
      </c>
      <c r="B2758" s="6" t="s">
        <v>2281</v>
      </c>
      <c r="C2758" s="6" t="s">
        <v>79</v>
      </c>
      <c r="D2758" s="6" t="s">
        <v>108</v>
      </c>
      <c r="E2758" s="487">
        <v>47.89</v>
      </c>
      <c r="F2758" s="487">
        <v>6.54</v>
      </c>
      <c r="G2758" s="487">
        <v>41.35</v>
      </c>
      <c r="H2758" s="487">
        <v>0</v>
      </c>
      <c r="I2758" s="487">
        <v>0</v>
      </c>
      <c r="J2758" s="487">
        <v>0</v>
      </c>
    </row>
    <row r="2759" spans="1:10" x14ac:dyDescent="0.25">
      <c r="A2759" s="487">
        <v>93011</v>
      </c>
      <c r="B2759" s="6" t="s">
        <v>2282</v>
      </c>
      <c r="C2759" s="6" t="s">
        <v>79</v>
      </c>
      <c r="D2759" s="6" t="s">
        <v>108</v>
      </c>
      <c r="E2759" s="487">
        <v>58.87</v>
      </c>
      <c r="F2759" s="487">
        <v>7.24</v>
      </c>
      <c r="G2759" s="487">
        <v>51.63</v>
      </c>
      <c r="H2759" s="487">
        <v>0</v>
      </c>
      <c r="I2759" s="487">
        <v>0</v>
      </c>
      <c r="J2759" s="487">
        <v>0</v>
      </c>
    </row>
    <row r="2760" spans="1:10" x14ac:dyDescent="0.25">
      <c r="A2760" s="487">
        <v>93012</v>
      </c>
      <c r="B2760" s="6" t="s">
        <v>2283</v>
      </c>
      <c r="C2760" s="6" t="s">
        <v>79</v>
      </c>
      <c r="D2760" s="6" t="s">
        <v>108</v>
      </c>
      <c r="E2760" s="487">
        <v>89.74</v>
      </c>
      <c r="F2760" s="487">
        <v>9.0299999999999994</v>
      </c>
      <c r="G2760" s="487">
        <v>80.709999999999994</v>
      </c>
      <c r="H2760" s="487">
        <v>0</v>
      </c>
      <c r="I2760" s="487">
        <v>0</v>
      </c>
      <c r="J2760" s="487">
        <v>0</v>
      </c>
    </row>
    <row r="2761" spans="1:10" x14ac:dyDescent="0.25">
      <c r="A2761" s="487">
        <v>95726</v>
      </c>
      <c r="B2761" s="6" t="s">
        <v>9832</v>
      </c>
      <c r="C2761" s="6" t="s">
        <v>79</v>
      </c>
      <c r="D2761" s="6" t="s">
        <v>108</v>
      </c>
      <c r="E2761" s="487">
        <v>17.920000000000002</v>
      </c>
      <c r="F2761" s="487">
        <v>8.66</v>
      </c>
      <c r="G2761" s="487">
        <v>9.26</v>
      </c>
      <c r="H2761" s="487">
        <v>0</v>
      </c>
      <c r="I2761" s="487">
        <v>0</v>
      </c>
      <c r="J2761" s="487">
        <v>0</v>
      </c>
    </row>
    <row r="2762" spans="1:10" x14ac:dyDescent="0.25">
      <c r="A2762" s="487">
        <v>95727</v>
      </c>
      <c r="B2762" s="6" t="s">
        <v>9833</v>
      </c>
      <c r="C2762" s="6" t="s">
        <v>79</v>
      </c>
      <c r="D2762" s="6" t="s">
        <v>108</v>
      </c>
      <c r="E2762" s="487">
        <v>21.84</v>
      </c>
      <c r="F2762" s="487">
        <v>11.16</v>
      </c>
      <c r="G2762" s="487">
        <v>10.68</v>
      </c>
      <c r="H2762" s="487">
        <v>0</v>
      </c>
      <c r="I2762" s="487">
        <v>0</v>
      </c>
      <c r="J2762" s="487">
        <v>0</v>
      </c>
    </row>
    <row r="2763" spans="1:10" x14ac:dyDescent="0.25">
      <c r="A2763" s="487">
        <v>95728</v>
      </c>
      <c r="B2763" s="6" t="s">
        <v>9834</v>
      </c>
      <c r="C2763" s="6" t="s">
        <v>79</v>
      </c>
      <c r="D2763" s="6" t="s">
        <v>108</v>
      </c>
      <c r="E2763" s="487">
        <v>28.38</v>
      </c>
      <c r="F2763" s="487">
        <v>14.58</v>
      </c>
      <c r="G2763" s="487">
        <v>13.8</v>
      </c>
      <c r="H2763" s="487">
        <v>0</v>
      </c>
      <c r="I2763" s="487">
        <v>0</v>
      </c>
      <c r="J2763" s="487">
        <v>0</v>
      </c>
    </row>
    <row r="2764" spans="1:10" x14ac:dyDescent="0.25">
      <c r="A2764" s="487">
        <v>97667</v>
      </c>
      <c r="B2764" s="6" t="s">
        <v>2284</v>
      </c>
      <c r="C2764" s="6" t="s">
        <v>79</v>
      </c>
      <c r="D2764" s="6" t="s">
        <v>108</v>
      </c>
      <c r="E2764" s="487">
        <v>10.82</v>
      </c>
      <c r="F2764" s="487">
        <v>2.85</v>
      </c>
      <c r="G2764" s="487">
        <v>7.97</v>
      </c>
      <c r="H2764" s="487">
        <v>0</v>
      </c>
      <c r="I2764" s="487">
        <v>0</v>
      </c>
      <c r="J2764" s="487">
        <v>0</v>
      </c>
    </row>
    <row r="2765" spans="1:10" x14ac:dyDescent="0.25">
      <c r="A2765" s="487">
        <v>97668</v>
      </c>
      <c r="B2765" s="6" t="s">
        <v>2285</v>
      </c>
      <c r="C2765" s="6" t="s">
        <v>79</v>
      </c>
      <c r="D2765" s="6" t="s">
        <v>108</v>
      </c>
      <c r="E2765" s="487">
        <v>15.44</v>
      </c>
      <c r="F2765" s="487">
        <v>4.01</v>
      </c>
      <c r="G2765" s="487">
        <v>11.43</v>
      </c>
      <c r="H2765" s="487">
        <v>0</v>
      </c>
      <c r="I2765" s="487">
        <v>0</v>
      </c>
      <c r="J2765" s="487">
        <v>0</v>
      </c>
    </row>
    <row r="2766" spans="1:10" x14ac:dyDescent="0.25">
      <c r="A2766" s="487">
        <v>97669</v>
      </c>
      <c r="B2766" s="6" t="s">
        <v>2286</v>
      </c>
      <c r="C2766" s="6" t="s">
        <v>79</v>
      </c>
      <c r="D2766" s="6" t="s">
        <v>108</v>
      </c>
      <c r="E2766" s="487">
        <v>22.63</v>
      </c>
      <c r="F2766" s="487">
        <v>6.41</v>
      </c>
      <c r="G2766" s="487">
        <v>16.22</v>
      </c>
      <c r="H2766" s="487">
        <v>0</v>
      </c>
      <c r="I2766" s="487">
        <v>0</v>
      </c>
      <c r="J2766" s="487">
        <v>0</v>
      </c>
    </row>
    <row r="2767" spans="1:10" x14ac:dyDescent="0.25">
      <c r="A2767" s="487">
        <v>97670</v>
      </c>
      <c r="B2767" s="6" t="s">
        <v>2287</v>
      </c>
      <c r="C2767" s="6" t="s">
        <v>79</v>
      </c>
      <c r="D2767" s="6" t="s">
        <v>108</v>
      </c>
      <c r="E2767" s="487">
        <v>29.49</v>
      </c>
      <c r="F2767" s="487">
        <v>7.31</v>
      </c>
      <c r="G2767" s="487">
        <v>22.18</v>
      </c>
      <c r="H2767" s="487">
        <v>0</v>
      </c>
      <c r="I2767" s="487">
        <v>0</v>
      </c>
      <c r="J2767" s="487">
        <v>0</v>
      </c>
    </row>
    <row r="2768" spans="1:10" x14ac:dyDescent="0.25">
      <c r="A2768" s="487">
        <v>91874</v>
      </c>
      <c r="B2768" s="6" t="s">
        <v>9835</v>
      </c>
      <c r="C2768" s="6" t="s">
        <v>40</v>
      </c>
      <c r="D2768" s="6" t="s">
        <v>108</v>
      </c>
      <c r="E2768" s="487">
        <v>7.35</v>
      </c>
      <c r="F2768" s="487">
        <v>5.18</v>
      </c>
      <c r="G2768" s="487">
        <v>2.17</v>
      </c>
      <c r="H2768" s="487">
        <v>0</v>
      </c>
      <c r="I2768" s="487">
        <v>0</v>
      </c>
      <c r="J2768" s="487">
        <v>0</v>
      </c>
    </row>
    <row r="2769" spans="1:10" x14ac:dyDescent="0.25">
      <c r="A2769" s="487">
        <v>91875</v>
      </c>
      <c r="B2769" s="6" t="s">
        <v>9836</v>
      </c>
      <c r="C2769" s="6" t="s">
        <v>40</v>
      </c>
      <c r="D2769" s="6" t="s">
        <v>108</v>
      </c>
      <c r="E2769" s="487">
        <v>8.64</v>
      </c>
      <c r="F2769" s="487">
        <v>5.86</v>
      </c>
      <c r="G2769" s="487">
        <v>2.78</v>
      </c>
      <c r="H2769" s="487">
        <v>0</v>
      </c>
      <c r="I2769" s="487">
        <v>0</v>
      </c>
      <c r="J2769" s="487">
        <v>0</v>
      </c>
    </row>
    <row r="2770" spans="1:10" x14ac:dyDescent="0.25">
      <c r="A2770" s="487">
        <v>91876</v>
      </c>
      <c r="B2770" s="6" t="s">
        <v>9837</v>
      </c>
      <c r="C2770" s="6" t="s">
        <v>40</v>
      </c>
      <c r="D2770" s="6" t="s">
        <v>108</v>
      </c>
      <c r="E2770" s="487">
        <v>10.4</v>
      </c>
      <c r="F2770" s="487">
        <v>6.82</v>
      </c>
      <c r="G2770" s="487">
        <v>3.58</v>
      </c>
      <c r="H2770" s="487">
        <v>0</v>
      </c>
      <c r="I2770" s="487">
        <v>0</v>
      </c>
      <c r="J2770" s="487">
        <v>0</v>
      </c>
    </row>
    <row r="2771" spans="1:10" x14ac:dyDescent="0.25">
      <c r="A2771" s="487">
        <v>91877</v>
      </c>
      <c r="B2771" s="6" t="s">
        <v>9838</v>
      </c>
      <c r="C2771" s="6" t="s">
        <v>40</v>
      </c>
      <c r="D2771" s="6" t="s">
        <v>108</v>
      </c>
      <c r="E2771" s="487">
        <v>12.81</v>
      </c>
      <c r="F2771" s="487">
        <v>7.92</v>
      </c>
      <c r="G2771" s="487">
        <v>4.8899999999999997</v>
      </c>
      <c r="H2771" s="487">
        <v>0</v>
      </c>
      <c r="I2771" s="487">
        <v>0</v>
      </c>
      <c r="J2771" s="487">
        <v>0</v>
      </c>
    </row>
    <row r="2772" spans="1:10" x14ac:dyDescent="0.25">
      <c r="A2772" s="487">
        <v>91878</v>
      </c>
      <c r="B2772" s="6" t="s">
        <v>9839</v>
      </c>
      <c r="C2772" s="6" t="s">
        <v>40</v>
      </c>
      <c r="D2772" s="6" t="s">
        <v>108</v>
      </c>
      <c r="E2772" s="487">
        <v>5.81</v>
      </c>
      <c r="F2772" s="487">
        <v>3.95</v>
      </c>
      <c r="G2772" s="487">
        <v>1.86</v>
      </c>
      <c r="H2772" s="487">
        <v>0</v>
      </c>
      <c r="I2772" s="487">
        <v>0</v>
      </c>
      <c r="J2772" s="487">
        <v>0</v>
      </c>
    </row>
    <row r="2773" spans="1:10" x14ac:dyDescent="0.25">
      <c r="A2773" s="487">
        <v>91879</v>
      </c>
      <c r="B2773" s="6" t="s">
        <v>9840</v>
      </c>
      <c r="C2773" s="6" t="s">
        <v>40</v>
      </c>
      <c r="D2773" s="6" t="s">
        <v>108</v>
      </c>
      <c r="E2773" s="487">
        <v>7.09</v>
      </c>
      <c r="F2773" s="487">
        <v>4.6100000000000003</v>
      </c>
      <c r="G2773" s="487">
        <v>2.48</v>
      </c>
      <c r="H2773" s="487">
        <v>0</v>
      </c>
      <c r="I2773" s="487">
        <v>0</v>
      </c>
      <c r="J2773" s="487">
        <v>0</v>
      </c>
    </row>
    <row r="2774" spans="1:10" x14ac:dyDescent="0.25">
      <c r="A2774" s="487">
        <v>91880</v>
      </c>
      <c r="B2774" s="6" t="s">
        <v>9841</v>
      </c>
      <c r="C2774" s="6" t="s">
        <v>40</v>
      </c>
      <c r="D2774" s="6" t="s">
        <v>108</v>
      </c>
      <c r="E2774" s="487">
        <v>8.84</v>
      </c>
      <c r="F2774" s="487">
        <v>5.61</v>
      </c>
      <c r="G2774" s="487">
        <v>3.23</v>
      </c>
      <c r="H2774" s="487">
        <v>0</v>
      </c>
      <c r="I2774" s="487">
        <v>0</v>
      </c>
      <c r="J2774" s="487">
        <v>0</v>
      </c>
    </row>
    <row r="2775" spans="1:10" x14ac:dyDescent="0.25">
      <c r="A2775" s="487">
        <v>91881</v>
      </c>
      <c r="B2775" s="6" t="s">
        <v>9842</v>
      </c>
      <c r="C2775" s="6" t="s">
        <v>40</v>
      </c>
      <c r="D2775" s="6" t="s">
        <v>108</v>
      </c>
      <c r="E2775" s="487">
        <v>11.25</v>
      </c>
      <c r="F2775" s="487">
        <v>6.7</v>
      </c>
      <c r="G2775" s="487">
        <v>4.55</v>
      </c>
      <c r="H2775" s="487">
        <v>0</v>
      </c>
      <c r="I2775" s="487">
        <v>0</v>
      </c>
      <c r="J2775" s="487">
        <v>0</v>
      </c>
    </row>
    <row r="2776" spans="1:10" x14ac:dyDescent="0.25">
      <c r="A2776" s="487">
        <v>91882</v>
      </c>
      <c r="B2776" s="6" t="s">
        <v>9843</v>
      </c>
      <c r="C2776" s="6" t="s">
        <v>40</v>
      </c>
      <c r="D2776" s="6" t="s">
        <v>108</v>
      </c>
      <c r="E2776" s="487">
        <v>10.57</v>
      </c>
      <c r="F2776" s="487">
        <v>7.74</v>
      </c>
      <c r="G2776" s="487">
        <v>2.83</v>
      </c>
      <c r="H2776" s="487">
        <v>0</v>
      </c>
      <c r="I2776" s="487">
        <v>0</v>
      </c>
      <c r="J2776" s="487">
        <v>0</v>
      </c>
    </row>
    <row r="2777" spans="1:10" x14ac:dyDescent="0.25">
      <c r="A2777" s="487">
        <v>91884</v>
      </c>
      <c r="B2777" s="6" t="s">
        <v>9844</v>
      </c>
      <c r="C2777" s="6" t="s">
        <v>40</v>
      </c>
      <c r="D2777" s="6" t="s">
        <v>108</v>
      </c>
      <c r="E2777" s="487">
        <v>11.85</v>
      </c>
      <c r="F2777" s="487">
        <v>8.4</v>
      </c>
      <c r="G2777" s="487">
        <v>3.45</v>
      </c>
      <c r="H2777" s="487">
        <v>0</v>
      </c>
      <c r="I2777" s="487">
        <v>0</v>
      </c>
      <c r="J2777" s="487">
        <v>0</v>
      </c>
    </row>
    <row r="2778" spans="1:10" x14ac:dyDescent="0.25">
      <c r="A2778" s="487">
        <v>91885</v>
      </c>
      <c r="B2778" s="6" t="s">
        <v>9845</v>
      </c>
      <c r="C2778" s="6" t="s">
        <v>40</v>
      </c>
      <c r="D2778" s="6" t="s">
        <v>108</v>
      </c>
      <c r="E2778" s="487">
        <v>13.55</v>
      </c>
      <c r="F2778" s="487">
        <v>9.36</v>
      </c>
      <c r="G2778" s="487">
        <v>4.1900000000000004</v>
      </c>
      <c r="H2778" s="487">
        <v>0</v>
      </c>
      <c r="I2778" s="487">
        <v>0</v>
      </c>
      <c r="J2778" s="487">
        <v>0</v>
      </c>
    </row>
    <row r="2779" spans="1:10" x14ac:dyDescent="0.25">
      <c r="A2779" s="487">
        <v>91886</v>
      </c>
      <c r="B2779" s="6" t="s">
        <v>9846</v>
      </c>
      <c r="C2779" s="6" t="s">
        <v>40</v>
      </c>
      <c r="D2779" s="6" t="s">
        <v>108</v>
      </c>
      <c r="E2779" s="487">
        <v>15.91</v>
      </c>
      <c r="F2779" s="487">
        <v>10.42</v>
      </c>
      <c r="G2779" s="487">
        <v>5.49</v>
      </c>
      <c r="H2779" s="487">
        <v>0</v>
      </c>
      <c r="I2779" s="487">
        <v>0</v>
      </c>
      <c r="J2779" s="487">
        <v>0</v>
      </c>
    </row>
    <row r="2780" spans="1:10" x14ac:dyDescent="0.25">
      <c r="A2780" s="487">
        <v>91887</v>
      </c>
      <c r="B2780" s="6" t="s">
        <v>9847</v>
      </c>
      <c r="C2780" s="6" t="s">
        <v>40</v>
      </c>
      <c r="D2780" s="6" t="s">
        <v>108</v>
      </c>
      <c r="E2780" s="487">
        <v>12.73</v>
      </c>
      <c r="F2780" s="487">
        <v>7.76</v>
      </c>
      <c r="G2780" s="487">
        <v>4.97</v>
      </c>
      <c r="H2780" s="487">
        <v>0</v>
      </c>
      <c r="I2780" s="487">
        <v>0</v>
      </c>
      <c r="J2780" s="487">
        <v>0</v>
      </c>
    </row>
    <row r="2781" spans="1:10" x14ac:dyDescent="0.25">
      <c r="A2781" s="487">
        <v>91889</v>
      </c>
      <c r="B2781" s="6" t="s">
        <v>9848</v>
      </c>
      <c r="C2781" s="6" t="s">
        <v>40</v>
      </c>
      <c r="D2781" s="6" t="s">
        <v>108</v>
      </c>
      <c r="E2781" s="487">
        <v>12.4</v>
      </c>
      <c r="F2781" s="487">
        <v>7.77</v>
      </c>
      <c r="G2781" s="487">
        <v>4.63</v>
      </c>
      <c r="H2781" s="487">
        <v>0</v>
      </c>
      <c r="I2781" s="487">
        <v>0</v>
      </c>
      <c r="J2781" s="487">
        <v>0</v>
      </c>
    </row>
    <row r="2782" spans="1:10" x14ac:dyDescent="0.25">
      <c r="A2782" s="487">
        <v>91890</v>
      </c>
      <c r="B2782" s="6" t="s">
        <v>9849</v>
      </c>
      <c r="C2782" s="6" t="s">
        <v>40</v>
      </c>
      <c r="D2782" s="6" t="s">
        <v>108</v>
      </c>
      <c r="E2782" s="487">
        <v>14.06</v>
      </c>
      <c r="F2782" s="487">
        <v>8.7799999999999994</v>
      </c>
      <c r="G2782" s="487">
        <v>5.28</v>
      </c>
      <c r="H2782" s="487">
        <v>0</v>
      </c>
      <c r="I2782" s="487">
        <v>0</v>
      </c>
      <c r="J2782" s="487">
        <v>0</v>
      </c>
    </row>
    <row r="2783" spans="1:10" x14ac:dyDescent="0.25">
      <c r="A2783" s="487">
        <v>91892</v>
      </c>
      <c r="B2783" s="6" t="s">
        <v>9850</v>
      </c>
      <c r="C2783" s="6" t="s">
        <v>40</v>
      </c>
      <c r="D2783" s="6" t="s">
        <v>108</v>
      </c>
      <c r="E2783" s="487">
        <v>16.23</v>
      </c>
      <c r="F2783" s="487">
        <v>8.7799999999999994</v>
      </c>
      <c r="G2783" s="487">
        <v>7.45</v>
      </c>
      <c r="H2783" s="487">
        <v>0</v>
      </c>
      <c r="I2783" s="487">
        <v>0</v>
      </c>
      <c r="J2783" s="487">
        <v>0</v>
      </c>
    </row>
    <row r="2784" spans="1:10" x14ac:dyDescent="0.25">
      <c r="A2784" s="487">
        <v>91893</v>
      </c>
      <c r="B2784" s="6" t="s">
        <v>9851</v>
      </c>
      <c r="C2784" s="6" t="s">
        <v>40</v>
      </c>
      <c r="D2784" s="6" t="s">
        <v>108</v>
      </c>
      <c r="E2784" s="487">
        <v>17.440000000000001</v>
      </c>
      <c r="F2784" s="487">
        <v>10.23</v>
      </c>
      <c r="G2784" s="487">
        <v>7.21</v>
      </c>
      <c r="H2784" s="487">
        <v>0</v>
      </c>
      <c r="I2784" s="487">
        <v>0</v>
      </c>
      <c r="J2784" s="487">
        <v>0</v>
      </c>
    </row>
    <row r="2785" spans="1:10" x14ac:dyDescent="0.25">
      <c r="A2785" s="487">
        <v>91895</v>
      </c>
      <c r="B2785" s="6" t="s">
        <v>9852</v>
      </c>
      <c r="C2785" s="6" t="s">
        <v>40</v>
      </c>
      <c r="D2785" s="6" t="s">
        <v>108</v>
      </c>
      <c r="E2785" s="487">
        <v>19.649999999999999</v>
      </c>
      <c r="F2785" s="487">
        <v>10.23</v>
      </c>
      <c r="G2785" s="487">
        <v>9.42</v>
      </c>
      <c r="H2785" s="487">
        <v>0</v>
      </c>
      <c r="I2785" s="487">
        <v>0</v>
      </c>
      <c r="J2785" s="487">
        <v>0</v>
      </c>
    </row>
    <row r="2786" spans="1:10" x14ac:dyDescent="0.25">
      <c r="A2786" s="487">
        <v>91896</v>
      </c>
      <c r="B2786" s="6" t="s">
        <v>9853</v>
      </c>
      <c r="C2786" s="6" t="s">
        <v>40</v>
      </c>
      <c r="D2786" s="6" t="s">
        <v>108</v>
      </c>
      <c r="E2786" s="487">
        <v>20.059999999999999</v>
      </c>
      <c r="F2786" s="487">
        <v>11.85</v>
      </c>
      <c r="G2786" s="487">
        <v>8.2100000000000009</v>
      </c>
      <c r="H2786" s="487">
        <v>0</v>
      </c>
      <c r="I2786" s="487">
        <v>0</v>
      </c>
      <c r="J2786" s="487">
        <v>0</v>
      </c>
    </row>
    <row r="2787" spans="1:10" x14ac:dyDescent="0.25">
      <c r="A2787" s="487">
        <v>91898</v>
      </c>
      <c r="B2787" s="6" t="s">
        <v>9854</v>
      </c>
      <c r="C2787" s="6" t="s">
        <v>40</v>
      </c>
      <c r="D2787" s="6" t="s">
        <v>108</v>
      </c>
      <c r="E2787" s="487">
        <v>22.43</v>
      </c>
      <c r="F2787" s="487">
        <v>11.85</v>
      </c>
      <c r="G2787" s="487">
        <v>10.58</v>
      </c>
      <c r="H2787" s="487">
        <v>0</v>
      </c>
      <c r="I2787" s="487">
        <v>0</v>
      </c>
      <c r="J2787" s="487">
        <v>0</v>
      </c>
    </row>
    <row r="2788" spans="1:10" x14ac:dyDescent="0.25">
      <c r="A2788" s="487">
        <v>91899</v>
      </c>
      <c r="B2788" s="6" t="s">
        <v>9855</v>
      </c>
      <c r="C2788" s="6" t="s">
        <v>40</v>
      </c>
      <c r="D2788" s="6" t="s">
        <v>108</v>
      </c>
      <c r="E2788" s="487">
        <v>10.38</v>
      </c>
      <c r="F2788" s="487">
        <v>5.9</v>
      </c>
      <c r="G2788" s="487">
        <v>4.4800000000000004</v>
      </c>
      <c r="H2788" s="487">
        <v>0</v>
      </c>
      <c r="I2788" s="487">
        <v>0</v>
      </c>
      <c r="J2788" s="487">
        <v>0</v>
      </c>
    </row>
    <row r="2789" spans="1:10" x14ac:dyDescent="0.25">
      <c r="A2789" s="487">
        <v>91901</v>
      </c>
      <c r="B2789" s="6" t="s">
        <v>9856</v>
      </c>
      <c r="C2789" s="6" t="s">
        <v>40</v>
      </c>
      <c r="D2789" s="6" t="s">
        <v>108</v>
      </c>
      <c r="E2789" s="487">
        <v>10.050000000000001</v>
      </c>
      <c r="F2789" s="487">
        <v>5.9</v>
      </c>
      <c r="G2789" s="487">
        <v>4.1500000000000004</v>
      </c>
      <c r="H2789" s="487">
        <v>0</v>
      </c>
      <c r="I2789" s="487">
        <v>0</v>
      </c>
      <c r="J2789" s="487">
        <v>0</v>
      </c>
    </row>
    <row r="2790" spans="1:10" x14ac:dyDescent="0.25">
      <c r="A2790" s="487">
        <v>91902</v>
      </c>
      <c r="B2790" s="6" t="s">
        <v>9857</v>
      </c>
      <c r="C2790" s="6" t="s">
        <v>40</v>
      </c>
      <c r="D2790" s="6" t="s">
        <v>108</v>
      </c>
      <c r="E2790" s="487">
        <v>11.7</v>
      </c>
      <c r="F2790" s="487">
        <v>6.91</v>
      </c>
      <c r="G2790" s="487">
        <v>4.79</v>
      </c>
      <c r="H2790" s="487">
        <v>0</v>
      </c>
      <c r="I2790" s="487">
        <v>0</v>
      </c>
      <c r="J2790" s="487">
        <v>0</v>
      </c>
    </row>
    <row r="2791" spans="1:10" x14ac:dyDescent="0.25">
      <c r="A2791" s="487">
        <v>91904</v>
      </c>
      <c r="B2791" s="6" t="s">
        <v>9858</v>
      </c>
      <c r="C2791" s="6" t="s">
        <v>40</v>
      </c>
      <c r="D2791" s="6" t="s">
        <v>108</v>
      </c>
      <c r="E2791" s="487">
        <v>13.87</v>
      </c>
      <c r="F2791" s="487">
        <v>6.89</v>
      </c>
      <c r="G2791" s="487">
        <v>6.98</v>
      </c>
      <c r="H2791" s="487">
        <v>0</v>
      </c>
      <c r="I2791" s="487">
        <v>0</v>
      </c>
      <c r="J2791" s="487">
        <v>0</v>
      </c>
    </row>
    <row r="2792" spans="1:10" x14ac:dyDescent="0.25">
      <c r="A2792" s="487">
        <v>91905</v>
      </c>
      <c r="B2792" s="6" t="s">
        <v>9859</v>
      </c>
      <c r="C2792" s="6" t="s">
        <v>40</v>
      </c>
      <c r="D2792" s="6" t="s">
        <v>108</v>
      </c>
      <c r="E2792" s="487">
        <v>15.08</v>
      </c>
      <c r="F2792" s="487">
        <v>8.35</v>
      </c>
      <c r="G2792" s="487">
        <v>6.73</v>
      </c>
      <c r="H2792" s="487">
        <v>0</v>
      </c>
      <c r="I2792" s="487">
        <v>0</v>
      </c>
      <c r="J2792" s="487">
        <v>0</v>
      </c>
    </row>
    <row r="2793" spans="1:10" x14ac:dyDescent="0.25">
      <c r="A2793" s="487">
        <v>91907</v>
      </c>
      <c r="B2793" s="6" t="s">
        <v>9860</v>
      </c>
      <c r="C2793" s="6" t="s">
        <v>40</v>
      </c>
      <c r="D2793" s="6" t="s">
        <v>108</v>
      </c>
      <c r="E2793" s="487">
        <v>17.29</v>
      </c>
      <c r="F2793" s="487">
        <v>8.33</v>
      </c>
      <c r="G2793" s="487">
        <v>8.9600000000000009</v>
      </c>
      <c r="H2793" s="487">
        <v>0</v>
      </c>
      <c r="I2793" s="487">
        <v>0</v>
      </c>
      <c r="J2793" s="487">
        <v>0</v>
      </c>
    </row>
    <row r="2794" spans="1:10" x14ac:dyDescent="0.25">
      <c r="A2794" s="487">
        <v>91908</v>
      </c>
      <c r="B2794" s="6" t="s">
        <v>9861</v>
      </c>
      <c r="C2794" s="6" t="s">
        <v>40</v>
      </c>
      <c r="D2794" s="6" t="s">
        <v>108</v>
      </c>
      <c r="E2794" s="487">
        <v>17.75</v>
      </c>
      <c r="F2794" s="487">
        <v>10.01</v>
      </c>
      <c r="G2794" s="487">
        <v>7.74</v>
      </c>
      <c r="H2794" s="487">
        <v>0</v>
      </c>
      <c r="I2794" s="487">
        <v>0</v>
      </c>
      <c r="J2794" s="487">
        <v>0</v>
      </c>
    </row>
    <row r="2795" spans="1:10" x14ac:dyDescent="0.25">
      <c r="A2795" s="487">
        <v>91910</v>
      </c>
      <c r="B2795" s="6" t="s">
        <v>9862</v>
      </c>
      <c r="C2795" s="6" t="s">
        <v>40</v>
      </c>
      <c r="D2795" s="6" t="s">
        <v>108</v>
      </c>
      <c r="E2795" s="487">
        <v>20.12</v>
      </c>
      <c r="F2795" s="487">
        <v>10</v>
      </c>
      <c r="G2795" s="487">
        <v>10.119999999999999</v>
      </c>
      <c r="H2795" s="487">
        <v>0</v>
      </c>
      <c r="I2795" s="487">
        <v>0</v>
      </c>
      <c r="J2795" s="487">
        <v>0</v>
      </c>
    </row>
    <row r="2796" spans="1:10" x14ac:dyDescent="0.25">
      <c r="A2796" s="487">
        <v>91911</v>
      </c>
      <c r="B2796" s="6" t="s">
        <v>9863</v>
      </c>
      <c r="C2796" s="6" t="s">
        <v>40</v>
      </c>
      <c r="D2796" s="6" t="s">
        <v>108</v>
      </c>
      <c r="E2796" s="487">
        <v>17.55</v>
      </c>
      <c r="F2796" s="487">
        <v>11.58</v>
      </c>
      <c r="G2796" s="487">
        <v>5.97</v>
      </c>
      <c r="H2796" s="487">
        <v>0</v>
      </c>
      <c r="I2796" s="487">
        <v>0</v>
      </c>
      <c r="J2796" s="487">
        <v>0</v>
      </c>
    </row>
    <row r="2797" spans="1:10" x14ac:dyDescent="0.25">
      <c r="A2797" s="487">
        <v>91913</v>
      </c>
      <c r="B2797" s="6" t="s">
        <v>9864</v>
      </c>
      <c r="C2797" s="6" t="s">
        <v>40</v>
      </c>
      <c r="D2797" s="6" t="s">
        <v>108</v>
      </c>
      <c r="E2797" s="487">
        <v>17.22</v>
      </c>
      <c r="F2797" s="487">
        <v>11.58</v>
      </c>
      <c r="G2797" s="487">
        <v>5.64</v>
      </c>
      <c r="H2797" s="487">
        <v>0</v>
      </c>
      <c r="I2797" s="487">
        <v>0</v>
      </c>
      <c r="J2797" s="487">
        <v>0</v>
      </c>
    </row>
    <row r="2798" spans="1:10" x14ac:dyDescent="0.25">
      <c r="A2798" s="487">
        <v>91914</v>
      </c>
      <c r="B2798" s="6" t="s">
        <v>9865</v>
      </c>
      <c r="C2798" s="6" t="s">
        <v>40</v>
      </c>
      <c r="D2798" s="6" t="s">
        <v>108</v>
      </c>
      <c r="E2798" s="487">
        <v>18.82</v>
      </c>
      <c r="F2798" s="487">
        <v>12.57</v>
      </c>
      <c r="G2798" s="487">
        <v>6.25</v>
      </c>
      <c r="H2798" s="487">
        <v>0</v>
      </c>
      <c r="I2798" s="487">
        <v>0</v>
      </c>
      <c r="J2798" s="487">
        <v>0</v>
      </c>
    </row>
    <row r="2799" spans="1:10" x14ac:dyDescent="0.25">
      <c r="A2799" s="487">
        <v>91916</v>
      </c>
      <c r="B2799" s="6" t="s">
        <v>9866</v>
      </c>
      <c r="C2799" s="6" t="s">
        <v>40</v>
      </c>
      <c r="D2799" s="6" t="s">
        <v>108</v>
      </c>
      <c r="E2799" s="487">
        <v>20.99</v>
      </c>
      <c r="F2799" s="487">
        <v>12.56</v>
      </c>
      <c r="G2799" s="487">
        <v>8.43</v>
      </c>
      <c r="H2799" s="487">
        <v>0</v>
      </c>
      <c r="I2799" s="487">
        <v>0</v>
      </c>
      <c r="J2799" s="487">
        <v>0</v>
      </c>
    </row>
    <row r="2800" spans="1:10" x14ac:dyDescent="0.25">
      <c r="A2800" s="487">
        <v>91917</v>
      </c>
      <c r="B2800" s="6" t="s">
        <v>9867</v>
      </c>
      <c r="C2800" s="6" t="s">
        <v>40</v>
      </c>
      <c r="D2800" s="6" t="s">
        <v>108</v>
      </c>
      <c r="E2800" s="487">
        <v>22.15</v>
      </c>
      <c r="F2800" s="487">
        <v>13.97</v>
      </c>
      <c r="G2800" s="487">
        <v>8.18</v>
      </c>
      <c r="H2800" s="487">
        <v>0</v>
      </c>
      <c r="I2800" s="487">
        <v>0</v>
      </c>
      <c r="J2800" s="487">
        <v>0</v>
      </c>
    </row>
    <row r="2801" spans="1:10" x14ac:dyDescent="0.25">
      <c r="A2801" s="487">
        <v>91919</v>
      </c>
      <c r="B2801" s="6" t="s">
        <v>9868</v>
      </c>
      <c r="C2801" s="6" t="s">
        <v>40</v>
      </c>
      <c r="D2801" s="6" t="s">
        <v>108</v>
      </c>
      <c r="E2801" s="487">
        <v>24.36</v>
      </c>
      <c r="F2801" s="487">
        <v>13.97</v>
      </c>
      <c r="G2801" s="487">
        <v>10.39</v>
      </c>
      <c r="H2801" s="487">
        <v>0</v>
      </c>
      <c r="I2801" s="487">
        <v>0</v>
      </c>
      <c r="J2801" s="487">
        <v>0</v>
      </c>
    </row>
    <row r="2802" spans="1:10" x14ac:dyDescent="0.25">
      <c r="A2802" s="487">
        <v>91920</v>
      </c>
      <c r="B2802" s="6" t="s">
        <v>9869</v>
      </c>
      <c r="C2802" s="6" t="s">
        <v>40</v>
      </c>
      <c r="D2802" s="6" t="s">
        <v>108</v>
      </c>
      <c r="E2802" s="487">
        <v>24.71</v>
      </c>
      <c r="F2802" s="487">
        <v>15.54</v>
      </c>
      <c r="G2802" s="487">
        <v>9.17</v>
      </c>
      <c r="H2802" s="487">
        <v>0</v>
      </c>
      <c r="I2802" s="487">
        <v>0</v>
      </c>
      <c r="J2802" s="487">
        <v>0</v>
      </c>
    </row>
    <row r="2803" spans="1:10" x14ac:dyDescent="0.25">
      <c r="A2803" s="487">
        <v>91922</v>
      </c>
      <c r="B2803" s="6" t="s">
        <v>9870</v>
      </c>
      <c r="C2803" s="6" t="s">
        <v>40</v>
      </c>
      <c r="D2803" s="6" t="s">
        <v>108</v>
      </c>
      <c r="E2803" s="487">
        <v>27.08</v>
      </c>
      <c r="F2803" s="487">
        <v>15.54</v>
      </c>
      <c r="G2803" s="487">
        <v>11.54</v>
      </c>
      <c r="H2803" s="487">
        <v>0</v>
      </c>
      <c r="I2803" s="487">
        <v>0</v>
      </c>
      <c r="J2803" s="487">
        <v>0</v>
      </c>
    </row>
    <row r="2804" spans="1:10" x14ac:dyDescent="0.25">
      <c r="A2804" s="487">
        <v>93013</v>
      </c>
      <c r="B2804" s="6" t="s">
        <v>2288</v>
      </c>
      <c r="C2804" s="6" t="s">
        <v>40</v>
      </c>
      <c r="D2804" s="6" t="s">
        <v>108</v>
      </c>
      <c r="E2804" s="487">
        <v>15.92</v>
      </c>
      <c r="F2804" s="487">
        <v>9.5500000000000007</v>
      </c>
      <c r="G2804" s="487">
        <v>6.37</v>
      </c>
      <c r="H2804" s="487">
        <v>0</v>
      </c>
      <c r="I2804" s="487">
        <v>0</v>
      </c>
      <c r="J2804" s="487">
        <v>0</v>
      </c>
    </row>
    <row r="2805" spans="1:10" x14ac:dyDescent="0.25">
      <c r="A2805" s="487">
        <v>93014</v>
      </c>
      <c r="B2805" s="6" t="s">
        <v>2289</v>
      </c>
      <c r="C2805" s="6" t="s">
        <v>40</v>
      </c>
      <c r="D2805" s="6" t="s">
        <v>108</v>
      </c>
      <c r="E2805" s="487">
        <v>19.47</v>
      </c>
      <c r="F2805" s="487">
        <v>10.98</v>
      </c>
      <c r="G2805" s="487">
        <v>8.49</v>
      </c>
      <c r="H2805" s="487">
        <v>0</v>
      </c>
      <c r="I2805" s="487">
        <v>0</v>
      </c>
      <c r="J2805" s="487">
        <v>0</v>
      </c>
    </row>
    <row r="2806" spans="1:10" x14ac:dyDescent="0.25">
      <c r="A2806" s="487">
        <v>93015</v>
      </c>
      <c r="B2806" s="6" t="s">
        <v>2290</v>
      </c>
      <c r="C2806" s="6" t="s">
        <v>40</v>
      </c>
      <c r="D2806" s="6" t="s">
        <v>108</v>
      </c>
      <c r="E2806" s="487">
        <v>29.14</v>
      </c>
      <c r="F2806" s="487">
        <v>13.1</v>
      </c>
      <c r="G2806" s="487">
        <v>16.04</v>
      </c>
      <c r="H2806" s="487">
        <v>0</v>
      </c>
      <c r="I2806" s="487">
        <v>0</v>
      </c>
      <c r="J2806" s="487">
        <v>0</v>
      </c>
    </row>
    <row r="2807" spans="1:10" x14ac:dyDescent="0.25">
      <c r="A2807" s="487">
        <v>93016</v>
      </c>
      <c r="B2807" s="6" t="s">
        <v>2291</v>
      </c>
      <c r="C2807" s="6" t="s">
        <v>40</v>
      </c>
      <c r="D2807" s="6" t="s">
        <v>108</v>
      </c>
      <c r="E2807" s="487">
        <v>35.270000000000003</v>
      </c>
      <c r="F2807" s="487">
        <v>14.54</v>
      </c>
      <c r="G2807" s="487">
        <v>20.73</v>
      </c>
      <c r="H2807" s="487">
        <v>0</v>
      </c>
      <c r="I2807" s="487">
        <v>0</v>
      </c>
      <c r="J2807" s="487">
        <v>0</v>
      </c>
    </row>
    <row r="2808" spans="1:10" x14ac:dyDescent="0.25">
      <c r="A2808" s="487">
        <v>93017</v>
      </c>
      <c r="B2808" s="6" t="s">
        <v>2292</v>
      </c>
      <c r="C2808" s="6" t="s">
        <v>40</v>
      </c>
      <c r="D2808" s="6" t="s">
        <v>108</v>
      </c>
      <c r="E2808" s="487">
        <v>52.61</v>
      </c>
      <c r="F2808" s="487">
        <v>18.11</v>
      </c>
      <c r="G2808" s="487">
        <v>34.5</v>
      </c>
      <c r="H2808" s="487">
        <v>0</v>
      </c>
      <c r="I2808" s="487">
        <v>0</v>
      </c>
      <c r="J2808" s="487">
        <v>0</v>
      </c>
    </row>
    <row r="2809" spans="1:10" x14ac:dyDescent="0.25">
      <c r="A2809" s="487">
        <v>93018</v>
      </c>
      <c r="B2809" s="6" t="s">
        <v>2293</v>
      </c>
      <c r="C2809" s="6" t="s">
        <v>40</v>
      </c>
      <c r="D2809" s="6" t="s">
        <v>108</v>
      </c>
      <c r="E2809" s="487">
        <v>24.29</v>
      </c>
      <c r="F2809" s="487">
        <v>14.33</v>
      </c>
      <c r="G2809" s="487">
        <v>9.9600000000000009</v>
      </c>
      <c r="H2809" s="487">
        <v>0</v>
      </c>
      <c r="I2809" s="487">
        <v>0</v>
      </c>
      <c r="J2809" s="487">
        <v>0</v>
      </c>
    </row>
    <row r="2810" spans="1:10" x14ac:dyDescent="0.25">
      <c r="A2810" s="487">
        <v>93020</v>
      </c>
      <c r="B2810" s="6" t="s">
        <v>2294</v>
      </c>
      <c r="C2810" s="6" t="s">
        <v>40</v>
      </c>
      <c r="D2810" s="6" t="s">
        <v>108</v>
      </c>
      <c r="E2810" s="487">
        <v>30.92</v>
      </c>
      <c r="F2810" s="487">
        <v>16.46</v>
      </c>
      <c r="G2810" s="487">
        <v>14.46</v>
      </c>
      <c r="H2810" s="487">
        <v>0</v>
      </c>
      <c r="I2810" s="487">
        <v>0</v>
      </c>
      <c r="J2810" s="487">
        <v>0</v>
      </c>
    </row>
    <row r="2811" spans="1:10" x14ac:dyDescent="0.25">
      <c r="A2811" s="487">
        <v>93022</v>
      </c>
      <c r="B2811" s="6" t="s">
        <v>2295</v>
      </c>
      <c r="C2811" s="6" t="s">
        <v>40</v>
      </c>
      <c r="D2811" s="6" t="s">
        <v>108</v>
      </c>
      <c r="E2811" s="487">
        <v>50.82</v>
      </c>
      <c r="F2811" s="487">
        <v>19.649999999999999</v>
      </c>
      <c r="G2811" s="487">
        <v>31.17</v>
      </c>
      <c r="H2811" s="487">
        <v>0</v>
      </c>
      <c r="I2811" s="487">
        <v>0</v>
      </c>
      <c r="J2811" s="487">
        <v>0</v>
      </c>
    </row>
    <row r="2812" spans="1:10" x14ac:dyDescent="0.25">
      <c r="A2812" s="487">
        <v>93024</v>
      </c>
      <c r="B2812" s="6" t="s">
        <v>2296</v>
      </c>
      <c r="C2812" s="6" t="s">
        <v>40</v>
      </c>
      <c r="D2812" s="6" t="s">
        <v>108</v>
      </c>
      <c r="E2812" s="487">
        <v>53.56</v>
      </c>
      <c r="F2812" s="487">
        <v>21.8</v>
      </c>
      <c r="G2812" s="487">
        <v>31.76</v>
      </c>
      <c r="H2812" s="487">
        <v>0</v>
      </c>
      <c r="I2812" s="487">
        <v>0</v>
      </c>
      <c r="J2812" s="487">
        <v>0</v>
      </c>
    </row>
    <row r="2813" spans="1:10" x14ac:dyDescent="0.25">
      <c r="A2813" s="487">
        <v>93026</v>
      </c>
      <c r="B2813" s="6" t="s">
        <v>2297</v>
      </c>
      <c r="C2813" s="6" t="s">
        <v>40</v>
      </c>
      <c r="D2813" s="6" t="s">
        <v>108</v>
      </c>
      <c r="E2813" s="487">
        <v>86.65</v>
      </c>
      <c r="F2813" s="487">
        <v>27.15</v>
      </c>
      <c r="G2813" s="487">
        <v>59.5</v>
      </c>
      <c r="H2813" s="487">
        <v>0</v>
      </c>
      <c r="I2813" s="487">
        <v>0</v>
      </c>
      <c r="J2813" s="487">
        <v>0</v>
      </c>
    </row>
    <row r="2814" spans="1:10" x14ac:dyDescent="0.25">
      <c r="A2814" s="487">
        <v>97559</v>
      </c>
      <c r="B2814" s="6" t="s">
        <v>9871</v>
      </c>
      <c r="C2814" s="6" t="s">
        <v>40</v>
      </c>
      <c r="D2814" s="6" t="s">
        <v>108</v>
      </c>
      <c r="E2814" s="487">
        <v>13.81</v>
      </c>
      <c r="F2814" s="487">
        <v>8.7799999999999994</v>
      </c>
      <c r="G2814" s="487">
        <v>5.03</v>
      </c>
      <c r="H2814" s="487">
        <v>0</v>
      </c>
      <c r="I2814" s="487">
        <v>0</v>
      </c>
      <c r="J2814" s="487">
        <v>0</v>
      </c>
    </row>
    <row r="2815" spans="1:10" x14ac:dyDescent="0.25">
      <c r="A2815" s="487">
        <v>97562</v>
      </c>
      <c r="B2815" s="6" t="s">
        <v>9872</v>
      </c>
      <c r="C2815" s="6" t="s">
        <v>40</v>
      </c>
      <c r="D2815" s="6" t="s">
        <v>108</v>
      </c>
      <c r="E2815" s="487">
        <v>11.45</v>
      </c>
      <c r="F2815" s="487">
        <v>6.91</v>
      </c>
      <c r="G2815" s="487">
        <v>4.54</v>
      </c>
      <c r="H2815" s="487">
        <v>0</v>
      </c>
      <c r="I2815" s="487">
        <v>0</v>
      </c>
      <c r="J2815" s="487">
        <v>0</v>
      </c>
    </row>
    <row r="2816" spans="1:10" x14ac:dyDescent="0.25">
      <c r="A2816" s="487">
        <v>97564</v>
      </c>
      <c r="B2816" s="6" t="s">
        <v>9873</v>
      </c>
      <c r="C2816" s="6" t="s">
        <v>40</v>
      </c>
      <c r="D2816" s="6" t="s">
        <v>108</v>
      </c>
      <c r="E2816" s="487">
        <v>18.57</v>
      </c>
      <c r="F2816" s="487">
        <v>12.57</v>
      </c>
      <c r="G2816" s="487">
        <v>6</v>
      </c>
      <c r="H2816" s="487">
        <v>0</v>
      </c>
      <c r="I2816" s="487">
        <v>0</v>
      </c>
      <c r="J2816" s="487">
        <v>0</v>
      </c>
    </row>
    <row r="2817" spans="1:10" x14ac:dyDescent="0.25">
      <c r="A2817" s="487">
        <v>104395</v>
      </c>
      <c r="B2817" s="6" t="s">
        <v>9874</v>
      </c>
      <c r="C2817" s="6" t="s">
        <v>40</v>
      </c>
      <c r="D2817" s="6" t="s">
        <v>108</v>
      </c>
      <c r="E2817" s="487">
        <v>22.91</v>
      </c>
      <c r="F2817" s="487">
        <v>9.1199999999999992</v>
      </c>
      <c r="G2817" s="487">
        <v>13.79</v>
      </c>
      <c r="H2817" s="487">
        <v>0</v>
      </c>
      <c r="I2817" s="487">
        <v>0</v>
      </c>
      <c r="J2817" s="487">
        <v>0</v>
      </c>
    </row>
    <row r="2818" spans="1:10" x14ac:dyDescent="0.25">
      <c r="A2818" s="487">
        <v>91924</v>
      </c>
      <c r="B2818" s="6" t="s">
        <v>9875</v>
      </c>
      <c r="C2818" s="6" t="s">
        <v>79</v>
      </c>
      <c r="D2818" s="6" t="s">
        <v>108</v>
      </c>
      <c r="E2818" s="487">
        <v>2.85</v>
      </c>
      <c r="F2818" s="487">
        <v>0.98</v>
      </c>
      <c r="G2818" s="487">
        <v>1.87</v>
      </c>
      <c r="H2818" s="487">
        <v>0</v>
      </c>
      <c r="I2818" s="487">
        <v>0</v>
      </c>
      <c r="J2818" s="487">
        <v>0</v>
      </c>
    </row>
    <row r="2819" spans="1:10" x14ac:dyDescent="0.25">
      <c r="A2819" s="487">
        <v>91925</v>
      </c>
      <c r="B2819" s="6" t="s">
        <v>9876</v>
      </c>
      <c r="C2819" s="6" t="s">
        <v>79</v>
      </c>
      <c r="D2819" s="6" t="s">
        <v>108</v>
      </c>
      <c r="E2819" s="487">
        <v>3.42</v>
      </c>
      <c r="F2819" s="487">
        <v>0.97</v>
      </c>
      <c r="G2819" s="487">
        <v>2.4500000000000002</v>
      </c>
      <c r="H2819" s="487">
        <v>0</v>
      </c>
      <c r="I2819" s="487">
        <v>0</v>
      </c>
      <c r="J2819" s="487">
        <v>0</v>
      </c>
    </row>
    <row r="2820" spans="1:10" x14ac:dyDescent="0.25">
      <c r="A2820" s="487">
        <v>91926</v>
      </c>
      <c r="B2820" s="6" t="s">
        <v>9877</v>
      </c>
      <c r="C2820" s="6" t="s">
        <v>79</v>
      </c>
      <c r="D2820" s="6" t="s">
        <v>108</v>
      </c>
      <c r="E2820" s="487">
        <v>4.13</v>
      </c>
      <c r="F2820" s="487">
        <v>1.23</v>
      </c>
      <c r="G2820" s="487">
        <v>2.9</v>
      </c>
      <c r="H2820" s="487">
        <v>0</v>
      </c>
      <c r="I2820" s="487">
        <v>0</v>
      </c>
      <c r="J2820" s="487">
        <v>0</v>
      </c>
    </row>
    <row r="2821" spans="1:10" x14ac:dyDescent="0.25">
      <c r="A2821" s="487">
        <v>91927</v>
      </c>
      <c r="B2821" s="6" t="s">
        <v>9878</v>
      </c>
      <c r="C2821" s="6" t="s">
        <v>79</v>
      </c>
      <c r="D2821" s="6" t="s">
        <v>108</v>
      </c>
      <c r="E2821" s="487">
        <v>4.5999999999999996</v>
      </c>
      <c r="F2821" s="487">
        <v>1.23</v>
      </c>
      <c r="G2821" s="487">
        <v>3.37</v>
      </c>
      <c r="H2821" s="487">
        <v>0</v>
      </c>
      <c r="I2821" s="487">
        <v>0</v>
      </c>
      <c r="J2821" s="487">
        <v>0</v>
      </c>
    </row>
    <row r="2822" spans="1:10" x14ac:dyDescent="0.25">
      <c r="A2822" s="487">
        <v>91928</v>
      </c>
      <c r="B2822" s="6" t="s">
        <v>9879</v>
      </c>
      <c r="C2822" s="6" t="s">
        <v>79</v>
      </c>
      <c r="D2822" s="6" t="s">
        <v>108</v>
      </c>
      <c r="E2822" s="487">
        <v>6.36</v>
      </c>
      <c r="F2822" s="487">
        <v>1.65</v>
      </c>
      <c r="G2822" s="487">
        <v>4.71</v>
      </c>
      <c r="H2822" s="487">
        <v>0</v>
      </c>
      <c r="I2822" s="487">
        <v>0</v>
      </c>
      <c r="J2822" s="487">
        <v>0</v>
      </c>
    </row>
    <row r="2823" spans="1:10" x14ac:dyDescent="0.25">
      <c r="A2823" s="487">
        <v>91929</v>
      </c>
      <c r="B2823" s="6" t="s">
        <v>9880</v>
      </c>
      <c r="C2823" s="6" t="s">
        <v>79</v>
      </c>
      <c r="D2823" s="6" t="s">
        <v>108</v>
      </c>
      <c r="E2823" s="487">
        <v>6.78</v>
      </c>
      <c r="F2823" s="487">
        <v>1.65</v>
      </c>
      <c r="G2823" s="487">
        <v>5.13</v>
      </c>
      <c r="H2823" s="487">
        <v>0</v>
      </c>
      <c r="I2823" s="487">
        <v>0</v>
      </c>
      <c r="J2823" s="487">
        <v>0</v>
      </c>
    </row>
    <row r="2824" spans="1:10" x14ac:dyDescent="0.25">
      <c r="A2824" s="487">
        <v>91930</v>
      </c>
      <c r="B2824" s="6" t="s">
        <v>9881</v>
      </c>
      <c r="C2824" s="6" t="s">
        <v>79</v>
      </c>
      <c r="D2824" s="6" t="s">
        <v>108</v>
      </c>
      <c r="E2824" s="487">
        <v>8.86</v>
      </c>
      <c r="F2824" s="487">
        <v>2.15</v>
      </c>
      <c r="G2824" s="487">
        <v>6.71</v>
      </c>
      <c r="H2824" s="487">
        <v>0</v>
      </c>
      <c r="I2824" s="487">
        <v>0</v>
      </c>
      <c r="J2824" s="487">
        <v>0</v>
      </c>
    </row>
    <row r="2825" spans="1:10" x14ac:dyDescent="0.25">
      <c r="A2825" s="487">
        <v>91931</v>
      </c>
      <c r="B2825" s="6" t="s">
        <v>9882</v>
      </c>
      <c r="C2825" s="6" t="s">
        <v>79</v>
      </c>
      <c r="D2825" s="6" t="s">
        <v>108</v>
      </c>
      <c r="E2825" s="487">
        <v>9.5500000000000007</v>
      </c>
      <c r="F2825" s="487">
        <v>2.15</v>
      </c>
      <c r="G2825" s="487">
        <v>7.4</v>
      </c>
      <c r="H2825" s="487">
        <v>0</v>
      </c>
      <c r="I2825" s="487">
        <v>0</v>
      </c>
      <c r="J2825" s="487">
        <v>0</v>
      </c>
    </row>
    <row r="2826" spans="1:10" x14ac:dyDescent="0.25">
      <c r="A2826" s="487">
        <v>91932</v>
      </c>
      <c r="B2826" s="6" t="s">
        <v>9883</v>
      </c>
      <c r="C2826" s="6" t="s">
        <v>79</v>
      </c>
      <c r="D2826" s="6" t="s">
        <v>108</v>
      </c>
      <c r="E2826" s="487">
        <v>15.79</v>
      </c>
      <c r="F2826" s="487">
        <v>3.22</v>
      </c>
      <c r="G2826" s="487">
        <v>12.57</v>
      </c>
      <c r="H2826" s="487">
        <v>0</v>
      </c>
      <c r="I2826" s="487">
        <v>0</v>
      </c>
      <c r="J2826" s="487">
        <v>0</v>
      </c>
    </row>
    <row r="2827" spans="1:10" x14ac:dyDescent="0.25">
      <c r="A2827" s="487">
        <v>91933</v>
      </c>
      <c r="B2827" s="6" t="s">
        <v>9884</v>
      </c>
      <c r="C2827" s="6" t="s">
        <v>79</v>
      </c>
      <c r="D2827" s="6" t="s">
        <v>108</v>
      </c>
      <c r="E2827" s="487">
        <v>15.24</v>
      </c>
      <c r="F2827" s="487">
        <v>3.22</v>
      </c>
      <c r="G2827" s="487">
        <v>12.02</v>
      </c>
      <c r="H2827" s="487">
        <v>0</v>
      </c>
      <c r="I2827" s="487">
        <v>0</v>
      </c>
      <c r="J2827" s="487">
        <v>0</v>
      </c>
    </row>
    <row r="2828" spans="1:10" x14ac:dyDescent="0.25">
      <c r="A2828" s="487">
        <v>91934</v>
      </c>
      <c r="B2828" s="6" t="s">
        <v>9885</v>
      </c>
      <c r="C2828" s="6" t="s">
        <v>79</v>
      </c>
      <c r="D2828" s="6" t="s">
        <v>108</v>
      </c>
      <c r="E2828" s="487">
        <v>22.85</v>
      </c>
      <c r="F2828" s="487">
        <v>4.84</v>
      </c>
      <c r="G2828" s="487">
        <v>18.010000000000002</v>
      </c>
      <c r="H2828" s="487">
        <v>0</v>
      </c>
      <c r="I2828" s="487">
        <v>0</v>
      </c>
      <c r="J2828" s="487">
        <v>0</v>
      </c>
    </row>
    <row r="2829" spans="1:10" x14ac:dyDescent="0.25">
      <c r="A2829" s="487">
        <v>91935</v>
      </c>
      <c r="B2829" s="6" t="s">
        <v>9886</v>
      </c>
      <c r="C2829" s="6" t="s">
        <v>79</v>
      </c>
      <c r="D2829" s="6" t="s">
        <v>108</v>
      </c>
      <c r="E2829" s="487">
        <v>23.91</v>
      </c>
      <c r="F2829" s="487">
        <v>4.84</v>
      </c>
      <c r="G2829" s="487">
        <v>19.07</v>
      </c>
      <c r="H2829" s="487">
        <v>0</v>
      </c>
      <c r="I2829" s="487">
        <v>0</v>
      </c>
      <c r="J2829" s="487">
        <v>0</v>
      </c>
    </row>
    <row r="2830" spans="1:10" x14ac:dyDescent="0.25">
      <c r="A2830" s="487">
        <v>92979</v>
      </c>
      <c r="B2830" s="6" t="s">
        <v>2298</v>
      </c>
      <c r="C2830" s="6" t="s">
        <v>79</v>
      </c>
      <c r="D2830" s="6" t="s">
        <v>108</v>
      </c>
      <c r="E2830" s="487">
        <v>10.17</v>
      </c>
      <c r="F2830" s="487">
        <v>0.35</v>
      </c>
      <c r="G2830" s="487">
        <v>9.82</v>
      </c>
      <c r="H2830" s="487">
        <v>0</v>
      </c>
      <c r="I2830" s="487">
        <v>0</v>
      </c>
      <c r="J2830" s="487">
        <v>0</v>
      </c>
    </row>
    <row r="2831" spans="1:10" x14ac:dyDescent="0.25">
      <c r="A2831" s="487">
        <v>92980</v>
      </c>
      <c r="B2831" s="6" t="s">
        <v>2299</v>
      </c>
      <c r="C2831" s="6" t="s">
        <v>79</v>
      </c>
      <c r="D2831" s="6" t="s">
        <v>108</v>
      </c>
      <c r="E2831" s="487">
        <v>9.7200000000000006</v>
      </c>
      <c r="F2831" s="487">
        <v>0.35</v>
      </c>
      <c r="G2831" s="487">
        <v>9.3699999999999992</v>
      </c>
      <c r="H2831" s="487">
        <v>0</v>
      </c>
      <c r="I2831" s="487">
        <v>0</v>
      </c>
      <c r="J2831" s="487">
        <v>0</v>
      </c>
    </row>
    <row r="2832" spans="1:10" x14ac:dyDescent="0.25">
      <c r="A2832" s="487">
        <v>92981</v>
      </c>
      <c r="B2832" s="6" t="s">
        <v>2300</v>
      </c>
      <c r="C2832" s="6" t="s">
        <v>79</v>
      </c>
      <c r="D2832" s="6" t="s">
        <v>108</v>
      </c>
      <c r="E2832" s="487">
        <v>14.54</v>
      </c>
      <c r="F2832" s="487">
        <v>0.53</v>
      </c>
      <c r="G2832" s="487">
        <v>14.01</v>
      </c>
      <c r="H2832" s="487">
        <v>0</v>
      </c>
      <c r="I2832" s="487">
        <v>0</v>
      </c>
      <c r="J2832" s="487">
        <v>0</v>
      </c>
    </row>
    <row r="2833" spans="1:10" x14ac:dyDescent="0.25">
      <c r="A2833" s="487">
        <v>92982</v>
      </c>
      <c r="B2833" s="6" t="s">
        <v>2301</v>
      </c>
      <c r="C2833" s="6" t="s">
        <v>79</v>
      </c>
      <c r="D2833" s="6" t="s">
        <v>108</v>
      </c>
      <c r="E2833" s="487">
        <v>15.41</v>
      </c>
      <c r="F2833" s="487">
        <v>0.53</v>
      </c>
      <c r="G2833" s="487">
        <v>14.88</v>
      </c>
      <c r="H2833" s="487">
        <v>0</v>
      </c>
      <c r="I2833" s="487">
        <v>0</v>
      </c>
      <c r="J2833" s="487">
        <v>0</v>
      </c>
    </row>
    <row r="2834" spans="1:10" x14ac:dyDescent="0.25">
      <c r="A2834" s="487">
        <v>92984</v>
      </c>
      <c r="B2834" s="6" t="s">
        <v>2302</v>
      </c>
      <c r="C2834" s="6" t="s">
        <v>79</v>
      </c>
      <c r="D2834" s="6" t="s">
        <v>108</v>
      </c>
      <c r="E2834" s="487">
        <v>25.78</v>
      </c>
      <c r="F2834" s="487">
        <v>2.57</v>
      </c>
      <c r="G2834" s="487">
        <v>23.21</v>
      </c>
      <c r="H2834" s="487">
        <v>0</v>
      </c>
      <c r="I2834" s="487">
        <v>0</v>
      </c>
      <c r="J2834" s="487">
        <v>0</v>
      </c>
    </row>
    <row r="2835" spans="1:10" x14ac:dyDescent="0.25">
      <c r="A2835" s="487">
        <v>92986</v>
      </c>
      <c r="B2835" s="6" t="s">
        <v>2303</v>
      </c>
      <c r="C2835" s="6" t="s">
        <v>79</v>
      </c>
      <c r="D2835" s="6" t="s">
        <v>108</v>
      </c>
      <c r="E2835" s="487">
        <v>35.56</v>
      </c>
      <c r="F2835" s="487">
        <v>2.94</v>
      </c>
      <c r="G2835" s="487">
        <v>32.619999999999997</v>
      </c>
      <c r="H2835" s="487">
        <v>0</v>
      </c>
      <c r="I2835" s="487">
        <v>0</v>
      </c>
      <c r="J2835" s="487">
        <v>0</v>
      </c>
    </row>
    <row r="2836" spans="1:10" x14ac:dyDescent="0.25">
      <c r="A2836" s="487">
        <v>92988</v>
      </c>
      <c r="B2836" s="6" t="s">
        <v>2304</v>
      </c>
      <c r="C2836" s="6" t="s">
        <v>79</v>
      </c>
      <c r="D2836" s="6" t="s">
        <v>108</v>
      </c>
      <c r="E2836" s="487">
        <v>51.5</v>
      </c>
      <c r="F2836" s="487">
        <v>3.51</v>
      </c>
      <c r="G2836" s="487">
        <v>47.99</v>
      </c>
      <c r="H2836" s="487">
        <v>0</v>
      </c>
      <c r="I2836" s="487">
        <v>0</v>
      </c>
      <c r="J2836" s="487">
        <v>0</v>
      </c>
    </row>
    <row r="2837" spans="1:10" x14ac:dyDescent="0.25">
      <c r="A2837" s="487">
        <v>92990</v>
      </c>
      <c r="B2837" s="6" t="s">
        <v>2305</v>
      </c>
      <c r="C2837" s="6" t="s">
        <v>79</v>
      </c>
      <c r="D2837" s="6" t="s">
        <v>108</v>
      </c>
      <c r="E2837" s="487">
        <v>71.22</v>
      </c>
      <c r="F2837" s="487">
        <v>4.25</v>
      </c>
      <c r="G2837" s="487">
        <v>66.97</v>
      </c>
      <c r="H2837" s="487">
        <v>0</v>
      </c>
      <c r="I2837" s="487">
        <v>0</v>
      </c>
      <c r="J2837" s="487">
        <v>0</v>
      </c>
    </row>
    <row r="2838" spans="1:10" x14ac:dyDescent="0.25">
      <c r="A2838" s="487">
        <v>92992</v>
      </c>
      <c r="B2838" s="6" t="s">
        <v>2306</v>
      </c>
      <c r="C2838" s="6" t="s">
        <v>79</v>
      </c>
      <c r="D2838" s="6" t="s">
        <v>108</v>
      </c>
      <c r="E2838" s="487">
        <v>92.05</v>
      </c>
      <c r="F2838" s="487">
        <v>5.19</v>
      </c>
      <c r="G2838" s="487">
        <v>86.86</v>
      </c>
      <c r="H2838" s="487">
        <v>0</v>
      </c>
      <c r="I2838" s="487">
        <v>0</v>
      </c>
      <c r="J2838" s="487">
        <v>0</v>
      </c>
    </row>
    <row r="2839" spans="1:10" x14ac:dyDescent="0.25">
      <c r="A2839" s="487">
        <v>92994</v>
      </c>
      <c r="B2839" s="6" t="s">
        <v>2307</v>
      </c>
      <c r="C2839" s="6" t="s">
        <v>79</v>
      </c>
      <c r="D2839" s="6" t="s">
        <v>108</v>
      </c>
      <c r="E2839" s="487">
        <v>119.53</v>
      </c>
      <c r="F2839" s="487">
        <v>6.15</v>
      </c>
      <c r="G2839" s="487">
        <v>113.38</v>
      </c>
      <c r="H2839" s="487">
        <v>0</v>
      </c>
      <c r="I2839" s="487">
        <v>0</v>
      </c>
      <c r="J2839" s="487">
        <v>0</v>
      </c>
    </row>
    <row r="2840" spans="1:10" x14ac:dyDescent="0.25">
      <c r="A2840" s="487">
        <v>92996</v>
      </c>
      <c r="B2840" s="6" t="s">
        <v>2308</v>
      </c>
      <c r="C2840" s="6" t="s">
        <v>79</v>
      </c>
      <c r="D2840" s="6" t="s">
        <v>108</v>
      </c>
      <c r="E2840" s="487">
        <v>144.58000000000001</v>
      </c>
      <c r="F2840" s="487">
        <v>7.26</v>
      </c>
      <c r="G2840" s="487">
        <v>137.32</v>
      </c>
      <c r="H2840" s="487">
        <v>0</v>
      </c>
      <c r="I2840" s="487">
        <v>0</v>
      </c>
      <c r="J2840" s="487">
        <v>0</v>
      </c>
    </row>
    <row r="2841" spans="1:10" x14ac:dyDescent="0.25">
      <c r="A2841" s="487">
        <v>92998</v>
      </c>
      <c r="B2841" s="6" t="s">
        <v>2309</v>
      </c>
      <c r="C2841" s="6" t="s">
        <v>79</v>
      </c>
      <c r="D2841" s="6" t="s">
        <v>108</v>
      </c>
      <c r="E2841" s="487">
        <v>177.16</v>
      </c>
      <c r="F2841" s="487">
        <v>8.58</v>
      </c>
      <c r="G2841" s="487">
        <v>168.58</v>
      </c>
      <c r="H2841" s="487">
        <v>0</v>
      </c>
      <c r="I2841" s="487">
        <v>0</v>
      </c>
      <c r="J2841" s="487">
        <v>0</v>
      </c>
    </row>
    <row r="2842" spans="1:10" x14ac:dyDescent="0.25">
      <c r="A2842" s="487">
        <v>93000</v>
      </c>
      <c r="B2842" s="6" t="s">
        <v>2310</v>
      </c>
      <c r="C2842" s="6" t="s">
        <v>79</v>
      </c>
      <c r="D2842" s="6" t="s">
        <v>108</v>
      </c>
      <c r="E2842" s="487">
        <v>234.47</v>
      </c>
      <c r="F2842" s="487">
        <v>10.66</v>
      </c>
      <c r="G2842" s="487">
        <v>223.81</v>
      </c>
      <c r="H2842" s="487">
        <v>0</v>
      </c>
      <c r="I2842" s="487">
        <v>0</v>
      </c>
      <c r="J2842" s="487">
        <v>0</v>
      </c>
    </row>
    <row r="2843" spans="1:10" x14ac:dyDescent="0.25">
      <c r="A2843" s="487">
        <v>93002</v>
      </c>
      <c r="B2843" s="6" t="s">
        <v>2311</v>
      </c>
      <c r="C2843" s="6" t="s">
        <v>79</v>
      </c>
      <c r="D2843" s="6" t="s">
        <v>108</v>
      </c>
      <c r="E2843" s="487">
        <v>303.06</v>
      </c>
      <c r="F2843" s="487">
        <v>12.92</v>
      </c>
      <c r="G2843" s="487">
        <v>290.14</v>
      </c>
      <c r="H2843" s="487">
        <v>0</v>
      </c>
      <c r="I2843" s="487">
        <v>0</v>
      </c>
      <c r="J2843" s="487">
        <v>0</v>
      </c>
    </row>
    <row r="2844" spans="1:10" x14ac:dyDescent="0.25">
      <c r="A2844" s="487">
        <v>101884</v>
      </c>
      <c r="B2844" s="6" t="s">
        <v>2312</v>
      </c>
      <c r="C2844" s="6" t="s">
        <v>79</v>
      </c>
      <c r="D2844" s="6" t="s">
        <v>108</v>
      </c>
      <c r="E2844" s="487">
        <v>9.89</v>
      </c>
      <c r="F2844" s="487">
        <v>0.15</v>
      </c>
      <c r="G2844" s="487">
        <v>9.74</v>
      </c>
      <c r="H2844" s="487">
        <v>0</v>
      </c>
      <c r="I2844" s="487">
        <v>0</v>
      </c>
      <c r="J2844" s="487">
        <v>0</v>
      </c>
    </row>
    <row r="2845" spans="1:10" x14ac:dyDescent="0.25">
      <c r="A2845" s="487">
        <v>101885</v>
      </c>
      <c r="B2845" s="6" t="s">
        <v>2313</v>
      </c>
      <c r="C2845" s="6" t="s">
        <v>79</v>
      </c>
      <c r="D2845" s="6" t="s">
        <v>108</v>
      </c>
      <c r="E2845" s="487">
        <v>9.44</v>
      </c>
      <c r="F2845" s="487">
        <v>0.15</v>
      </c>
      <c r="G2845" s="487">
        <v>9.2899999999999991</v>
      </c>
      <c r="H2845" s="487">
        <v>0</v>
      </c>
      <c r="I2845" s="487">
        <v>0</v>
      </c>
      <c r="J2845" s="487">
        <v>0</v>
      </c>
    </row>
    <row r="2846" spans="1:10" x14ac:dyDescent="0.25">
      <c r="A2846" s="487">
        <v>101886</v>
      </c>
      <c r="B2846" s="6" t="s">
        <v>2314</v>
      </c>
      <c r="C2846" s="6" t="s">
        <v>79</v>
      </c>
      <c r="D2846" s="6" t="s">
        <v>108</v>
      </c>
      <c r="E2846" s="487">
        <v>14.22</v>
      </c>
      <c r="F2846" s="487">
        <v>0.28000000000000003</v>
      </c>
      <c r="G2846" s="487">
        <v>13.94</v>
      </c>
      <c r="H2846" s="487">
        <v>0</v>
      </c>
      <c r="I2846" s="487">
        <v>0</v>
      </c>
      <c r="J2846" s="487">
        <v>0</v>
      </c>
    </row>
    <row r="2847" spans="1:10" x14ac:dyDescent="0.25">
      <c r="A2847" s="487">
        <v>101887</v>
      </c>
      <c r="B2847" s="6" t="s">
        <v>2315</v>
      </c>
      <c r="C2847" s="6" t="s">
        <v>79</v>
      </c>
      <c r="D2847" s="6" t="s">
        <v>108</v>
      </c>
      <c r="E2847" s="487">
        <v>15.09</v>
      </c>
      <c r="F2847" s="487">
        <v>0.28000000000000003</v>
      </c>
      <c r="G2847" s="487">
        <v>14.81</v>
      </c>
      <c r="H2847" s="487">
        <v>0</v>
      </c>
      <c r="I2847" s="487">
        <v>0</v>
      </c>
      <c r="J2847" s="487">
        <v>0</v>
      </c>
    </row>
    <row r="2848" spans="1:10" x14ac:dyDescent="0.25">
      <c r="A2848" s="487">
        <v>101888</v>
      </c>
      <c r="B2848" s="6" t="s">
        <v>2316</v>
      </c>
      <c r="C2848" s="6" t="s">
        <v>79</v>
      </c>
      <c r="D2848" s="6" t="s">
        <v>108</v>
      </c>
      <c r="E2848" s="487">
        <v>22.29</v>
      </c>
      <c r="F2848" s="487">
        <v>0.49</v>
      </c>
      <c r="G2848" s="487">
        <v>21.8</v>
      </c>
      <c r="H2848" s="487">
        <v>0</v>
      </c>
      <c r="I2848" s="487">
        <v>0</v>
      </c>
      <c r="J2848" s="487">
        <v>0</v>
      </c>
    </row>
    <row r="2849" spans="1:10" x14ac:dyDescent="0.25">
      <c r="A2849" s="487">
        <v>101889</v>
      </c>
      <c r="B2849" s="6" t="s">
        <v>2317</v>
      </c>
      <c r="C2849" s="6" t="s">
        <v>79</v>
      </c>
      <c r="D2849" s="6" t="s">
        <v>108</v>
      </c>
      <c r="E2849" s="487">
        <v>23.42</v>
      </c>
      <c r="F2849" s="487">
        <v>0.49</v>
      </c>
      <c r="G2849" s="487">
        <v>22.93</v>
      </c>
      <c r="H2849" s="487">
        <v>0</v>
      </c>
      <c r="I2849" s="487">
        <v>0</v>
      </c>
      <c r="J2849" s="487">
        <v>0</v>
      </c>
    </row>
    <row r="2850" spans="1:10" x14ac:dyDescent="0.25">
      <c r="A2850" s="487">
        <v>91936</v>
      </c>
      <c r="B2850" s="6" t="s">
        <v>9887</v>
      </c>
      <c r="C2850" s="6" t="s">
        <v>40</v>
      </c>
      <c r="D2850" s="6" t="s">
        <v>108</v>
      </c>
      <c r="E2850" s="487">
        <v>18.649999999999999</v>
      </c>
      <c r="F2850" s="487">
        <v>9.4499999999999993</v>
      </c>
      <c r="G2850" s="487">
        <v>9.1999999999999993</v>
      </c>
      <c r="H2850" s="487">
        <v>0</v>
      </c>
      <c r="I2850" s="487">
        <v>0</v>
      </c>
      <c r="J2850" s="487">
        <v>0</v>
      </c>
    </row>
    <row r="2851" spans="1:10" x14ac:dyDescent="0.25">
      <c r="A2851" s="487">
        <v>91937</v>
      </c>
      <c r="B2851" s="6" t="s">
        <v>9888</v>
      </c>
      <c r="C2851" s="6" t="s">
        <v>40</v>
      </c>
      <c r="D2851" s="6" t="s">
        <v>108</v>
      </c>
      <c r="E2851" s="487">
        <v>16.559999999999999</v>
      </c>
      <c r="F2851" s="487">
        <v>9.4499999999999993</v>
      </c>
      <c r="G2851" s="487">
        <v>7.11</v>
      </c>
      <c r="H2851" s="487">
        <v>0</v>
      </c>
      <c r="I2851" s="487">
        <v>0</v>
      </c>
      <c r="J2851" s="487">
        <v>0</v>
      </c>
    </row>
    <row r="2852" spans="1:10" x14ac:dyDescent="0.25">
      <c r="A2852" s="487">
        <v>91939</v>
      </c>
      <c r="B2852" s="6" t="s">
        <v>9889</v>
      </c>
      <c r="C2852" s="6" t="s">
        <v>40</v>
      </c>
      <c r="D2852" s="6" t="s">
        <v>108</v>
      </c>
      <c r="E2852" s="487">
        <v>32.65</v>
      </c>
      <c r="F2852" s="487">
        <v>23.58</v>
      </c>
      <c r="G2852" s="487">
        <v>9.07</v>
      </c>
      <c r="H2852" s="487">
        <v>0</v>
      </c>
      <c r="I2852" s="487">
        <v>0</v>
      </c>
      <c r="J2852" s="487">
        <v>0</v>
      </c>
    </row>
    <row r="2853" spans="1:10" x14ac:dyDescent="0.25">
      <c r="A2853" s="487">
        <v>91940</v>
      </c>
      <c r="B2853" s="6" t="s">
        <v>9890</v>
      </c>
      <c r="C2853" s="6" t="s">
        <v>40</v>
      </c>
      <c r="D2853" s="6" t="s">
        <v>108</v>
      </c>
      <c r="E2853" s="487">
        <v>18.78</v>
      </c>
      <c r="F2853" s="487">
        <v>12.54</v>
      </c>
      <c r="G2853" s="487">
        <v>6.24</v>
      </c>
      <c r="H2853" s="487">
        <v>0</v>
      </c>
      <c r="I2853" s="487">
        <v>0</v>
      </c>
      <c r="J2853" s="487">
        <v>0</v>
      </c>
    </row>
    <row r="2854" spans="1:10" x14ac:dyDescent="0.25">
      <c r="A2854" s="487">
        <v>91941</v>
      </c>
      <c r="B2854" s="6" t="s">
        <v>9891</v>
      </c>
      <c r="C2854" s="6" t="s">
        <v>40</v>
      </c>
      <c r="D2854" s="6" t="s">
        <v>108</v>
      </c>
      <c r="E2854" s="487">
        <v>11.99</v>
      </c>
      <c r="F2854" s="487">
        <v>7.15</v>
      </c>
      <c r="G2854" s="487">
        <v>4.84</v>
      </c>
      <c r="H2854" s="487">
        <v>0</v>
      </c>
      <c r="I2854" s="487">
        <v>0</v>
      </c>
      <c r="J2854" s="487">
        <v>0</v>
      </c>
    </row>
    <row r="2855" spans="1:10" x14ac:dyDescent="0.25">
      <c r="A2855" s="487">
        <v>91942</v>
      </c>
      <c r="B2855" s="6" t="s">
        <v>9892</v>
      </c>
      <c r="C2855" s="6" t="s">
        <v>40</v>
      </c>
      <c r="D2855" s="6" t="s">
        <v>108</v>
      </c>
      <c r="E2855" s="487">
        <v>36.450000000000003</v>
      </c>
      <c r="F2855" s="487">
        <v>24.42</v>
      </c>
      <c r="G2855" s="487">
        <v>12.03</v>
      </c>
      <c r="H2855" s="487">
        <v>0</v>
      </c>
      <c r="I2855" s="487">
        <v>0</v>
      </c>
      <c r="J2855" s="487">
        <v>0</v>
      </c>
    </row>
    <row r="2856" spans="1:10" x14ac:dyDescent="0.25">
      <c r="A2856" s="487">
        <v>91943</v>
      </c>
      <c r="B2856" s="6" t="s">
        <v>9893</v>
      </c>
      <c r="C2856" s="6" t="s">
        <v>40</v>
      </c>
      <c r="D2856" s="6" t="s">
        <v>108</v>
      </c>
      <c r="E2856" s="487">
        <v>22.11</v>
      </c>
      <c r="F2856" s="487">
        <v>12.98</v>
      </c>
      <c r="G2856" s="487">
        <v>9.1300000000000008</v>
      </c>
      <c r="H2856" s="487">
        <v>0</v>
      </c>
      <c r="I2856" s="487">
        <v>0</v>
      </c>
      <c r="J2856" s="487">
        <v>0</v>
      </c>
    </row>
    <row r="2857" spans="1:10" x14ac:dyDescent="0.25">
      <c r="A2857" s="487">
        <v>91944</v>
      </c>
      <c r="B2857" s="6" t="s">
        <v>9894</v>
      </c>
      <c r="C2857" s="6" t="s">
        <v>40</v>
      </c>
      <c r="D2857" s="6" t="s">
        <v>108</v>
      </c>
      <c r="E2857" s="487">
        <v>15.04</v>
      </c>
      <c r="F2857" s="487">
        <v>7.36</v>
      </c>
      <c r="G2857" s="487">
        <v>7.68</v>
      </c>
      <c r="H2857" s="487">
        <v>0</v>
      </c>
      <c r="I2857" s="487">
        <v>0</v>
      </c>
      <c r="J2857" s="487">
        <v>0</v>
      </c>
    </row>
    <row r="2858" spans="1:10" x14ac:dyDescent="0.25">
      <c r="A2858" s="487">
        <v>92865</v>
      </c>
      <c r="B2858" s="6" t="s">
        <v>9895</v>
      </c>
      <c r="C2858" s="6" t="s">
        <v>40</v>
      </c>
      <c r="D2858" s="6" t="s">
        <v>108</v>
      </c>
      <c r="E2858" s="487">
        <v>15.47</v>
      </c>
      <c r="F2858" s="487">
        <v>9.4600000000000009</v>
      </c>
      <c r="G2858" s="487">
        <v>6.01</v>
      </c>
      <c r="H2858" s="487">
        <v>0</v>
      </c>
      <c r="I2858" s="487">
        <v>0</v>
      </c>
      <c r="J2858" s="487">
        <v>0</v>
      </c>
    </row>
    <row r="2859" spans="1:10" x14ac:dyDescent="0.25">
      <c r="A2859" s="487">
        <v>92866</v>
      </c>
      <c r="B2859" s="6" t="s">
        <v>9896</v>
      </c>
      <c r="C2859" s="6" t="s">
        <v>40</v>
      </c>
      <c r="D2859" s="6" t="s">
        <v>108</v>
      </c>
      <c r="E2859" s="487">
        <v>13.51</v>
      </c>
      <c r="F2859" s="487">
        <v>9.4600000000000009</v>
      </c>
      <c r="G2859" s="487">
        <v>4.05</v>
      </c>
      <c r="H2859" s="487">
        <v>0</v>
      </c>
      <c r="I2859" s="487">
        <v>0</v>
      </c>
      <c r="J2859" s="487">
        <v>0</v>
      </c>
    </row>
    <row r="2860" spans="1:10" x14ac:dyDescent="0.25">
      <c r="A2860" s="487">
        <v>92867</v>
      </c>
      <c r="B2860" s="6" t="s">
        <v>9897</v>
      </c>
      <c r="C2860" s="6" t="s">
        <v>40</v>
      </c>
      <c r="D2860" s="6" t="s">
        <v>108</v>
      </c>
      <c r="E2860" s="487">
        <v>31.73</v>
      </c>
      <c r="F2860" s="487">
        <v>23.59</v>
      </c>
      <c r="G2860" s="487">
        <v>8.14</v>
      </c>
      <c r="H2860" s="487">
        <v>0</v>
      </c>
      <c r="I2860" s="487">
        <v>0</v>
      </c>
      <c r="J2860" s="487">
        <v>0</v>
      </c>
    </row>
    <row r="2861" spans="1:10" x14ac:dyDescent="0.25">
      <c r="A2861" s="487">
        <v>92868</v>
      </c>
      <c r="B2861" s="6" t="s">
        <v>9898</v>
      </c>
      <c r="C2861" s="6" t="s">
        <v>40</v>
      </c>
      <c r="D2861" s="6" t="s">
        <v>108</v>
      </c>
      <c r="E2861" s="487">
        <v>17.86</v>
      </c>
      <c r="F2861" s="487">
        <v>12.55</v>
      </c>
      <c r="G2861" s="487">
        <v>5.31</v>
      </c>
      <c r="H2861" s="487">
        <v>0</v>
      </c>
      <c r="I2861" s="487">
        <v>0</v>
      </c>
      <c r="J2861" s="487">
        <v>0</v>
      </c>
    </row>
    <row r="2862" spans="1:10" x14ac:dyDescent="0.25">
      <c r="A2862" s="487">
        <v>92869</v>
      </c>
      <c r="B2862" s="6" t="s">
        <v>9899</v>
      </c>
      <c r="C2862" s="6" t="s">
        <v>40</v>
      </c>
      <c r="D2862" s="6" t="s">
        <v>108</v>
      </c>
      <c r="E2862" s="487">
        <v>11.07</v>
      </c>
      <c r="F2862" s="487">
        <v>7.16</v>
      </c>
      <c r="G2862" s="487">
        <v>3.91</v>
      </c>
      <c r="H2862" s="487">
        <v>0</v>
      </c>
      <c r="I2862" s="487">
        <v>0</v>
      </c>
      <c r="J2862" s="487">
        <v>0</v>
      </c>
    </row>
    <row r="2863" spans="1:10" x14ac:dyDescent="0.25">
      <c r="A2863" s="487">
        <v>92870</v>
      </c>
      <c r="B2863" s="6" t="s">
        <v>9900</v>
      </c>
      <c r="C2863" s="6" t="s">
        <v>40</v>
      </c>
      <c r="D2863" s="6" t="s">
        <v>108</v>
      </c>
      <c r="E2863" s="487">
        <v>34.840000000000003</v>
      </c>
      <c r="F2863" s="487">
        <v>24.42</v>
      </c>
      <c r="G2863" s="487">
        <v>10.42</v>
      </c>
      <c r="H2863" s="487">
        <v>0</v>
      </c>
      <c r="I2863" s="487">
        <v>0</v>
      </c>
      <c r="J2863" s="487">
        <v>0</v>
      </c>
    </row>
    <row r="2864" spans="1:10" x14ac:dyDescent="0.25">
      <c r="A2864" s="487">
        <v>92871</v>
      </c>
      <c r="B2864" s="6" t="s">
        <v>9901</v>
      </c>
      <c r="C2864" s="6" t="s">
        <v>40</v>
      </c>
      <c r="D2864" s="6" t="s">
        <v>108</v>
      </c>
      <c r="E2864" s="487">
        <v>20.5</v>
      </c>
      <c r="F2864" s="487">
        <v>12.99</v>
      </c>
      <c r="G2864" s="487">
        <v>7.51</v>
      </c>
      <c r="H2864" s="487">
        <v>0</v>
      </c>
      <c r="I2864" s="487">
        <v>0</v>
      </c>
      <c r="J2864" s="487">
        <v>0</v>
      </c>
    </row>
    <row r="2865" spans="1:10" x14ac:dyDescent="0.25">
      <c r="A2865" s="487">
        <v>92872</v>
      </c>
      <c r="B2865" s="6" t="s">
        <v>9902</v>
      </c>
      <c r="C2865" s="6" t="s">
        <v>40</v>
      </c>
      <c r="D2865" s="6" t="s">
        <v>108</v>
      </c>
      <c r="E2865" s="487">
        <v>13.43</v>
      </c>
      <c r="F2865" s="487">
        <v>7.38</v>
      </c>
      <c r="G2865" s="487">
        <v>6.05</v>
      </c>
      <c r="H2865" s="487">
        <v>0</v>
      </c>
      <c r="I2865" s="487">
        <v>0</v>
      </c>
      <c r="J2865" s="487">
        <v>0</v>
      </c>
    </row>
    <row r="2866" spans="1:10" x14ac:dyDescent="0.25">
      <c r="A2866" s="487">
        <v>95777</v>
      </c>
      <c r="B2866" s="6" t="s">
        <v>9903</v>
      </c>
      <c r="C2866" s="6" t="s">
        <v>40</v>
      </c>
      <c r="D2866" s="6" t="s">
        <v>108</v>
      </c>
      <c r="E2866" s="487">
        <v>27.48</v>
      </c>
      <c r="F2866" s="487">
        <v>9.77</v>
      </c>
      <c r="G2866" s="487">
        <v>17.71</v>
      </c>
      <c r="H2866" s="487">
        <v>0</v>
      </c>
      <c r="I2866" s="487">
        <v>0</v>
      </c>
      <c r="J2866" s="487">
        <v>0</v>
      </c>
    </row>
    <row r="2867" spans="1:10" x14ac:dyDescent="0.25">
      <c r="A2867" s="487">
        <v>95778</v>
      </c>
      <c r="B2867" s="6" t="s">
        <v>9904</v>
      </c>
      <c r="C2867" s="6" t="s">
        <v>40</v>
      </c>
      <c r="D2867" s="6" t="s">
        <v>108</v>
      </c>
      <c r="E2867" s="487">
        <v>30.61</v>
      </c>
      <c r="F2867" s="487">
        <v>11.58</v>
      </c>
      <c r="G2867" s="487">
        <v>19.03</v>
      </c>
      <c r="H2867" s="487">
        <v>0</v>
      </c>
      <c r="I2867" s="487">
        <v>0</v>
      </c>
      <c r="J2867" s="487">
        <v>0</v>
      </c>
    </row>
    <row r="2868" spans="1:10" x14ac:dyDescent="0.25">
      <c r="A2868" s="487">
        <v>95779</v>
      </c>
      <c r="B2868" s="6" t="s">
        <v>9905</v>
      </c>
      <c r="C2868" s="6" t="s">
        <v>40</v>
      </c>
      <c r="D2868" s="6" t="s">
        <v>108</v>
      </c>
      <c r="E2868" s="487">
        <v>25.47</v>
      </c>
      <c r="F2868" s="487">
        <v>9.7799999999999994</v>
      </c>
      <c r="G2868" s="487">
        <v>15.69</v>
      </c>
      <c r="H2868" s="487">
        <v>0</v>
      </c>
      <c r="I2868" s="487">
        <v>0</v>
      </c>
      <c r="J2868" s="487">
        <v>0</v>
      </c>
    </row>
    <row r="2869" spans="1:10" x14ac:dyDescent="0.25">
      <c r="A2869" s="487">
        <v>95780</v>
      </c>
      <c r="B2869" s="6" t="s">
        <v>9906</v>
      </c>
      <c r="C2869" s="6" t="s">
        <v>40</v>
      </c>
      <c r="D2869" s="6" t="s">
        <v>108</v>
      </c>
      <c r="E2869" s="487">
        <v>32.82</v>
      </c>
      <c r="F2869" s="487">
        <v>10.83</v>
      </c>
      <c r="G2869" s="487">
        <v>21.99</v>
      </c>
      <c r="H2869" s="487">
        <v>0</v>
      </c>
      <c r="I2869" s="487">
        <v>0</v>
      </c>
      <c r="J2869" s="487">
        <v>0</v>
      </c>
    </row>
    <row r="2870" spans="1:10" x14ac:dyDescent="0.25">
      <c r="A2870" s="487">
        <v>95781</v>
      </c>
      <c r="B2870" s="6" t="s">
        <v>9907</v>
      </c>
      <c r="C2870" s="6" t="s">
        <v>40</v>
      </c>
      <c r="D2870" s="6" t="s">
        <v>108</v>
      </c>
      <c r="E2870" s="487">
        <v>37.07</v>
      </c>
      <c r="F2870" s="487">
        <v>13.71</v>
      </c>
      <c r="G2870" s="487">
        <v>23.36</v>
      </c>
      <c r="H2870" s="487">
        <v>0</v>
      </c>
      <c r="I2870" s="487">
        <v>0</v>
      </c>
      <c r="J2870" s="487">
        <v>0</v>
      </c>
    </row>
    <row r="2871" spans="1:10" x14ac:dyDescent="0.25">
      <c r="A2871" s="487">
        <v>95782</v>
      </c>
      <c r="B2871" s="6" t="s">
        <v>9908</v>
      </c>
      <c r="C2871" s="6" t="s">
        <v>40</v>
      </c>
      <c r="D2871" s="6" t="s">
        <v>108</v>
      </c>
      <c r="E2871" s="487">
        <v>35.130000000000003</v>
      </c>
      <c r="F2871" s="487">
        <v>10.83</v>
      </c>
      <c r="G2871" s="487">
        <v>24.3</v>
      </c>
      <c r="H2871" s="487">
        <v>0</v>
      </c>
      <c r="I2871" s="487">
        <v>0</v>
      </c>
      <c r="J2871" s="487">
        <v>0</v>
      </c>
    </row>
    <row r="2872" spans="1:10" x14ac:dyDescent="0.25">
      <c r="A2872" s="487">
        <v>95785</v>
      </c>
      <c r="B2872" s="6" t="s">
        <v>9909</v>
      </c>
      <c r="C2872" s="6" t="s">
        <v>40</v>
      </c>
      <c r="D2872" s="6" t="s">
        <v>108</v>
      </c>
      <c r="E2872" s="487">
        <v>41.64</v>
      </c>
      <c r="F2872" s="487">
        <v>12.31</v>
      </c>
      <c r="G2872" s="487">
        <v>29.33</v>
      </c>
      <c r="H2872" s="487">
        <v>0</v>
      </c>
      <c r="I2872" s="487">
        <v>0</v>
      </c>
      <c r="J2872" s="487">
        <v>0</v>
      </c>
    </row>
    <row r="2873" spans="1:10" x14ac:dyDescent="0.25">
      <c r="A2873" s="487">
        <v>95787</v>
      </c>
      <c r="B2873" s="6" t="s">
        <v>9910</v>
      </c>
      <c r="C2873" s="6" t="s">
        <v>40</v>
      </c>
      <c r="D2873" s="6" t="s">
        <v>108</v>
      </c>
      <c r="E2873" s="487">
        <v>30.43</v>
      </c>
      <c r="F2873" s="487">
        <v>13.41</v>
      </c>
      <c r="G2873" s="487">
        <v>17.02</v>
      </c>
      <c r="H2873" s="487">
        <v>0</v>
      </c>
      <c r="I2873" s="487">
        <v>0</v>
      </c>
      <c r="J2873" s="487">
        <v>0</v>
      </c>
    </row>
    <row r="2874" spans="1:10" x14ac:dyDescent="0.25">
      <c r="A2874" s="487">
        <v>95789</v>
      </c>
      <c r="B2874" s="6" t="s">
        <v>9911</v>
      </c>
      <c r="C2874" s="6" t="s">
        <v>40</v>
      </c>
      <c r="D2874" s="6" t="s">
        <v>108</v>
      </c>
      <c r="E2874" s="487">
        <v>41.68</v>
      </c>
      <c r="F2874" s="487">
        <v>16.579999999999998</v>
      </c>
      <c r="G2874" s="487">
        <v>25.1</v>
      </c>
      <c r="H2874" s="487">
        <v>0</v>
      </c>
      <c r="I2874" s="487">
        <v>0</v>
      </c>
      <c r="J2874" s="487">
        <v>0</v>
      </c>
    </row>
    <row r="2875" spans="1:10" x14ac:dyDescent="0.25">
      <c r="A2875" s="487">
        <v>95791</v>
      </c>
      <c r="B2875" s="6" t="s">
        <v>9912</v>
      </c>
      <c r="C2875" s="6" t="s">
        <v>40</v>
      </c>
      <c r="D2875" s="6" t="s">
        <v>108</v>
      </c>
      <c r="E2875" s="487">
        <v>58.19</v>
      </c>
      <c r="F2875" s="487">
        <v>21.03</v>
      </c>
      <c r="G2875" s="487">
        <v>37.159999999999997</v>
      </c>
      <c r="H2875" s="487">
        <v>0</v>
      </c>
      <c r="I2875" s="487">
        <v>0</v>
      </c>
      <c r="J2875" s="487">
        <v>0</v>
      </c>
    </row>
    <row r="2876" spans="1:10" x14ac:dyDescent="0.25">
      <c r="A2876" s="487">
        <v>95795</v>
      </c>
      <c r="B2876" s="6" t="s">
        <v>9913</v>
      </c>
      <c r="C2876" s="6" t="s">
        <v>40</v>
      </c>
      <c r="D2876" s="6" t="s">
        <v>108</v>
      </c>
      <c r="E2876" s="487">
        <v>34.65</v>
      </c>
      <c r="F2876" s="487">
        <v>15.23</v>
      </c>
      <c r="G2876" s="487">
        <v>19.420000000000002</v>
      </c>
      <c r="H2876" s="487">
        <v>0</v>
      </c>
      <c r="I2876" s="487">
        <v>0</v>
      </c>
      <c r="J2876" s="487">
        <v>0</v>
      </c>
    </row>
    <row r="2877" spans="1:10" x14ac:dyDescent="0.25">
      <c r="A2877" s="487">
        <v>95796</v>
      </c>
      <c r="B2877" s="6" t="s">
        <v>9914</v>
      </c>
      <c r="C2877" s="6" t="s">
        <v>40</v>
      </c>
      <c r="D2877" s="6" t="s">
        <v>108</v>
      </c>
      <c r="E2877" s="487">
        <v>48.91</v>
      </c>
      <c r="F2877" s="487">
        <v>19.440000000000001</v>
      </c>
      <c r="G2877" s="487">
        <v>29.47</v>
      </c>
      <c r="H2877" s="487">
        <v>0</v>
      </c>
      <c r="I2877" s="487">
        <v>0</v>
      </c>
      <c r="J2877" s="487">
        <v>0</v>
      </c>
    </row>
    <row r="2878" spans="1:10" x14ac:dyDescent="0.25">
      <c r="A2878" s="487">
        <v>95797</v>
      </c>
      <c r="B2878" s="6" t="s">
        <v>9915</v>
      </c>
      <c r="C2878" s="6" t="s">
        <v>40</v>
      </c>
      <c r="D2878" s="6" t="s">
        <v>108</v>
      </c>
      <c r="E2878" s="487">
        <v>67.790000000000006</v>
      </c>
      <c r="F2878" s="487">
        <v>25.37</v>
      </c>
      <c r="G2878" s="487">
        <v>42.42</v>
      </c>
      <c r="H2878" s="487">
        <v>0</v>
      </c>
      <c r="I2878" s="487">
        <v>0</v>
      </c>
      <c r="J2878" s="487">
        <v>0</v>
      </c>
    </row>
    <row r="2879" spans="1:10" x14ac:dyDescent="0.25">
      <c r="A2879" s="487">
        <v>95801</v>
      </c>
      <c r="B2879" s="6" t="s">
        <v>9916</v>
      </c>
      <c r="C2879" s="6" t="s">
        <v>40</v>
      </c>
      <c r="D2879" s="6" t="s">
        <v>108</v>
      </c>
      <c r="E2879" s="487">
        <v>41.62</v>
      </c>
      <c r="F2879" s="487">
        <v>17.04</v>
      </c>
      <c r="G2879" s="487">
        <v>24.58</v>
      </c>
      <c r="H2879" s="487">
        <v>0</v>
      </c>
      <c r="I2879" s="487">
        <v>0</v>
      </c>
      <c r="J2879" s="487">
        <v>0</v>
      </c>
    </row>
    <row r="2880" spans="1:10" x14ac:dyDescent="0.25">
      <c r="A2880" s="487">
        <v>95802</v>
      </c>
      <c r="B2880" s="6" t="s">
        <v>9917</v>
      </c>
      <c r="C2880" s="6" t="s">
        <v>40</v>
      </c>
      <c r="D2880" s="6" t="s">
        <v>108</v>
      </c>
      <c r="E2880" s="487">
        <v>51.51</v>
      </c>
      <c r="F2880" s="487">
        <v>22.34</v>
      </c>
      <c r="G2880" s="487">
        <v>29.17</v>
      </c>
      <c r="H2880" s="487">
        <v>0</v>
      </c>
      <c r="I2880" s="487">
        <v>0</v>
      </c>
      <c r="J2880" s="487">
        <v>0</v>
      </c>
    </row>
    <row r="2881" spans="1:10" x14ac:dyDescent="0.25">
      <c r="A2881" s="487">
        <v>95803</v>
      </c>
      <c r="B2881" s="6" t="s">
        <v>9918</v>
      </c>
      <c r="C2881" s="6" t="s">
        <v>40</v>
      </c>
      <c r="D2881" s="6" t="s">
        <v>108</v>
      </c>
      <c r="E2881" s="487">
        <v>75.290000000000006</v>
      </c>
      <c r="F2881" s="487">
        <v>29.75</v>
      </c>
      <c r="G2881" s="487">
        <v>45.54</v>
      </c>
      <c r="H2881" s="487">
        <v>0</v>
      </c>
      <c r="I2881" s="487">
        <v>0</v>
      </c>
      <c r="J2881" s="487">
        <v>0</v>
      </c>
    </row>
    <row r="2882" spans="1:10" x14ac:dyDescent="0.25">
      <c r="A2882" s="487">
        <v>95804</v>
      </c>
      <c r="B2882" s="6" t="s">
        <v>9919</v>
      </c>
      <c r="C2882" s="6" t="s">
        <v>40</v>
      </c>
      <c r="D2882" s="6" t="s">
        <v>108</v>
      </c>
      <c r="E2882" s="487">
        <v>23.41</v>
      </c>
      <c r="F2882" s="487">
        <v>9.1199999999999992</v>
      </c>
      <c r="G2882" s="487">
        <v>14.29</v>
      </c>
      <c r="H2882" s="487">
        <v>0</v>
      </c>
      <c r="I2882" s="487">
        <v>0</v>
      </c>
      <c r="J2882" s="487">
        <v>0</v>
      </c>
    </row>
    <row r="2883" spans="1:10" x14ac:dyDescent="0.25">
      <c r="A2883" s="487">
        <v>95805</v>
      </c>
      <c r="B2883" s="6" t="s">
        <v>9920</v>
      </c>
      <c r="C2883" s="6" t="s">
        <v>40</v>
      </c>
      <c r="D2883" s="6" t="s">
        <v>108</v>
      </c>
      <c r="E2883" s="487">
        <v>24.74</v>
      </c>
      <c r="F2883" s="487">
        <v>10.19</v>
      </c>
      <c r="G2883" s="487">
        <v>14.55</v>
      </c>
      <c r="H2883" s="487">
        <v>0</v>
      </c>
      <c r="I2883" s="487">
        <v>0</v>
      </c>
      <c r="J2883" s="487">
        <v>0</v>
      </c>
    </row>
    <row r="2884" spans="1:10" x14ac:dyDescent="0.25">
      <c r="A2884" s="487">
        <v>95806</v>
      </c>
      <c r="B2884" s="6" t="s">
        <v>9921</v>
      </c>
      <c r="C2884" s="6" t="s">
        <v>40</v>
      </c>
      <c r="D2884" s="6" t="s">
        <v>108</v>
      </c>
      <c r="E2884" s="487">
        <v>27.11</v>
      </c>
      <c r="F2884" s="487">
        <v>11.68</v>
      </c>
      <c r="G2884" s="487">
        <v>15.43</v>
      </c>
      <c r="H2884" s="487">
        <v>0</v>
      </c>
      <c r="I2884" s="487">
        <v>0</v>
      </c>
      <c r="J2884" s="487">
        <v>0</v>
      </c>
    </row>
    <row r="2885" spans="1:10" x14ac:dyDescent="0.25">
      <c r="A2885" s="487">
        <v>95807</v>
      </c>
      <c r="B2885" s="6" t="s">
        <v>9922</v>
      </c>
      <c r="C2885" s="6" t="s">
        <v>40</v>
      </c>
      <c r="D2885" s="6" t="s">
        <v>108</v>
      </c>
      <c r="E2885" s="487">
        <v>27.46</v>
      </c>
      <c r="F2885" s="487">
        <v>11.46</v>
      </c>
      <c r="G2885" s="487">
        <v>16</v>
      </c>
      <c r="H2885" s="487">
        <v>0</v>
      </c>
      <c r="I2885" s="487">
        <v>0</v>
      </c>
      <c r="J2885" s="487">
        <v>0</v>
      </c>
    </row>
    <row r="2886" spans="1:10" x14ac:dyDescent="0.25">
      <c r="A2886" s="487">
        <v>95808</v>
      </c>
      <c r="B2886" s="6" t="s">
        <v>9923</v>
      </c>
      <c r="C2886" s="6" t="s">
        <v>40</v>
      </c>
      <c r="D2886" s="6" t="s">
        <v>108</v>
      </c>
      <c r="E2886" s="487">
        <v>31.45</v>
      </c>
      <c r="F2886" s="487">
        <v>14.63</v>
      </c>
      <c r="G2886" s="487">
        <v>16.82</v>
      </c>
      <c r="H2886" s="487">
        <v>0</v>
      </c>
      <c r="I2886" s="487">
        <v>0</v>
      </c>
      <c r="J2886" s="487">
        <v>0</v>
      </c>
    </row>
    <row r="2887" spans="1:10" x14ac:dyDescent="0.25">
      <c r="A2887" s="487">
        <v>95809</v>
      </c>
      <c r="B2887" s="6" t="s">
        <v>9924</v>
      </c>
      <c r="C2887" s="6" t="s">
        <v>40</v>
      </c>
      <c r="D2887" s="6" t="s">
        <v>108</v>
      </c>
      <c r="E2887" s="487">
        <v>39.049999999999997</v>
      </c>
      <c r="F2887" s="487">
        <v>19.07</v>
      </c>
      <c r="G2887" s="487">
        <v>19.98</v>
      </c>
      <c r="H2887" s="487">
        <v>0</v>
      </c>
      <c r="I2887" s="487">
        <v>0</v>
      </c>
      <c r="J2887" s="487">
        <v>0</v>
      </c>
    </row>
    <row r="2888" spans="1:10" x14ac:dyDescent="0.25">
      <c r="A2888" s="487">
        <v>95810</v>
      </c>
      <c r="B2888" s="6" t="s">
        <v>9925</v>
      </c>
      <c r="C2888" s="6" t="s">
        <v>40</v>
      </c>
      <c r="D2888" s="6" t="s">
        <v>108</v>
      </c>
      <c r="E2888" s="487">
        <v>16.53</v>
      </c>
      <c r="F2888" s="487">
        <v>3.49</v>
      </c>
      <c r="G2888" s="487">
        <v>13.04</v>
      </c>
      <c r="H2888" s="487">
        <v>0</v>
      </c>
      <c r="I2888" s="487">
        <v>0</v>
      </c>
      <c r="J2888" s="487">
        <v>0</v>
      </c>
    </row>
    <row r="2889" spans="1:10" x14ac:dyDescent="0.25">
      <c r="A2889" s="487">
        <v>95811</v>
      </c>
      <c r="B2889" s="6" t="s">
        <v>9926</v>
      </c>
      <c r="C2889" s="6" t="s">
        <v>40</v>
      </c>
      <c r="D2889" s="6" t="s">
        <v>108</v>
      </c>
      <c r="E2889" s="487">
        <v>20.53</v>
      </c>
      <c r="F2889" s="487">
        <v>6.67</v>
      </c>
      <c r="G2889" s="487">
        <v>13.86</v>
      </c>
      <c r="H2889" s="487">
        <v>0</v>
      </c>
      <c r="I2889" s="487">
        <v>0</v>
      </c>
      <c r="J2889" s="487">
        <v>0</v>
      </c>
    </row>
    <row r="2890" spans="1:10" x14ac:dyDescent="0.25">
      <c r="A2890" s="487">
        <v>95812</v>
      </c>
      <c r="B2890" s="6" t="s">
        <v>9927</v>
      </c>
      <c r="C2890" s="6" t="s">
        <v>40</v>
      </c>
      <c r="D2890" s="6" t="s">
        <v>108</v>
      </c>
      <c r="E2890" s="487">
        <v>28.12</v>
      </c>
      <c r="F2890" s="487">
        <v>11.13</v>
      </c>
      <c r="G2890" s="487">
        <v>16.989999999999998</v>
      </c>
      <c r="H2890" s="487">
        <v>0</v>
      </c>
      <c r="I2890" s="487">
        <v>0</v>
      </c>
      <c r="J2890" s="487">
        <v>0</v>
      </c>
    </row>
    <row r="2891" spans="1:10" x14ac:dyDescent="0.25">
      <c r="A2891" s="487">
        <v>95813</v>
      </c>
      <c r="B2891" s="6" t="s">
        <v>9928</v>
      </c>
      <c r="C2891" s="6" t="s">
        <v>40</v>
      </c>
      <c r="D2891" s="6" t="s">
        <v>108</v>
      </c>
      <c r="E2891" s="487">
        <v>19.260000000000002</v>
      </c>
      <c r="F2891" s="487">
        <v>4.6500000000000004</v>
      </c>
      <c r="G2891" s="487">
        <v>14.61</v>
      </c>
      <c r="H2891" s="487">
        <v>0</v>
      </c>
      <c r="I2891" s="487">
        <v>0</v>
      </c>
      <c r="J2891" s="487">
        <v>0</v>
      </c>
    </row>
    <row r="2892" spans="1:10" x14ac:dyDescent="0.25">
      <c r="A2892" s="487">
        <v>95814</v>
      </c>
      <c r="B2892" s="6" t="s">
        <v>9929</v>
      </c>
      <c r="C2892" s="6" t="s">
        <v>40</v>
      </c>
      <c r="D2892" s="6" t="s">
        <v>108</v>
      </c>
      <c r="E2892" s="487">
        <v>24.59</v>
      </c>
      <c r="F2892" s="487">
        <v>8.9</v>
      </c>
      <c r="G2892" s="487">
        <v>15.69</v>
      </c>
      <c r="H2892" s="487">
        <v>0</v>
      </c>
      <c r="I2892" s="487">
        <v>0</v>
      </c>
      <c r="J2892" s="487">
        <v>0</v>
      </c>
    </row>
    <row r="2893" spans="1:10" x14ac:dyDescent="0.25">
      <c r="A2893" s="487">
        <v>95815</v>
      </c>
      <c r="B2893" s="6" t="s">
        <v>9930</v>
      </c>
      <c r="C2893" s="6" t="s">
        <v>40</v>
      </c>
      <c r="D2893" s="6" t="s">
        <v>108</v>
      </c>
      <c r="E2893" s="487">
        <v>36.32</v>
      </c>
      <c r="F2893" s="487">
        <v>14.84</v>
      </c>
      <c r="G2893" s="487">
        <v>21.48</v>
      </c>
      <c r="H2893" s="487">
        <v>0</v>
      </c>
      <c r="I2893" s="487">
        <v>0</v>
      </c>
      <c r="J2893" s="487">
        <v>0</v>
      </c>
    </row>
    <row r="2894" spans="1:10" x14ac:dyDescent="0.25">
      <c r="A2894" s="487">
        <v>95816</v>
      </c>
      <c r="B2894" s="6" t="s">
        <v>9931</v>
      </c>
      <c r="C2894" s="6" t="s">
        <v>40</v>
      </c>
      <c r="D2894" s="6" t="s">
        <v>108</v>
      </c>
      <c r="E2894" s="487">
        <v>33.17</v>
      </c>
      <c r="F2894" s="487">
        <v>13.79</v>
      </c>
      <c r="G2894" s="487">
        <v>19.38</v>
      </c>
      <c r="H2894" s="487">
        <v>0</v>
      </c>
      <c r="I2894" s="487">
        <v>0</v>
      </c>
      <c r="J2894" s="487">
        <v>0</v>
      </c>
    </row>
    <row r="2895" spans="1:10" x14ac:dyDescent="0.25">
      <c r="A2895" s="487">
        <v>95817</v>
      </c>
      <c r="B2895" s="6" t="s">
        <v>9932</v>
      </c>
      <c r="C2895" s="6" t="s">
        <v>40</v>
      </c>
      <c r="D2895" s="6" t="s">
        <v>108</v>
      </c>
      <c r="E2895" s="487">
        <v>39.340000000000003</v>
      </c>
      <c r="F2895" s="487">
        <v>19.07</v>
      </c>
      <c r="G2895" s="487">
        <v>20.27</v>
      </c>
      <c r="H2895" s="487">
        <v>0</v>
      </c>
      <c r="I2895" s="487">
        <v>0</v>
      </c>
      <c r="J2895" s="487">
        <v>0</v>
      </c>
    </row>
    <row r="2896" spans="1:10" x14ac:dyDescent="0.25">
      <c r="A2896" s="487">
        <v>95818</v>
      </c>
      <c r="B2896" s="6" t="s">
        <v>9933</v>
      </c>
      <c r="C2896" s="6" t="s">
        <v>40</v>
      </c>
      <c r="D2896" s="6" t="s">
        <v>108</v>
      </c>
      <c r="E2896" s="487">
        <v>54.44</v>
      </c>
      <c r="F2896" s="487">
        <v>26.48</v>
      </c>
      <c r="G2896" s="487">
        <v>27.96</v>
      </c>
      <c r="H2896" s="487">
        <v>0</v>
      </c>
      <c r="I2896" s="487">
        <v>0</v>
      </c>
      <c r="J2896" s="487">
        <v>0</v>
      </c>
    </row>
    <row r="2897" spans="1:10" x14ac:dyDescent="0.25">
      <c r="A2897" s="487">
        <v>97881</v>
      </c>
      <c r="B2897" s="6" t="s">
        <v>2318</v>
      </c>
      <c r="C2897" s="6" t="s">
        <v>40</v>
      </c>
      <c r="D2897" s="6" t="s">
        <v>437</v>
      </c>
      <c r="E2897" s="487">
        <v>131.72</v>
      </c>
      <c r="F2897" s="487">
        <v>20.96</v>
      </c>
      <c r="G2897" s="487">
        <v>110.63</v>
      </c>
      <c r="H2897" s="487">
        <v>0.1</v>
      </c>
      <c r="I2897" s="487">
        <v>0</v>
      </c>
      <c r="J2897" s="487">
        <v>0.03</v>
      </c>
    </row>
    <row r="2898" spans="1:10" x14ac:dyDescent="0.25">
      <c r="A2898" s="487">
        <v>97882</v>
      </c>
      <c r="B2898" s="6" t="s">
        <v>2319</v>
      </c>
      <c r="C2898" s="6" t="s">
        <v>40</v>
      </c>
      <c r="D2898" s="6" t="s">
        <v>437</v>
      </c>
      <c r="E2898" s="487">
        <v>208.07</v>
      </c>
      <c r="F2898" s="487">
        <v>29.95</v>
      </c>
      <c r="G2898" s="487">
        <v>177.85</v>
      </c>
      <c r="H2898" s="487">
        <v>0.21</v>
      </c>
      <c r="I2898" s="487">
        <v>0</v>
      </c>
      <c r="J2898" s="487">
        <v>0.06</v>
      </c>
    </row>
    <row r="2899" spans="1:10" x14ac:dyDescent="0.25">
      <c r="A2899" s="487">
        <v>97883</v>
      </c>
      <c r="B2899" s="6" t="s">
        <v>2320</v>
      </c>
      <c r="C2899" s="6" t="s">
        <v>40</v>
      </c>
      <c r="D2899" s="6" t="s">
        <v>437</v>
      </c>
      <c r="E2899" s="487">
        <v>403.42</v>
      </c>
      <c r="F2899" s="487">
        <v>53.06</v>
      </c>
      <c r="G2899" s="487">
        <v>345.58</v>
      </c>
      <c r="H2899" s="487">
        <v>4.66</v>
      </c>
      <c r="I2899" s="487">
        <v>0</v>
      </c>
      <c r="J2899" s="487">
        <v>0.12</v>
      </c>
    </row>
    <row r="2900" spans="1:10" x14ac:dyDescent="0.25">
      <c r="A2900" s="487">
        <v>97884</v>
      </c>
      <c r="B2900" s="6" t="s">
        <v>2321</v>
      </c>
      <c r="C2900" s="6" t="s">
        <v>40</v>
      </c>
      <c r="D2900" s="6" t="s">
        <v>437</v>
      </c>
      <c r="E2900" s="487">
        <v>792.93</v>
      </c>
      <c r="F2900" s="487">
        <v>88.76</v>
      </c>
      <c r="G2900" s="487">
        <v>697.07</v>
      </c>
      <c r="H2900" s="487">
        <v>6.88</v>
      </c>
      <c r="I2900" s="487">
        <v>0</v>
      </c>
      <c r="J2900" s="487">
        <v>0.22</v>
      </c>
    </row>
    <row r="2901" spans="1:10" x14ac:dyDescent="0.25">
      <c r="A2901" s="487">
        <v>97885</v>
      </c>
      <c r="B2901" s="6" t="s">
        <v>2322</v>
      </c>
      <c r="C2901" s="6" t="s">
        <v>40</v>
      </c>
      <c r="D2901" s="6" t="s">
        <v>437</v>
      </c>
      <c r="E2901" s="488">
        <v>1222.43</v>
      </c>
      <c r="F2901" s="487">
        <v>121.17</v>
      </c>
      <c r="G2901" s="488">
        <v>1087.19</v>
      </c>
      <c r="H2901" s="487">
        <v>13.74</v>
      </c>
      <c r="I2901" s="487">
        <v>0</v>
      </c>
      <c r="J2901" s="487">
        <v>0.33</v>
      </c>
    </row>
    <row r="2902" spans="1:10" x14ac:dyDescent="0.25">
      <c r="A2902" s="487">
        <v>97886</v>
      </c>
      <c r="B2902" s="6" t="s">
        <v>2323</v>
      </c>
      <c r="C2902" s="6" t="s">
        <v>40</v>
      </c>
      <c r="D2902" s="6" t="s">
        <v>437</v>
      </c>
      <c r="E2902" s="487">
        <v>164.52</v>
      </c>
      <c r="F2902" s="487">
        <v>78.13</v>
      </c>
      <c r="G2902" s="487">
        <v>86.03</v>
      </c>
      <c r="H2902" s="487">
        <v>0.27</v>
      </c>
      <c r="I2902" s="487">
        <v>0</v>
      </c>
      <c r="J2902" s="487">
        <v>0.09</v>
      </c>
    </row>
    <row r="2903" spans="1:10" x14ac:dyDescent="0.25">
      <c r="A2903" s="487">
        <v>97887</v>
      </c>
      <c r="B2903" s="6" t="s">
        <v>2324</v>
      </c>
      <c r="C2903" s="6" t="s">
        <v>40</v>
      </c>
      <c r="D2903" s="6" t="s">
        <v>437</v>
      </c>
      <c r="E2903" s="487">
        <v>259.57</v>
      </c>
      <c r="F2903" s="487">
        <v>122.52</v>
      </c>
      <c r="G2903" s="487">
        <v>136.44</v>
      </c>
      <c r="H2903" s="487">
        <v>0.45</v>
      </c>
      <c r="I2903" s="487">
        <v>0</v>
      </c>
      <c r="J2903" s="487">
        <v>0.16</v>
      </c>
    </row>
    <row r="2904" spans="1:10" x14ac:dyDescent="0.25">
      <c r="A2904" s="487">
        <v>97888</v>
      </c>
      <c r="B2904" s="6" t="s">
        <v>2325</v>
      </c>
      <c r="C2904" s="6" t="s">
        <v>40</v>
      </c>
      <c r="D2904" s="6" t="s">
        <v>437</v>
      </c>
      <c r="E2904" s="487">
        <v>501.98</v>
      </c>
      <c r="F2904" s="487">
        <v>228.89</v>
      </c>
      <c r="G2904" s="487">
        <v>271.02</v>
      </c>
      <c r="H2904" s="487">
        <v>1.8</v>
      </c>
      <c r="I2904" s="487">
        <v>0</v>
      </c>
      <c r="J2904" s="487">
        <v>0.27</v>
      </c>
    </row>
    <row r="2905" spans="1:10" x14ac:dyDescent="0.25">
      <c r="A2905" s="487">
        <v>97889</v>
      </c>
      <c r="B2905" s="6" t="s">
        <v>2326</v>
      </c>
      <c r="C2905" s="6" t="s">
        <v>40</v>
      </c>
      <c r="D2905" s="6" t="s">
        <v>437</v>
      </c>
      <c r="E2905" s="487">
        <v>680.02</v>
      </c>
      <c r="F2905" s="487">
        <v>311.39</v>
      </c>
      <c r="G2905" s="487">
        <v>365.39</v>
      </c>
      <c r="H2905" s="487">
        <v>2.84</v>
      </c>
      <c r="I2905" s="487">
        <v>0</v>
      </c>
      <c r="J2905" s="487">
        <v>0.4</v>
      </c>
    </row>
    <row r="2906" spans="1:10" x14ac:dyDescent="0.25">
      <c r="A2906" s="487">
        <v>97890</v>
      </c>
      <c r="B2906" s="6" t="s">
        <v>2327</v>
      </c>
      <c r="C2906" s="6" t="s">
        <v>40</v>
      </c>
      <c r="D2906" s="6" t="s">
        <v>437</v>
      </c>
      <c r="E2906" s="487">
        <v>779.6</v>
      </c>
      <c r="F2906" s="487">
        <v>319.61</v>
      </c>
      <c r="G2906" s="487">
        <v>451.48</v>
      </c>
      <c r="H2906" s="487">
        <v>8.16</v>
      </c>
      <c r="I2906" s="487">
        <v>0</v>
      </c>
      <c r="J2906" s="487">
        <v>0.35</v>
      </c>
    </row>
    <row r="2907" spans="1:10" x14ac:dyDescent="0.25">
      <c r="A2907" s="487">
        <v>97891</v>
      </c>
      <c r="B2907" s="6" t="s">
        <v>2328</v>
      </c>
      <c r="C2907" s="6" t="s">
        <v>40</v>
      </c>
      <c r="D2907" s="6" t="s">
        <v>437</v>
      </c>
      <c r="E2907" s="487">
        <v>204.4</v>
      </c>
      <c r="F2907" s="487">
        <v>95.51</v>
      </c>
      <c r="G2907" s="487">
        <v>108.33</v>
      </c>
      <c r="H2907" s="487">
        <v>0.42</v>
      </c>
      <c r="I2907" s="487">
        <v>0</v>
      </c>
      <c r="J2907" s="487">
        <v>0.14000000000000001</v>
      </c>
    </row>
    <row r="2908" spans="1:10" x14ac:dyDescent="0.25">
      <c r="A2908" s="487">
        <v>97892</v>
      </c>
      <c r="B2908" s="6" t="s">
        <v>2329</v>
      </c>
      <c r="C2908" s="6" t="s">
        <v>40</v>
      </c>
      <c r="D2908" s="6" t="s">
        <v>437</v>
      </c>
      <c r="E2908" s="487">
        <v>385.34</v>
      </c>
      <c r="F2908" s="487">
        <v>171.81</v>
      </c>
      <c r="G2908" s="487">
        <v>211.57</v>
      </c>
      <c r="H2908" s="487">
        <v>1.73</v>
      </c>
      <c r="I2908" s="487">
        <v>0</v>
      </c>
      <c r="J2908" s="487">
        <v>0.23</v>
      </c>
    </row>
    <row r="2909" spans="1:10" x14ac:dyDescent="0.25">
      <c r="A2909" s="487">
        <v>97893</v>
      </c>
      <c r="B2909" s="6" t="s">
        <v>2330</v>
      </c>
      <c r="C2909" s="6" t="s">
        <v>40</v>
      </c>
      <c r="D2909" s="6" t="s">
        <v>437</v>
      </c>
      <c r="E2909" s="487">
        <v>531.27</v>
      </c>
      <c r="F2909" s="487">
        <v>238.62</v>
      </c>
      <c r="G2909" s="487">
        <v>289.56</v>
      </c>
      <c r="H2909" s="487">
        <v>2.75</v>
      </c>
      <c r="I2909" s="487">
        <v>0</v>
      </c>
      <c r="J2909" s="487">
        <v>0.34</v>
      </c>
    </row>
    <row r="2910" spans="1:10" x14ac:dyDescent="0.25">
      <c r="A2910" s="487">
        <v>97894</v>
      </c>
      <c r="B2910" s="6" t="s">
        <v>2331</v>
      </c>
      <c r="C2910" s="6" t="s">
        <v>40</v>
      </c>
      <c r="D2910" s="6" t="s">
        <v>437</v>
      </c>
      <c r="E2910" s="487">
        <v>599.35</v>
      </c>
      <c r="F2910" s="487">
        <v>231.37</v>
      </c>
      <c r="G2910" s="487">
        <v>359.63</v>
      </c>
      <c r="H2910" s="487">
        <v>8.06</v>
      </c>
      <c r="I2910" s="487">
        <v>0</v>
      </c>
      <c r="J2910" s="487">
        <v>0.28999999999999998</v>
      </c>
    </row>
    <row r="2911" spans="1:10" x14ac:dyDescent="0.25">
      <c r="A2911" s="487">
        <v>104396</v>
      </c>
      <c r="B2911" s="6" t="s">
        <v>9934</v>
      </c>
      <c r="C2911" s="6" t="s">
        <v>40</v>
      </c>
      <c r="D2911" s="6" t="s">
        <v>108</v>
      </c>
      <c r="E2911" s="487">
        <v>23.39</v>
      </c>
      <c r="F2911" s="487">
        <v>10.19</v>
      </c>
      <c r="G2911" s="487">
        <v>13.2</v>
      </c>
      <c r="H2911" s="487">
        <v>0</v>
      </c>
      <c r="I2911" s="487">
        <v>0</v>
      </c>
      <c r="J2911" s="487">
        <v>0</v>
      </c>
    </row>
    <row r="2912" spans="1:10" x14ac:dyDescent="0.25">
      <c r="A2912" s="487">
        <v>104397</v>
      </c>
      <c r="B2912" s="6" t="s">
        <v>9935</v>
      </c>
      <c r="C2912" s="6" t="s">
        <v>40</v>
      </c>
      <c r="D2912" s="6" t="s">
        <v>108</v>
      </c>
      <c r="E2912" s="487">
        <v>27.75</v>
      </c>
      <c r="F2912" s="487">
        <v>11.67</v>
      </c>
      <c r="G2912" s="487">
        <v>16.079999999999998</v>
      </c>
      <c r="H2912" s="487">
        <v>0</v>
      </c>
      <c r="I2912" s="487">
        <v>0</v>
      </c>
      <c r="J2912" s="487">
        <v>0</v>
      </c>
    </row>
    <row r="2913" spans="1:10" x14ac:dyDescent="0.25">
      <c r="A2913" s="487">
        <v>104398</v>
      </c>
      <c r="B2913" s="6" t="s">
        <v>9936</v>
      </c>
      <c r="C2913" s="6" t="s">
        <v>40</v>
      </c>
      <c r="D2913" s="6" t="s">
        <v>108</v>
      </c>
      <c r="E2913" s="487">
        <v>27.45</v>
      </c>
      <c r="F2913" s="487">
        <v>11.46</v>
      </c>
      <c r="G2913" s="487">
        <v>15.99</v>
      </c>
      <c r="H2913" s="487">
        <v>0</v>
      </c>
      <c r="I2913" s="487">
        <v>0</v>
      </c>
      <c r="J2913" s="487">
        <v>0</v>
      </c>
    </row>
    <row r="2914" spans="1:10" x14ac:dyDescent="0.25">
      <c r="A2914" s="487">
        <v>104399</v>
      </c>
      <c r="B2914" s="6" t="s">
        <v>9937</v>
      </c>
      <c r="C2914" s="6" t="s">
        <v>40</v>
      </c>
      <c r="D2914" s="6" t="s">
        <v>108</v>
      </c>
      <c r="E2914" s="487">
        <v>30.1</v>
      </c>
      <c r="F2914" s="487">
        <v>14.63</v>
      </c>
      <c r="G2914" s="487">
        <v>15.47</v>
      </c>
      <c r="H2914" s="487">
        <v>0</v>
      </c>
      <c r="I2914" s="487">
        <v>0</v>
      </c>
      <c r="J2914" s="487">
        <v>0</v>
      </c>
    </row>
    <row r="2915" spans="1:10" x14ac:dyDescent="0.25">
      <c r="A2915" s="487">
        <v>104400</v>
      </c>
      <c r="B2915" s="6" t="s">
        <v>9938</v>
      </c>
      <c r="C2915" s="6" t="s">
        <v>40</v>
      </c>
      <c r="D2915" s="6" t="s">
        <v>108</v>
      </c>
      <c r="E2915" s="487">
        <v>38.47</v>
      </c>
      <c r="F2915" s="487">
        <v>19.07</v>
      </c>
      <c r="G2915" s="487">
        <v>19.399999999999999</v>
      </c>
      <c r="H2915" s="487">
        <v>0</v>
      </c>
      <c r="I2915" s="487">
        <v>0</v>
      </c>
      <c r="J2915" s="487">
        <v>0</v>
      </c>
    </row>
    <row r="2916" spans="1:10" x14ac:dyDescent="0.25">
      <c r="A2916" s="487">
        <v>104401</v>
      </c>
      <c r="B2916" s="6" t="s">
        <v>9939</v>
      </c>
      <c r="C2916" s="6" t="s">
        <v>40</v>
      </c>
      <c r="D2916" s="6" t="s">
        <v>108</v>
      </c>
      <c r="E2916" s="487">
        <v>25.98</v>
      </c>
      <c r="F2916" s="487">
        <v>10.3</v>
      </c>
      <c r="G2916" s="487">
        <v>15.68</v>
      </c>
      <c r="H2916" s="487">
        <v>0</v>
      </c>
      <c r="I2916" s="487">
        <v>0</v>
      </c>
      <c r="J2916" s="487">
        <v>0</v>
      </c>
    </row>
    <row r="2917" spans="1:10" x14ac:dyDescent="0.25">
      <c r="A2917" s="487">
        <v>104402</v>
      </c>
      <c r="B2917" s="6" t="s">
        <v>9940</v>
      </c>
      <c r="C2917" s="6" t="s">
        <v>40</v>
      </c>
      <c r="D2917" s="6" t="s">
        <v>108</v>
      </c>
      <c r="E2917" s="487">
        <v>27.31</v>
      </c>
      <c r="F2917" s="487">
        <v>12.4</v>
      </c>
      <c r="G2917" s="487">
        <v>14.91</v>
      </c>
      <c r="H2917" s="487">
        <v>0</v>
      </c>
      <c r="I2917" s="487">
        <v>0</v>
      </c>
      <c r="J2917" s="487">
        <v>0</v>
      </c>
    </row>
    <row r="2918" spans="1:10" x14ac:dyDescent="0.25">
      <c r="A2918" s="487">
        <v>104403</v>
      </c>
      <c r="B2918" s="6" t="s">
        <v>9941</v>
      </c>
      <c r="C2918" s="6" t="s">
        <v>40</v>
      </c>
      <c r="D2918" s="6" t="s">
        <v>108</v>
      </c>
      <c r="E2918" s="487">
        <v>33.799999999999997</v>
      </c>
      <c r="F2918" s="487">
        <v>15.38</v>
      </c>
      <c r="G2918" s="487">
        <v>18.420000000000002</v>
      </c>
      <c r="H2918" s="487">
        <v>0</v>
      </c>
      <c r="I2918" s="487">
        <v>0</v>
      </c>
      <c r="J2918" s="487">
        <v>0</v>
      </c>
    </row>
    <row r="2919" spans="1:10" x14ac:dyDescent="0.25">
      <c r="A2919" s="487">
        <v>104404</v>
      </c>
      <c r="B2919" s="6" t="s">
        <v>9942</v>
      </c>
      <c r="C2919" s="6" t="s">
        <v>40</v>
      </c>
      <c r="D2919" s="6" t="s">
        <v>108</v>
      </c>
      <c r="E2919" s="487">
        <v>35.08</v>
      </c>
      <c r="F2919" s="487">
        <v>16.86</v>
      </c>
      <c r="G2919" s="487">
        <v>18.22</v>
      </c>
      <c r="H2919" s="487">
        <v>0</v>
      </c>
      <c r="I2919" s="487">
        <v>0</v>
      </c>
      <c r="J2919" s="487">
        <v>0</v>
      </c>
    </row>
    <row r="2920" spans="1:10" x14ac:dyDescent="0.25">
      <c r="A2920" s="487">
        <v>104405</v>
      </c>
      <c r="B2920" s="6" t="s">
        <v>9943</v>
      </c>
      <c r="C2920" s="6" t="s">
        <v>40</v>
      </c>
      <c r="D2920" s="6" t="s">
        <v>108</v>
      </c>
      <c r="E2920" s="487">
        <v>47.24</v>
      </c>
      <c r="F2920" s="487">
        <v>22.78</v>
      </c>
      <c r="G2920" s="487">
        <v>24.46</v>
      </c>
      <c r="H2920" s="487">
        <v>0</v>
      </c>
      <c r="I2920" s="487">
        <v>0</v>
      </c>
      <c r="J2920" s="487">
        <v>0</v>
      </c>
    </row>
    <row r="2921" spans="1:10" x14ac:dyDescent="0.25">
      <c r="A2921" s="487">
        <v>93653</v>
      </c>
      <c r="B2921" s="6" t="s">
        <v>2332</v>
      </c>
      <c r="C2921" s="6" t="s">
        <v>40</v>
      </c>
      <c r="D2921" s="6" t="s">
        <v>108</v>
      </c>
      <c r="E2921" s="487">
        <v>11.13</v>
      </c>
      <c r="F2921" s="487">
        <v>1.48</v>
      </c>
      <c r="G2921" s="487">
        <v>9.65</v>
      </c>
      <c r="H2921" s="487">
        <v>0</v>
      </c>
      <c r="I2921" s="487">
        <v>0</v>
      </c>
      <c r="J2921" s="487">
        <v>0</v>
      </c>
    </row>
    <row r="2922" spans="1:10" x14ac:dyDescent="0.25">
      <c r="A2922" s="487">
        <v>93654</v>
      </c>
      <c r="B2922" s="6" t="s">
        <v>2333</v>
      </c>
      <c r="C2922" s="6" t="s">
        <v>40</v>
      </c>
      <c r="D2922" s="6" t="s">
        <v>108</v>
      </c>
      <c r="E2922" s="487">
        <v>11.79</v>
      </c>
      <c r="F2922" s="487">
        <v>2.0099999999999998</v>
      </c>
      <c r="G2922" s="487">
        <v>9.7799999999999994</v>
      </c>
      <c r="H2922" s="487">
        <v>0</v>
      </c>
      <c r="I2922" s="487">
        <v>0</v>
      </c>
      <c r="J2922" s="487">
        <v>0</v>
      </c>
    </row>
    <row r="2923" spans="1:10" x14ac:dyDescent="0.25">
      <c r="A2923" s="487">
        <v>93655</v>
      </c>
      <c r="B2923" s="6" t="s">
        <v>2334</v>
      </c>
      <c r="C2923" s="6" t="s">
        <v>40</v>
      </c>
      <c r="D2923" s="6" t="s">
        <v>108</v>
      </c>
      <c r="E2923" s="487">
        <v>13.16</v>
      </c>
      <c r="F2923" s="487">
        <v>2.8</v>
      </c>
      <c r="G2923" s="487">
        <v>10.36</v>
      </c>
      <c r="H2923" s="487">
        <v>0</v>
      </c>
      <c r="I2923" s="487">
        <v>0</v>
      </c>
      <c r="J2923" s="487">
        <v>0</v>
      </c>
    </row>
    <row r="2924" spans="1:10" x14ac:dyDescent="0.25">
      <c r="A2924" s="487">
        <v>93656</v>
      </c>
      <c r="B2924" s="6" t="s">
        <v>2335</v>
      </c>
      <c r="C2924" s="6" t="s">
        <v>40</v>
      </c>
      <c r="D2924" s="6" t="s">
        <v>108</v>
      </c>
      <c r="E2924" s="487">
        <v>13.16</v>
      </c>
      <c r="F2924" s="487">
        <v>2.8</v>
      </c>
      <c r="G2924" s="487">
        <v>10.36</v>
      </c>
      <c r="H2924" s="487">
        <v>0</v>
      </c>
      <c r="I2924" s="487">
        <v>0</v>
      </c>
      <c r="J2924" s="487">
        <v>0</v>
      </c>
    </row>
    <row r="2925" spans="1:10" x14ac:dyDescent="0.25">
      <c r="A2925" s="487">
        <v>93657</v>
      </c>
      <c r="B2925" s="6" t="s">
        <v>2336</v>
      </c>
      <c r="C2925" s="6" t="s">
        <v>40</v>
      </c>
      <c r="D2925" s="6" t="s">
        <v>108</v>
      </c>
      <c r="E2925" s="487">
        <v>14.78</v>
      </c>
      <c r="F2925" s="487">
        <v>3.86</v>
      </c>
      <c r="G2925" s="487">
        <v>10.92</v>
      </c>
      <c r="H2925" s="487">
        <v>0</v>
      </c>
      <c r="I2925" s="487">
        <v>0</v>
      </c>
      <c r="J2925" s="487">
        <v>0</v>
      </c>
    </row>
    <row r="2926" spans="1:10" x14ac:dyDescent="0.25">
      <c r="A2926" s="487">
        <v>93658</v>
      </c>
      <c r="B2926" s="6" t="s">
        <v>2337</v>
      </c>
      <c r="C2926" s="6" t="s">
        <v>40</v>
      </c>
      <c r="D2926" s="6" t="s">
        <v>108</v>
      </c>
      <c r="E2926" s="487">
        <v>21.2</v>
      </c>
      <c r="F2926" s="487">
        <v>5.74</v>
      </c>
      <c r="G2926" s="487">
        <v>15.46</v>
      </c>
      <c r="H2926" s="487">
        <v>0</v>
      </c>
      <c r="I2926" s="487">
        <v>0</v>
      </c>
      <c r="J2926" s="487">
        <v>0</v>
      </c>
    </row>
    <row r="2927" spans="1:10" x14ac:dyDescent="0.25">
      <c r="A2927" s="487">
        <v>93659</v>
      </c>
      <c r="B2927" s="6" t="s">
        <v>2338</v>
      </c>
      <c r="C2927" s="6" t="s">
        <v>40</v>
      </c>
      <c r="D2927" s="6" t="s">
        <v>108</v>
      </c>
      <c r="E2927" s="487">
        <v>24.47</v>
      </c>
      <c r="F2927" s="487">
        <v>8.0299999999999994</v>
      </c>
      <c r="G2927" s="487">
        <v>16.440000000000001</v>
      </c>
      <c r="H2927" s="487">
        <v>0</v>
      </c>
      <c r="I2927" s="487">
        <v>0</v>
      </c>
      <c r="J2927" s="487">
        <v>0</v>
      </c>
    </row>
    <row r="2928" spans="1:10" x14ac:dyDescent="0.25">
      <c r="A2928" s="487">
        <v>93660</v>
      </c>
      <c r="B2928" s="6" t="s">
        <v>2339</v>
      </c>
      <c r="C2928" s="6" t="s">
        <v>40</v>
      </c>
      <c r="D2928" s="6" t="s">
        <v>108</v>
      </c>
      <c r="E2928" s="487">
        <v>52.28</v>
      </c>
      <c r="F2928" s="487">
        <v>2.97</v>
      </c>
      <c r="G2928" s="487">
        <v>49.31</v>
      </c>
      <c r="H2928" s="487">
        <v>0</v>
      </c>
      <c r="I2928" s="487">
        <v>0</v>
      </c>
      <c r="J2928" s="487">
        <v>0</v>
      </c>
    </row>
    <row r="2929" spans="1:10" x14ac:dyDescent="0.25">
      <c r="A2929" s="487">
        <v>93661</v>
      </c>
      <c r="B2929" s="6" t="s">
        <v>2340</v>
      </c>
      <c r="C2929" s="6" t="s">
        <v>40</v>
      </c>
      <c r="D2929" s="6" t="s">
        <v>108</v>
      </c>
      <c r="E2929" s="487">
        <v>53.62</v>
      </c>
      <c r="F2929" s="487">
        <v>4.0199999999999996</v>
      </c>
      <c r="G2929" s="487">
        <v>49.6</v>
      </c>
      <c r="H2929" s="487">
        <v>0</v>
      </c>
      <c r="I2929" s="487">
        <v>0</v>
      </c>
      <c r="J2929" s="487">
        <v>0</v>
      </c>
    </row>
    <row r="2930" spans="1:10" x14ac:dyDescent="0.25">
      <c r="A2930" s="487">
        <v>93662</v>
      </c>
      <c r="B2930" s="6" t="s">
        <v>2341</v>
      </c>
      <c r="C2930" s="6" t="s">
        <v>40</v>
      </c>
      <c r="D2930" s="6" t="s">
        <v>108</v>
      </c>
      <c r="E2930" s="487">
        <v>56.35</v>
      </c>
      <c r="F2930" s="487">
        <v>5.61</v>
      </c>
      <c r="G2930" s="487">
        <v>50.74</v>
      </c>
      <c r="H2930" s="487">
        <v>0</v>
      </c>
      <c r="I2930" s="487">
        <v>0</v>
      </c>
      <c r="J2930" s="487">
        <v>0</v>
      </c>
    </row>
    <row r="2931" spans="1:10" x14ac:dyDescent="0.25">
      <c r="A2931" s="487">
        <v>93663</v>
      </c>
      <c r="B2931" s="6" t="s">
        <v>2342</v>
      </c>
      <c r="C2931" s="6" t="s">
        <v>40</v>
      </c>
      <c r="D2931" s="6" t="s">
        <v>108</v>
      </c>
      <c r="E2931" s="487">
        <v>56.35</v>
      </c>
      <c r="F2931" s="487">
        <v>5.61</v>
      </c>
      <c r="G2931" s="487">
        <v>50.74</v>
      </c>
      <c r="H2931" s="487">
        <v>0</v>
      </c>
      <c r="I2931" s="487">
        <v>0</v>
      </c>
      <c r="J2931" s="487">
        <v>0</v>
      </c>
    </row>
    <row r="2932" spans="1:10" x14ac:dyDescent="0.25">
      <c r="A2932" s="487">
        <v>93664</v>
      </c>
      <c r="B2932" s="6" t="s">
        <v>2343</v>
      </c>
      <c r="C2932" s="6" t="s">
        <v>40</v>
      </c>
      <c r="D2932" s="6" t="s">
        <v>108</v>
      </c>
      <c r="E2932" s="487">
        <v>59.61</v>
      </c>
      <c r="F2932" s="487">
        <v>7.73</v>
      </c>
      <c r="G2932" s="487">
        <v>51.88</v>
      </c>
      <c r="H2932" s="487">
        <v>0</v>
      </c>
      <c r="I2932" s="487">
        <v>0</v>
      </c>
      <c r="J2932" s="487">
        <v>0</v>
      </c>
    </row>
    <row r="2933" spans="1:10" x14ac:dyDescent="0.25">
      <c r="A2933" s="487">
        <v>93665</v>
      </c>
      <c r="B2933" s="6" t="s">
        <v>2344</v>
      </c>
      <c r="C2933" s="6" t="s">
        <v>40</v>
      </c>
      <c r="D2933" s="6" t="s">
        <v>108</v>
      </c>
      <c r="E2933" s="487">
        <v>63.96</v>
      </c>
      <c r="F2933" s="487">
        <v>11.48</v>
      </c>
      <c r="G2933" s="487">
        <v>52.48</v>
      </c>
      <c r="H2933" s="487">
        <v>0</v>
      </c>
      <c r="I2933" s="487">
        <v>0</v>
      </c>
      <c r="J2933" s="487">
        <v>0</v>
      </c>
    </row>
    <row r="2934" spans="1:10" x14ac:dyDescent="0.25">
      <c r="A2934" s="487">
        <v>93666</v>
      </c>
      <c r="B2934" s="6" t="s">
        <v>2345</v>
      </c>
      <c r="C2934" s="6" t="s">
        <v>40</v>
      </c>
      <c r="D2934" s="6" t="s">
        <v>108</v>
      </c>
      <c r="E2934" s="487">
        <v>70.489999999999995</v>
      </c>
      <c r="F2934" s="487">
        <v>16.059999999999999</v>
      </c>
      <c r="G2934" s="487">
        <v>54.43</v>
      </c>
      <c r="H2934" s="487">
        <v>0</v>
      </c>
      <c r="I2934" s="487">
        <v>0</v>
      </c>
      <c r="J2934" s="487">
        <v>0</v>
      </c>
    </row>
    <row r="2935" spans="1:10" x14ac:dyDescent="0.25">
      <c r="A2935" s="487">
        <v>93667</v>
      </c>
      <c r="B2935" s="6" t="s">
        <v>2346</v>
      </c>
      <c r="C2935" s="6" t="s">
        <v>40</v>
      </c>
      <c r="D2935" s="6" t="s">
        <v>108</v>
      </c>
      <c r="E2935" s="487">
        <v>65.760000000000005</v>
      </c>
      <c r="F2935" s="487">
        <v>4.46</v>
      </c>
      <c r="G2935" s="487">
        <v>61.3</v>
      </c>
      <c r="H2935" s="487">
        <v>0</v>
      </c>
      <c r="I2935" s="487">
        <v>0</v>
      </c>
      <c r="J2935" s="487">
        <v>0</v>
      </c>
    </row>
    <row r="2936" spans="1:10" x14ac:dyDescent="0.25">
      <c r="A2936" s="487">
        <v>93668</v>
      </c>
      <c r="B2936" s="6" t="s">
        <v>2347</v>
      </c>
      <c r="C2936" s="6" t="s">
        <v>40</v>
      </c>
      <c r="D2936" s="6" t="s">
        <v>108</v>
      </c>
      <c r="E2936" s="487">
        <v>67.77</v>
      </c>
      <c r="F2936" s="487">
        <v>6.05</v>
      </c>
      <c r="G2936" s="487">
        <v>61.72</v>
      </c>
      <c r="H2936" s="487">
        <v>0</v>
      </c>
      <c r="I2936" s="487">
        <v>0</v>
      </c>
      <c r="J2936" s="487">
        <v>0</v>
      </c>
    </row>
    <row r="2937" spans="1:10" x14ac:dyDescent="0.25">
      <c r="A2937" s="487">
        <v>93669</v>
      </c>
      <c r="B2937" s="6" t="s">
        <v>2348</v>
      </c>
      <c r="C2937" s="6" t="s">
        <v>40</v>
      </c>
      <c r="D2937" s="6" t="s">
        <v>108</v>
      </c>
      <c r="E2937" s="487">
        <v>71.87</v>
      </c>
      <c r="F2937" s="487">
        <v>8.43</v>
      </c>
      <c r="G2937" s="487">
        <v>63.44</v>
      </c>
      <c r="H2937" s="487">
        <v>0</v>
      </c>
      <c r="I2937" s="487">
        <v>0</v>
      </c>
      <c r="J2937" s="487">
        <v>0</v>
      </c>
    </row>
    <row r="2938" spans="1:10" x14ac:dyDescent="0.25">
      <c r="A2938" s="487">
        <v>93670</v>
      </c>
      <c r="B2938" s="6" t="s">
        <v>2349</v>
      </c>
      <c r="C2938" s="6" t="s">
        <v>40</v>
      </c>
      <c r="D2938" s="6" t="s">
        <v>108</v>
      </c>
      <c r="E2938" s="487">
        <v>71.87</v>
      </c>
      <c r="F2938" s="487">
        <v>8.43</v>
      </c>
      <c r="G2938" s="487">
        <v>63.44</v>
      </c>
      <c r="H2938" s="487">
        <v>0</v>
      </c>
      <c r="I2938" s="487">
        <v>0</v>
      </c>
      <c r="J2938" s="487">
        <v>0</v>
      </c>
    </row>
    <row r="2939" spans="1:10" x14ac:dyDescent="0.25">
      <c r="A2939" s="487">
        <v>93671</v>
      </c>
      <c r="B2939" s="6" t="s">
        <v>2350</v>
      </c>
      <c r="C2939" s="6" t="s">
        <v>40</v>
      </c>
      <c r="D2939" s="6" t="s">
        <v>108</v>
      </c>
      <c r="E2939" s="487">
        <v>76.760000000000005</v>
      </c>
      <c r="F2939" s="487">
        <v>11.6</v>
      </c>
      <c r="G2939" s="487">
        <v>65.16</v>
      </c>
      <c r="H2939" s="487">
        <v>0</v>
      </c>
      <c r="I2939" s="487">
        <v>0</v>
      </c>
      <c r="J2939" s="487">
        <v>0</v>
      </c>
    </row>
    <row r="2940" spans="1:10" x14ac:dyDescent="0.25">
      <c r="A2940" s="487">
        <v>93672</v>
      </c>
      <c r="B2940" s="6" t="s">
        <v>2351</v>
      </c>
      <c r="C2940" s="6" t="s">
        <v>40</v>
      </c>
      <c r="D2940" s="6" t="s">
        <v>108</v>
      </c>
      <c r="E2940" s="487">
        <v>84.32</v>
      </c>
      <c r="F2940" s="487">
        <v>17.23</v>
      </c>
      <c r="G2940" s="487">
        <v>67.09</v>
      </c>
      <c r="H2940" s="487">
        <v>0</v>
      </c>
      <c r="I2940" s="487">
        <v>0</v>
      </c>
      <c r="J2940" s="487">
        <v>0</v>
      </c>
    </row>
    <row r="2941" spans="1:10" x14ac:dyDescent="0.25">
      <c r="A2941" s="487">
        <v>93673</v>
      </c>
      <c r="B2941" s="6" t="s">
        <v>2352</v>
      </c>
      <c r="C2941" s="6" t="s">
        <v>40</v>
      </c>
      <c r="D2941" s="6" t="s">
        <v>108</v>
      </c>
      <c r="E2941" s="487">
        <v>94.13</v>
      </c>
      <c r="F2941" s="487">
        <v>24.12</v>
      </c>
      <c r="G2941" s="487">
        <v>70.010000000000005</v>
      </c>
      <c r="H2941" s="487">
        <v>0</v>
      </c>
      <c r="I2941" s="487">
        <v>0</v>
      </c>
      <c r="J2941" s="487">
        <v>0</v>
      </c>
    </row>
    <row r="2942" spans="1:10" x14ac:dyDescent="0.25">
      <c r="A2942" s="487">
        <v>97359</v>
      </c>
      <c r="B2942" s="6" t="s">
        <v>2353</v>
      </c>
      <c r="C2942" s="6" t="s">
        <v>40</v>
      </c>
      <c r="D2942" s="6" t="s">
        <v>108</v>
      </c>
      <c r="E2942" s="488">
        <v>3724.75</v>
      </c>
      <c r="F2942" s="487">
        <v>155.5</v>
      </c>
      <c r="G2942" s="488">
        <v>3569.25</v>
      </c>
      <c r="H2942" s="487">
        <v>0</v>
      </c>
      <c r="I2942" s="487">
        <v>0</v>
      </c>
      <c r="J2942" s="487">
        <v>0</v>
      </c>
    </row>
    <row r="2943" spans="1:10" x14ac:dyDescent="0.25">
      <c r="A2943" s="487">
        <v>97360</v>
      </c>
      <c r="B2943" s="6" t="s">
        <v>2354</v>
      </c>
      <c r="C2943" s="6" t="s">
        <v>40</v>
      </c>
      <c r="D2943" s="6" t="s">
        <v>108</v>
      </c>
      <c r="E2943" s="488">
        <v>7175.14</v>
      </c>
      <c r="F2943" s="487">
        <v>233.26</v>
      </c>
      <c r="G2943" s="488">
        <v>6941.88</v>
      </c>
      <c r="H2943" s="487">
        <v>0</v>
      </c>
      <c r="I2943" s="487">
        <v>0</v>
      </c>
      <c r="J2943" s="487">
        <v>0</v>
      </c>
    </row>
    <row r="2944" spans="1:10" x14ac:dyDescent="0.25">
      <c r="A2944" s="487">
        <v>97361</v>
      </c>
      <c r="B2944" s="6" t="s">
        <v>2355</v>
      </c>
      <c r="C2944" s="6" t="s">
        <v>40</v>
      </c>
      <c r="D2944" s="6" t="s">
        <v>108</v>
      </c>
      <c r="E2944" s="488">
        <v>9566.85</v>
      </c>
      <c r="F2944" s="487">
        <v>311.02999999999997</v>
      </c>
      <c r="G2944" s="488">
        <v>9255.82</v>
      </c>
      <c r="H2944" s="487">
        <v>0</v>
      </c>
      <c r="I2944" s="487">
        <v>0</v>
      </c>
      <c r="J2944" s="487">
        <v>0</v>
      </c>
    </row>
    <row r="2945" spans="1:10" x14ac:dyDescent="0.25">
      <c r="A2945" s="487">
        <v>97362</v>
      </c>
      <c r="B2945" s="6" t="s">
        <v>2356</v>
      </c>
      <c r="C2945" s="6" t="s">
        <v>40</v>
      </c>
      <c r="D2945" s="6" t="s">
        <v>108</v>
      </c>
      <c r="E2945" s="488">
        <v>1948.26</v>
      </c>
      <c r="F2945" s="487">
        <v>36.020000000000003</v>
      </c>
      <c r="G2945" s="488">
        <v>1912.24</v>
      </c>
      <c r="H2945" s="487">
        <v>0</v>
      </c>
      <c r="I2945" s="487">
        <v>0</v>
      </c>
      <c r="J2945" s="487">
        <v>0</v>
      </c>
    </row>
    <row r="2946" spans="1:10" x14ac:dyDescent="0.25">
      <c r="A2946" s="487">
        <v>101875</v>
      </c>
      <c r="B2946" s="6" t="s">
        <v>2357</v>
      </c>
      <c r="C2946" s="6" t="s">
        <v>40</v>
      </c>
      <c r="D2946" s="6" t="s">
        <v>108</v>
      </c>
      <c r="E2946" s="487">
        <v>419</v>
      </c>
      <c r="F2946" s="487">
        <v>22.6</v>
      </c>
      <c r="G2946" s="487">
        <v>396.4</v>
      </c>
      <c r="H2946" s="487">
        <v>0</v>
      </c>
      <c r="I2946" s="487">
        <v>0</v>
      </c>
      <c r="J2946" s="487">
        <v>0</v>
      </c>
    </row>
    <row r="2947" spans="1:10" x14ac:dyDescent="0.25">
      <c r="A2947" s="487">
        <v>101876</v>
      </c>
      <c r="B2947" s="6" t="s">
        <v>2358</v>
      </c>
      <c r="C2947" s="6" t="s">
        <v>40</v>
      </c>
      <c r="D2947" s="6" t="s">
        <v>108</v>
      </c>
      <c r="E2947" s="487">
        <v>84.19</v>
      </c>
      <c r="F2947" s="487">
        <v>14.65</v>
      </c>
      <c r="G2947" s="487">
        <v>69.540000000000006</v>
      </c>
      <c r="H2947" s="487">
        <v>0</v>
      </c>
      <c r="I2947" s="487">
        <v>0</v>
      </c>
      <c r="J2947" s="487">
        <v>0</v>
      </c>
    </row>
    <row r="2948" spans="1:10" x14ac:dyDescent="0.25">
      <c r="A2948" s="487">
        <v>101877</v>
      </c>
      <c r="B2948" s="6" t="s">
        <v>2359</v>
      </c>
      <c r="C2948" s="6" t="s">
        <v>40</v>
      </c>
      <c r="D2948" s="6" t="s">
        <v>108</v>
      </c>
      <c r="E2948" s="487">
        <v>58.24</v>
      </c>
      <c r="F2948" s="487">
        <v>13.01</v>
      </c>
      <c r="G2948" s="487">
        <v>45.23</v>
      </c>
      <c r="H2948" s="487">
        <v>0</v>
      </c>
      <c r="I2948" s="487">
        <v>0</v>
      </c>
      <c r="J2948" s="487">
        <v>0</v>
      </c>
    </row>
    <row r="2949" spans="1:10" x14ac:dyDescent="0.25">
      <c r="A2949" s="487">
        <v>101878</v>
      </c>
      <c r="B2949" s="6" t="s">
        <v>2360</v>
      </c>
      <c r="C2949" s="6" t="s">
        <v>40</v>
      </c>
      <c r="D2949" s="6" t="s">
        <v>108</v>
      </c>
      <c r="E2949" s="487">
        <v>581.54</v>
      </c>
      <c r="F2949" s="487">
        <v>64.709999999999994</v>
      </c>
      <c r="G2949" s="487">
        <v>516.83000000000004</v>
      </c>
      <c r="H2949" s="487">
        <v>0</v>
      </c>
      <c r="I2949" s="487">
        <v>0</v>
      </c>
      <c r="J2949" s="487">
        <v>0</v>
      </c>
    </row>
    <row r="2950" spans="1:10" x14ac:dyDescent="0.25">
      <c r="A2950" s="487">
        <v>101879</v>
      </c>
      <c r="B2950" s="6" t="s">
        <v>2361</v>
      </c>
      <c r="C2950" s="6" t="s">
        <v>40</v>
      </c>
      <c r="D2950" s="6" t="s">
        <v>108</v>
      </c>
      <c r="E2950" s="487">
        <v>605.9</v>
      </c>
      <c r="F2950" s="487">
        <v>25.37</v>
      </c>
      <c r="G2950" s="487">
        <v>580.53</v>
      </c>
      <c r="H2950" s="487">
        <v>0</v>
      </c>
      <c r="I2950" s="487">
        <v>0</v>
      </c>
      <c r="J2950" s="487">
        <v>0</v>
      </c>
    </row>
    <row r="2951" spans="1:10" x14ac:dyDescent="0.25">
      <c r="A2951" s="487">
        <v>101880</v>
      </c>
      <c r="B2951" s="6" t="s">
        <v>2362</v>
      </c>
      <c r="C2951" s="6" t="s">
        <v>40</v>
      </c>
      <c r="D2951" s="6" t="s">
        <v>108</v>
      </c>
      <c r="E2951" s="487">
        <v>697.74</v>
      </c>
      <c r="F2951" s="487">
        <v>30.48</v>
      </c>
      <c r="G2951" s="487">
        <v>667.26</v>
      </c>
      <c r="H2951" s="487">
        <v>0</v>
      </c>
      <c r="I2951" s="487">
        <v>0</v>
      </c>
      <c r="J2951" s="487">
        <v>0</v>
      </c>
    </row>
    <row r="2952" spans="1:10" x14ac:dyDescent="0.25">
      <c r="A2952" s="487">
        <v>101881</v>
      </c>
      <c r="B2952" s="6" t="s">
        <v>2363</v>
      </c>
      <c r="C2952" s="6" t="s">
        <v>40</v>
      </c>
      <c r="D2952" s="6" t="s">
        <v>108</v>
      </c>
      <c r="E2952" s="488">
        <v>1002.1</v>
      </c>
      <c r="F2952" s="487">
        <v>30.62</v>
      </c>
      <c r="G2952" s="487">
        <v>971.48</v>
      </c>
      <c r="H2952" s="487">
        <v>0</v>
      </c>
      <c r="I2952" s="487">
        <v>0</v>
      </c>
      <c r="J2952" s="487">
        <v>0</v>
      </c>
    </row>
    <row r="2953" spans="1:10" x14ac:dyDescent="0.25">
      <c r="A2953" s="487">
        <v>101882</v>
      </c>
      <c r="B2953" s="6" t="s">
        <v>2364</v>
      </c>
      <c r="C2953" s="6" t="s">
        <v>40</v>
      </c>
      <c r="D2953" s="6" t="s">
        <v>108</v>
      </c>
      <c r="E2953" s="488">
        <v>1421.52</v>
      </c>
      <c r="F2953" s="487">
        <v>30.54</v>
      </c>
      <c r="G2953" s="488">
        <v>1390.98</v>
      </c>
      <c r="H2953" s="487">
        <v>0</v>
      </c>
      <c r="I2953" s="487">
        <v>0</v>
      </c>
      <c r="J2953" s="487">
        <v>0</v>
      </c>
    </row>
    <row r="2954" spans="1:10" x14ac:dyDescent="0.25">
      <c r="A2954" s="487">
        <v>101883</v>
      </c>
      <c r="B2954" s="6" t="s">
        <v>2365</v>
      </c>
      <c r="C2954" s="6" t="s">
        <v>40</v>
      </c>
      <c r="D2954" s="6" t="s">
        <v>108</v>
      </c>
      <c r="E2954" s="487">
        <v>577.67999999999995</v>
      </c>
      <c r="F2954" s="487">
        <v>25.13</v>
      </c>
      <c r="G2954" s="487">
        <v>552.54999999999995</v>
      </c>
      <c r="H2954" s="487">
        <v>0</v>
      </c>
      <c r="I2954" s="487">
        <v>0</v>
      </c>
      <c r="J2954" s="487">
        <v>0</v>
      </c>
    </row>
    <row r="2955" spans="1:10" x14ac:dyDescent="0.25">
      <c r="A2955" s="487">
        <v>101890</v>
      </c>
      <c r="B2955" s="6" t="s">
        <v>2366</v>
      </c>
      <c r="C2955" s="6" t="s">
        <v>40</v>
      </c>
      <c r="D2955" s="6" t="s">
        <v>108</v>
      </c>
      <c r="E2955" s="487">
        <v>15.54</v>
      </c>
      <c r="F2955" s="487">
        <v>2.8</v>
      </c>
      <c r="G2955" s="487">
        <v>12.74</v>
      </c>
      <c r="H2955" s="487">
        <v>0</v>
      </c>
      <c r="I2955" s="487">
        <v>0</v>
      </c>
      <c r="J2955" s="487">
        <v>0</v>
      </c>
    </row>
    <row r="2956" spans="1:10" x14ac:dyDescent="0.25">
      <c r="A2956" s="487">
        <v>101891</v>
      </c>
      <c r="B2956" s="6" t="s">
        <v>2367</v>
      </c>
      <c r="C2956" s="6" t="s">
        <v>40</v>
      </c>
      <c r="D2956" s="6" t="s">
        <v>108</v>
      </c>
      <c r="E2956" s="487">
        <v>26.75</v>
      </c>
      <c r="F2956" s="487">
        <v>5.73</v>
      </c>
      <c r="G2956" s="487">
        <v>21.02</v>
      </c>
      <c r="H2956" s="487">
        <v>0</v>
      </c>
      <c r="I2956" s="487">
        <v>0</v>
      </c>
      <c r="J2956" s="487">
        <v>0</v>
      </c>
    </row>
    <row r="2957" spans="1:10" x14ac:dyDescent="0.25">
      <c r="A2957" s="487">
        <v>101892</v>
      </c>
      <c r="B2957" s="6" t="s">
        <v>2368</v>
      </c>
      <c r="C2957" s="6" t="s">
        <v>40</v>
      </c>
      <c r="D2957" s="6" t="s">
        <v>108</v>
      </c>
      <c r="E2957" s="487">
        <v>66.319999999999993</v>
      </c>
      <c r="F2957" s="487">
        <v>5.61</v>
      </c>
      <c r="G2957" s="487">
        <v>60.71</v>
      </c>
      <c r="H2957" s="487">
        <v>0</v>
      </c>
      <c r="I2957" s="487">
        <v>0</v>
      </c>
      <c r="J2957" s="487">
        <v>0</v>
      </c>
    </row>
    <row r="2958" spans="1:10" x14ac:dyDescent="0.25">
      <c r="A2958" s="487">
        <v>101893</v>
      </c>
      <c r="B2958" s="6" t="s">
        <v>2369</v>
      </c>
      <c r="C2958" s="6" t="s">
        <v>40</v>
      </c>
      <c r="D2958" s="6" t="s">
        <v>108</v>
      </c>
      <c r="E2958" s="487">
        <v>85.31</v>
      </c>
      <c r="F2958" s="487">
        <v>8.43</v>
      </c>
      <c r="G2958" s="487">
        <v>76.88</v>
      </c>
      <c r="H2958" s="487">
        <v>0</v>
      </c>
      <c r="I2958" s="487">
        <v>0</v>
      </c>
      <c r="J2958" s="487">
        <v>0</v>
      </c>
    </row>
    <row r="2959" spans="1:10" x14ac:dyDescent="0.25">
      <c r="A2959" s="487">
        <v>101894</v>
      </c>
      <c r="B2959" s="6" t="s">
        <v>2370</v>
      </c>
      <c r="C2959" s="6" t="s">
        <v>40</v>
      </c>
      <c r="D2959" s="6" t="s">
        <v>108</v>
      </c>
      <c r="E2959" s="487">
        <v>150.49</v>
      </c>
      <c r="F2959" s="487">
        <v>33.26</v>
      </c>
      <c r="G2959" s="487">
        <v>117.23</v>
      </c>
      <c r="H2959" s="487">
        <v>0</v>
      </c>
      <c r="I2959" s="487">
        <v>0</v>
      </c>
      <c r="J2959" s="487">
        <v>0</v>
      </c>
    </row>
    <row r="2960" spans="1:10" x14ac:dyDescent="0.25">
      <c r="A2960" s="487">
        <v>101895</v>
      </c>
      <c r="B2960" s="6" t="s">
        <v>2371</v>
      </c>
      <c r="C2960" s="6" t="s">
        <v>40</v>
      </c>
      <c r="D2960" s="6" t="s">
        <v>108</v>
      </c>
      <c r="E2960" s="487">
        <v>398.62</v>
      </c>
      <c r="F2960" s="487">
        <v>56.21</v>
      </c>
      <c r="G2960" s="487">
        <v>342.41</v>
      </c>
      <c r="H2960" s="487">
        <v>0</v>
      </c>
      <c r="I2960" s="487">
        <v>0</v>
      </c>
      <c r="J2960" s="487">
        <v>0</v>
      </c>
    </row>
    <row r="2961" spans="1:10" x14ac:dyDescent="0.25">
      <c r="A2961" s="487">
        <v>101896</v>
      </c>
      <c r="B2961" s="6" t="s">
        <v>2372</v>
      </c>
      <c r="C2961" s="6" t="s">
        <v>40</v>
      </c>
      <c r="D2961" s="6" t="s">
        <v>108</v>
      </c>
      <c r="E2961" s="487">
        <v>591.64</v>
      </c>
      <c r="F2961" s="487">
        <v>56.2</v>
      </c>
      <c r="G2961" s="487">
        <v>535.44000000000005</v>
      </c>
      <c r="H2961" s="487">
        <v>0</v>
      </c>
      <c r="I2961" s="487">
        <v>0</v>
      </c>
      <c r="J2961" s="487">
        <v>0</v>
      </c>
    </row>
    <row r="2962" spans="1:10" x14ac:dyDescent="0.25">
      <c r="A2962" s="487">
        <v>101897</v>
      </c>
      <c r="B2962" s="6" t="s">
        <v>2373</v>
      </c>
      <c r="C2962" s="6" t="s">
        <v>40</v>
      </c>
      <c r="D2962" s="6" t="s">
        <v>108</v>
      </c>
      <c r="E2962" s="487">
        <v>934.91</v>
      </c>
      <c r="F2962" s="487">
        <v>56.2</v>
      </c>
      <c r="G2962" s="487">
        <v>878.71</v>
      </c>
      <c r="H2962" s="487">
        <v>0</v>
      </c>
      <c r="I2962" s="487">
        <v>0</v>
      </c>
      <c r="J2962" s="487">
        <v>0</v>
      </c>
    </row>
    <row r="2963" spans="1:10" x14ac:dyDescent="0.25">
      <c r="A2963" s="487">
        <v>101898</v>
      </c>
      <c r="B2963" s="6" t="s">
        <v>2374</v>
      </c>
      <c r="C2963" s="6" t="s">
        <v>40</v>
      </c>
      <c r="D2963" s="6" t="s">
        <v>108</v>
      </c>
      <c r="E2963" s="488">
        <v>1241.93</v>
      </c>
      <c r="F2963" s="487">
        <v>56.2</v>
      </c>
      <c r="G2963" s="488">
        <v>1185.73</v>
      </c>
      <c r="H2963" s="487">
        <v>0</v>
      </c>
      <c r="I2963" s="487">
        <v>0</v>
      </c>
      <c r="J2963" s="487">
        <v>0</v>
      </c>
    </row>
    <row r="2964" spans="1:10" x14ac:dyDescent="0.25">
      <c r="A2964" s="487">
        <v>101899</v>
      </c>
      <c r="B2964" s="6" t="s">
        <v>2375</v>
      </c>
      <c r="C2964" s="6" t="s">
        <v>40</v>
      </c>
      <c r="D2964" s="6" t="s">
        <v>108</v>
      </c>
      <c r="E2964" s="488">
        <v>1972.22</v>
      </c>
      <c r="F2964" s="487">
        <v>56.2</v>
      </c>
      <c r="G2964" s="488">
        <v>1916.02</v>
      </c>
      <c r="H2964" s="487">
        <v>0</v>
      </c>
      <c r="I2964" s="487">
        <v>0</v>
      </c>
      <c r="J2964" s="487">
        <v>0</v>
      </c>
    </row>
    <row r="2965" spans="1:10" x14ac:dyDescent="0.25">
      <c r="A2965" s="487">
        <v>101900</v>
      </c>
      <c r="B2965" s="6" t="s">
        <v>2376</v>
      </c>
      <c r="C2965" s="6" t="s">
        <v>40</v>
      </c>
      <c r="D2965" s="6" t="s">
        <v>108</v>
      </c>
      <c r="E2965" s="488">
        <v>4087.46</v>
      </c>
      <c r="F2965" s="487">
        <v>56.2</v>
      </c>
      <c r="G2965" s="488">
        <v>4031.26</v>
      </c>
      <c r="H2965" s="487">
        <v>0</v>
      </c>
      <c r="I2965" s="487">
        <v>0</v>
      </c>
      <c r="J2965" s="487">
        <v>0</v>
      </c>
    </row>
    <row r="2966" spans="1:10" x14ac:dyDescent="0.25">
      <c r="A2966" s="487">
        <v>101901</v>
      </c>
      <c r="B2966" s="6" t="s">
        <v>2377</v>
      </c>
      <c r="C2966" s="6" t="s">
        <v>40</v>
      </c>
      <c r="D2966" s="6" t="s">
        <v>108</v>
      </c>
      <c r="E2966" s="487">
        <v>253.85</v>
      </c>
      <c r="F2966" s="487">
        <v>6.05</v>
      </c>
      <c r="G2966" s="487">
        <v>247.8</v>
      </c>
      <c r="H2966" s="487">
        <v>0</v>
      </c>
      <c r="I2966" s="487">
        <v>0</v>
      </c>
      <c r="J2966" s="487">
        <v>0</v>
      </c>
    </row>
    <row r="2967" spans="1:10" x14ac:dyDescent="0.25">
      <c r="A2967" s="487">
        <v>101902</v>
      </c>
      <c r="B2967" s="6" t="s">
        <v>2378</v>
      </c>
      <c r="C2967" s="6" t="s">
        <v>40</v>
      </c>
      <c r="D2967" s="6" t="s">
        <v>108</v>
      </c>
      <c r="E2967" s="487">
        <v>312.81</v>
      </c>
      <c r="F2967" s="487">
        <v>8.43</v>
      </c>
      <c r="G2967" s="487">
        <v>304.38</v>
      </c>
      <c r="H2967" s="487">
        <v>0</v>
      </c>
      <c r="I2967" s="487">
        <v>0</v>
      </c>
      <c r="J2967" s="487">
        <v>0</v>
      </c>
    </row>
    <row r="2968" spans="1:10" x14ac:dyDescent="0.25">
      <c r="A2968" s="487">
        <v>101903</v>
      </c>
      <c r="B2968" s="6" t="s">
        <v>2379</v>
      </c>
      <c r="C2968" s="6" t="s">
        <v>40</v>
      </c>
      <c r="D2968" s="6" t="s">
        <v>108</v>
      </c>
      <c r="E2968" s="487">
        <v>654.39</v>
      </c>
      <c r="F2968" s="487">
        <v>17.22</v>
      </c>
      <c r="G2968" s="487">
        <v>637.16999999999996</v>
      </c>
      <c r="H2968" s="487">
        <v>0</v>
      </c>
      <c r="I2968" s="487">
        <v>0</v>
      </c>
      <c r="J2968" s="487">
        <v>0</v>
      </c>
    </row>
    <row r="2969" spans="1:10" x14ac:dyDescent="0.25">
      <c r="A2969" s="487">
        <v>101904</v>
      </c>
      <c r="B2969" s="6" t="s">
        <v>2380</v>
      </c>
      <c r="C2969" s="6" t="s">
        <v>40</v>
      </c>
      <c r="D2969" s="6" t="s">
        <v>108</v>
      </c>
      <c r="E2969" s="488">
        <v>2435.3000000000002</v>
      </c>
      <c r="F2969" s="487">
        <v>33.25</v>
      </c>
      <c r="G2969" s="488">
        <v>2402.0500000000002</v>
      </c>
      <c r="H2969" s="487">
        <v>0</v>
      </c>
      <c r="I2969" s="487">
        <v>0</v>
      </c>
      <c r="J2969" s="487">
        <v>0</v>
      </c>
    </row>
    <row r="2970" spans="1:10" x14ac:dyDescent="0.25">
      <c r="A2970" s="487">
        <v>101938</v>
      </c>
      <c r="B2970" s="6" t="s">
        <v>2381</v>
      </c>
      <c r="C2970" s="6" t="s">
        <v>40</v>
      </c>
      <c r="D2970" s="6" t="s">
        <v>108</v>
      </c>
      <c r="E2970" s="487">
        <v>112.81</v>
      </c>
      <c r="F2970" s="487">
        <v>18.36</v>
      </c>
      <c r="G2970" s="487">
        <v>94.45</v>
      </c>
      <c r="H2970" s="487">
        <v>0</v>
      </c>
      <c r="I2970" s="487">
        <v>0</v>
      </c>
      <c r="J2970" s="487">
        <v>0</v>
      </c>
    </row>
    <row r="2971" spans="1:10" x14ac:dyDescent="0.25">
      <c r="A2971" s="487">
        <v>101946</v>
      </c>
      <c r="B2971" s="6" t="s">
        <v>2382</v>
      </c>
      <c r="C2971" s="6" t="s">
        <v>40</v>
      </c>
      <c r="D2971" s="6" t="s">
        <v>108</v>
      </c>
      <c r="E2971" s="487">
        <v>169.31</v>
      </c>
      <c r="F2971" s="487">
        <v>64.73</v>
      </c>
      <c r="G2971" s="487">
        <v>104.58</v>
      </c>
      <c r="H2971" s="487">
        <v>0</v>
      </c>
      <c r="I2971" s="487">
        <v>0</v>
      </c>
      <c r="J2971" s="487">
        <v>0</v>
      </c>
    </row>
    <row r="2972" spans="1:10" x14ac:dyDescent="0.25">
      <c r="A2972" s="487">
        <v>91945</v>
      </c>
      <c r="B2972" s="6" t="s">
        <v>9944</v>
      </c>
      <c r="C2972" s="6" t="s">
        <v>40</v>
      </c>
      <c r="D2972" s="6" t="s">
        <v>108</v>
      </c>
      <c r="E2972" s="487">
        <v>15.7</v>
      </c>
      <c r="F2972" s="487">
        <v>7.96</v>
      </c>
      <c r="G2972" s="487">
        <v>7.74</v>
      </c>
      <c r="H2972" s="487">
        <v>0</v>
      </c>
      <c r="I2972" s="487">
        <v>0</v>
      </c>
      <c r="J2972" s="487">
        <v>0</v>
      </c>
    </row>
    <row r="2973" spans="1:10" x14ac:dyDescent="0.25">
      <c r="A2973" s="487">
        <v>91946</v>
      </c>
      <c r="B2973" s="6" t="s">
        <v>9945</v>
      </c>
      <c r="C2973" s="6" t="s">
        <v>40</v>
      </c>
      <c r="D2973" s="6" t="s">
        <v>108</v>
      </c>
      <c r="E2973" s="487">
        <v>12.54</v>
      </c>
      <c r="F2973" s="487">
        <v>5.45</v>
      </c>
      <c r="G2973" s="487">
        <v>7.09</v>
      </c>
      <c r="H2973" s="487">
        <v>0</v>
      </c>
      <c r="I2973" s="487">
        <v>0</v>
      </c>
      <c r="J2973" s="487">
        <v>0</v>
      </c>
    </row>
    <row r="2974" spans="1:10" x14ac:dyDescent="0.25">
      <c r="A2974" s="487">
        <v>91947</v>
      </c>
      <c r="B2974" s="6" t="s">
        <v>9946</v>
      </c>
      <c r="C2974" s="6" t="s">
        <v>40</v>
      </c>
      <c r="D2974" s="6" t="s">
        <v>108</v>
      </c>
      <c r="E2974" s="487">
        <v>10.56</v>
      </c>
      <c r="F2974" s="487">
        <v>3.86</v>
      </c>
      <c r="G2974" s="487">
        <v>6.7</v>
      </c>
      <c r="H2974" s="487">
        <v>0</v>
      </c>
      <c r="I2974" s="487">
        <v>0</v>
      </c>
      <c r="J2974" s="487">
        <v>0</v>
      </c>
    </row>
    <row r="2975" spans="1:10" x14ac:dyDescent="0.25">
      <c r="A2975" s="487">
        <v>91949</v>
      </c>
      <c r="B2975" s="6" t="s">
        <v>9947</v>
      </c>
      <c r="C2975" s="6" t="s">
        <v>40</v>
      </c>
      <c r="D2975" s="6" t="s">
        <v>108</v>
      </c>
      <c r="E2975" s="487">
        <v>22.69</v>
      </c>
      <c r="F2975" s="487">
        <v>9.44</v>
      </c>
      <c r="G2975" s="487">
        <v>13.25</v>
      </c>
      <c r="H2975" s="487">
        <v>0</v>
      </c>
      <c r="I2975" s="487">
        <v>0</v>
      </c>
      <c r="J2975" s="487">
        <v>0</v>
      </c>
    </row>
    <row r="2976" spans="1:10" x14ac:dyDescent="0.25">
      <c r="A2976" s="487">
        <v>91950</v>
      </c>
      <c r="B2976" s="6" t="s">
        <v>9948</v>
      </c>
      <c r="C2976" s="6" t="s">
        <v>40</v>
      </c>
      <c r="D2976" s="6" t="s">
        <v>108</v>
      </c>
      <c r="E2976" s="487">
        <v>18.84</v>
      </c>
      <c r="F2976" s="487">
        <v>6.36</v>
      </c>
      <c r="G2976" s="487">
        <v>12.48</v>
      </c>
      <c r="H2976" s="487">
        <v>0</v>
      </c>
      <c r="I2976" s="487">
        <v>0</v>
      </c>
      <c r="J2976" s="487">
        <v>0</v>
      </c>
    </row>
    <row r="2977" spans="1:10" x14ac:dyDescent="0.25">
      <c r="A2977" s="487">
        <v>91951</v>
      </c>
      <c r="B2977" s="6" t="s">
        <v>9949</v>
      </c>
      <c r="C2977" s="6" t="s">
        <v>40</v>
      </c>
      <c r="D2977" s="6" t="s">
        <v>108</v>
      </c>
      <c r="E2977" s="487">
        <v>16.54</v>
      </c>
      <c r="F2977" s="487">
        <v>4.53</v>
      </c>
      <c r="G2977" s="487">
        <v>12.01</v>
      </c>
      <c r="H2977" s="487">
        <v>0</v>
      </c>
      <c r="I2977" s="487">
        <v>0</v>
      </c>
      <c r="J2977" s="487">
        <v>0</v>
      </c>
    </row>
    <row r="2978" spans="1:10" x14ac:dyDescent="0.25">
      <c r="A2978" s="487">
        <v>91952</v>
      </c>
      <c r="B2978" s="6" t="s">
        <v>9950</v>
      </c>
      <c r="C2978" s="6" t="s">
        <v>40</v>
      </c>
      <c r="D2978" s="6" t="s">
        <v>108</v>
      </c>
      <c r="E2978" s="487">
        <v>21.27</v>
      </c>
      <c r="F2978" s="487">
        <v>9.8699999999999992</v>
      </c>
      <c r="G2978" s="487">
        <v>11.4</v>
      </c>
      <c r="H2978" s="487">
        <v>0</v>
      </c>
      <c r="I2978" s="487">
        <v>0</v>
      </c>
      <c r="J2978" s="487">
        <v>0</v>
      </c>
    </row>
    <row r="2979" spans="1:10" x14ac:dyDescent="0.25">
      <c r="A2979" s="487">
        <v>91953</v>
      </c>
      <c r="B2979" s="6" t="s">
        <v>9951</v>
      </c>
      <c r="C2979" s="6" t="s">
        <v>40</v>
      </c>
      <c r="D2979" s="6" t="s">
        <v>108</v>
      </c>
      <c r="E2979" s="487">
        <v>33.81</v>
      </c>
      <c r="F2979" s="487">
        <v>15.32</v>
      </c>
      <c r="G2979" s="487">
        <v>18.489999999999998</v>
      </c>
      <c r="H2979" s="487">
        <v>0</v>
      </c>
      <c r="I2979" s="487">
        <v>0</v>
      </c>
      <c r="J2979" s="487">
        <v>0</v>
      </c>
    </row>
    <row r="2980" spans="1:10" x14ac:dyDescent="0.25">
      <c r="A2980" s="487">
        <v>91954</v>
      </c>
      <c r="B2980" s="6" t="s">
        <v>9952</v>
      </c>
      <c r="C2980" s="6" t="s">
        <v>40</v>
      </c>
      <c r="D2980" s="6" t="s">
        <v>108</v>
      </c>
      <c r="E2980" s="487">
        <v>28.49</v>
      </c>
      <c r="F2980" s="487">
        <v>13.46</v>
      </c>
      <c r="G2980" s="487">
        <v>15.03</v>
      </c>
      <c r="H2980" s="487">
        <v>0</v>
      </c>
      <c r="I2980" s="487">
        <v>0</v>
      </c>
      <c r="J2980" s="487">
        <v>0</v>
      </c>
    </row>
    <row r="2981" spans="1:10" x14ac:dyDescent="0.25">
      <c r="A2981" s="487">
        <v>91955</v>
      </c>
      <c r="B2981" s="6" t="s">
        <v>9953</v>
      </c>
      <c r="C2981" s="6" t="s">
        <v>40</v>
      </c>
      <c r="D2981" s="6" t="s">
        <v>108</v>
      </c>
      <c r="E2981" s="487">
        <v>41.03</v>
      </c>
      <c r="F2981" s="487">
        <v>18.920000000000002</v>
      </c>
      <c r="G2981" s="487">
        <v>22.11</v>
      </c>
      <c r="H2981" s="487">
        <v>0</v>
      </c>
      <c r="I2981" s="487">
        <v>0</v>
      </c>
      <c r="J2981" s="487">
        <v>0</v>
      </c>
    </row>
    <row r="2982" spans="1:10" x14ac:dyDescent="0.25">
      <c r="A2982" s="487">
        <v>91956</v>
      </c>
      <c r="B2982" s="6" t="s">
        <v>9954</v>
      </c>
      <c r="C2982" s="6" t="s">
        <v>40</v>
      </c>
      <c r="D2982" s="6" t="s">
        <v>108</v>
      </c>
      <c r="E2982" s="487">
        <v>46.4</v>
      </c>
      <c r="F2982" s="487">
        <v>20.66</v>
      </c>
      <c r="G2982" s="487">
        <v>25.74</v>
      </c>
      <c r="H2982" s="487">
        <v>0</v>
      </c>
      <c r="I2982" s="487">
        <v>0</v>
      </c>
      <c r="J2982" s="487">
        <v>0</v>
      </c>
    </row>
    <row r="2983" spans="1:10" x14ac:dyDescent="0.25">
      <c r="A2983" s="487">
        <v>91957</v>
      </c>
      <c r="B2983" s="6" t="s">
        <v>9955</v>
      </c>
      <c r="C2983" s="6" t="s">
        <v>40</v>
      </c>
      <c r="D2983" s="6" t="s">
        <v>108</v>
      </c>
      <c r="E2983" s="487">
        <v>58.94</v>
      </c>
      <c r="F2983" s="487">
        <v>26.11</v>
      </c>
      <c r="G2983" s="487">
        <v>32.83</v>
      </c>
      <c r="H2983" s="487">
        <v>0</v>
      </c>
      <c r="I2983" s="487">
        <v>0</v>
      </c>
      <c r="J2983" s="487">
        <v>0</v>
      </c>
    </row>
    <row r="2984" spans="1:10" x14ac:dyDescent="0.25">
      <c r="A2984" s="487">
        <v>91958</v>
      </c>
      <c r="B2984" s="6" t="s">
        <v>9956</v>
      </c>
      <c r="C2984" s="6" t="s">
        <v>40</v>
      </c>
      <c r="D2984" s="6" t="s">
        <v>108</v>
      </c>
      <c r="E2984" s="487">
        <v>39.229999999999997</v>
      </c>
      <c r="F2984" s="487">
        <v>17.100000000000001</v>
      </c>
      <c r="G2984" s="487">
        <v>22.13</v>
      </c>
      <c r="H2984" s="487">
        <v>0</v>
      </c>
      <c r="I2984" s="487">
        <v>0</v>
      </c>
      <c r="J2984" s="487">
        <v>0</v>
      </c>
    </row>
    <row r="2985" spans="1:10" x14ac:dyDescent="0.25">
      <c r="A2985" s="487">
        <v>91959</v>
      </c>
      <c r="B2985" s="6" t="s">
        <v>9957</v>
      </c>
      <c r="C2985" s="6" t="s">
        <v>40</v>
      </c>
      <c r="D2985" s="6" t="s">
        <v>108</v>
      </c>
      <c r="E2985" s="487">
        <v>51.77</v>
      </c>
      <c r="F2985" s="487">
        <v>22.55</v>
      </c>
      <c r="G2985" s="487">
        <v>29.22</v>
      </c>
      <c r="H2985" s="487">
        <v>0</v>
      </c>
      <c r="I2985" s="487">
        <v>0</v>
      </c>
      <c r="J2985" s="487">
        <v>0</v>
      </c>
    </row>
    <row r="2986" spans="1:10" x14ac:dyDescent="0.25">
      <c r="A2986" s="487">
        <v>91960</v>
      </c>
      <c r="B2986" s="6" t="s">
        <v>9958</v>
      </c>
      <c r="C2986" s="6" t="s">
        <v>40</v>
      </c>
      <c r="D2986" s="6" t="s">
        <v>108</v>
      </c>
      <c r="E2986" s="487">
        <v>53.68</v>
      </c>
      <c r="F2986" s="487">
        <v>24.31</v>
      </c>
      <c r="G2986" s="487">
        <v>29.37</v>
      </c>
      <c r="H2986" s="487">
        <v>0</v>
      </c>
      <c r="I2986" s="487">
        <v>0</v>
      </c>
      <c r="J2986" s="487">
        <v>0</v>
      </c>
    </row>
    <row r="2987" spans="1:10" x14ac:dyDescent="0.25">
      <c r="A2987" s="487">
        <v>91961</v>
      </c>
      <c r="B2987" s="6" t="s">
        <v>9959</v>
      </c>
      <c r="C2987" s="6" t="s">
        <v>40</v>
      </c>
      <c r="D2987" s="6" t="s">
        <v>108</v>
      </c>
      <c r="E2987" s="487">
        <v>66.22</v>
      </c>
      <c r="F2987" s="487">
        <v>29.76</v>
      </c>
      <c r="G2987" s="487">
        <v>36.46</v>
      </c>
      <c r="H2987" s="487">
        <v>0</v>
      </c>
      <c r="I2987" s="487">
        <v>0</v>
      </c>
      <c r="J2987" s="487">
        <v>0</v>
      </c>
    </row>
    <row r="2988" spans="1:10" x14ac:dyDescent="0.25">
      <c r="A2988" s="487">
        <v>91962</v>
      </c>
      <c r="B2988" s="6" t="s">
        <v>9960</v>
      </c>
      <c r="C2988" s="6" t="s">
        <v>40</v>
      </c>
      <c r="D2988" s="6" t="s">
        <v>108</v>
      </c>
      <c r="E2988" s="487">
        <v>71.58</v>
      </c>
      <c r="F2988" s="487">
        <v>31.49</v>
      </c>
      <c r="G2988" s="487">
        <v>40.090000000000003</v>
      </c>
      <c r="H2988" s="487">
        <v>0</v>
      </c>
      <c r="I2988" s="487">
        <v>0</v>
      </c>
      <c r="J2988" s="487">
        <v>0</v>
      </c>
    </row>
    <row r="2989" spans="1:10" x14ac:dyDescent="0.25">
      <c r="A2989" s="487">
        <v>91963</v>
      </c>
      <c r="B2989" s="6" t="s">
        <v>9961</v>
      </c>
      <c r="C2989" s="6" t="s">
        <v>40</v>
      </c>
      <c r="D2989" s="6" t="s">
        <v>108</v>
      </c>
      <c r="E2989" s="487">
        <v>84.12</v>
      </c>
      <c r="F2989" s="487">
        <v>36.94</v>
      </c>
      <c r="G2989" s="487">
        <v>47.18</v>
      </c>
      <c r="H2989" s="487">
        <v>0</v>
      </c>
      <c r="I2989" s="487">
        <v>0</v>
      </c>
      <c r="J2989" s="487">
        <v>0</v>
      </c>
    </row>
    <row r="2990" spans="1:10" x14ac:dyDescent="0.25">
      <c r="A2990" s="487">
        <v>91964</v>
      </c>
      <c r="B2990" s="6" t="s">
        <v>9962</v>
      </c>
      <c r="C2990" s="6" t="s">
        <v>40</v>
      </c>
      <c r="D2990" s="6" t="s">
        <v>108</v>
      </c>
      <c r="E2990" s="487">
        <v>64.36</v>
      </c>
      <c r="F2990" s="487">
        <v>27.88</v>
      </c>
      <c r="G2990" s="487">
        <v>36.479999999999997</v>
      </c>
      <c r="H2990" s="487">
        <v>0</v>
      </c>
      <c r="I2990" s="487">
        <v>0</v>
      </c>
      <c r="J2990" s="487">
        <v>0</v>
      </c>
    </row>
    <row r="2991" spans="1:10" x14ac:dyDescent="0.25">
      <c r="A2991" s="487">
        <v>91965</v>
      </c>
      <c r="B2991" s="6" t="s">
        <v>9963</v>
      </c>
      <c r="C2991" s="6" t="s">
        <v>40</v>
      </c>
      <c r="D2991" s="6" t="s">
        <v>108</v>
      </c>
      <c r="E2991" s="487">
        <v>76.900000000000006</v>
      </c>
      <c r="F2991" s="487">
        <v>33.340000000000003</v>
      </c>
      <c r="G2991" s="487">
        <v>43.56</v>
      </c>
      <c r="H2991" s="487">
        <v>0</v>
      </c>
      <c r="I2991" s="487">
        <v>0</v>
      </c>
      <c r="J2991" s="487">
        <v>0</v>
      </c>
    </row>
    <row r="2992" spans="1:10" x14ac:dyDescent="0.25">
      <c r="A2992" s="487">
        <v>91966</v>
      </c>
      <c r="B2992" s="6" t="s">
        <v>9964</v>
      </c>
      <c r="C2992" s="6" t="s">
        <v>40</v>
      </c>
      <c r="D2992" s="6" t="s">
        <v>108</v>
      </c>
      <c r="E2992" s="487">
        <v>57.18</v>
      </c>
      <c r="F2992" s="487">
        <v>24.31</v>
      </c>
      <c r="G2992" s="487">
        <v>32.869999999999997</v>
      </c>
      <c r="H2992" s="487">
        <v>0</v>
      </c>
      <c r="I2992" s="487">
        <v>0</v>
      </c>
      <c r="J2992" s="487">
        <v>0</v>
      </c>
    </row>
    <row r="2993" spans="1:10" x14ac:dyDescent="0.25">
      <c r="A2993" s="487">
        <v>91967</v>
      </c>
      <c r="B2993" s="6" t="s">
        <v>9965</v>
      </c>
      <c r="C2993" s="6" t="s">
        <v>40</v>
      </c>
      <c r="D2993" s="6" t="s">
        <v>108</v>
      </c>
      <c r="E2993" s="487">
        <v>69.72</v>
      </c>
      <c r="F2993" s="487">
        <v>29.76</v>
      </c>
      <c r="G2993" s="487">
        <v>39.96</v>
      </c>
      <c r="H2993" s="487">
        <v>0</v>
      </c>
      <c r="I2993" s="487">
        <v>0</v>
      </c>
      <c r="J2993" s="487">
        <v>0</v>
      </c>
    </row>
    <row r="2994" spans="1:10" x14ac:dyDescent="0.25">
      <c r="A2994" s="487">
        <v>91968</v>
      </c>
      <c r="B2994" s="6" t="s">
        <v>9966</v>
      </c>
      <c r="C2994" s="6" t="s">
        <v>40</v>
      </c>
      <c r="D2994" s="6" t="s">
        <v>108</v>
      </c>
      <c r="E2994" s="487">
        <v>78.81</v>
      </c>
      <c r="F2994" s="487">
        <v>35.1</v>
      </c>
      <c r="G2994" s="487">
        <v>43.71</v>
      </c>
      <c r="H2994" s="487">
        <v>0</v>
      </c>
      <c r="I2994" s="487">
        <v>0</v>
      </c>
      <c r="J2994" s="487">
        <v>0</v>
      </c>
    </row>
    <row r="2995" spans="1:10" x14ac:dyDescent="0.25">
      <c r="A2995" s="487">
        <v>91969</v>
      </c>
      <c r="B2995" s="6" t="s">
        <v>9967</v>
      </c>
      <c r="C2995" s="6" t="s">
        <v>40</v>
      </c>
      <c r="D2995" s="6" t="s">
        <v>108</v>
      </c>
      <c r="E2995" s="487">
        <v>91.35</v>
      </c>
      <c r="F2995" s="487">
        <v>40.549999999999997</v>
      </c>
      <c r="G2995" s="487">
        <v>50.8</v>
      </c>
      <c r="H2995" s="487">
        <v>0</v>
      </c>
      <c r="I2995" s="487">
        <v>0</v>
      </c>
      <c r="J2995" s="487">
        <v>0</v>
      </c>
    </row>
    <row r="2996" spans="1:10" x14ac:dyDescent="0.25">
      <c r="A2996" s="487">
        <v>91970</v>
      </c>
      <c r="B2996" s="6" t="s">
        <v>9968</v>
      </c>
      <c r="C2996" s="6" t="s">
        <v>40</v>
      </c>
      <c r="D2996" s="6" t="s">
        <v>108</v>
      </c>
      <c r="E2996" s="487">
        <v>82.68</v>
      </c>
      <c r="F2996" s="487">
        <v>35.409999999999997</v>
      </c>
      <c r="G2996" s="487">
        <v>47.27</v>
      </c>
      <c r="H2996" s="487">
        <v>0</v>
      </c>
      <c r="I2996" s="487">
        <v>0</v>
      </c>
      <c r="J2996" s="487">
        <v>0</v>
      </c>
    </row>
    <row r="2997" spans="1:10" x14ac:dyDescent="0.25">
      <c r="A2997" s="487">
        <v>91971</v>
      </c>
      <c r="B2997" s="6" t="s">
        <v>9969</v>
      </c>
      <c r="C2997" s="6" t="s">
        <v>40</v>
      </c>
      <c r="D2997" s="6" t="s">
        <v>108</v>
      </c>
      <c r="E2997" s="487">
        <v>101.52</v>
      </c>
      <c r="F2997" s="487">
        <v>41.78</v>
      </c>
      <c r="G2997" s="487">
        <v>59.74</v>
      </c>
      <c r="H2997" s="487">
        <v>0</v>
      </c>
      <c r="I2997" s="487">
        <v>0</v>
      </c>
      <c r="J2997" s="487">
        <v>0</v>
      </c>
    </row>
    <row r="2998" spans="1:10" x14ac:dyDescent="0.25">
      <c r="A2998" s="487">
        <v>91972</v>
      </c>
      <c r="B2998" s="6" t="s">
        <v>9970</v>
      </c>
      <c r="C2998" s="6" t="s">
        <v>40</v>
      </c>
      <c r="D2998" s="6" t="s">
        <v>108</v>
      </c>
      <c r="E2998" s="487">
        <v>89.97</v>
      </c>
      <c r="F2998" s="487">
        <v>39.07</v>
      </c>
      <c r="G2998" s="487">
        <v>50.9</v>
      </c>
      <c r="H2998" s="487">
        <v>0</v>
      </c>
      <c r="I2998" s="487">
        <v>0</v>
      </c>
      <c r="J2998" s="487">
        <v>0</v>
      </c>
    </row>
    <row r="2999" spans="1:10" x14ac:dyDescent="0.25">
      <c r="A2999" s="487">
        <v>91973</v>
      </c>
      <c r="B2999" s="6" t="s">
        <v>9971</v>
      </c>
      <c r="C2999" s="6" t="s">
        <v>40</v>
      </c>
      <c r="D2999" s="6" t="s">
        <v>108</v>
      </c>
      <c r="E2999" s="487">
        <v>108.81</v>
      </c>
      <c r="F2999" s="487">
        <v>45.44</v>
      </c>
      <c r="G2999" s="487">
        <v>63.37</v>
      </c>
      <c r="H2999" s="487">
        <v>0</v>
      </c>
      <c r="I2999" s="487">
        <v>0</v>
      </c>
      <c r="J2999" s="487">
        <v>0</v>
      </c>
    </row>
    <row r="3000" spans="1:10" x14ac:dyDescent="0.25">
      <c r="A3000" s="487">
        <v>91974</v>
      </c>
      <c r="B3000" s="6" t="s">
        <v>9972</v>
      </c>
      <c r="C3000" s="6" t="s">
        <v>40</v>
      </c>
      <c r="D3000" s="6" t="s">
        <v>108</v>
      </c>
      <c r="E3000" s="487">
        <v>75.459999999999994</v>
      </c>
      <c r="F3000" s="487">
        <v>31.79</v>
      </c>
      <c r="G3000" s="487">
        <v>43.67</v>
      </c>
      <c r="H3000" s="487">
        <v>0</v>
      </c>
      <c r="I3000" s="487">
        <v>0</v>
      </c>
      <c r="J3000" s="487">
        <v>0</v>
      </c>
    </row>
    <row r="3001" spans="1:10" x14ac:dyDescent="0.25">
      <c r="A3001" s="487">
        <v>91975</v>
      </c>
      <c r="B3001" s="6" t="s">
        <v>9973</v>
      </c>
      <c r="C3001" s="6" t="s">
        <v>40</v>
      </c>
      <c r="D3001" s="6" t="s">
        <v>108</v>
      </c>
      <c r="E3001" s="487">
        <v>94.3</v>
      </c>
      <c r="F3001" s="487">
        <v>38.159999999999997</v>
      </c>
      <c r="G3001" s="487">
        <v>56.14</v>
      </c>
      <c r="H3001" s="487">
        <v>0</v>
      </c>
      <c r="I3001" s="487">
        <v>0</v>
      </c>
      <c r="J3001" s="487">
        <v>0</v>
      </c>
    </row>
    <row r="3002" spans="1:10" x14ac:dyDescent="0.25">
      <c r="A3002" s="487">
        <v>91976</v>
      </c>
      <c r="B3002" s="6" t="s">
        <v>9974</v>
      </c>
      <c r="C3002" s="6" t="s">
        <v>40</v>
      </c>
      <c r="D3002" s="6" t="s">
        <v>108</v>
      </c>
      <c r="E3002" s="487">
        <v>111.42</v>
      </c>
      <c r="F3002" s="487">
        <v>46.27</v>
      </c>
      <c r="G3002" s="487">
        <v>65.150000000000006</v>
      </c>
      <c r="H3002" s="487">
        <v>0</v>
      </c>
      <c r="I3002" s="487">
        <v>0</v>
      </c>
      <c r="J3002" s="487">
        <v>0</v>
      </c>
    </row>
    <row r="3003" spans="1:10" x14ac:dyDescent="0.25">
      <c r="A3003" s="487">
        <v>91977</v>
      </c>
      <c r="B3003" s="6" t="s">
        <v>9975</v>
      </c>
      <c r="C3003" s="6" t="s">
        <v>40</v>
      </c>
      <c r="D3003" s="6" t="s">
        <v>108</v>
      </c>
      <c r="E3003" s="487">
        <v>130.26</v>
      </c>
      <c r="F3003" s="487">
        <v>52.64</v>
      </c>
      <c r="G3003" s="487">
        <v>77.62</v>
      </c>
      <c r="H3003" s="487">
        <v>0</v>
      </c>
      <c r="I3003" s="487">
        <v>0</v>
      </c>
      <c r="J3003" s="487">
        <v>0</v>
      </c>
    </row>
    <row r="3004" spans="1:10" x14ac:dyDescent="0.25">
      <c r="A3004" s="487">
        <v>91978</v>
      </c>
      <c r="B3004" s="6" t="s">
        <v>9976</v>
      </c>
      <c r="C3004" s="6" t="s">
        <v>40</v>
      </c>
      <c r="D3004" s="6" t="s">
        <v>108</v>
      </c>
      <c r="E3004" s="487">
        <v>46.02</v>
      </c>
      <c r="F3004" s="487">
        <v>17.09</v>
      </c>
      <c r="G3004" s="487">
        <v>28.93</v>
      </c>
      <c r="H3004" s="487">
        <v>0</v>
      </c>
      <c r="I3004" s="487">
        <v>0</v>
      </c>
      <c r="J3004" s="487">
        <v>0</v>
      </c>
    </row>
    <row r="3005" spans="1:10" x14ac:dyDescent="0.25">
      <c r="A3005" s="487">
        <v>91979</v>
      </c>
      <c r="B3005" s="6" t="s">
        <v>9977</v>
      </c>
      <c r="C3005" s="6" t="s">
        <v>40</v>
      </c>
      <c r="D3005" s="6" t="s">
        <v>108</v>
      </c>
      <c r="E3005" s="487">
        <v>58.56</v>
      </c>
      <c r="F3005" s="487">
        <v>22.55</v>
      </c>
      <c r="G3005" s="487">
        <v>36.01</v>
      </c>
      <c r="H3005" s="487">
        <v>0</v>
      </c>
      <c r="I3005" s="487">
        <v>0</v>
      </c>
      <c r="J3005" s="487">
        <v>0</v>
      </c>
    </row>
    <row r="3006" spans="1:10" x14ac:dyDescent="0.25">
      <c r="A3006" s="487">
        <v>91980</v>
      </c>
      <c r="B3006" s="6" t="s">
        <v>9978</v>
      </c>
      <c r="C3006" s="6" t="s">
        <v>40</v>
      </c>
      <c r="D3006" s="6" t="s">
        <v>108</v>
      </c>
      <c r="E3006" s="487">
        <v>44.47</v>
      </c>
      <c r="F3006" s="487">
        <v>17.100000000000001</v>
      </c>
      <c r="G3006" s="487">
        <v>27.37</v>
      </c>
      <c r="H3006" s="487">
        <v>0</v>
      </c>
      <c r="I3006" s="487">
        <v>0</v>
      </c>
      <c r="J3006" s="487">
        <v>0</v>
      </c>
    </row>
    <row r="3007" spans="1:10" x14ac:dyDescent="0.25">
      <c r="A3007" s="487">
        <v>91981</v>
      </c>
      <c r="B3007" s="6" t="s">
        <v>9979</v>
      </c>
      <c r="C3007" s="6" t="s">
        <v>40</v>
      </c>
      <c r="D3007" s="6" t="s">
        <v>108</v>
      </c>
      <c r="E3007" s="487">
        <v>57.01</v>
      </c>
      <c r="F3007" s="487">
        <v>22.55</v>
      </c>
      <c r="G3007" s="487">
        <v>34.46</v>
      </c>
      <c r="H3007" s="487">
        <v>0</v>
      </c>
      <c r="I3007" s="487">
        <v>0</v>
      </c>
      <c r="J3007" s="487">
        <v>0</v>
      </c>
    </row>
    <row r="3008" spans="1:10" x14ac:dyDescent="0.25">
      <c r="A3008" s="487">
        <v>91982</v>
      </c>
      <c r="B3008" s="6" t="s">
        <v>9980</v>
      </c>
      <c r="C3008" s="6" t="s">
        <v>40</v>
      </c>
      <c r="D3008" s="6" t="s">
        <v>108</v>
      </c>
      <c r="E3008" s="487">
        <v>111.04</v>
      </c>
      <c r="F3008" s="487">
        <v>9.83</v>
      </c>
      <c r="G3008" s="487">
        <v>101.21</v>
      </c>
      <c r="H3008" s="487">
        <v>0</v>
      </c>
      <c r="I3008" s="487">
        <v>0</v>
      </c>
      <c r="J3008" s="487">
        <v>0</v>
      </c>
    </row>
    <row r="3009" spans="1:10" x14ac:dyDescent="0.25">
      <c r="A3009" s="487">
        <v>91983</v>
      </c>
      <c r="B3009" s="6" t="s">
        <v>9981</v>
      </c>
      <c r="C3009" s="6" t="s">
        <v>40</v>
      </c>
      <c r="D3009" s="6" t="s">
        <v>108</v>
      </c>
      <c r="E3009" s="487">
        <v>123.58</v>
      </c>
      <c r="F3009" s="487">
        <v>15.27</v>
      </c>
      <c r="G3009" s="487">
        <v>108.31</v>
      </c>
      <c r="H3009" s="487">
        <v>0</v>
      </c>
      <c r="I3009" s="487">
        <v>0</v>
      </c>
      <c r="J3009" s="487">
        <v>0</v>
      </c>
    </row>
    <row r="3010" spans="1:10" x14ac:dyDescent="0.25">
      <c r="A3010" s="487">
        <v>91984</v>
      </c>
      <c r="B3010" s="6" t="s">
        <v>9982</v>
      </c>
      <c r="C3010" s="6" t="s">
        <v>40</v>
      </c>
      <c r="D3010" s="6" t="s">
        <v>108</v>
      </c>
      <c r="E3010" s="487">
        <v>19.829999999999998</v>
      </c>
      <c r="F3010" s="487">
        <v>9.8699999999999992</v>
      </c>
      <c r="G3010" s="487">
        <v>9.9600000000000009</v>
      </c>
      <c r="H3010" s="487">
        <v>0</v>
      </c>
      <c r="I3010" s="487">
        <v>0</v>
      </c>
      <c r="J3010" s="487">
        <v>0</v>
      </c>
    </row>
    <row r="3011" spans="1:10" x14ac:dyDescent="0.25">
      <c r="A3011" s="487">
        <v>91985</v>
      </c>
      <c r="B3011" s="6" t="s">
        <v>9983</v>
      </c>
      <c r="C3011" s="6" t="s">
        <v>40</v>
      </c>
      <c r="D3011" s="6" t="s">
        <v>108</v>
      </c>
      <c r="E3011" s="487">
        <v>32.369999999999997</v>
      </c>
      <c r="F3011" s="487">
        <v>15.33</v>
      </c>
      <c r="G3011" s="487">
        <v>17.04</v>
      </c>
      <c r="H3011" s="487">
        <v>0</v>
      </c>
      <c r="I3011" s="487">
        <v>0</v>
      </c>
      <c r="J3011" s="487">
        <v>0</v>
      </c>
    </row>
    <row r="3012" spans="1:10" x14ac:dyDescent="0.25">
      <c r="A3012" s="487">
        <v>91986</v>
      </c>
      <c r="B3012" s="6" t="s">
        <v>9984</v>
      </c>
      <c r="C3012" s="6" t="s">
        <v>40</v>
      </c>
      <c r="D3012" s="6" t="s">
        <v>108</v>
      </c>
      <c r="E3012" s="487">
        <v>43.06</v>
      </c>
      <c r="F3012" s="487">
        <v>15.34</v>
      </c>
      <c r="G3012" s="487">
        <v>27.72</v>
      </c>
      <c r="H3012" s="487">
        <v>0</v>
      </c>
      <c r="I3012" s="487">
        <v>0</v>
      </c>
      <c r="J3012" s="487">
        <v>0</v>
      </c>
    </row>
    <row r="3013" spans="1:10" x14ac:dyDescent="0.25">
      <c r="A3013" s="487">
        <v>91987</v>
      </c>
      <c r="B3013" s="6" t="s">
        <v>9985</v>
      </c>
      <c r="C3013" s="6" t="s">
        <v>40</v>
      </c>
      <c r="D3013" s="6" t="s">
        <v>108</v>
      </c>
      <c r="E3013" s="487">
        <v>55.6</v>
      </c>
      <c r="F3013" s="487">
        <v>20.79</v>
      </c>
      <c r="G3013" s="487">
        <v>34.81</v>
      </c>
      <c r="H3013" s="487">
        <v>0</v>
      </c>
      <c r="I3013" s="487">
        <v>0</v>
      </c>
      <c r="J3013" s="487">
        <v>0</v>
      </c>
    </row>
    <row r="3014" spans="1:10" x14ac:dyDescent="0.25">
      <c r="A3014" s="487">
        <v>91988</v>
      </c>
      <c r="B3014" s="6" t="s">
        <v>9986</v>
      </c>
      <c r="C3014" s="6" t="s">
        <v>40</v>
      </c>
      <c r="D3014" s="6" t="s">
        <v>108</v>
      </c>
      <c r="E3014" s="487">
        <v>25.05</v>
      </c>
      <c r="F3014" s="487">
        <v>9.86</v>
      </c>
      <c r="G3014" s="487">
        <v>15.19</v>
      </c>
      <c r="H3014" s="487">
        <v>0</v>
      </c>
      <c r="I3014" s="487">
        <v>0</v>
      </c>
      <c r="J3014" s="487">
        <v>0</v>
      </c>
    </row>
    <row r="3015" spans="1:10" x14ac:dyDescent="0.25">
      <c r="A3015" s="487">
        <v>91989</v>
      </c>
      <c r="B3015" s="6" t="s">
        <v>9987</v>
      </c>
      <c r="C3015" s="6" t="s">
        <v>40</v>
      </c>
      <c r="D3015" s="6" t="s">
        <v>108</v>
      </c>
      <c r="E3015" s="487">
        <v>37.590000000000003</v>
      </c>
      <c r="F3015" s="487">
        <v>15.32</v>
      </c>
      <c r="G3015" s="487">
        <v>22.27</v>
      </c>
      <c r="H3015" s="487">
        <v>0</v>
      </c>
      <c r="I3015" s="487">
        <v>0</v>
      </c>
      <c r="J3015" s="487">
        <v>0</v>
      </c>
    </row>
    <row r="3016" spans="1:10" x14ac:dyDescent="0.25">
      <c r="A3016" s="487">
        <v>91990</v>
      </c>
      <c r="B3016" s="6" t="s">
        <v>9988</v>
      </c>
      <c r="C3016" s="6" t="s">
        <v>40</v>
      </c>
      <c r="D3016" s="6" t="s">
        <v>108</v>
      </c>
      <c r="E3016" s="487">
        <v>37.409999999999997</v>
      </c>
      <c r="F3016" s="487">
        <v>21.74</v>
      </c>
      <c r="G3016" s="487">
        <v>15.67</v>
      </c>
      <c r="H3016" s="487">
        <v>0</v>
      </c>
      <c r="I3016" s="487">
        <v>0</v>
      </c>
      <c r="J3016" s="487">
        <v>0</v>
      </c>
    </row>
    <row r="3017" spans="1:10" x14ac:dyDescent="0.25">
      <c r="A3017" s="487">
        <v>91991</v>
      </c>
      <c r="B3017" s="6" t="s">
        <v>9989</v>
      </c>
      <c r="C3017" s="6" t="s">
        <v>40</v>
      </c>
      <c r="D3017" s="6" t="s">
        <v>108</v>
      </c>
      <c r="E3017" s="487">
        <v>40.229999999999997</v>
      </c>
      <c r="F3017" s="487">
        <v>21.74</v>
      </c>
      <c r="G3017" s="487">
        <v>18.489999999999998</v>
      </c>
      <c r="H3017" s="487">
        <v>0</v>
      </c>
      <c r="I3017" s="487">
        <v>0</v>
      </c>
      <c r="J3017" s="487">
        <v>0</v>
      </c>
    </row>
    <row r="3018" spans="1:10" x14ac:dyDescent="0.25">
      <c r="A3018" s="487">
        <v>91992</v>
      </c>
      <c r="B3018" s="6" t="s">
        <v>9990</v>
      </c>
      <c r="C3018" s="6" t="s">
        <v>40</v>
      </c>
      <c r="D3018" s="6" t="s">
        <v>108</v>
      </c>
      <c r="E3018" s="487">
        <v>49.95</v>
      </c>
      <c r="F3018" s="487">
        <v>27.2</v>
      </c>
      <c r="G3018" s="487">
        <v>22.75</v>
      </c>
      <c r="H3018" s="487">
        <v>0</v>
      </c>
      <c r="I3018" s="487">
        <v>0</v>
      </c>
      <c r="J3018" s="487">
        <v>0</v>
      </c>
    </row>
    <row r="3019" spans="1:10" x14ac:dyDescent="0.25">
      <c r="A3019" s="487">
        <v>91993</v>
      </c>
      <c r="B3019" s="6" t="s">
        <v>9991</v>
      </c>
      <c r="C3019" s="6" t="s">
        <v>40</v>
      </c>
      <c r="D3019" s="6" t="s">
        <v>108</v>
      </c>
      <c r="E3019" s="487">
        <v>52.77</v>
      </c>
      <c r="F3019" s="487">
        <v>27.19</v>
      </c>
      <c r="G3019" s="487">
        <v>25.58</v>
      </c>
      <c r="H3019" s="487">
        <v>0</v>
      </c>
      <c r="I3019" s="487">
        <v>0</v>
      </c>
      <c r="J3019" s="487">
        <v>0</v>
      </c>
    </row>
    <row r="3020" spans="1:10" x14ac:dyDescent="0.25">
      <c r="A3020" s="487">
        <v>91994</v>
      </c>
      <c r="B3020" s="6" t="s">
        <v>9992</v>
      </c>
      <c r="C3020" s="6" t="s">
        <v>40</v>
      </c>
      <c r="D3020" s="6" t="s">
        <v>108</v>
      </c>
      <c r="E3020" s="487">
        <v>27.03</v>
      </c>
      <c r="F3020" s="487">
        <v>13.46</v>
      </c>
      <c r="G3020" s="487">
        <v>13.57</v>
      </c>
      <c r="H3020" s="487">
        <v>0</v>
      </c>
      <c r="I3020" s="487">
        <v>0</v>
      </c>
      <c r="J3020" s="487">
        <v>0</v>
      </c>
    </row>
    <row r="3021" spans="1:10" x14ac:dyDescent="0.25">
      <c r="A3021" s="487">
        <v>91995</v>
      </c>
      <c r="B3021" s="6" t="s">
        <v>9993</v>
      </c>
      <c r="C3021" s="6" t="s">
        <v>40</v>
      </c>
      <c r="D3021" s="6" t="s">
        <v>108</v>
      </c>
      <c r="E3021" s="487">
        <v>29.85</v>
      </c>
      <c r="F3021" s="487">
        <v>13.46</v>
      </c>
      <c r="G3021" s="487">
        <v>16.39</v>
      </c>
      <c r="H3021" s="487">
        <v>0</v>
      </c>
      <c r="I3021" s="487">
        <v>0</v>
      </c>
      <c r="J3021" s="487">
        <v>0</v>
      </c>
    </row>
    <row r="3022" spans="1:10" x14ac:dyDescent="0.25">
      <c r="A3022" s="487">
        <v>91996</v>
      </c>
      <c r="B3022" s="6" t="s">
        <v>9994</v>
      </c>
      <c r="C3022" s="6" t="s">
        <v>40</v>
      </c>
      <c r="D3022" s="6" t="s">
        <v>108</v>
      </c>
      <c r="E3022" s="487">
        <v>39.57</v>
      </c>
      <c r="F3022" s="487">
        <v>18.920000000000002</v>
      </c>
      <c r="G3022" s="487">
        <v>20.65</v>
      </c>
      <c r="H3022" s="487">
        <v>0</v>
      </c>
      <c r="I3022" s="487">
        <v>0</v>
      </c>
      <c r="J3022" s="487">
        <v>0</v>
      </c>
    </row>
    <row r="3023" spans="1:10" x14ac:dyDescent="0.25">
      <c r="A3023" s="487">
        <v>91997</v>
      </c>
      <c r="B3023" s="6" t="s">
        <v>9995</v>
      </c>
      <c r="C3023" s="6" t="s">
        <v>40</v>
      </c>
      <c r="D3023" s="6" t="s">
        <v>108</v>
      </c>
      <c r="E3023" s="487">
        <v>42.39</v>
      </c>
      <c r="F3023" s="487">
        <v>18.920000000000002</v>
      </c>
      <c r="G3023" s="487">
        <v>23.47</v>
      </c>
      <c r="H3023" s="487">
        <v>0</v>
      </c>
      <c r="I3023" s="487">
        <v>0</v>
      </c>
      <c r="J3023" s="487">
        <v>0</v>
      </c>
    </row>
    <row r="3024" spans="1:10" x14ac:dyDescent="0.25">
      <c r="A3024" s="487">
        <v>91998</v>
      </c>
      <c r="B3024" s="6" t="s">
        <v>9996</v>
      </c>
      <c r="C3024" s="6" t="s">
        <v>40</v>
      </c>
      <c r="D3024" s="6" t="s">
        <v>108</v>
      </c>
      <c r="E3024" s="487">
        <v>23.02</v>
      </c>
      <c r="F3024" s="487">
        <v>10.29</v>
      </c>
      <c r="G3024" s="487">
        <v>12.73</v>
      </c>
      <c r="H3024" s="487">
        <v>0</v>
      </c>
      <c r="I3024" s="487">
        <v>0</v>
      </c>
      <c r="J3024" s="487">
        <v>0</v>
      </c>
    </row>
    <row r="3025" spans="1:10" x14ac:dyDescent="0.25">
      <c r="A3025" s="487">
        <v>91999</v>
      </c>
      <c r="B3025" s="6" t="s">
        <v>9997</v>
      </c>
      <c r="C3025" s="6" t="s">
        <v>40</v>
      </c>
      <c r="D3025" s="6" t="s">
        <v>108</v>
      </c>
      <c r="E3025" s="487">
        <v>25.84</v>
      </c>
      <c r="F3025" s="487">
        <v>10.29</v>
      </c>
      <c r="G3025" s="487">
        <v>15.55</v>
      </c>
      <c r="H3025" s="487">
        <v>0</v>
      </c>
      <c r="I3025" s="487">
        <v>0</v>
      </c>
      <c r="J3025" s="487">
        <v>0</v>
      </c>
    </row>
    <row r="3026" spans="1:10" x14ac:dyDescent="0.25">
      <c r="A3026" s="487">
        <v>92000</v>
      </c>
      <c r="B3026" s="6" t="s">
        <v>9998</v>
      </c>
      <c r="C3026" s="6" t="s">
        <v>40</v>
      </c>
      <c r="D3026" s="6" t="s">
        <v>108</v>
      </c>
      <c r="E3026" s="487">
        <v>35.56</v>
      </c>
      <c r="F3026" s="487">
        <v>15.75</v>
      </c>
      <c r="G3026" s="487">
        <v>19.809999999999999</v>
      </c>
      <c r="H3026" s="487">
        <v>0</v>
      </c>
      <c r="I3026" s="487">
        <v>0</v>
      </c>
      <c r="J3026" s="487">
        <v>0</v>
      </c>
    </row>
    <row r="3027" spans="1:10" x14ac:dyDescent="0.25">
      <c r="A3027" s="487">
        <v>92001</v>
      </c>
      <c r="B3027" s="6" t="s">
        <v>9999</v>
      </c>
      <c r="C3027" s="6" t="s">
        <v>40</v>
      </c>
      <c r="D3027" s="6" t="s">
        <v>108</v>
      </c>
      <c r="E3027" s="487">
        <v>38.380000000000003</v>
      </c>
      <c r="F3027" s="487">
        <v>15.74</v>
      </c>
      <c r="G3027" s="487">
        <v>22.64</v>
      </c>
      <c r="H3027" s="487">
        <v>0</v>
      </c>
      <c r="I3027" s="487">
        <v>0</v>
      </c>
      <c r="J3027" s="487">
        <v>0</v>
      </c>
    </row>
    <row r="3028" spans="1:10" x14ac:dyDescent="0.25">
      <c r="A3028" s="487">
        <v>92002</v>
      </c>
      <c r="B3028" s="6" t="s">
        <v>10000</v>
      </c>
      <c r="C3028" s="6" t="s">
        <v>40</v>
      </c>
      <c r="D3028" s="6" t="s">
        <v>108</v>
      </c>
      <c r="E3028" s="487">
        <v>50.76</v>
      </c>
      <c r="F3028" s="487">
        <v>24.31</v>
      </c>
      <c r="G3028" s="487">
        <v>26.45</v>
      </c>
      <c r="H3028" s="487">
        <v>0</v>
      </c>
      <c r="I3028" s="487">
        <v>0</v>
      </c>
      <c r="J3028" s="487">
        <v>0</v>
      </c>
    </row>
    <row r="3029" spans="1:10" x14ac:dyDescent="0.25">
      <c r="A3029" s="487">
        <v>92003</v>
      </c>
      <c r="B3029" s="6" t="s">
        <v>10001</v>
      </c>
      <c r="C3029" s="6" t="s">
        <v>40</v>
      </c>
      <c r="D3029" s="6" t="s">
        <v>108</v>
      </c>
      <c r="E3029" s="487">
        <v>56.4</v>
      </c>
      <c r="F3029" s="487">
        <v>24.31</v>
      </c>
      <c r="G3029" s="487">
        <v>32.090000000000003</v>
      </c>
      <c r="H3029" s="487">
        <v>0</v>
      </c>
      <c r="I3029" s="487">
        <v>0</v>
      </c>
      <c r="J3029" s="487">
        <v>0</v>
      </c>
    </row>
    <row r="3030" spans="1:10" x14ac:dyDescent="0.25">
      <c r="A3030" s="487">
        <v>92004</v>
      </c>
      <c r="B3030" s="6" t="s">
        <v>10002</v>
      </c>
      <c r="C3030" s="6" t="s">
        <v>40</v>
      </c>
      <c r="D3030" s="6" t="s">
        <v>108</v>
      </c>
      <c r="E3030" s="487">
        <v>63.3</v>
      </c>
      <c r="F3030" s="487">
        <v>29.76</v>
      </c>
      <c r="G3030" s="487">
        <v>33.54</v>
      </c>
      <c r="H3030" s="487">
        <v>0</v>
      </c>
      <c r="I3030" s="487">
        <v>0</v>
      </c>
      <c r="J3030" s="487">
        <v>0</v>
      </c>
    </row>
    <row r="3031" spans="1:10" x14ac:dyDescent="0.25">
      <c r="A3031" s="487">
        <v>92005</v>
      </c>
      <c r="B3031" s="6" t="s">
        <v>10003</v>
      </c>
      <c r="C3031" s="6" t="s">
        <v>40</v>
      </c>
      <c r="D3031" s="6" t="s">
        <v>108</v>
      </c>
      <c r="E3031" s="487">
        <v>68.94</v>
      </c>
      <c r="F3031" s="487">
        <v>29.76</v>
      </c>
      <c r="G3031" s="487">
        <v>39.18</v>
      </c>
      <c r="H3031" s="487">
        <v>0</v>
      </c>
      <c r="I3031" s="487">
        <v>0</v>
      </c>
      <c r="J3031" s="487">
        <v>0</v>
      </c>
    </row>
    <row r="3032" spans="1:10" x14ac:dyDescent="0.25">
      <c r="A3032" s="487">
        <v>92006</v>
      </c>
      <c r="B3032" s="6" t="s">
        <v>10004</v>
      </c>
      <c r="C3032" s="6" t="s">
        <v>40</v>
      </c>
      <c r="D3032" s="6" t="s">
        <v>108</v>
      </c>
      <c r="E3032" s="487">
        <v>42.68</v>
      </c>
      <c r="F3032" s="487">
        <v>17.899999999999999</v>
      </c>
      <c r="G3032" s="487">
        <v>24.78</v>
      </c>
      <c r="H3032" s="487">
        <v>0</v>
      </c>
      <c r="I3032" s="487">
        <v>0</v>
      </c>
      <c r="J3032" s="487">
        <v>0</v>
      </c>
    </row>
    <row r="3033" spans="1:10" x14ac:dyDescent="0.25">
      <c r="A3033" s="487">
        <v>92007</v>
      </c>
      <c r="B3033" s="6" t="s">
        <v>10005</v>
      </c>
      <c r="C3033" s="6" t="s">
        <v>40</v>
      </c>
      <c r="D3033" s="6" t="s">
        <v>108</v>
      </c>
      <c r="E3033" s="487">
        <v>48.32</v>
      </c>
      <c r="F3033" s="487">
        <v>17.899999999999999</v>
      </c>
      <c r="G3033" s="487">
        <v>30.42</v>
      </c>
      <c r="H3033" s="487">
        <v>0</v>
      </c>
      <c r="I3033" s="487">
        <v>0</v>
      </c>
      <c r="J3033" s="487">
        <v>0</v>
      </c>
    </row>
    <row r="3034" spans="1:10" x14ac:dyDescent="0.25">
      <c r="A3034" s="487">
        <v>92008</v>
      </c>
      <c r="B3034" s="6" t="s">
        <v>10006</v>
      </c>
      <c r="C3034" s="6" t="s">
        <v>40</v>
      </c>
      <c r="D3034" s="6" t="s">
        <v>108</v>
      </c>
      <c r="E3034" s="487">
        <v>55.22</v>
      </c>
      <c r="F3034" s="487">
        <v>23.35</v>
      </c>
      <c r="G3034" s="487">
        <v>31.87</v>
      </c>
      <c r="H3034" s="487">
        <v>0</v>
      </c>
      <c r="I3034" s="487">
        <v>0</v>
      </c>
      <c r="J3034" s="487">
        <v>0</v>
      </c>
    </row>
    <row r="3035" spans="1:10" x14ac:dyDescent="0.25">
      <c r="A3035" s="487">
        <v>92009</v>
      </c>
      <c r="B3035" s="6" t="s">
        <v>10007</v>
      </c>
      <c r="C3035" s="6" t="s">
        <v>40</v>
      </c>
      <c r="D3035" s="6" t="s">
        <v>108</v>
      </c>
      <c r="E3035" s="487">
        <v>60.86</v>
      </c>
      <c r="F3035" s="487">
        <v>23.35</v>
      </c>
      <c r="G3035" s="487">
        <v>37.51</v>
      </c>
      <c r="H3035" s="487">
        <v>0</v>
      </c>
      <c r="I3035" s="487">
        <v>0</v>
      </c>
      <c r="J3035" s="487">
        <v>0</v>
      </c>
    </row>
    <row r="3036" spans="1:10" x14ac:dyDescent="0.25">
      <c r="A3036" s="487">
        <v>92010</v>
      </c>
      <c r="B3036" s="6" t="s">
        <v>10008</v>
      </c>
      <c r="C3036" s="6" t="s">
        <v>40</v>
      </c>
      <c r="D3036" s="6" t="s">
        <v>108</v>
      </c>
      <c r="E3036" s="487">
        <v>74.430000000000007</v>
      </c>
      <c r="F3036" s="487">
        <v>35.1</v>
      </c>
      <c r="G3036" s="487">
        <v>39.33</v>
      </c>
      <c r="H3036" s="487">
        <v>0</v>
      </c>
      <c r="I3036" s="487">
        <v>0</v>
      </c>
      <c r="J3036" s="487">
        <v>0</v>
      </c>
    </row>
    <row r="3037" spans="1:10" x14ac:dyDescent="0.25">
      <c r="A3037" s="487">
        <v>92011</v>
      </c>
      <c r="B3037" s="6" t="s">
        <v>10009</v>
      </c>
      <c r="C3037" s="6" t="s">
        <v>40</v>
      </c>
      <c r="D3037" s="6" t="s">
        <v>108</v>
      </c>
      <c r="E3037" s="487">
        <v>82.89</v>
      </c>
      <c r="F3037" s="487">
        <v>35.1</v>
      </c>
      <c r="G3037" s="487">
        <v>47.79</v>
      </c>
      <c r="H3037" s="487">
        <v>0</v>
      </c>
      <c r="I3037" s="487">
        <v>0</v>
      </c>
      <c r="J3037" s="487">
        <v>0</v>
      </c>
    </row>
    <row r="3038" spans="1:10" x14ac:dyDescent="0.25">
      <c r="A3038" s="487">
        <v>92012</v>
      </c>
      <c r="B3038" s="6" t="s">
        <v>10010</v>
      </c>
      <c r="C3038" s="6" t="s">
        <v>40</v>
      </c>
      <c r="D3038" s="6" t="s">
        <v>108</v>
      </c>
      <c r="E3038" s="487">
        <v>86.97</v>
      </c>
      <c r="F3038" s="487">
        <v>40.549999999999997</v>
      </c>
      <c r="G3038" s="487">
        <v>46.42</v>
      </c>
      <c r="H3038" s="487">
        <v>0</v>
      </c>
      <c r="I3038" s="487">
        <v>0</v>
      </c>
      <c r="J3038" s="487">
        <v>0</v>
      </c>
    </row>
    <row r="3039" spans="1:10" x14ac:dyDescent="0.25">
      <c r="A3039" s="487">
        <v>92013</v>
      </c>
      <c r="B3039" s="6" t="s">
        <v>10011</v>
      </c>
      <c r="C3039" s="6" t="s">
        <v>40</v>
      </c>
      <c r="D3039" s="6" t="s">
        <v>108</v>
      </c>
      <c r="E3039" s="487">
        <v>95.43</v>
      </c>
      <c r="F3039" s="487">
        <v>40.549999999999997</v>
      </c>
      <c r="G3039" s="487">
        <v>54.88</v>
      </c>
      <c r="H3039" s="487">
        <v>0</v>
      </c>
      <c r="I3039" s="487">
        <v>0</v>
      </c>
      <c r="J3039" s="487">
        <v>0</v>
      </c>
    </row>
    <row r="3040" spans="1:10" x14ac:dyDescent="0.25">
      <c r="A3040" s="487">
        <v>92014</v>
      </c>
      <c r="B3040" s="6" t="s">
        <v>10012</v>
      </c>
      <c r="C3040" s="6" t="s">
        <v>40</v>
      </c>
      <c r="D3040" s="6" t="s">
        <v>108</v>
      </c>
      <c r="E3040" s="487">
        <v>62.34</v>
      </c>
      <c r="F3040" s="487">
        <v>25.49</v>
      </c>
      <c r="G3040" s="487">
        <v>36.85</v>
      </c>
      <c r="H3040" s="487">
        <v>0</v>
      </c>
      <c r="I3040" s="487">
        <v>0</v>
      </c>
      <c r="J3040" s="487">
        <v>0</v>
      </c>
    </row>
    <row r="3041" spans="1:10" x14ac:dyDescent="0.25">
      <c r="A3041" s="487">
        <v>92015</v>
      </c>
      <c r="B3041" s="6" t="s">
        <v>10013</v>
      </c>
      <c r="C3041" s="6" t="s">
        <v>40</v>
      </c>
      <c r="D3041" s="6" t="s">
        <v>108</v>
      </c>
      <c r="E3041" s="487">
        <v>70.8</v>
      </c>
      <c r="F3041" s="487">
        <v>25.49</v>
      </c>
      <c r="G3041" s="487">
        <v>45.31</v>
      </c>
      <c r="H3041" s="487">
        <v>0</v>
      </c>
      <c r="I3041" s="487">
        <v>0</v>
      </c>
      <c r="J3041" s="487">
        <v>0</v>
      </c>
    </row>
    <row r="3042" spans="1:10" x14ac:dyDescent="0.25">
      <c r="A3042" s="487">
        <v>92016</v>
      </c>
      <c r="B3042" s="6" t="s">
        <v>10014</v>
      </c>
      <c r="C3042" s="6" t="s">
        <v>40</v>
      </c>
      <c r="D3042" s="6" t="s">
        <v>108</v>
      </c>
      <c r="E3042" s="487">
        <v>74.88</v>
      </c>
      <c r="F3042" s="487">
        <v>30.94</v>
      </c>
      <c r="G3042" s="487">
        <v>43.94</v>
      </c>
      <c r="H3042" s="487">
        <v>0</v>
      </c>
      <c r="I3042" s="487">
        <v>0</v>
      </c>
      <c r="J3042" s="487">
        <v>0</v>
      </c>
    </row>
    <row r="3043" spans="1:10" x14ac:dyDescent="0.25">
      <c r="A3043" s="487">
        <v>92017</v>
      </c>
      <c r="B3043" s="6" t="s">
        <v>10015</v>
      </c>
      <c r="C3043" s="6" t="s">
        <v>40</v>
      </c>
      <c r="D3043" s="6" t="s">
        <v>108</v>
      </c>
      <c r="E3043" s="487">
        <v>83.34</v>
      </c>
      <c r="F3043" s="487">
        <v>30.94</v>
      </c>
      <c r="G3043" s="487">
        <v>52.4</v>
      </c>
      <c r="H3043" s="487">
        <v>0</v>
      </c>
      <c r="I3043" s="487">
        <v>0</v>
      </c>
      <c r="J3043" s="487">
        <v>0</v>
      </c>
    </row>
    <row r="3044" spans="1:10" x14ac:dyDescent="0.25">
      <c r="A3044" s="487">
        <v>92018</v>
      </c>
      <c r="B3044" s="6" t="s">
        <v>10016</v>
      </c>
      <c r="C3044" s="6" t="s">
        <v>40</v>
      </c>
      <c r="D3044" s="6" t="s">
        <v>108</v>
      </c>
      <c r="E3044" s="487">
        <v>82.59</v>
      </c>
      <c r="F3044" s="487">
        <v>33.57</v>
      </c>
      <c r="G3044" s="487">
        <v>49.02</v>
      </c>
      <c r="H3044" s="487">
        <v>0</v>
      </c>
      <c r="I3044" s="487">
        <v>0</v>
      </c>
      <c r="J3044" s="487">
        <v>0</v>
      </c>
    </row>
    <row r="3045" spans="1:10" x14ac:dyDescent="0.25">
      <c r="A3045" s="487">
        <v>92019</v>
      </c>
      <c r="B3045" s="6" t="s">
        <v>10017</v>
      </c>
      <c r="C3045" s="6" t="s">
        <v>40</v>
      </c>
      <c r="D3045" s="6" t="s">
        <v>108</v>
      </c>
      <c r="E3045" s="487">
        <v>101.43</v>
      </c>
      <c r="F3045" s="487">
        <v>39.94</v>
      </c>
      <c r="G3045" s="487">
        <v>61.49</v>
      </c>
      <c r="H3045" s="487">
        <v>0</v>
      </c>
      <c r="I3045" s="487">
        <v>0</v>
      </c>
      <c r="J3045" s="487">
        <v>0</v>
      </c>
    </row>
    <row r="3046" spans="1:10" x14ac:dyDescent="0.25">
      <c r="A3046" s="487">
        <v>92020</v>
      </c>
      <c r="B3046" s="6" t="s">
        <v>10018</v>
      </c>
      <c r="C3046" s="6" t="s">
        <v>40</v>
      </c>
      <c r="D3046" s="6" t="s">
        <v>108</v>
      </c>
      <c r="E3046" s="487">
        <v>122.17</v>
      </c>
      <c r="F3046" s="487">
        <v>49</v>
      </c>
      <c r="G3046" s="487">
        <v>73.17</v>
      </c>
      <c r="H3046" s="487">
        <v>0</v>
      </c>
      <c r="I3046" s="487">
        <v>0</v>
      </c>
      <c r="J3046" s="487">
        <v>0</v>
      </c>
    </row>
    <row r="3047" spans="1:10" x14ac:dyDescent="0.25">
      <c r="A3047" s="487">
        <v>92021</v>
      </c>
      <c r="B3047" s="6" t="s">
        <v>10019</v>
      </c>
      <c r="C3047" s="6" t="s">
        <v>40</v>
      </c>
      <c r="D3047" s="6" t="s">
        <v>108</v>
      </c>
      <c r="E3047" s="487">
        <v>141.01</v>
      </c>
      <c r="F3047" s="487">
        <v>55.36</v>
      </c>
      <c r="G3047" s="487">
        <v>85.65</v>
      </c>
      <c r="H3047" s="487">
        <v>0</v>
      </c>
      <c r="I3047" s="487">
        <v>0</v>
      </c>
      <c r="J3047" s="487">
        <v>0</v>
      </c>
    </row>
    <row r="3048" spans="1:10" x14ac:dyDescent="0.25">
      <c r="A3048" s="487">
        <v>92022</v>
      </c>
      <c r="B3048" s="6" t="s">
        <v>10020</v>
      </c>
      <c r="C3048" s="6" t="s">
        <v>40</v>
      </c>
      <c r="D3048" s="6" t="s">
        <v>108</v>
      </c>
      <c r="E3048" s="487">
        <v>44.94</v>
      </c>
      <c r="F3048" s="487">
        <v>20.66</v>
      </c>
      <c r="G3048" s="487">
        <v>24.28</v>
      </c>
      <c r="H3048" s="487">
        <v>0</v>
      </c>
      <c r="I3048" s="487">
        <v>0</v>
      </c>
      <c r="J3048" s="487">
        <v>0</v>
      </c>
    </row>
    <row r="3049" spans="1:10" x14ac:dyDescent="0.25">
      <c r="A3049" s="487">
        <v>92023</v>
      </c>
      <c r="B3049" s="6" t="s">
        <v>10021</v>
      </c>
      <c r="C3049" s="6" t="s">
        <v>40</v>
      </c>
      <c r="D3049" s="6" t="s">
        <v>108</v>
      </c>
      <c r="E3049" s="487">
        <v>57.48</v>
      </c>
      <c r="F3049" s="487">
        <v>26.11</v>
      </c>
      <c r="G3049" s="487">
        <v>31.37</v>
      </c>
      <c r="H3049" s="487">
        <v>0</v>
      </c>
      <c r="I3049" s="487">
        <v>0</v>
      </c>
      <c r="J3049" s="487">
        <v>0</v>
      </c>
    </row>
    <row r="3050" spans="1:10" x14ac:dyDescent="0.25">
      <c r="A3050" s="487">
        <v>92024</v>
      </c>
      <c r="B3050" s="6" t="s">
        <v>10022</v>
      </c>
      <c r="C3050" s="6" t="s">
        <v>40</v>
      </c>
      <c r="D3050" s="6" t="s">
        <v>108</v>
      </c>
      <c r="E3050" s="487">
        <v>68.66</v>
      </c>
      <c r="F3050" s="487">
        <v>31.49</v>
      </c>
      <c r="G3050" s="487">
        <v>37.17</v>
      </c>
      <c r="H3050" s="487">
        <v>0</v>
      </c>
      <c r="I3050" s="487">
        <v>0</v>
      </c>
      <c r="J3050" s="487">
        <v>0</v>
      </c>
    </row>
    <row r="3051" spans="1:10" x14ac:dyDescent="0.25">
      <c r="A3051" s="487">
        <v>92025</v>
      </c>
      <c r="B3051" s="6" t="s">
        <v>10023</v>
      </c>
      <c r="C3051" s="6" t="s">
        <v>40</v>
      </c>
      <c r="D3051" s="6" t="s">
        <v>108</v>
      </c>
      <c r="E3051" s="487">
        <v>81.2</v>
      </c>
      <c r="F3051" s="487">
        <v>36.94</v>
      </c>
      <c r="G3051" s="487">
        <v>44.26</v>
      </c>
      <c r="H3051" s="487">
        <v>0</v>
      </c>
      <c r="I3051" s="487">
        <v>0</v>
      </c>
      <c r="J3051" s="487">
        <v>0</v>
      </c>
    </row>
    <row r="3052" spans="1:10" x14ac:dyDescent="0.25">
      <c r="A3052" s="487">
        <v>92026</v>
      </c>
      <c r="B3052" s="6" t="s">
        <v>10024</v>
      </c>
      <c r="C3052" s="6" t="s">
        <v>40</v>
      </c>
      <c r="D3052" s="6" t="s">
        <v>108</v>
      </c>
      <c r="E3052" s="487">
        <v>62.9</v>
      </c>
      <c r="F3052" s="487">
        <v>27.88</v>
      </c>
      <c r="G3052" s="487">
        <v>35.020000000000003</v>
      </c>
      <c r="H3052" s="487">
        <v>0</v>
      </c>
      <c r="I3052" s="487">
        <v>0</v>
      </c>
      <c r="J3052" s="487">
        <v>0</v>
      </c>
    </row>
    <row r="3053" spans="1:10" x14ac:dyDescent="0.25">
      <c r="A3053" s="487">
        <v>92027</v>
      </c>
      <c r="B3053" s="6" t="s">
        <v>10025</v>
      </c>
      <c r="C3053" s="6" t="s">
        <v>40</v>
      </c>
      <c r="D3053" s="6" t="s">
        <v>108</v>
      </c>
      <c r="E3053" s="487">
        <v>75.44</v>
      </c>
      <c r="F3053" s="487">
        <v>33.340000000000003</v>
      </c>
      <c r="G3053" s="487">
        <v>42.1</v>
      </c>
      <c r="H3053" s="487">
        <v>0</v>
      </c>
      <c r="I3053" s="487">
        <v>0</v>
      </c>
      <c r="J3053" s="487">
        <v>0</v>
      </c>
    </row>
    <row r="3054" spans="1:10" x14ac:dyDescent="0.25">
      <c r="A3054" s="487">
        <v>92028</v>
      </c>
      <c r="B3054" s="6" t="s">
        <v>10026</v>
      </c>
      <c r="C3054" s="6" t="s">
        <v>40</v>
      </c>
      <c r="D3054" s="6" t="s">
        <v>108</v>
      </c>
      <c r="E3054" s="487">
        <v>52.22</v>
      </c>
      <c r="F3054" s="487">
        <v>24.31</v>
      </c>
      <c r="G3054" s="487">
        <v>27.91</v>
      </c>
      <c r="H3054" s="487">
        <v>0</v>
      </c>
      <c r="I3054" s="487">
        <v>0</v>
      </c>
      <c r="J3054" s="487">
        <v>0</v>
      </c>
    </row>
    <row r="3055" spans="1:10" x14ac:dyDescent="0.25">
      <c r="A3055" s="487">
        <v>92029</v>
      </c>
      <c r="B3055" s="6" t="s">
        <v>10027</v>
      </c>
      <c r="C3055" s="6" t="s">
        <v>40</v>
      </c>
      <c r="D3055" s="6" t="s">
        <v>108</v>
      </c>
      <c r="E3055" s="487">
        <v>64.760000000000005</v>
      </c>
      <c r="F3055" s="487">
        <v>29.76</v>
      </c>
      <c r="G3055" s="487">
        <v>35</v>
      </c>
      <c r="H3055" s="487">
        <v>0</v>
      </c>
      <c r="I3055" s="487">
        <v>0</v>
      </c>
      <c r="J3055" s="487">
        <v>0</v>
      </c>
    </row>
    <row r="3056" spans="1:10" x14ac:dyDescent="0.25">
      <c r="A3056" s="487">
        <v>92030</v>
      </c>
      <c r="B3056" s="6" t="s">
        <v>10028</v>
      </c>
      <c r="C3056" s="6" t="s">
        <v>40</v>
      </c>
      <c r="D3056" s="6" t="s">
        <v>108</v>
      </c>
      <c r="E3056" s="487">
        <v>75.89</v>
      </c>
      <c r="F3056" s="487">
        <v>35.1</v>
      </c>
      <c r="G3056" s="487">
        <v>40.79</v>
      </c>
      <c r="H3056" s="487">
        <v>0</v>
      </c>
      <c r="I3056" s="487">
        <v>0</v>
      </c>
      <c r="J3056" s="487">
        <v>0</v>
      </c>
    </row>
    <row r="3057" spans="1:10" x14ac:dyDescent="0.25">
      <c r="A3057" s="487">
        <v>92031</v>
      </c>
      <c r="B3057" s="6" t="s">
        <v>10029</v>
      </c>
      <c r="C3057" s="6" t="s">
        <v>40</v>
      </c>
      <c r="D3057" s="6" t="s">
        <v>108</v>
      </c>
      <c r="E3057" s="487">
        <v>88.43</v>
      </c>
      <c r="F3057" s="487">
        <v>40.549999999999997</v>
      </c>
      <c r="G3057" s="487">
        <v>47.88</v>
      </c>
      <c r="H3057" s="487">
        <v>0</v>
      </c>
      <c r="I3057" s="487">
        <v>0</v>
      </c>
      <c r="J3057" s="487">
        <v>0</v>
      </c>
    </row>
    <row r="3058" spans="1:10" x14ac:dyDescent="0.25">
      <c r="A3058" s="487">
        <v>92032</v>
      </c>
      <c r="B3058" s="6" t="s">
        <v>10030</v>
      </c>
      <c r="C3058" s="6" t="s">
        <v>40</v>
      </c>
      <c r="D3058" s="6" t="s">
        <v>108</v>
      </c>
      <c r="E3058" s="487">
        <v>77.349999999999994</v>
      </c>
      <c r="F3058" s="487">
        <v>35.1</v>
      </c>
      <c r="G3058" s="487">
        <v>42.25</v>
      </c>
      <c r="H3058" s="487">
        <v>0</v>
      </c>
      <c r="I3058" s="487">
        <v>0</v>
      </c>
      <c r="J3058" s="487">
        <v>0</v>
      </c>
    </row>
    <row r="3059" spans="1:10" x14ac:dyDescent="0.25">
      <c r="A3059" s="487">
        <v>92033</v>
      </c>
      <c r="B3059" s="6" t="s">
        <v>10031</v>
      </c>
      <c r="C3059" s="6" t="s">
        <v>40</v>
      </c>
      <c r="D3059" s="6" t="s">
        <v>108</v>
      </c>
      <c r="E3059" s="487">
        <v>89.89</v>
      </c>
      <c r="F3059" s="487">
        <v>40.549999999999997</v>
      </c>
      <c r="G3059" s="487">
        <v>49.34</v>
      </c>
      <c r="H3059" s="487">
        <v>0</v>
      </c>
      <c r="I3059" s="487">
        <v>0</v>
      </c>
      <c r="J3059" s="487">
        <v>0</v>
      </c>
    </row>
    <row r="3060" spans="1:10" x14ac:dyDescent="0.25">
      <c r="A3060" s="487">
        <v>92034</v>
      </c>
      <c r="B3060" s="6" t="s">
        <v>10032</v>
      </c>
      <c r="C3060" s="6" t="s">
        <v>40</v>
      </c>
      <c r="D3060" s="6" t="s">
        <v>108</v>
      </c>
      <c r="E3060" s="487">
        <v>70.12</v>
      </c>
      <c r="F3060" s="487">
        <v>31.49</v>
      </c>
      <c r="G3060" s="487">
        <v>38.630000000000003</v>
      </c>
      <c r="H3060" s="487">
        <v>0</v>
      </c>
      <c r="I3060" s="487">
        <v>0</v>
      </c>
      <c r="J3060" s="487">
        <v>0</v>
      </c>
    </row>
    <row r="3061" spans="1:10" x14ac:dyDescent="0.25">
      <c r="A3061" s="487">
        <v>92035</v>
      </c>
      <c r="B3061" s="6" t="s">
        <v>10033</v>
      </c>
      <c r="C3061" s="6" t="s">
        <v>40</v>
      </c>
      <c r="D3061" s="6" t="s">
        <v>108</v>
      </c>
      <c r="E3061" s="487">
        <v>82.66</v>
      </c>
      <c r="F3061" s="487">
        <v>36.94</v>
      </c>
      <c r="G3061" s="487">
        <v>45.72</v>
      </c>
      <c r="H3061" s="487">
        <v>0</v>
      </c>
      <c r="I3061" s="487">
        <v>0</v>
      </c>
      <c r="J3061" s="487">
        <v>0</v>
      </c>
    </row>
    <row r="3062" spans="1:10" x14ac:dyDescent="0.25">
      <c r="A3062" s="487">
        <v>97583</v>
      </c>
      <c r="B3062" s="6" t="s">
        <v>2383</v>
      </c>
      <c r="C3062" s="6" t="s">
        <v>40</v>
      </c>
      <c r="D3062" s="6" t="s">
        <v>437</v>
      </c>
      <c r="E3062" s="487">
        <v>87.6</v>
      </c>
      <c r="F3062" s="487">
        <v>11.33</v>
      </c>
      <c r="G3062" s="487">
        <v>76.27</v>
      </c>
      <c r="H3062" s="487">
        <v>0</v>
      </c>
      <c r="I3062" s="487">
        <v>0</v>
      </c>
      <c r="J3062" s="487">
        <v>0</v>
      </c>
    </row>
    <row r="3063" spans="1:10" x14ac:dyDescent="0.25">
      <c r="A3063" s="487">
        <v>97584</v>
      </c>
      <c r="B3063" s="6" t="s">
        <v>2384</v>
      </c>
      <c r="C3063" s="6" t="s">
        <v>40</v>
      </c>
      <c r="D3063" s="6" t="s">
        <v>437</v>
      </c>
      <c r="E3063" s="487">
        <v>122.51</v>
      </c>
      <c r="F3063" s="487">
        <v>11.33</v>
      </c>
      <c r="G3063" s="487">
        <v>111.18</v>
      </c>
      <c r="H3063" s="487">
        <v>0</v>
      </c>
      <c r="I3063" s="487">
        <v>0</v>
      </c>
      <c r="J3063" s="487">
        <v>0</v>
      </c>
    </row>
    <row r="3064" spans="1:10" x14ac:dyDescent="0.25">
      <c r="A3064" s="487">
        <v>97585</v>
      </c>
      <c r="B3064" s="6" t="s">
        <v>2385</v>
      </c>
      <c r="C3064" s="6" t="s">
        <v>40</v>
      </c>
      <c r="D3064" s="6" t="s">
        <v>437</v>
      </c>
      <c r="E3064" s="487">
        <v>117.87</v>
      </c>
      <c r="F3064" s="487">
        <v>12.87</v>
      </c>
      <c r="G3064" s="487">
        <v>105</v>
      </c>
      <c r="H3064" s="487">
        <v>0</v>
      </c>
      <c r="I3064" s="487">
        <v>0</v>
      </c>
      <c r="J3064" s="487">
        <v>0</v>
      </c>
    </row>
    <row r="3065" spans="1:10" x14ac:dyDescent="0.25">
      <c r="A3065" s="487">
        <v>97586</v>
      </c>
      <c r="B3065" s="6" t="s">
        <v>2386</v>
      </c>
      <c r="C3065" s="6" t="s">
        <v>40</v>
      </c>
      <c r="D3065" s="6" t="s">
        <v>437</v>
      </c>
      <c r="E3065" s="487">
        <v>160.03</v>
      </c>
      <c r="F3065" s="487">
        <v>12.87</v>
      </c>
      <c r="G3065" s="487">
        <v>147.16</v>
      </c>
      <c r="H3065" s="487">
        <v>0</v>
      </c>
      <c r="I3065" s="487">
        <v>0</v>
      </c>
      <c r="J3065" s="487">
        <v>0</v>
      </c>
    </row>
    <row r="3066" spans="1:10" x14ac:dyDescent="0.25">
      <c r="A3066" s="487">
        <v>97587</v>
      </c>
      <c r="B3066" s="6" t="s">
        <v>2387</v>
      </c>
      <c r="C3066" s="6" t="s">
        <v>40</v>
      </c>
      <c r="D3066" s="6" t="s">
        <v>437</v>
      </c>
      <c r="E3066" s="487">
        <v>291.89999999999998</v>
      </c>
      <c r="F3066" s="487">
        <v>11.03</v>
      </c>
      <c r="G3066" s="487">
        <v>280.87</v>
      </c>
      <c r="H3066" s="487">
        <v>0</v>
      </c>
      <c r="I3066" s="487">
        <v>0</v>
      </c>
      <c r="J3066" s="487">
        <v>0</v>
      </c>
    </row>
    <row r="3067" spans="1:10" x14ac:dyDescent="0.25">
      <c r="A3067" s="487">
        <v>97589</v>
      </c>
      <c r="B3067" s="6" t="s">
        <v>2388</v>
      </c>
      <c r="C3067" s="6" t="s">
        <v>40</v>
      </c>
      <c r="D3067" s="6" t="s">
        <v>437</v>
      </c>
      <c r="E3067" s="487">
        <v>42.87</v>
      </c>
      <c r="F3067" s="487">
        <v>16.66</v>
      </c>
      <c r="G3067" s="487">
        <v>26.21</v>
      </c>
      <c r="H3067" s="487">
        <v>0</v>
      </c>
      <c r="I3067" s="487">
        <v>0</v>
      </c>
      <c r="J3067" s="487">
        <v>0</v>
      </c>
    </row>
    <row r="3068" spans="1:10" x14ac:dyDescent="0.25">
      <c r="A3068" s="487">
        <v>97590</v>
      </c>
      <c r="B3068" s="6" t="s">
        <v>2389</v>
      </c>
      <c r="C3068" s="6" t="s">
        <v>40</v>
      </c>
      <c r="D3068" s="6" t="s">
        <v>437</v>
      </c>
      <c r="E3068" s="487">
        <v>101.11</v>
      </c>
      <c r="F3068" s="487">
        <v>16.649999999999999</v>
      </c>
      <c r="G3068" s="487">
        <v>84.46</v>
      </c>
      <c r="H3068" s="487">
        <v>0</v>
      </c>
      <c r="I3068" s="487">
        <v>0</v>
      </c>
      <c r="J3068" s="487">
        <v>0</v>
      </c>
    </row>
    <row r="3069" spans="1:10" x14ac:dyDescent="0.25">
      <c r="A3069" s="487">
        <v>97591</v>
      </c>
      <c r="B3069" s="6" t="s">
        <v>2390</v>
      </c>
      <c r="C3069" s="6" t="s">
        <v>40</v>
      </c>
      <c r="D3069" s="6" t="s">
        <v>437</v>
      </c>
      <c r="E3069" s="487">
        <v>132.62</v>
      </c>
      <c r="F3069" s="487">
        <v>21.53</v>
      </c>
      <c r="G3069" s="487">
        <v>111.09</v>
      </c>
      <c r="H3069" s="487">
        <v>0</v>
      </c>
      <c r="I3069" s="487">
        <v>0</v>
      </c>
      <c r="J3069" s="487">
        <v>0</v>
      </c>
    </row>
    <row r="3070" spans="1:10" x14ac:dyDescent="0.25">
      <c r="A3070" s="487">
        <v>97593</v>
      </c>
      <c r="B3070" s="6" t="s">
        <v>2391</v>
      </c>
      <c r="C3070" s="6" t="s">
        <v>40</v>
      </c>
      <c r="D3070" s="6" t="s">
        <v>437</v>
      </c>
      <c r="E3070" s="487">
        <v>145.74</v>
      </c>
      <c r="F3070" s="487">
        <v>13.94</v>
      </c>
      <c r="G3070" s="487">
        <v>131.80000000000001</v>
      </c>
      <c r="H3070" s="487">
        <v>0</v>
      </c>
      <c r="I3070" s="487">
        <v>0</v>
      </c>
      <c r="J3070" s="487">
        <v>0</v>
      </c>
    </row>
    <row r="3071" spans="1:10" x14ac:dyDescent="0.25">
      <c r="A3071" s="487">
        <v>97594</v>
      </c>
      <c r="B3071" s="6" t="s">
        <v>2392</v>
      </c>
      <c r="C3071" s="6" t="s">
        <v>40</v>
      </c>
      <c r="D3071" s="6" t="s">
        <v>437</v>
      </c>
      <c r="E3071" s="487">
        <v>133.19999999999999</v>
      </c>
      <c r="F3071" s="487">
        <v>18.149999999999999</v>
      </c>
      <c r="G3071" s="487">
        <v>115.05</v>
      </c>
      <c r="H3071" s="487">
        <v>0</v>
      </c>
      <c r="I3071" s="487">
        <v>0</v>
      </c>
      <c r="J3071" s="487">
        <v>0</v>
      </c>
    </row>
    <row r="3072" spans="1:10" x14ac:dyDescent="0.25">
      <c r="A3072" s="487">
        <v>97595</v>
      </c>
      <c r="B3072" s="6" t="s">
        <v>2393</v>
      </c>
      <c r="C3072" s="6" t="s">
        <v>40</v>
      </c>
      <c r="D3072" s="6" t="s">
        <v>437</v>
      </c>
      <c r="E3072" s="487">
        <v>104.44</v>
      </c>
      <c r="F3072" s="487">
        <v>17.559999999999999</v>
      </c>
      <c r="G3072" s="487">
        <v>86.88</v>
      </c>
      <c r="H3072" s="487">
        <v>0</v>
      </c>
      <c r="I3072" s="487">
        <v>0</v>
      </c>
      <c r="J3072" s="487">
        <v>0</v>
      </c>
    </row>
    <row r="3073" spans="1:10" x14ac:dyDescent="0.25">
      <c r="A3073" s="487">
        <v>97596</v>
      </c>
      <c r="B3073" s="6" t="s">
        <v>2394</v>
      </c>
      <c r="C3073" s="6" t="s">
        <v>40</v>
      </c>
      <c r="D3073" s="6" t="s">
        <v>437</v>
      </c>
      <c r="E3073" s="487">
        <v>72.97</v>
      </c>
      <c r="F3073" s="487">
        <v>17.559999999999999</v>
      </c>
      <c r="G3073" s="487">
        <v>55.41</v>
      </c>
      <c r="H3073" s="487">
        <v>0</v>
      </c>
      <c r="I3073" s="487">
        <v>0</v>
      </c>
      <c r="J3073" s="487">
        <v>0</v>
      </c>
    </row>
    <row r="3074" spans="1:10" x14ac:dyDescent="0.25">
      <c r="A3074" s="487">
        <v>97597</v>
      </c>
      <c r="B3074" s="6" t="s">
        <v>2395</v>
      </c>
      <c r="C3074" s="6" t="s">
        <v>40</v>
      </c>
      <c r="D3074" s="6" t="s">
        <v>437</v>
      </c>
      <c r="E3074" s="487">
        <v>72.02</v>
      </c>
      <c r="F3074" s="487">
        <v>11.69</v>
      </c>
      <c r="G3074" s="487">
        <v>60.33</v>
      </c>
      <c r="H3074" s="487">
        <v>0</v>
      </c>
      <c r="I3074" s="487">
        <v>0</v>
      </c>
      <c r="J3074" s="487">
        <v>0</v>
      </c>
    </row>
    <row r="3075" spans="1:10" x14ac:dyDescent="0.25">
      <c r="A3075" s="487">
        <v>97598</v>
      </c>
      <c r="B3075" s="6" t="s">
        <v>2396</v>
      </c>
      <c r="C3075" s="6" t="s">
        <v>40</v>
      </c>
      <c r="D3075" s="6" t="s">
        <v>437</v>
      </c>
      <c r="E3075" s="487">
        <v>68</v>
      </c>
      <c r="F3075" s="487">
        <v>11.69</v>
      </c>
      <c r="G3075" s="487">
        <v>56.31</v>
      </c>
      <c r="H3075" s="487">
        <v>0</v>
      </c>
      <c r="I3075" s="487">
        <v>0</v>
      </c>
      <c r="J3075" s="487">
        <v>0</v>
      </c>
    </row>
    <row r="3076" spans="1:10" x14ac:dyDescent="0.25">
      <c r="A3076" s="487">
        <v>97599</v>
      </c>
      <c r="B3076" s="6" t="s">
        <v>2397</v>
      </c>
      <c r="C3076" s="6" t="s">
        <v>40</v>
      </c>
      <c r="D3076" s="6" t="s">
        <v>108</v>
      </c>
      <c r="E3076" s="487">
        <v>21.8</v>
      </c>
      <c r="F3076" s="487">
        <v>5.58</v>
      </c>
      <c r="G3076" s="487">
        <v>16.22</v>
      </c>
      <c r="H3076" s="487">
        <v>0</v>
      </c>
      <c r="I3076" s="487">
        <v>0</v>
      </c>
      <c r="J3076" s="487">
        <v>0</v>
      </c>
    </row>
    <row r="3077" spans="1:10" x14ac:dyDescent="0.25">
      <c r="A3077" s="487">
        <v>97609</v>
      </c>
      <c r="B3077" s="6" t="s">
        <v>2398</v>
      </c>
      <c r="C3077" s="6" t="s">
        <v>40</v>
      </c>
      <c r="D3077" s="6" t="s">
        <v>108</v>
      </c>
      <c r="E3077" s="487">
        <v>15.46</v>
      </c>
      <c r="F3077" s="487">
        <v>5.16</v>
      </c>
      <c r="G3077" s="487">
        <v>10.3</v>
      </c>
      <c r="H3077" s="487">
        <v>0</v>
      </c>
      <c r="I3077" s="487">
        <v>0</v>
      </c>
      <c r="J3077" s="487">
        <v>0</v>
      </c>
    </row>
    <row r="3078" spans="1:10" x14ac:dyDescent="0.25">
      <c r="A3078" s="487">
        <v>97610</v>
      </c>
      <c r="B3078" s="6" t="s">
        <v>2399</v>
      </c>
      <c r="C3078" s="6" t="s">
        <v>40</v>
      </c>
      <c r="D3078" s="6" t="s">
        <v>108</v>
      </c>
      <c r="E3078" s="487">
        <v>16.239999999999998</v>
      </c>
      <c r="F3078" s="487">
        <v>5.15</v>
      </c>
      <c r="G3078" s="487">
        <v>11.09</v>
      </c>
      <c r="H3078" s="487">
        <v>0</v>
      </c>
      <c r="I3078" s="487">
        <v>0</v>
      </c>
      <c r="J3078" s="487">
        <v>0</v>
      </c>
    </row>
    <row r="3079" spans="1:10" x14ac:dyDescent="0.25">
      <c r="A3079" s="487">
        <v>97611</v>
      </c>
      <c r="B3079" s="6" t="s">
        <v>2400</v>
      </c>
      <c r="C3079" s="6" t="s">
        <v>40</v>
      </c>
      <c r="D3079" s="6" t="s">
        <v>437</v>
      </c>
      <c r="E3079" s="487">
        <v>25.47</v>
      </c>
      <c r="F3079" s="487">
        <v>5.15</v>
      </c>
      <c r="G3079" s="487">
        <v>20.32</v>
      </c>
      <c r="H3079" s="487">
        <v>0</v>
      </c>
      <c r="I3079" s="487">
        <v>0</v>
      </c>
      <c r="J3079" s="487">
        <v>0</v>
      </c>
    </row>
    <row r="3080" spans="1:10" x14ac:dyDescent="0.25">
      <c r="A3080" s="487">
        <v>97612</v>
      </c>
      <c r="B3080" s="6" t="s">
        <v>2401</v>
      </c>
      <c r="C3080" s="6" t="s">
        <v>40</v>
      </c>
      <c r="D3080" s="6" t="s">
        <v>437</v>
      </c>
      <c r="E3080" s="487">
        <v>27.6</v>
      </c>
      <c r="F3080" s="487">
        <v>5.15</v>
      </c>
      <c r="G3080" s="487">
        <v>22.45</v>
      </c>
      <c r="H3080" s="487">
        <v>0</v>
      </c>
      <c r="I3080" s="487">
        <v>0</v>
      </c>
      <c r="J3080" s="487">
        <v>0</v>
      </c>
    </row>
    <row r="3081" spans="1:10" x14ac:dyDescent="0.25">
      <c r="A3081" s="487">
        <v>97613</v>
      </c>
      <c r="B3081" s="6" t="s">
        <v>2402</v>
      </c>
      <c r="C3081" s="6" t="s">
        <v>40</v>
      </c>
      <c r="D3081" s="6" t="s">
        <v>437</v>
      </c>
      <c r="E3081" s="487">
        <v>34.69</v>
      </c>
      <c r="F3081" s="487">
        <v>5.14</v>
      </c>
      <c r="G3081" s="487">
        <v>29.55</v>
      </c>
      <c r="H3081" s="487">
        <v>0</v>
      </c>
      <c r="I3081" s="487">
        <v>0</v>
      </c>
      <c r="J3081" s="487">
        <v>0</v>
      </c>
    </row>
    <row r="3082" spans="1:10" x14ac:dyDescent="0.25">
      <c r="A3082" s="487">
        <v>97614</v>
      </c>
      <c r="B3082" s="6" t="s">
        <v>2403</v>
      </c>
      <c r="C3082" s="6" t="s">
        <v>40</v>
      </c>
      <c r="D3082" s="6" t="s">
        <v>437</v>
      </c>
      <c r="E3082" s="487">
        <v>60.27</v>
      </c>
      <c r="F3082" s="487">
        <v>5.14</v>
      </c>
      <c r="G3082" s="487">
        <v>55.13</v>
      </c>
      <c r="H3082" s="487">
        <v>0</v>
      </c>
      <c r="I3082" s="487">
        <v>0</v>
      </c>
      <c r="J3082" s="487">
        <v>0</v>
      </c>
    </row>
    <row r="3083" spans="1:10" x14ac:dyDescent="0.25">
      <c r="A3083" s="487">
        <v>97615</v>
      </c>
      <c r="B3083" s="6" t="s">
        <v>10034</v>
      </c>
      <c r="C3083" s="6" t="s">
        <v>40</v>
      </c>
      <c r="D3083" s="6" t="s">
        <v>437</v>
      </c>
      <c r="E3083" s="487">
        <v>56.69</v>
      </c>
      <c r="F3083" s="487">
        <v>7.7</v>
      </c>
      <c r="G3083" s="487">
        <v>48.99</v>
      </c>
      <c r="H3083" s="487">
        <v>0</v>
      </c>
      <c r="I3083" s="487">
        <v>0</v>
      </c>
      <c r="J3083" s="487">
        <v>0</v>
      </c>
    </row>
    <row r="3084" spans="1:10" x14ac:dyDescent="0.25">
      <c r="A3084" s="487">
        <v>97616</v>
      </c>
      <c r="B3084" s="6" t="s">
        <v>10035</v>
      </c>
      <c r="C3084" s="6" t="s">
        <v>40</v>
      </c>
      <c r="D3084" s="6" t="s">
        <v>437</v>
      </c>
      <c r="E3084" s="487">
        <v>64.75</v>
      </c>
      <c r="F3084" s="487">
        <v>7.69</v>
      </c>
      <c r="G3084" s="487">
        <v>57.06</v>
      </c>
      <c r="H3084" s="487">
        <v>0</v>
      </c>
      <c r="I3084" s="487">
        <v>0</v>
      </c>
      <c r="J3084" s="487">
        <v>0</v>
      </c>
    </row>
    <row r="3085" spans="1:10" x14ac:dyDescent="0.25">
      <c r="A3085" s="487">
        <v>97617</v>
      </c>
      <c r="B3085" s="6" t="s">
        <v>10036</v>
      </c>
      <c r="C3085" s="6" t="s">
        <v>40</v>
      </c>
      <c r="D3085" s="6" t="s">
        <v>437</v>
      </c>
      <c r="E3085" s="487">
        <v>64.42</v>
      </c>
      <c r="F3085" s="487">
        <v>7.69</v>
      </c>
      <c r="G3085" s="487">
        <v>56.73</v>
      </c>
      <c r="H3085" s="487">
        <v>0</v>
      </c>
      <c r="I3085" s="487">
        <v>0</v>
      </c>
      <c r="J3085" s="487">
        <v>0</v>
      </c>
    </row>
    <row r="3086" spans="1:10" x14ac:dyDescent="0.25">
      <c r="A3086" s="487">
        <v>97618</v>
      </c>
      <c r="B3086" s="6" t="s">
        <v>10037</v>
      </c>
      <c r="C3086" s="6" t="s">
        <v>40</v>
      </c>
      <c r="D3086" s="6" t="s">
        <v>437</v>
      </c>
      <c r="E3086" s="487">
        <v>59.69</v>
      </c>
      <c r="F3086" s="487">
        <v>7.7</v>
      </c>
      <c r="G3086" s="487">
        <v>51.99</v>
      </c>
      <c r="H3086" s="487">
        <v>0</v>
      </c>
      <c r="I3086" s="487">
        <v>0</v>
      </c>
      <c r="J3086" s="487">
        <v>0</v>
      </c>
    </row>
    <row r="3087" spans="1:10" x14ac:dyDescent="0.25">
      <c r="A3087" s="487">
        <v>100902</v>
      </c>
      <c r="B3087" s="6" t="s">
        <v>10038</v>
      </c>
      <c r="C3087" s="6" t="s">
        <v>40</v>
      </c>
      <c r="D3087" s="6" t="s">
        <v>108</v>
      </c>
      <c r="E3087" s="487">
        <v>25.34</v>
      </c>
      <c r="F3087" s="487">
        <v>7.71</v>
      </c>
      <c r="G3087" s="487">
        <v>17.63</v>
      </c>
      <c r="H3087" s="487">
        <v>0</v>
      </c>
      <c r="I3087" s="487">
        <v>0</v>
      </c>
      <c r="J3087" s="487">
        <v>0</v>
      </c>
    </row>
    <row r="3088" spans="1:10" x14ac:dyDescent="0.25">
      <c r="A3088" s="487">
        <v>100903</v>
      </c>
      <c r="B3088" s="6" t="s">
        <v>10039</v>
      </c>
      <c r="C3088" s="6" t="s">
        <v>40</v>
      </c>
      <c r="D3088" s="6" t="s">
        <v>108</v>
      </c>
      <c r="E3088" s="487">
        <v>28.77</v>
      </c>
      <c r="F3088" s="487">
        <v>7.71</v>
      </c>
      <c r="G3088" s="487">
        <v>21.06</v>
      </c>
      <c r="H3088" s="487">
        <v>0</v>
      </c>
      <c r="I3088" s="487">
        <v>0</v>
      </c>
      <c r="J3088" s="487">
        <v>0</v>
      </c>
    </row>
    <row r="3089" spans="1:10" x14ac:dyDescent="0.25">
      <c r="A3089" s="487">
        <v>100904</v>
      </c>
      <c r="B3089" s="6" t="s">
        <v>2404</v>
      </c>
      <c r="C3089" s="6" t="s">
        <v>40</v>
      </c>
      <c r="D3089" s="6" t="s">
        <v>437</v>
      </c>
      <c r="E3089" s="487">
        <v>87.6</v>
      </c>
      <c r="F3089" s="487">
        <v>11.33</v>
      </c>
      <c r="G3089" s="487">
        <v>76.27</v>
      </c>
      <c r="H3089" s="487">
        <v>0</v>
      </c>
      <c r="I3089" s="487">
        <v>0</v>
      </c>
      <c r="J3089" s="487">
        <v>0</v>
      </c>
    </row>
    <row r="3090" spans="1:10" x14ac:dyDescent="0.25">
      <c r="A3090" s="487">
        <v>100905</v>
      </c>
      <c r="B3090" s="6" t="s">
        <v>2405</v>
      </c>
      <c r="C3090" s="6" t="s">
        <v>40</v>
      </c>
      <c r="D3090" s="6" t="s">
        <v>437</v>
      </c>
      <c r="E3090" s="487">
        <v>235.75</v>
      </c>
      <c r="F3090" s="487">
        <v>25.77</v>
      </c>
      <c r="G3090" s="487">
        <v>209.98</v>
      </c>
      <c r="H3090" s="487">
        <v>0</v>
      </c>
      <c r="I3090" s="487">
        <v>0</v>
      </c>
      <c r="J3090" s="487">
        <v>0</v>
      </c>
    </row>
    <row r="3091" spans="1:10" x14ac:dyDescent="0.25">
      <c r="A3091" s="487">
        <v>100906</v>
      </c>
      <c r="B3091" s="6" t="s">
        <v>2406</v>
      </c>
      <c r="C3091" s="6" t="s">
        <v>40</v>
      </c>
      <c r="D3091" s="6" t="s">
        <v>437</v>
      </c>
      <c r="E3091" s="487">
        <v>320.07</v>
      </c>
      <c r="F3091" s="487">
        <v>25.77</v>
      </c>
      <c r="G3091" s="487">
        <v>294.3</v>
      </c>
      <c r="H3091" s="487">
        <v>0</v>
      </c>
      <c r="I3091" s="487">
        <v>0</v>
      </c>
      <c r="J3091" s="487">
        <v>0</v>
      </c>
    </row>
    <row r="3092" spans="1:10" x14ac:dyDescent="0.25">
      <c r="A3092" s="487">
        <v>100919</v>
      </c>
      <c r="B3092" s="6" t="s">
        <v>2407</v>
      </c>
      <c r="C3092" s="6" t="s">
        <v>40</v>
      </c>
      <c r="D3092" s="6" t="s">
        <v>437</v>
      </c>
      <c r="E3092" s="487">
        <v>68.63</v>
      </c>
      <c r="F3092" s="487">
        <v>5.14</v>
      </c>
      <c r="G3092" s="487">
        <v>63.49</v>
      </c>
      <c r="H3092" s="487">
        <v>0</v>
      </c>
      <c r="I3092" s="487">
        <v>0</v>
      </c>
      <c r="J3092" s="487">
        <v>0</v>
      </c>
    </row>
    <row r="3093" spans="1:10" x14ac:dyDescent="0.25">
      <c r="A3093" s="487">
        <v>100920</v>
      </c>
      <c r="B3093" s="6" t="s">
        <v>2408</v>
      </c>
      <c r="C3093" s="6" t="s">
        <v>40</v>
      </c>
      <c r="D3093" s="6" t="s">
        <v>437</v>
      </c>
      <c r="E3093" s="487">
        <v>115.81</v>
      </c>
      <c r="F3093" s="487">
        <v>5.14</v>
      </c>
      <c r="G3093" s="487">
        <v>110.67</v>
      </c>
      <c r="H3093" s="487">
        <v>0</v>
      </c>
      <c r="I3093" s="487">
        <v>0</v>
      </c>
      <c r="J3093" s="487">
        <v>0</v>
      </c>
    </row>
    <row r="3094" spans="1:10" x14ac:dyDescent="0.25">
      <c r="A3094" s="487">
        <v>100921</v>
      </c>
      <c r="B3094" s="6" t="s">
        <v>2409</v>
      </c>
      <c r="C3094" s="6" t="s">
        <v>40</v>
      </c>
      <c r="D3094" s="6" t="s">
        <v>437</v>
      </c>
      <c r="E3094" s="487">
        <v>67.8</v>
      </c>
      <c r="F3094" s="487">
        <v>21.44</v>
      </c>
      <c r="G3094" s="487">
        <v>46.36</v>
      </c>
      <c r="H3094" s="487">
        <v>0</v>
      </c>
      <c r="I3094" s="487">
        <v>0</v>
      </c>
      <c r="J3094" s="487">
        <v>0</v>
      </c>
    </row>
    <row r="3095" spans="1:10" x14ac:dyDescent="0.25">
      <c r="A3095" s="487">
        <v>100922</v>
      </c>
      <c r="B3095" s="6" t="s">
        <v>2410</v>
      </c>
      <c r="C3095" s="6" t="s">
        <v>40</v>
      </c>
      <c r="D3095" s="6" t="s">
        <v>437</v>
      </c>
      <c r="E3095" s="487">
        <v>48.67</v>
      </c>
      <c r="F3095" s="487">
        <v>14.75</v>
      </c>
      <c r="G3095" s="487">
        <v>33.92</v>
      </c>
      <c r="H3095" s="487">
        <v>0</v>
      </c>
      <c r="I3095" s="487">
        <v>0</v>
      </c>
      <c r="J3095" s="487">
        <v>0</v>
      </c>
    </row>
    <row r="3096" spans="1:10" x14ac:dyDescent="0.25">
      <c r="A3096" s="487">
        <v>100923</v>
      </c>
      <c r="B3096" s="6" t="s">
        <v>2411</v>
      </c>
      <c r="C3096" s="6" t="s">
        <v>40</v>
      </c>
      <c r="D3096" s="6" t="s">
        <v>437</v>
      </c>
      <c r="E3096" s="487">
        <v>56.19</v>
      </c>
      <c r="F3096" s="487">
        <v>14.75</v>
      </c>
      <c r="G3096" s="487">
        <v>41.44</v>
      </c>
      <c r="H3096" s="487">
        <v>0</v>
      </c>
      <c r="I3096" s="487">
        <v>0</v>
      </c>
      <c r="J3096" s="487">
        <v>0</v>
      </c>
    </row>
    <row r="3097" spans="1:10" x14ac:dyDescent="0.25">
      <c r="A3097" s="487">
        <v>103782</v>
      </c>
      <c r="B3097" s="6" t="s">
        <v>9230</v>
      </c>
      <c r="C3097" s="6" t="s">
        <v>40</v>
      </c>
      <c r="D3097" s="6" t="s">
        <v>108</v>
      </c>
      <c r="E3097" s="487">
        <v>33.340000000000003</v>
      </c>
      <c r="F3097" s="487">
        <v>15.73</v>
      </c>
      <c r="G3097" s="487">
        <v>17.61</v>
      </c>
      <c r="H3097" s="487">
        <v>0</v>
      </c>
      <c r="I3097" s="487">
        <v>0</v>
      </c>
      <c r="J3097" s="487">
        <v>0</v>
      </c>
    </row>
    <row r="3098" spans="1:10" x14ac:dyDescent="0.25">
      <c r="A3098" s="487">
        <v>101489</v>
      </c>
      <c r="B3098" s="6" t="s">
        <v>10040</v>
      </c>
      <c r="C3098" s="6" t="s">
        <v>40</v>
      </c>
      <c r="D3098" s="6" t="s">
        <v>437</v>
      </c>
      <c r="E3098" s="488">
        <v>1472.12</v>
      </c>
      <c r="F3098" s="487">
        <v>357.01</v>
      </c>
      <c r="G3098" s="488">
        <v>1108.04</v>
      </c>
      <c r="H3098" s="487">
        <v>7.07</v>
      </c>
      <c r="I3098" s="487">
        <v>0</v>
      </c>
      <c r="J3098" s="487">
        <v>0</v>
      </c>
    </row>
    <row r="3099" spans="1:10" x14ac:dyDescent="0.25">
      <c r="A3099" s="487">
        <v>101490</v>
      </c>
      <c r="B3099" s="6" t="s">
        <v>10041</v>
      </c>
      <c r="C3099" s="6" t="s">
        <v>40</v>
      </c>
      <c r="D3099" s="6" t="s">
        <v>437</v>
      </c>
      <c r="E3099" s="488">
        <v>1567.49</v>
      </c>
      <c r="F3099" s="487">
        <v>374.79</v>
      </c>
      <c r="G3099" s="488">
        <v>1185.6300000000001</v>
      </c>
      <c r="H3099" s="487">
        <v>7.07</v>
      </c>
      <c r="I3099" s="487">
        <v>0</v>
      </c>
      <c r="J3099" s="487">
        <v>0</v>
      </c>
    </row>
    <row r="3100" spans="1:10" x14ac:dyDescent="0.25">
      <c r="A3100" s="487">
        <v>101491</v>
      </c>
      <c r="B3100" s="6" t="s">
        <v>10042</v>
      </c>
      <c r="C3100" s="6" t="s">
        <v>40</v>
      </c>
      <c r="D3100" s="6" t="s">
        <v>437</v>
      </c>
      <c r="E3100" s="488">
        <v>1588.06</v>
      </c>
      <c r="F3100" s="487">
        <v>349.89</v>
      </c>
      <c r="G3100" s="488">
        <v>1231.1099999999999</v>
      </c>
      <c r="H3100" s="487">
        <v>7.06</v>
      </c>
      <c r="I3100" s="487">
        <v>0</v>
      </c>
      <c r="J3100" s="487">
        <v>0</v>
      </c>
    </row>
    <row r="3101" spans="1:10" x14ac:dyDescent="0.25">
      <c r="A3101" s="487">
        <v>101492</v>
      </c>
      <c r="B3101" s="6" t="s">
        <v>10043</v>
      </c>
      <c r="C3101" s="6" t="s">
        <v>40</v>
      </c>
      <c r="D3101" s="6" t="s">
        <v>437</v>
      </c>
      <c r="E3101" s="488">
        <v>1731.53</v>
      </c>
      <c r="F3101" s="487">
        <v>363.84</v>
      </c>
      <c r="G3101" s="488">
        <v>1360.62</v>
      </c>
      <c r="H3101" s="487">
        <v>7.07</v>
      </c>
      <c r="I3101" s="487">
        <v>0</v>
      </c>
      <c r="J3101" s="487">
        <v>0</v>
      </c>
    </row>
    <row r="3102" spans="1:10" x14ac:dyDescent="0.25">
      <c r="A3102" s="487">
        <v>101493</v>
      </c>
      <c r="B3102" s="6" t="s">
        <v>10044</v>
      </c>
      <c r="C3102" s="6" t="s">
        <v>40</v>
      </c>
      <c r="D3102" s="6" t="s">
        <v>437</v>
      </c>
      <c r="E3102" s="488">
        <v>1454.91</v>
      </c>
      <c r="F3102" s="487">
        <v>341.83</v>
      </c>
      <c r="G3102" s="488">
        <v>1106.01</v>
      </c>
      <c r="H3102" s="487">
        <v>7.07</v>
      </c>
      <c r="I3102" s="487">
        <v>0</v>
      </c>
      <c r="J3102" s="487">
        <v>0</v>
      </c>
    </row>
    <row r="3103" spans="1:10" x14ac:dyDescent="0.25">
      <c r="A3103" s="487">
        <v>101494</v>
      </c>
      <c r="B3103" s="6" t="s">
        <v>10045</v>
      </c>
      <c r="C3103" s="6" t="s">
        <v>40</v>
      </c>
      <c r="D3103" s="6" t="s">
        <v>437</v>
      </c>
      <c r="E3103" s="488">
        <v>1550.28</v>
      </c>
      <c r="F3103" s="487">
        <v>359.61</v>
      </c>
      <c r="G3103" s="488">
        <v>1183.5999999999999</v>
      </c>
      <c r="H3103" s="487">
        <v>7.07</v>
      </c>
      <c r="I3103" s="487">
        <v>0</v>
      </c>
      <c r="J3103" s="487">
        <v>0</v>
      </c>
    </row>
    <row r="3104" spans="1:10" x14ac:dyDescent="0.25">
      <c r="A3104" s="487">
        <v>101495</v>
      </c>
      <c r="B3104" s="6" t="s">
        <v>10046</v>
      </c>
      <c r="C3104" s="6" t="s">
        <v>40</v>
      </c>
      <c r="D3104" s="6" t="s">
        <v>437</v>
      </c>
      <c r="E3104" s="488">
        <v>1570.85</v>
      </c>
      <c r="F3104" s="487">
        <v>334.72</v>
      </c>
      <c r="G3104" s="488">
        <v>1229.07</v>
      </c>
      <c r="H3104" s="487">
        <v>7.06</v>
      </c>
      <c r="I3104" s="487">
        <v>0</v>
      </c>
      <c r="J3104" s="487">
        <v>0</v>
      </c>
    </row>
    <row r="3105" spans="1:10" x14ac:dyDescent="0.25">
      <c r="A3105" s="487">
        <v>101496</v>
      </c>
      <c r="B3105" s="6" t="s">
        <v>10047</v>
      </c>
      <c r="C3105" s="6" t="s">
        <v>40</v>
      </c>
      <c r="D3105" s="6" t="s">
        <v>437</v>
      </c>
      <c r="E3105" s="488">
        <v>1714.32</v>
      </c>
      <c r="F3105" s="487">
        <v>348.67</v>
      </c>
      <c r="G3105" s="488">
        <v>1358.58</v>
      </c>
      <c r="H3105" s="487">
        <v>7.07</v>
      </c>
      <c r="I3105" s="487">
        <v>0</v>
      </c>
      <c r="J3105" s="487">
        <v>0</v>
      </c>
    </row>
    <row r="3106" spans="1:10" x14ac:dyDescent="0.25">
      <c r="A3106" s="487">
        <v>101497</v>
      </c>
      <c r="B3106" s="6" t="s">
        <v>10048</v>
      </c>
      <c r="C3106" s="6" t="s">
        <v>40</v>
      </c>
      <c r="D3106" s="6" t="s">
        <v>437</v>
      </c>
      <c r="E3106" s="488">
        <v>1722.24</v>
      </c>
      <c r="F3106" s="487">
        <v>383.25</v>
      </c>
      <c r="G3106" s="488">
        <v>1331.92</v>
      </c>
      <c r="H3106" s="487">
        <v>7.07</v>
      </c>
      <c r="I3106" s="487">
        <v>0</v>
      </c>
      <c r="J3106" s="487">
        <v>0</v>
      </c>
    </row>
    <row r="3107" spans="1:10" x14ac:dyDescent="0.25">
      <c r="A3107" s="487">
        <v>101498</v>
      </c>
      <c r="B3107" s="6" t="s">
        <v>10049</v>
      </c>
      <c r="C3107" s="6" t="s">
        <v>40</v>
      </c>
      <c r="D3107" s="6" t="s">
        <v>437</v>
      </c>
      <c r="E3107" s="488">
        <v>1866.6</v>
      </c>
      <c r="F3107" s="487">
        <v>410.15</v>
      </c>
      <c r="G3107" s="488">
        <v>1449.38</v>
      </c>
      <c r="H3107" s="487">
        <v>7.07</v>
      </c>
      <c r="I3107" s="487">
        <v>0</v>
      </c>
      <c r="J3107" s="487">
        <v>0</v>
      </c>
    </row>
    <row r="3108" spans="1:10" x14ac:dyDescent="0.25">
      <c r="A3108" s="487">
        <v>101499</v>
      </c>
      <c r="B3108" s="6" t="s">
        <v>10050</v>
      </c>
      <c r="C3108" s="6" t="s">
        <v>40</v>
      </c>
      <c r="D3108" s="6" t="s">
        <v>437</v>
      </c>
      <c r="E3108" s="488">
        <v>1897.73</v>
      </c>
      <c r="F3108" s="487">
        <v>372.49</v>
      </c>
      <c r="G3108" s="488">
        <v>1518.17</v>
      </c>
      <c r="H3108" s="487">
        <v>7.07</v>
      </c>
      <c r="I3108" s="487">
        <v>0</v>
      </c>
      <c r="J3108" s="487">
        <v>0</v>
      </c>
    </row>
    <row r="3109" spans="1:10" x14ac:dyDescent="0.25">
      <c r="A3109" s="487">
        <v>101500</v>
      </c>
      <c r="B3109" s="6" t="s">
        <v>10051</v>
      </c>
      <c r="C3109" s="6" t="s">
        <v>40</v>
      </c>
      <c r="D3109" s="6" t="s">
        <v>437</v>
      </c>
      <c r="E3109" s="488">
        <v>2096.46</v>
      </c>
      <c r="F3109" s="487">
        <v>388.53</v>
      </c>
      <c r="G3109" s="488">
        <v>1700.86</v>
      </c>
      <c r="H3109" s="487">
        <v>7.07</v>
      </c>
      <c r="I3109" s="487">
        <v>0</v>
      </c>
      <c r="J3109" s="487">
        <v>0</v>
      </c>
    </row>
    <row r="3110" spans="1:10" x14ac:dyDescent="0.25">
      <c r="A3110" s="487">
        <v>101501</v>
      </c>
      <c r="B3110" s="6" t="s">
        <v>10052</v>
      </c>
      <c r="C3110" s="6" t="s">
        <v>40</v>
      </c>
      <c r="D3110" s="6" t="s">
        <v>437</v>
      </c>
      <c r="E3110" s="488">
        <v>1712.73</v>
      </c>
      <c r="F3110" s="487">
        <v>371.29</v>
      </c>
      <c r="G3110" s="488">
        <v>1334.37</v>
      </c>
      <c r="H3110" s="487">
        <v>7.07</v>
      </c>
      <c r="I3110" s="487">
        <v>0</v>
      </c>
      <c r="J3110" s="487">
        <v>0</v>
      </c>
    </row>
    <row r="3111" spans="1:10" x14ac:dyDescent="0.25">
      <c r="A3111" s="487">
        <v>101502</v>
      </c>
      <c r="B3111" s="6" t="s">
        <v>10053</v>
      </c>
      <c r="C3111" s="6" t="s">
        <v>40</v>
      </c>
      <c r="D3111" s="6" t="s">
        <v>437</v>
      </c>
      <c r="E3111" s="488">
        <v>1857.09</v>
      </c>
      <c r="F3111" s="487">
        <v>398.2</v>
      </c>
      <c r="G3111" s="488">
        <v>1451.82</v>
      </c>
      <c r="H3111" s="487">
        <v>7.07</v>
      </c>
      <c r="I3111" s="487">
        <v>0</v>
      </c>
      <c r="J3111" s="487">
        <v>0</v>
      </c>
    </row>
    <row r="3112" spans="1:10" x14ac:dyDescent="0.25">
      <c r="A3112" s="487">
        <v>101503</v>
      </c>
      <c r="B3112" s="6" t="s">
        <v>10054</v>
      </c>
      <c r="C3112" s="6" t="s">
        <v>40</v>
      </c>
      <c r="D3112" s="6" t="s">
        <v>437</v>
      </c>
      <c r="E3112" s="488">
        <v>1888.22</v>
      </c>
      <c r="F3112" s="487">
        <v>360.54</v>
      </c>
      <c r="G3112" s="488">
        <v>1520.61</v>
      </c>
      <c r="H3112" s="487">
        <v>7.07</v>
      </c>
      <c r="I3112" s="487">
        <v>0</v>
      </c>
      <c r="J3112" s="487">
        <v>0</v>
      </c>
    </row>
    <row r="3113" spans="1:10" x14ac:dyDescent="0.25">
      <c r="A3113" s="487">
        <v>101504</v>
      </c>
      <c r="B3113" s="6" t="s">
        <v>10055</v>
      </c>
      <c r="C3113" s="6" t="s">
        <v>40</v>
      </c>
      <c r="D3113" s="6" t="s">
        <v>437</v>
      </c>
      <c r="E3113" s="488">
        <v>2086.9499999999998</v>
      </c>
      <c r="F3113" s="487">
        <v>376.57</v>
      </c>
      <c r="G3113" s="488">
        <v>1703.31</v>
      </c>
      <c r="H3113" s="487">
        <v>7.07</v>
      </c>
      <c r="I3113" s="487">
        <v>0</v>
      </c>
      <c r="J3113" s="487">
        <v>0</v>
      </c>
    </row>
    <row r="3114" spans="1:10" x14ac:dyDescent="0.25">
      <c r="A3114" s="487">
        <v>101505</v>
      </c>
      <c r="B3114" s="6" t="s">
        <v>10056</v>
      </c>
      <c r="C3114" s="6" t="s">
        <v>40</v>
      </c>
      <c r="D3114" s="6" t="s">
        <v>437</v>
      </c>
      <c r="E3114" s="488">
        <v>1830.46</v>
      </c>
      <c r="F3114" s="487">
        <v>409.24</v>
      </c>
      <c r="G3114" s="488">
        <v>1414.15</v>
      </c>
      <c r="H3114" s="487">
        <v>7.07</v>
      </c>
      <c r="I3114" s="487">
        <v>0</v>
      </c>
      <c r="J3114" s="487">
        <v>0</v>
      </c>
    </row>
    <row r="3115" spans="1:10" x14ac:dyDescent="0.25">
      <c r="A3115" s="487">
        <v>101506</v>
      </c>
      <c r="B3115" s="6" t="s">
        <v>10057</v>
      </c>
      <c r="C3115" s="6" t="s">
        <v>40</v>
      </c>
      <c r="D3115" s="6" t="s">
        <v>437</v>
      </c>
      <c r="E3115" s="488">
        <v>2022.94</v>
      </c>
      <c r="F3115" s="487">
        <v>445.11</v>
      </c>
      <c r="G3115" s="488">
        <v>1570.76</v>
      </c>
      <c r="H3115" s="487">
        <v>7.07</v>
      </c>
      <c r="I3115" s="487">
        <v>0</v>
      </c>
      <c r="J3115" s="487">
        <v>0</v>
      </c>
    </row>
    <row r="3116" spans="1:10" x14ac:dyDescent="0.25">
      <c r="A3116" s="487">
        <v>101507</v>
      </c>
      <c r="B3116" s="6" t="s">
        <v>10058</v>
      </c>
      <c r="C3116" s="6" t="s">
        <v>40</v>
      </c>
      <c r="D3116" s="6" t="s">
        <v>437</v>
      </c>
      <c r="E3116" s="488">
        <v>2064.4499999999998</v>
      </c>
      <c r="F3116" s="487">
        <v>394.86</v>
      </c>
      <c r="G3116" s="488">
        <v>1662.52</v>
      </c>
      <c r="H3116" s="487">
        <v>7.07</v>
      </c>
      <c r="I3116" s="487">
        <v>0</v>
      </c>
      <c r="J3116" s="487">
        <v>0</v>
      </c>
    </row>
    <row r="3117" spans="1:10" x14ac:dyDescent="0.25">
      <c r="A3117" s="487">
        <v>101508</v>
      </c>
      <c r="B3117" s="6" t="s">
        <v>10059</v>
      </c>
      <c r="C3117" s="6" t="s">
        <v>40</v>
      </c>
      <c r="D3117" s="6" t="s">
        <v>437</v>
      </c>
      <c r="E3117" s="488">
        <v>2317.46</v>
      </c>
      <c r="F3117" s="487">
        <v>412.98</v>
      </c>
      <c r="G3117" s="488">
        <v>1897.41</v>
      </c>
      <c r="H3117" s="487">
        <v>7.07</v>
      </c>
      <c r="I3117" s="487">
        <v>0</v>
      </c>
      <c r="J3117" s="487">
        <v>0</v>
      </c>
    </row>
    <row r="3118" spans="1:10" x14ac:dyDescent="0.25">
      <c r="A3118" s="487">
        <v>101509</v>
      </c>
      <c r="B3118" s="6" t="s">
        <v>10060</v>
      </c>
      <c r="C3118" s="6" t="s">
        <v>40</v>
      </c>
      <c r="D3118" s="6" t="s">
        <v>437</v>
      </c>
      <c r="E3118" s="488">
        <v>1907.27</v>
      </c>
      <c r="F3118" s="487">
        <v>397.77</v>
      </c>
      <c r="G3118" s="488">
        <v>1502.43</v>
      </c>
      <c r="H3118" s="487">
        <v>7.07</v>
      </c>
      <c r="I3118" s="487">
        <v>0</v>
      </c>
      <c r="J3118" s="487">
        <v>0</v>
      </c>
    </row>
    <row r="3119" spans="1:10" x14ac:dyDescent="0.25">
      <c r="A3119" s="487">
        <v>101510</v>
      </c>
      <c r="B3119" s="6" t="s">
        <v>10061</v>
      </c>
      <c r="C3119" s="6" t="s">
        <v>40</v>
      </c>
      <c r="D3119" s="6" t="s">
        <v>437</v>
      </c>
      <c r="E3119" s="488">
        <v>2099.75</v>
      </c>
      <c r="F3119" s="487">
        <v>433.63</v>
      </c>
      <c r="G3119" s="488">
        <v>1659.05</v>
      </c>
      <c r="H3119" s="487">
        <v>7.07</v>
      </c>
      <c r="I3119" s="487">
        <v>0</v>
      </c>
      <c r="J3119" s="487">
        <v>0</v>
      </c>
    </row>
    <row r="3120" spans="1:10" x14ac:dyDescent="0.25">
      <c r="A3120" s="487">
        <v>101511</v>
      </c>
      <c r="B3120" s="6" t="s">
        <v>10062</v>
      </c>
      <c r="C3120" s="6" t="s">
        <v>40</v>
      </c>
      <c r="D3120" s="6" t="s">
        <v>437</v>
      </c>
      <c r="E3120" s="488">
        <v>2141.2600000000002</v>
      </c>
      <c r="F3120" s="487">
        <v>383.4</v>
      </c>
      <c r="G3120" s="488">
        <v>1750.79</v>
      </c>
      <c r="H3120" s="487">
        <v>7.07</v>
      </c>
      <c r="I3120" s="487">
        <v>0</v>
      </c>
      <c r="J3120" s="487">
        <v>0</v>
      </c>
    </row>
    <row r="3121" spans="1:10" x14ac:dyDescent="0.25">
      <c r="A3121" s="487">
        <v>101512</v>
      </c>
      <c r="B3121" s="6" t="s">
        <v>10063</v>
      </c>
      <c r="C3121" s="6" t="s">
        <v>40</v>
      </c>
      <c r="D3121" s="6" t="s">
        <v>437</v>
      </c>
      <c r="E3121" s="488">
        <v>2394.27</v>
      </c>
      <c r="F3121" s="487">
        <v>401.51</v>
      </c>
      <c r="G3121" s="488">
        <v>1985.69</v>
      </c>
      <c r="H3121" s="487">
        <v>7.07</v>
      </c>
      <c r="I3121" s="487">
        <v>0</v>
      </c>
      <c r="J3121" s="487">
        <v>0</v>
      </c>
    </row>
    <row r="3122" spans="1:10" x14ac:dyDescent="0.25">
      <c r="A3122" s="487">
        <v>101513</v>
      </c>
      <c r="B3122" s="6" t="s">
        <v>10064</v>
      </c>
      <c r="C3122" s="6" t="s">
        <v>40</v>
      </c>
      <c r="D3122" s="6" t="s">
        <v>108</v>
      </c>
      <c r="E3122" s="487">
        <v>844.03</v>
      </c>
      <c r="F3122" s="487">
        <v>154.66</v>
      </c>
      <c r="G3122" s="487">
        <v>689.37</v>
      </c>
      <c r="H3122" s="487">
        <v>0</v>
      </c>
      <c r="I3122" s="487">
        <v>0</v>
      </c>
      <c r="J3122" s="487">
        <v>0</v>
      </c>
    </row>
    <row r="3123" spans="1:10" x14ac:dyDescent="0.25">
      <c r="A3123" s="487">
        <v>101514</v>
      </c>
      <c r="B3123" s="6" t="s">
        <v>10065</v>
      </c>
      <c r="C3123" s="6" t="s">
        <v>40</v>
      </c>
      <c r="D3123" s="6" t="s">
        <v>108</v>
      </c>
      <c r="E3123" s="487">
        <v>958.48</v>
      </c>
      <c r="F3123" s="487">
        <v>175.97</v>
      </c>
      <c r="G3123" s="487">
        <v>782.51</v>
      </c>
      <c r="H3123" s="487">
        <v>0</v>
      </c>
      <c r="I3123" s="487">
        <v>0</v>
      </c>
      <c r="J3123" s="487">
        <v>0</v>
      </c>
    </row>
    <row r="3124" spans="1:10" x14ac:dyDescent="0.25">
      <c r="A3124" s="487">
        <v>101515</v>
      </c>
      <c r="B3124" s="6" t="s">
        <v>10066</v>
      </c>
      <c r="C3124" s="6" t="s">
        <v>40</v>
      </c>
      <c r="D3124" s="6" t="s">
        <v>108</v>
      </c>
      <c r="E3124" s="487">
        <v>983.16</v>
      </c>
      <c r="F3124" s="487">
        <v>146.09</v>
      </c>
      <c r="G3124" s="487">
        <v>837.07</v>
      </c>
      <c r="H3124" s="487">
        <v>0</v>
      </c>
      <c r="I3124" s="487">
        <v>0</v>
      </c>
      <c r="J3124" s="487">
        <v>0</v>
      </c>
    </row>
    <row r="3125" spans="1:10" x14ac:dyDescent="0.25">
      <c r="A3125" s="487">
        <v>101516</v>
      </c>
      <c r="B3125" s="6" t="s">
        <v>10067</v>
      </c>
      <c r="C3125" s="6" t="s">
        <v>40</v>
      </c>
      <c r="D3125" s="6" t="s">
        <v>108</v>
      </c>
      <c r="E3125" s="488">
        <v>1112.26</v>
      </c>
      <c r="F3125" s="487">
        <v>151</v>
      </c>
      <c r="G3125" s="487">
        <v>961.26</v>
      </c>
      <c r="H3125" s="487">
        <v>0</v>
      </c>
      <c r="I3125" s="487">
        <v>0</v>
      </c>
      <c r="J3125" s="487">
        <v>0</v>
      </c>
    </row>
    <row r="3126" spans="1:10" x14ac:dyDescent="0.25">
      <c r="A3126" s="487">
        <v>101517</v>
      </c>
      <c r="B3126" s="6" t="s">
        <v>10068</v>
      </c>
      <c r="C3126" s="6" t="s">
        <v>40</v>
      </c>
      <c r="D3126" s="6" t="s">
        <v>108</v>
      </c>
      <c r="E3126" s="487">
        <v>826.81</v>
      </c>
      <c r="F3126" s="487">
        <v>139.47</v>
      </c>
      <c r="G3126" s="487">
        <v>687.34</v>
      </c>
      <c r="H3126" s="487">
        <v>0</v>
      </c>
      <c r="I3126" s="487">
        <v>0</v>
      </c>
      <c r="J3126" s="487">
        <v>0</v>
      </c>
    </row>
    <row r="3127" spans="1:10" x14ac:dyDescent="0.25">
      <c r="A3127" s="487">
        <v>101518</v>
      </c>
      <c r="B3127" s="6" t="s">
        <v>10069</v>
      </c>
      <c r="C3127" s="6" t="s">
        <v>40</v>
      </c>
      <c r="D3127" s="6" t="s">
        <v>108</v>
      </c>
      <c r="E3127" s="487">
        <v>941.26</v>
      </c>
      <c r="F3127" s="487">
        <v>160.78</v>
      </c>
      <c r="G3127" s="487">
        <v>780.48</v>
      </c>
      <c r="H3127" s="487">
        <v>0</v>
      </c>
      <c r="I3127" s="487">
        <v>0</v>
      </c>
      <c r="J3127" s="487">
        <v>0</v>
      </c>
    </row>
    <row r="3128" spans="1:10" x14ac:dyDescent="0.25">
      <c r="A3128" s="487">
        <v>101519</v>
      </c>
      <c r="B3128" s="6" t="s">
        <v>10070</v>
      </c>
      <c r="C3128" s="6" t="s">
        <v>40</v>
      </c>
      <c r="D3128" s="6" t="s">
        <v>108</v>
      </c>
      <c r="E3128" s="487">
        <v>965.94</v>
      </c>
      <c r="F3128" s="487">
        <v>130.91</v>
      </c>
      <c r="G3128" s="487">
        <v>835.03</v>
      </c>
      <c r="H3128" s="487">
        <v>0</v>
      </c>
      <c r="I3128" s="487">
        <v>0</v>
      </c>
      <c r="J3128" s="487">
        <v>0</v>
      </c>
    </row>
    <row r="3129" spans="1:10" x14ac:dyDescent="0.25">
      <c r="A3129" s="487">
        <v>101520</v>
      </c>
      <c r="B3129" s="6" t="s">
        <v>10071</v>
      </c>
      <c r="C3129" s="6" t="s">
        <v>40</v>
      </c>
      <c r="D3129" s="6" t="s">
        <v>108</v>
      </c>
      <c r="E3129" s="488">
        <v>1095.04</v>
      </c>
      <c r="F3129" s="487">
        <v>135.82</v>
      </c>
      <c r="G3129" s="487">
        <v>959.22</v>
      </c>
      <c r="H3129" s="487">
        <v>0</v>
      </c>
      <c r="I3129" s="487">
        <v>0</v>
      </c>
      <c r="J3129" s="487">
        <v>0</v>
      </c>
    </row>
    <row r="3130" spans="1:10" x14ac:dyDescent="0.25">
      <c r="A3130" s="487">
        <v>101521</v>
      </c>
      <c r="B3130" s="6" t="s">
        <v>10072</v>
      </c>
      <c r="C3130" s="6" t="s">
        <v>40</v>
      </c>
      <c r="D3130" s="6" t="s">
        <v>108</v>
      </c>
      <c r="E3130" s="488">
        <v>1108.6400000000001</v>
      </c>
      <c r="F3130" s="487">
        <v>183.94</v>
      </c>
      <c r="G3130" s="487">
        <v>924.7</v>
      </c>
      <c r="H3130" s="487">
        <v>0</v>
      </c>
      <c r="I3130" s="487">
        <v>0</v>
      </c>
      <c r="J3130" s="487">
        <v>0</v>
      </c>
    </row>
    <row r="3131" spans="1:10" x14ac:dyDescent="0.25">
      <c r="A3131" s="487">
        <v>101522</v>
      </c>
      <c r="B3131" s="6" t="s">
        <v>10073</v>
      </c>
      <c r="C3131" s="6" t="s">
        <v>40</v>
      </c>
      <c r="D3131" s="6" t="s">
        <v>108</v>
      </c>
      <c r="E3131" s="488">
        <v>1280.3</v>
      </c>
      <c r="F3131" s="487">
        <v>215.92</v>
      </c>
      <c r="G3131" s="488">
        <v>1064.3800000000001</v>
      </c>
      <c r="H3131" s="487">
        <v>0</v>
      </c>
      <c r="I3131" s="487">
        <v>0</v>
      </c>
      <c r="J3131" s="487">
        <v>0</v>
      </c>
    </row>
    <row r="3132" spans="1:10" x14ac:dyDescent="0.25">
      <c r="A3132" s="487">
        <v>101523</v>
      </c>
      <c r="B3132" s="6" t="s">
        <v>10074</v>
      </c>
      <c r="C3132" s="6" t="s">
        <v>40</v>
      </c>
      <c r="D3132" s="6" t="s">
        <v>108</v>
      </c>
      <c r="E3132" s="488">
        <v>1317.33</v>
      </c>
      <c r="F3132" s="487">
        <v>171.14</v>
      </c>
      <c r="G3132" s="488">
        <v>1146.19</v>
      </c>
      <c r="H3132" s="487">
        <v>0</v>
      </c>
      <c r="I3132" s="487">
        <v>0</v>
      </c>
      <c r="J3132" s="487">
        <v>0</v>
      </c>
    </row>
    <row r="3133" spans="1:10" x14ac:dyDescent="0.25">
      <c r="A3133" s="487">
        <v>101524</v>
      </c>
      <c r="B3133" s="6" t="s">
        <v>10075</v>
      </c>
      <c r="C3133" s="6" t="s">
        <v>40</v>
      </c>
      <c r="D3133" s="6" t="s">
        <v>108</v>
      </c>
      <c r="E3133" s="488">
        <v>1510.97</v>
      </c>
      <c r="F3133" s="487">
        <v>178.48</v>
      </c>
      <c r="G3133" s="488">
        <v>1332.49</v>
      </c>
      <c r="H3133" s="487">
        <v>0</v>
      </c>
      <c r="I3133" s="487">
        <v>0</v>
      </c>
      <c r="J3133" s="487">
        <v>0</v>
      </c>
    </row>
    <row r="3134" spans="1:10" x14ac:dyDescent="0.25">
      <c r="A3134" s="487">
        <v>101525</v>
      </c>
      <c r="B3134" s="6" t="s">
        <v>10076</v>
      </c>
      <c r="C3134" s="6" t="s">
        <v>40</v>
      </c>
      <c r="D3134" s="6" t="s">
        <v>108</v>
      </c>
      <c r="E3134" s="488">
        <v>1099.1300000000001</v>
      </c>
      <c r="F3134" s="487">
        <v>171.97</v>
      </c>
      <c r="G3134" s="487">
        <v>927.16</v>
      </c>
      <c r="H3134" s="487">
        <v>0</v>
      </c>
      <c r="I3134" s="487">
        <v>0</v>
      </c>
      <c r="J3134" s="487">
        <v>0</v>
      </c>
    </row>
    <row r="3135" spans="1:10" x14ac:dyDescent="0.25">
      <c r="A3135" s="487">
        <v>101526</v>
      </c>
      <c r="B3135" s="6" t="s">
        <v>10077</v>
      </c>
      <c r="C3135" s="6" t="s">
        <v>40</v>
      </c>
      <c r="D3135" s="6" t="s">
        <v>108</v>
      </c>
      <c r="E3135" s="488">
        <v>1270.79</v>
      </c>
      <c r="F3135" s="487">
        <v>203.95</v>
      </c>
      <c r="G3135" s="488">
        <v>1066.8399999999999</v>
      </c>
      <c r="H3135" s="487">
        <v>0</v>
      </c>
      <c r="I3135" s="487">
        <v>0</v>
      </c>
      <c r="J3135" s="487">
        <v>0</v>
      </c>
    </row>
    <row r="3136" spans="1:10" x14ac:dyDescent="0.25">
      <c r="A3136" s="487">
        <v>101527</v>
      </c>
      <c r="B3136" s="6" t="s">
        <v>10078</v>
      </c>
      <c r="C3136" s="6" t="s">
        <v>40</v>
      </c>
      <c r="D3136" s="6" t="s">
        <v>108</v>
      </c>
      <c r="E3136" s="488">
        <v>1307.82</v>
      </c>
      <c r="F3136" s="487">
        <v>159.18</v>
      </c>
      <c r="G3136" s="488">
        <v>1148.6400000000001</v>
      </c>
      <c r="H3136" s="487">
        <v>0</v>
      </c>
      <c r="I3136" s="487">
        <v>0</v>
      </c>
      <c r="J3136" s="487">
        <v>0</v>
      </c>
    </row>
    <row r="3137" spans="1:10" x14ac:dyDescent="0.25">
      <c r="A3137" s="487">
        <v>101528</v>
      </c>
      <c r="B3137" s="6" t="s">
        <v>10079</v>
      </c>
      <c r="C3137" s="6" t="s">
        <v>40</v>
      </c>
      <c r="D3137" s="6" t="s">
        <v>108</v>
      </c>
      <c r="E3137" s="488">
        <v>1501.46</v>
      </c>
      <c r="F3137" s="487">
        <v>166.52</v>
      </c>
      <c r="G3137" s="488">
        <v>1334.94</v>
      </c>
      <c r="H3137" s="487">
        <v>0</v>
      </c>
      <c r="I3137" s="487">
        <v>0</v>
      </c>
      <c r="J3137" s="487">
        <v>0</v>
      </c>
    </row>
    <row r="3138" spans="1:10" x14ac:dyDescent="0.25">
      <c r="A3138" s="487">
        <v>101529</v>
      </c>
      <c r="B3138" s="6" t="s">
        <v>10080</v>
      </c>
      <c r="C3138" s="6" t="s">
        <v>40</v>
      </c>
      <c r="D3138" s="6" t="s">
        <v>108</v>
      </c>
      <c r="E3138" s="488">
        <v>1232.8599999999999</v>
      </c>
      <c r="F3138" s="487">
        <v>213.3</v>
      </c>
      <c r="G3138" s="488">
        <v>1019.56</v>
      </c>
      <c r="H3138" s="487">
        <v>0</v>
      </c>
      <c r="I3138" s="487">
        <v>0</v>
      </c>
      <c r="J3138" s="487">
        <v>0</v>
      </c>
    </row>
    <row r="3139" spans="1:10" x14ac:dyDescent="0.25">
      <c r="A3139" s="487">
        <v>101530</v>
      </c>
      <c r="B3139" s="6" t="s">
        <v>10081</v>
      </c>
      <c r="C3139" s="6" t="s">
        <v>40</v>
      </c>
      <c r="D3139" s="6" t="s">
        <v>108</v>
      </c>
      <c r="E3139" s="488">
        <v>1461.75</v>
      </c>
      <c r="F3139" s="487">
        <v>255.95</v>
      </c>
      <c r="G3139" s="488">
        <v>1205.8</v>
      </c>
      <c r="H3139" s="487">
        <v>0</v>
      </c>
      <c r="I3139" s="487">
        <v>0</v>
      </c>
      <c r="J3139" s="487">
        <v>0</v>
      </c>
    </row>
    <row r="3140" spans="1:10" x14ac:dyDescent="0.25">
      <c r="A3140" s="487">
        <v>101531</v>
      </c>
      <c r="B3140" s="6" t="s">
        <v>10082</v>
      </c>
      <c r="C3140" s="6" t="s">
        <v>40</v>
      </c>
      <c r="D3140" s="6" t="s">
        <v>108</v>
      </c>
      <c r="E3140" s="488">
        <v>1511.12</v>
      </c>
      <c r="F3140" s="487">
        <v>196.21</v>
      </c>
      <c r="G3140" s="488">
        <v>1314.91</v>
      </c>
      <c r="H3140" s="487">
        <v>0</v>
      </c>
      <c r="I3140" s="487">
        <v>0</v>
      </c>
      <c r="J3140" s="487">
        <v>0</v>
      </c>
    </row>
    <row r="3141" spans="1:10" x14ac:dyDescent="0.25">
      <c r="A3141" s="487">
        <v>101532</v>
      </c>
      <c r="B3141" s="6" t="s">
        <v>10083</v>
      </c>
      <c r="C3141" s="6" t="s">
        <v>40</v>
      </c>
      <c r="D3141" s="6" t="s">
        <v>108</v>
      </c>
      <c r="E3141" s="488">
        <v>1769.31</v>
      </c>
      <c r="F3141" s="487">
        <v>206.01</v>
      </c>
      <c r="G3141" s="488">
        <v>1563.3</v>
      </c>
      <c r="H3141" s="487">
        <v>0</v>
      </c>
      <c r="I3141" s="487">
        <v>0</v>
      </c>
      <c r="J3141" s="487">
        <v>0</v>
      </c>
    </row>
    <row r="3142" spans="1:10" x14ac:dyDescent="0.25">
      <c r="A3142" s="487">
        <v>101533</v>
      </c>
      <c r="B3142" s="6" t="s">
        <v>10084</v>
      </c>
      <c r="C3142" s="6" t="s">
        <v>40</v>
      </c>
      <c r="D3142" s="6" t="s">
        <v>108</v>
      </c>
      <c r="E3142" s="488">
        <v>1309.67</v>
      </c>
      <c r="F3142" s="487">
        <v>201.81</v>
      </c>
      <c r="G3142" s="488">
        <v>1107.8599999999999</v>
      </c>
      <c r="H3142" s="487">
        <v>0</v>
      </c>
      <c r="I3142" s="487">
        <v>0</v>
      </c>
      <c r="J3142" s="487">
        <v>0</v>
      </c>
    </row>
    <row r="3143" spans="1:10" x14ac:dyDescent="0.25">
      <c r="A3143" s="487">
        <v>101534</v>
      </c>
      <c r="B3143" s="6" t="s">
        <v>10085</v>
      </c>
      <c r="C3143" s="6" t="s">
        <v>40</v>
      </c>
      <c r="D3143" s="6" t="s">
        <v>108</v>
      </c>
      <c r="E3143" s="488">
        <v>1538.56</v>
      </c>
      <c r="F3143" s="487">
        <v>244.46</v>
      </c>
      <c r="G3143" s="488">
        <v>1294.0999999999999</v>
      </c>
      <c r="H3143" s="487">
        <v>0</v>
      </c>
      <c r="I3143" s="487">
        <v>0</v>
      </c>
      <c r="J3143" s="487">
        <v>0</v>
      </c>
    </row>
    <row r="3144" spans="1:10" x14ac:dyDescent="0.25">
      <c r="A3144" s="487">
        <v>101535</v>
      </c>
      <c r="B3144" s="6" t="s">
        <v>10086</v>
      </c>
      <c r="C3144" s="6" t="s">
        <v>40</v>
      </c>
      <c r="D3144" s="6" t="s">
        <v>108</v>
      </c>
      <c r="E3144" s="488">
        <v>1587.93</v>
      </c>
      <c r="F3144" s="487">
        <v>184.75</v>
      </c>
      <c r="G3144" s="488">
        <v>1403.18</v>
      </c>
      <c r="H3144" s="487">
        <v>0</v>
      </c>
      <c r="I3144" s="487">
        <v>0</v>
      </c>
      <c r="J3144" s="487">
        <v>0</v>
      </c>
    </row>
    <row r="3145" spans="1:10" x14ac:dyDescent="0.25">
      <c r="A3145" s="487">
        <v>101536</v>
      </c>
      <c r="B3145" s="6" t="s">
        <v>10087</v>
      </c>
      <c r="C3145" s="6" t="s">
        <v>40</v>
      </c>
      <c r="D3145" s="6" t="s">
        <v>108</v>
      </c>
      <c r="E3145" s="488">
        <v>1846.12</v>
      </c>
      <c r="F3145" s="487">
        <v>194.54</v>
      </c>
      <c r="G3145" s="488">
        <v>1651.58</v>
      </c>
      <c r="H3145" s="487">
        <v>0</v>
      </c>
      <c r="I3145" s="487">
        <v>0</v>
      </c>
      <c r="J3145" s="487">
        <v>0</v>
      </c>
    </row>
    <row r="3146" spans="1:10" x14ac:dyDescent="0.25">
      <c r="A3146" s="487">
        <v>101537</v>
      </c>
      <c r="B3146" s="6" t="s">
        <v>2412</v>
      </c>
      <c r="C3146" s="6" t="s">
        <v>40</v>
      </c>
      <c r="D3146" s="6" t="s">
        <v>108</v>
      </c>
      <c r="E3146" s="487">
        <v>106.88</v>
      </c>
      <c r="F3146" s="487">
        <v>33.520000000000003</v>
      </c>
      <c r="G3146" s="487">
        <v>73.36</v>
      </c>
      <c r="H3146" s="487">
        <v>0</v>
      </c>
      <c r="I3146" s="487">
        <v>0</v>
      </c>
      <c r="J3146" s="487">
        <v>0</v>
      </c>
    </row>
    <row r="3147" spans="1:10" x14ac:dyDescent="0.25">
      <c r="A3147" s="487">
        <v>101538</v>
      </c>
      <c r="B3147" s="6" t="s">
        <v>2413</v>
      </c>
      <c r="C3147" s="6" t="s">
        <v>40</v>
      </c>
      <c r="D3147" s="6" t="s">
        <v>437</v>
      </c>
      <c r="E3147" s="487">
        <v>55.24</v>
      </c>
      <c r="F3147" s="487">
        <v>9.39</v>
      </c>
      <c r="G3147" s="487">
        <v>45.85</v>
      </c>
      <c r="H3147" s="487">
        <v>0</v>
      </c>
      <c r="I3147" s="487">
        <v>0</v>
      </c>
      <c r="J3147" s="487">
        <v>0</v>
      </c>
    </row>
    <row r="3148" spans="1:10" x14ac:dyDescent="0.25">
      <c r="A3148" s="487">
        <v>101539</v>
      </c>
      <c r="B3148" s="6" t="s">
        <v>2414</v>
      </c>
      <c r="C3148" s="6" t="s">
        <v>40</v>
      </c>
      <c r="D3148" s="6" t="s">
        <v>437</v>
      </c>
      <c r="E3148" s="487">
        <v>90.43</v>
      </c>
      <c r="F3148" s="487">
        <v>18.79</v>
      </c>
      <c r="G3148" s="487">
        <v>71.64</v>
      </c>
      <c r="H3148" s="487">
        <v>0</v>
      </c>
      <c r="I3148" s="487">
        <v>0</v>
      </c>
      <c r="J3148" s="487">
        <v>0</v>
      </c>
    </row>
    <row r="3149" spans="1:10" x14ac:dyDescent="0.25">
      <c r="A3149" s="487">
        <v>101540</v>
      </c>
      <c r="B3149" s="6" t="s">
        <v>2415</v>
      </c>
      <c r="C3149" s="6" t="s">
        <v>40</v>
      </c>
      <c r="D3149" s="6" t="s">
        <v>437</v>
      </c>
      <c r="E3149" s="487">
        <v>153.5</v>
      </c>
      <c r="F3149" s="487">
        <v>28.19</v>
      </c>
      <c r="G3149" s="487">
        <v>125.31</v>
      </c>
      <c r="H3149" s="487">
        <v>0</v>
      </c>
      <c r="I3149" s="487">
        <v>0</v>
      </c>
      <c r="J3149" s="487">
        <v>0</v>
      </c>
    </row>
    <row r="3150" spans="1:10" x14ac:dyDescent="0.25">
      <c r="A3150" s="487">
        <v>101541</v>
      </c>
      <c r="B3150" s="6" t="s">
        <v>2416</v>
      </c>
      <c r="C3150" s="6" t="s">
        <v>40</v>
      </c>
      <c r="D3150" s="6" t="s">
        <v>437</v>
      </c>
      <c r="E3150" s="487">
        <v>199.96</v>
      </c>
      <c r="F3150" s="487">
        <v>37.58</v>
      </c>
      <c r="G3150" s="487">
        <v>162.38</v>
      </c>
      <c r="H3150" s="487">
        <v>0</v>
      </c>
      <c r="I3150" s="487">
        <v>0</v>
      </c>
      <c r="J3150" s="487">
        <v>0</v>
      </c>
    </row>
    <row r="3151" spans="1:10" x14ac:dyDescent="0.25">
      <c r="A3151" s="487">
        <v>101542</v>
      </c>
      <c r="B3151" s="6" t="s">
        <v>2417</v>
      </c>
      <c r="C3151" s="6" t="s">
        <v>40</v>
      </c>
      <c r="D3151" s="6" t="s">
        <v>437</v>
      </c>
      <c r="E3151" s="487">
        <v>41.55</v>
      </c>
      <c r="F3151" s="487">
        <v>7.82</v>
      </c>
      <c r="G3151" s="487">
        <v>33.729999999999997</v>
      </c>
      <c r="H3151" s="487">
        <v>0</v>
      </c>
      <c r="I3151" s="487">
        <v>0</v>
      </c>
      <c r="J3151" s="487">
        <v>0</v>
      </c>
    </row>
    <row r="3152" spans="1:10" x14ac:dyDescent="0.25">
      <c r="A3152" s="487">
        <v>101543</v>
      </c>
      <c r="B3152" s="6" t="s">
        <v>2418</v>
      </c>
      <c r="C3152" s="6" t="s">
        <v>40</v>
      </c>
      <c r="D3152" s="6" t="s">
        <v>437</v>
      </c>
      <c r="E3152" s="487">
        <v>73.400000000000006</v>
      </c>
      <c r="F3152" s="487">
        <v>15.67</v>
      </c>
      <c r="G3152" s="487">
        <v>57.73</v>
      </c>
      <c r="H3152" s="487">
        <v>0</v>
      </c>
      <c r="I3152" s="487">
        <v>0</v>
      </c>
      <c r="J3152" s="487">
        <v>0</v>
      </c>
    </row>
    <row r="3153" spans="1:10" x14ac:dyDescent="0.25">
      <c r="A3153" s="487">
        <v>101544</v>
      </c>
      <c r="B3153" s="6" t="s">
        <v>2419</v>
      </c>
      <c r="C3153" s="6" t="s">
        <v>40</v>
      </c>
      <c r="D3153" s="6" t="s">
        <v>437</v>
      </c>
      <c r="E3153" s="487">
        <v>117.84</v>
      </c>
      <c r="F3153" s="487">
        <v>23.5</v>
      </c>
      <c r="G3153" s="487">
        <v>94.34</v>
      </c>
      <c r="H3153" s="487">
        <v>0</v>
      </c>
      <c r="I3153" s="487">
        <v>0</v>
      </c>
      <c r="J3153" s="487">
        <v>0</v>
      </c>
    </row>
    <row r="3154" spans="1:10" x14ac:dyDescent="0.25">
      <c r="A3154" s="487">
        <v>101545</v>
      </c>
      <c r="B3154" s="6" t="s">
        <v>2420</v>
      </c>
      <c r="C3154" s="6" t="s">
        <v>40</v>
      </c>
      <c r="D3154" s="6" t="s">
        <v>437</v>
      </c>
      <c r="E3154" s="487">
        <v>171.75</v>
      </c>
      <c r="F3154" s="487">
        <v>31.35</v>
      </c>
      <c r="G3154" s="487">
        <v>140.4</v>
      </c>
      <c r="H3154" s="487">
        <v>0</v>
      </c>
      <c r="I3154" s="487">
        <v>0</v>
      </c>
      <c r="J3154" s="487">
        <v>0</v>
      </c>
    </row>
    <row r="3155" spans="1:10" x14ac:dyDescent="0.25">
      <c r="A3155" s="487">
        <v>101546</v>
      </c>
      <c r="B3155" s="6" t="s">
        <v>2421</v>
      </c>
      <c r="C3155" s="6" t="s">
        <v>40</v>
      </c>
      <c r="D3155" s="6" t="s">
        <v>437</v>
      </c>
      <c r="E3155" s="487">
        <v>31.48</v>
      </c>
      <c r="F3155" s="487">
        <v>1.54</v>
      </c>
      <c r="G3155" s="487">
        <v>29.94</v>
      </c>
      <c r="H3155" s="487">
        <v>0</v>
      </c>
      <c r="I3155" s="487">
        <v>0</v>
      </c>
      <c r="J3155" s="487">
        <v>0</v>
      </c>
    </row>
    <row r="3156" spans="1:10" x14ac:dyDescent="0.25">
      <c r="A3156" s="487">
        <v>101547</v>
      </c>
      <c r="B3156" s="6" t="s">
        <v>2422</v>
      </c>
      <c r="C3156" s="6" t="s">
        <v>40</v>
      </c>
      <c r="D3156" s="6" t="s">
        <v>437</v>
      </c>
      <c r="E3156" s="487">
        <v>98.47</v>
      </c>
      <c r="F3156" s="487">
        <v>1.54</v>
      </c>
      <c r="G3156" s="487">
        <v>96.93</v>
      </c>
      <c r="H3156" s="487">
        <v>0</v>
      </c>
      <c r="I3156" s="487">
        <v>0</v>
      </c>
      <c r="J3156" s="487">
        <v>0</v>
      </c>
    </row>
    <row r="3157" spans="1:10" x14ac:dyDescent="0.25">
      <c r="A3157" s="487">
        <v>101548</v>
      </c>
      <c r="B3157" s="6" t="s">
        <v>2423</v>
      </c>
      <c r="C3157" s="6" t="s">
        <v>40</v>
      </c>
      <c r="D3157" s="6" t="s">
        <v>437</v>
      </c>
      <c r="E3157" s="487">
        <v>7.85</v>
      </c>
      <c r="F3157" s="487">
        <v>1.55</v>
      </c>
      <c r="G3157" s="487">
        <v>6.3</v>
      </c>
      <c r="H3157" s="487">
        <v>0</v>
      </c>
      <c r="I3157" s="487">
        <v>0</v>
      </c>
      <c r="J3157" s="487">
        <v>0</v>
      </c>
    </row>
    <row r="3158" spans="1:10" x14ac:dyDescent="0.25">
      <c r="A3158" s="487">
        <v>101549</v>
      </c>
      <c r="B3158" s="6" t="s">
        <v>2424</v>
      </c>
      <c r="C3158" s="6" t="s">
        <v>40</v>
      </c>
      <c r="D3158" s="6" t="s">
        <v>108</v>
      </c>
      <c r="E3158" s="487">
        <v>24.59</v>
      </c>
      <c r="F3158" s="487">
        <v>5.03</v>
      </c>
      <c r="G3158" s="487">
        <v>19.559999999999999</v>
      </c>
      <c r="H3158" s="487">
        <v>0</v>
      </c>
      <c r="I3158" s="487">
        <v>0</v>
      </c>
      <c r="J3158" s="487">
        <v>0</v>
      </c>
    </row>
    <row r="3159" spans="1:10" x14ac:dyDescent="0.25">
      <c r="A3159" s="487">
        <v>101553</v>
      </c>
      <c r="B3159" s="6" t="s">
        <v>2425</v>
      </c>
      <c r="C3159" s="6" t="s">
        <v>40</v>
      </c>
      <c r="D3159" s="6" t="s">
        <v>108</v>
      </c>
      <c r="E3159" s="487">
        <v>19.27</v>
      </c>
      <c r="F3159" s="487">
        <v>3.94</v>
      </c>
      <c r="G3159" s="487">
        <v>15.33</v>
      </c>
      <c r="H3159" s="487">
        <v>0</v>
      </c>
      <c r="I3159" s="487">
        <v>0</v>
      </c>
      <c r="J3159" s="487">
        <v>0</v>
      </c>
    </row>
    <row r="3160" spans="1:10" x14ac:dyDescent="0.25">
      <c r="A3160" s="487">
        <v>101554</v>
      </c>
      <c r="B3160" s="6" t="s">
        <v>2426</v>
      </c>
      <c r="C3160" s="6" t="s">
        <v>40</v>
      </c>
      <c r="D3160" s="6" t="s">
        <v>108</v>
      </c>
      <c r="E3160" s="487">
        <v>13.57</v>
      </c>
      <c r="F3160" s="487">
        <v>3.95</v>
      </c>
      <c r="G3160" s="487">
        <v>9.6199999999999992</v>
      </c>
      <c r="H3160" s="487">
        <v>0</v>
      </c>
      <c r="I3160" s="487">
        <v>0</v>
      </c>
      <c r="J3160" s="487">
        <v>0</v>
      </c>
    </row>
    <row r="3161" spans="1:10" x14ac:dyDescent="0.25">
      <c r="A3161" s="487">
        <v>101555</v>
      </c>
      <c r="B3161" s="6" t="s">
        <v>2427</v>
      </c>
      <c r="C3161" s="6" t="s">
        <v>40</v>
      </c>
      <c r="D3161" s="6" t="s">
        <v>108</v>
      </c>
      <c r="E3161" s="487">
        <v>8.3800000000000008</v>
      </c>
      <c r="F3161" s="487">
        <v>3.96</v>
      </c>
      <c r="G3161" s="487">
        <v>4.42</v>
      </c>
      <c r="H3161" s="487">
        <v>0</v>
      </c>
      <c r="I3161" s="487">
        <v>0</v>
      </c>
      <c r="J3161" s="487">
        <v>0</v>
      </c>
    </row>
    <row r="3162" spans="1:10" x14ac:dyDescent="0.25">
      <c r="A3162" s="487">
        <v>101556</v>
      </c>
      <c r="B3162" s="6" t="s">
        <v>2428</v>
      </c>
      <c r="C3162" s="6" t="s">
        <v>40</v>
      </c>
      <c r="D3162" s="6" t="s">
        <v>108</v>
      </c>
      <c r="E3162" s="487">
        <v>7.55</v>
      </c>
      <c r="F3162" s="487">
        <v>3.98</v>
      </c>
      <c r="G3162" s="487">
        <v>3.57</v>
      </c>
      <c r="H3162" s="487">
        <v>0</v>
      </c>
      <c r="I3162" s="487">
        <v>0</v>
      </c>
      <c r="J3162" s="487">
        <v>0</v>
      </c>
    </row>
    <row r="3163" spans="1:10" x14ac:dyDescent="0.25">
      <c r="A3163" s="487">
        <v>101560</v>
      </c>
      <c r="B3163" s="6" t="s">
        <v>2429</v>
      </c>
      <c r="C3163" s="6" t="s">
        <v>79</v>
      </c>
      <c r="D3163" s="6" t="s">
        <v>108</v>
      </c>
      <c r="E3163" s="487">
        <v>9.42</v>
      </c>
      <c r="F3163" s="487">
        <v>0.06</v>
      </c>
      <c r="G3163" s="487">
        <v>9.36</v>
      </c>
      <c r="H3163" s="487">
        <v>0</v>
      </c>
      <c r="I3163" s="487">
        <v>0</v>
      </c>
      <c r="J3163" s="487">
        <v>0</v>
      </c>
    </row>
    <row r="3164" spans="1:10" x14ac:dyDescent="0.25">
      <c r="A3164" s="487">
        <v>101561</v>
      </c>
      <c r="B3164" s="6" t="s">
        <v>2430</v>
      </c>
      <c r="C3164" s="6" t="s">
        <v>79</v>
      </c>
      <c r="D3164" s="6" t="s">
        <v>108</v>
      </c>
      <c r="E3164" s="487">
        <v>14.96</v>
      </c>
      <c r="F3164" s="487">
        <v>0.06</v>
      </c>
      <c r="G3164" s="487">
        <v>14.9</v>
      </c>
      <c r="H3164" s="487">
        <v>0</v>
      </c>
      <c r="I3164" s="487">
        <v>0</v>
      </c>
      <c r="J3164" s="487">
        <v>0</v>
      </c>
    </row>
    <row r="3165" spans="1:10" x14ac:dyDescent="0.25">
      <c r="A3165" s="487">
        <v>101562</v>
      </c>
      <c r="B3165" s="6" t="s">
        <v>2431</v>
      </c>
      <c r="C3165" s="6" t="s">
        <v>79</v>
      </c>
      <c r="D3165" s="6" t="s">
        <v>108</v>
      </c>
      <c r="E3165" s="487">
        <v>23.14</v>
      </c>
      <c r="F3165" s="487">
        <v>0.06</v>
      </c>
      <c r="G3165" s="487">
        <v>23.08</v>
      </c>
      <c r="H3165" s="487">
        <v>0</v>
      </c>
      <c r="I3165" s="487">
        <v>0</v>
      </c>
      <c r="J3165" s="487">
        <v>0</v>
      </c>
    </row>
    <row r="3166" spans="1:10" x14ac:dyDescent="0.25">
      <c r="A3166" s="487">
        <v>101563</v>
      </c>
      <c r="B3166" s="6" t="s">
        <v>2432</v>
      </c>
      <c r="C3166" s="6" t="s">
        <v>79</v>
      </c>
      <c r="D3166" s="6" t="s">
        <v>108</v>
      </c>
      <c r="E3166" s="487">
        <v>32.68</v>
      </c>
      <c r="F3166" s="487">
        <v>0.06</v>
      </c>
      <c r="G3166" s="487">
        <v>32.619999999999997</v>
      </c>
      <c r="H3166" s="487">
        <v>0</v>
      </c>
      <c r="I3166" s="487">
        <v>0</v>
      </c>
      <c r="J3166" s="487">
        <v>0</v>
      </c>
    </row>
    <row r="3167" spans="1:10" x14ac:dyDescent="0.25">
      <c r="A3167" s="487">
        <v>101564</v>
      </c>
      <c r="B3167" s="6" t="s">
        <v>2433</v>
      </c>
      <c r="C3167" s="6" t="s">
        <v>79</v>
      </c>
      <c r="D3167" s="6" t="s">
        <v>108</v>
      </c>
      <c r="E3167" s="487">
        <v>48.29</v>
      </c>
      <c r="F3167" s="487">
        <v>0.06</v>
      </c>
      <c r="G3167" s="487">
        <v>48.23</v>
      </c>
      <c r="H3167" s="487">
        <v>0</v>
      </c>
      <c r="I3167" s="487">
        <v>0</v>
      </c>
      <c r="J3167" s="487">
        <v>0</v>
      </c>
    </row>
    <row r="3168" spans="1:10" x14ac:dyDescent="0.25">
      <c r="A3168" s="487">
        <v>101565</v>
      </c>
      <c r="B3168" s="6" t="s">
        <v>2434</v>
      </c>
      <c r="C3168" s="6" t="s">
        <v>79</v>
      </c>
      <c r="D3168" s="6" t="s">
        <v>108</v>
      </c>
      <c r="E3168" s="487">
        <v>67.53</v>
      </c>
      <c r="F3168" s="487">
        <v>0.06</v>
      </c>
      <c r="G3168" s="487">
        <v>67.47</v>
      </c>
      <c r="H3168" s="487">
        <v>0</v>
      </c>
      <c r="I3168" s="487">
        <v>0</v>
      </c>
      <c r="J3168" s="487">
        <v>0</v>
      </c>
    </row>
    <row r="3169" spans="1:10" x14ac:dyDescent="0.25">
      <c r="A3169" s="487">
        <v>101567</v>
      </c>
      <c r="B3169" s="6" t="s">
        <v>2435</v>
      </c>
      <c r="C3169" s="6" t="s">
        <v>79</v>
      </c>
      <c r="D3169" s="6" t="s">
        <v>108</v>
      </c>
      <c r="E3169" s="487">
        <v>87.66</v>
      </c>
      <c r="F3169" s="487">
        <v>7.0000000000000007E-2</v>
      </c>
      <c r="G3169" s="487">
        <v>87.59</v>
      </c>
      <c r="H3169" s="487">
        <v>0</v>
      </c>
      <c r="I3169" s="487">
        <v>0</v>
      </c>
      <c r="J3169" s="487">
        <v>0</v>
      </c>
    </row>
    <row r="3170" spans="1:10" x14ac:dyDescent="0.25">
      <c r="A3170" s="487">
        <v>101568</v>
      </c>
      <c r="B3170" s="6" t="s">
        <v>2436</v>
      </c>
      <c r="C3170" s="6" t="s">
        <v>79</v>
      </c>
      <c r="D3170" s="6" t="s">
        <v>108</v>
      </c>
      <c r="E3170" s="487">
        <v>114.61</v>
      </c>
      <c r="F3170" s="487">
        <v>7.0000000000000007E-2</v>
      </c>
      <c r="G3170" s="487">
        <v>114.54</v>
      </c>
      <c r="H3170" s="487">
        <v>0</v>
      </c>
      <c r="I3170" s="487">
        <v>0</v>
      </c>
      <c r="J3170" s="487">
        <v>0</v>
      </c>
    </row>
    <row r="3171" spans="1:10" x14ac:dyDescent="0.25">
      <c r="A3171" s="487">
        <v>101626</v>
      </c>
      <c r="B3171" s="6" t="s">
        <v>2437</v>
      </c>
      <c r="C3171" s="6" t="s">
        <v>40</v>
      </c>
      <c r="D3171" s="6" t="s">
        <v>437</v>
      </c>
      <c r="E3171" s="487">
        <v>172.75</v>
      </c>
      <c r="F3171" s="487">
        <v>8.24</v>
      </c>
      <c r="G3171" s="487">
        <v>164.51</v>
      </c>
      <c r="H3171" s="487">
        <v>0</v>
      </c>
      <c r="I3171" s="487">
        <v>0</v>
      </c>
      <c r="J3171" s="487">
        <v>0</v>
      </c>
    </row>
    <row r="3172" spans="1:10" x14ac:dyDescent="0.25">
      <c r="A3172" s="487">
        <v>101627</v>
      </c>
      <c r="B3172" s="6" t="s">
        <v>2438</v>
      </c>
      <c r="C3172" s="6" t="s">
        <v>40</v>
      </c>
      <c r="D3172" s="6" t="s">
        <v>437</v>
      </c>
      <c r="E3172" s="487">
        <v>268.19</v>
      </c>
      <c r="F3172" s="487">
        <v>8.24</v>
      </c>
      <c r="G3172" s="487">
        <v>259.95</v>
      </c>
      <c r="H3172" s="487">
        <v>0</v>
      </c>
      <c r="I3172" s="487">
        <v>0</v>
      </c>
      <c r="J3172" s="487">
        <v>0</v>
      </c>
    </row>
    <row r="3173" spans="1:10" x14ac:dyDescent="0.25">
      <c r="A3173" s="487">
        <v>101628</v>
      </c>
      <c r="B3173" s="6" t="s">
        <v>2439</v>
      </c>
      <c r="C3173" s="6" t="s">
        <v>40</v>
      </c>
      <c r="D3173" s="6" t="s">
        <v>437</v>
      </c>
      <c r="E3173" s="487">
        <v>128.6</v>
      </c>
      <c r="F3173" s="487">
        <v>8.24</v>
      </c>
      <c r="G3173" s="487">
        <v>120.36</v>
      </c>
      <c r="H3173" s="487">
        <v>0</v>
      </c>
      <c r="I3173" s="487">
        <v>0</v>
      </c>
      <c r="J3173" s="487">
        <v>0</v>
      </c>
    </row>
    <row r="3174" spans="1:10" x14ac:dyDescent="0.25">
      <c r="A3174" s="487">
        <v>101629</v>
      </c>
      <c r="B3174" s="6" t="s">
        <v>2440</v>
      </c>
      <c r="C3174" s="6" t="s">
        <v>40</v>
      </c>
      <c r="D3174" s="6" t="s">
        <v>437</v>
      </c>
      <c r="E3174" s="487">
        <v>151.34</v>
      </c>
      <c r="F3174" s="487">
        <v>8.24</v>
      </c>
      <c r="G3174" s="487">
        <v>143.1</v>
      </c>
      <c r="H3174" s="487">
        <v>0</v>
      </c>
      <c r="I3174" s="487">
        <v>0</v>
      </c>
      <c r="J3174" s="487">
        <v>0</v>
      </c>
    </row>
    <row r="3175" spans="1:10" x14ac:dyDescent="0.25">
      <c r="A3175" s="487">
        <v>101630</v>
      </c>
      <c r="B3175" s="6" t="s">
        <v>2441</v>
      </c>
      <c r="C3175" s="6" t="s">
        <v>40</v>
      </c>
      <c r="D3175" s="6" t="s">
        <v>108</v>
      </c>
      <c r="E3175" s="487">
        <v>81.88</v>
      </c>
      <c r="F3175" s="487">
        <v>17.760000000000002</v>
      </c>
      <c r="G3175" s="487">
        <v>42.08</v>
      </c>
      <c r="H3175" s="487">
        <v>22.04</v>
      </c>
      <c r="I3175" s="487">
        <v>0</v>
      </c>
      <c r="J3175" s="487">
        <v>0</v>
      </c>
    </row>
    <row r="3176" spans="1:10" x14ac:dyDescent="0.25">
      <c r="A3176" s="487">
        <v>101631</v>
      </c>
      <c r="B3176" s="6" t="s">
        <v>2442</v>
      </c>
      <c r="C3176" s="6" t="s">
        <v>40</v>
      </c>
      <c r="D3176" s="6" t="s">
        <v>437</v>
      </c>
      <c r="E3176" s="487">
        <v>37.96</v>
      </c>
      <c r="F3176" s="487">
        <v>8.25</v>
      </c>
      <c r="G3176" s="487">
        <v>29.71</v>
      </c>
      <c r="H3176" s="487">
        <v>0</v>
      </c>
      <c r="I3176" s="487">
        <v>0</v>
      </c>
      <c r="J3176" s="487">
        <v>0</v>
      </c>
    </row>
    <row r="3177" spans="1:10" x14ac:dyDescent="0.25">
      <c r="A3177" s="487">
        <v>101632</v>
      </c>
      <c r="B3177" s="6" t="s">
        <v>2443</v>
      </c>
      <c r="C3177" s="6" t="s">
        <v>40</v>
      </c>
      <c r="D3177" s="6" t="s">
        <v>437</v>
      </c>
      <c r="E3177" s="487">
        <v>38.28</v>
      </c>
      <c r="F3177" s="487">
        <v>0.7</v>
      </c>
      <c r="G3177" s="487">
        <v>37.58</v>
      </c>
      <c r="H3177" s="487">
        <v>0</v>
      </c>
      <c r="I3177" s="487">
        <v>0</v>
      </c>
      <c r="J3177" s="487">
        <v>0</v>
      </c>
    </row>
    <row r="3178" spans="1:10" x14ac:dyDescent="0.25">
      <c r="A3178" s="487">
        <v>101633</v>
      </c>
      <c r="B3178" s="6" t="s">
        <v>2444</v>
      </c>
      <c r="C3178" s="6" t="s">
        <v>40</v>
      </c>
      <c r="D3178" s="6" t="s">
        <v>437</v>
      </c>
      <c r="E3178" s="487">
        <v>106.2</v>
      </c>
      <c r="F3178" s="487">
        <v>7.37</v>
      </c>
      <c r="G3178" s="487">
        <v>76.8</v>
      </c>
      <c r="H3178" s="487">
        <v>22.03</v>
      </c>
      <c r="I3178" s="487">
        <v>0</v>
      </c>
      <c r="J3178" s="487">
        <v>0</v>
      </c>
    </row>
    <row r="3179" spans="1:10" x14ac:dyDescent="0.25">
      <c r="A3179" s="487">
        <v>101636</v>
      </c>
      <c r="B3179" s="6" t="s">
        <v>2445</v>
      </c>
      <c r="C3179" s="6" t="s">
        <v>40</v>
      </c>
      <c r="D3179" s="6" t="s">
        <v>437</v>
      </c>
      <c r="E3179" s="487">
        <v>156.33000000000001</v>
      </c>
      <c r="F3179" s="487">
        <v>34.57</v>
      </c>
      <c r="G3179" s="487">
        <v>99.74</v>
      </c>
      <c r="H3179" s="487">
        <v>22.02</v>
      </c>
      <c r="I3179" s="487">
        <v>0</v>
      </c>
      <c r="J3179" s="487">
        <v>0</v>
      </c>
    </row>
    <row r="3180" spans="1:10" x14ac:dyDescent="0.25">
      <c r="A3180" s="487">
        <v>101637</v>
      </c>
      <c r="B3180" s="6" t="s">
        <v>2446</v>
      </c>
      <c r="C3180" s="6" t="s">
        <v>40</v>
      </c>
      <c r="D3180" s="6" t="s">
        <v>437</v>
      </c>
      <c r="E3180" s="487">
        <v>151.43</v>
      </c>
      <c r="F3180" s="487">
        <v>34.57</v>
      </c>
      <c r="G3180" s="487">
        <v>94.84</v>
      </c>
      <c r="H3180" s="487">
        <v>22.02</v>
      </c>
      <c r="I3180" s="487">
        <v>0</v>
      </c>
      <c r="J3180" s="487">
        <v>0</v>
      </c>
    </row>
    <row r="3181" spans="1:10" x14ac:dyDescent="0.25">
      <c r="A3181" s="487">
        <v>101640</v>
      </c>
      <c r="B3181" s="6" t="s">
        <v>2447</v>
      </c>
      <c r="C3181" s="6" t="s">
        <v>40</v>
      </c>
      <c r="D3181" s="6" t="s">
        <v>437</v>
      </c>
      <c r="E3181" s="487">
        <v>99.16</v>
      </c>
      <c r="F3181" s="487">
        <v>1.1499999999999999</v>
      </c>
      <c r="G3181" s="487">
        <v>98.01</v>
      </c>
      <c r="H3181" s="487">
        <v>0</v>
      </c>
      <c r="I3181" s="487">
        <v>0</v>
      </c>
      <c r="J3181" s="487">
        <v>0</v>
      </c>
    </row>
    <row r="3182" spans="1:10" x14ac:dyDescent="0.25">
      <c r="A3182" s="487">
        <v>101641</v>
      </c>
      <c r="B3182" s="6" t="s">
        <v>2448</v>
      </c>
      <c r="C3182" s="6" t="s">
        <v>40</v>
      </c>
      <c r="D3182" s="6" t="s">
        <v>437</v>
      </c>
      <c r="E3182" s="487">
        <v>51.39</v>
      </c>
      <c r="F3182" s="487">
        <v>1.1499999999999999</v>
      </c>
      <c r="G3182" s="487">
        <v>50.24</v>
      </c>
      <c r="H3182" s="487">
        <v>0</v>
      </c>
      <c r="I3182" s="487">
        <v>0</v>
      </c>
      <c r="J3182" s="487">
        <v>0</v>
      </c>
    </row>
    <row r="3183" spans="1:10" x14ac:dyDescent="0.25">
      <c r="A3183" s="487">
        <v>101642</v>
      </c>
      <c r="B3183" s="6" t="s">
        <v>2449</v>
      </c>
      <c r="C3183" s="6" t="s">
        <v>40</v>
      </c>
      <c r="D3183" s="6" t="s">
        <v>437</v>
      </c>
      <c r="E3183" s="487">
        <v>25.81</v>
      </c>
      <c r="F3183" s="487">
        <v>1.1499999999999999</v>
      </c>
      <c r="G3183" s="487">
        <v>24.66</v>
      </c>
      <c r="H3183" s="487">
        <v>0</v>
      </c>
      <c r="I3183" s="487">
        <v>0</v>
      </c>
      <c r="J3183" s="487">
        <v>0</v>
      </c>
    </row>
    <row r="3184" spans="1:10" x14ac:dyDescent="0.25">
      <c r="A3184" s="487">
        <v>101643</v>
      </c>
      <c r="B3184" s="6" t="s">
        <v>2450</v>
      </c>
      <c r="C3184" s="6" t="s">
        <v>40</v>
      </c>
      <c r="D3184" s="6" t="s">
        <v>437</v>
      </c>
      <c r="E3184" s="487">
        <v>44.86</v>
      </c>
      <c r="F3184" s="487">
        <v>1.1499999999999999</v>
      </c>
      <c r="G3184" s="487">
        <v>43.71</v>
      </c>
      <c r="H3184" s="487">
        <v>0</v>
      </c>
      <c r="I3184" s="487">
        <v>0</v>
      </c>
      <c r="J3184" s="487">
        <v>0</v>
      </c>
    </row>
    <row r="3185" spans="1:10" x14ac:dyDescent="0.25">
      <c r="A3185" s="487">
        <v>101644</v>
      </c>
      <c r="B3185" s="6" t="s">
        <v>2451</v>
      </c>
      <c r="C3185" s="6" t="s">
        <v>40</v>
      </c>
      <c r="D3185" s="6" t="s">
        <v>437</v>
      </c>
      <c r="E3185" s="487">
        <v>60.69</v>
      </c>
      <c r="F3185" s="487">
        <v>1.1499999999999999</v>
      </c>
      <c r="G3185" s="487">
        <v>59.54</v>
      </c>
      <c r="H3185" s="487">
        <v>0</v>
      </c>
      <c r="I3185" s="487">
        <v>0</v>
      </c>
      <c r="J3185" s="487">
        <v>0</v>
      </c>
    </row>
    <row r="3186" spans="1:10" x14ac:dyDescent="0.25">
      <c r="A3186" s="487">
        <v>101648</v>
      </c>
      <c r="B3186" s="6" t="s">
        <v>2452</v>
      </c>
      <c r="C3186" s="6" t="s">
        <v>40</v>
      </c>
      <c r="D3186" s="6" t="s">
        <v>437</v>
      </c>
      <c r="E3186" s="487">
        <v>54.2</v>
      </c>
      <c r="F3186" s="487">
        <v>1.1499999999999999</v>
      </c>
      <c r="G3186" s="487">
        <v>53.05</v>
      </c>
      <c r="H3186" s="487">
        <v>0</v>
      </c>
      <c r="I3186" s="487">
        <v>0</v>
      </c>
      <c r="J3186" s="487">
        <v>0</v>
      </c>
    </row>
    <row r="3187" spans="1:10" x14ac:dyDescent="0.25">
      <c r="A3187" s="487">
        <v>101649</v>
      </c>
      <c r="B3187" s="6" t="s">
        <v>2453</v>
      </c>
      <c r="C3187" s="6" t="s">
        <v>40</v>
      </c>
      <c r="D3187" s="6" t="s">
        <v>437</v>
      </c>
      <c r="E3187" s="487">
        <v>62.45</v>
      </c>
      <c r="F3187" s="487">
        <v>1.1499999999999999</v>
      </c>
      <c r="G3187" s="487">
        <v>61.3</v>
      </c>
      <c r="H3187" s="487">
        <v>0</v>
      </c>
      <c r="I3187" s="487">
        <v>0</v>
      </c>
      <c r="J3187" s="487">
        <v>0</v>
      </c>
    </row>
    <row r="3188" spans="1:10" x14ac:dyDescent="0.25">
      <c r="A3188" s="487">
        <v>101650</v>
      </c>
      <c r="B3188" s="6" t="s">
        <v>2454</v>
      </c>
      <c r="C3188" s="6" t="s">
        <v>40</v>
      </c>
      <c r="D3188" s="6" t="s">
        <v>437</v>
      </c>
      <c r="E3188" s="487">
        <v>72.569999999999993</v>
      </c>
      <c r="F3188" s="487">
        <v>1.1499999999999999</v>
      </c>
      <c r="G3188" s="487">
        <v>71.42</v>
      </c>
      <c r="H3188" s="487">
        <v>0</v>
      </c>
      <c r="I3188" s="487">
        <v>0</v>
      </c>
      <c r="J3188" s="487">
        <v>0</v>
      </c>
    </row>
    <row r="3189" spans="1:10" x14ac:dyDescent="0.25">
      <c r="A3189" s="487">
        <v>101651</v>
      </c>
      <c r="B3189" s="6" t="s">
        <v>2455</v>
      </c>
      <c r="C3189" s="6" t="s">
        <v>40</v>
      </c>
      <c r="D3189" s="6" t="s">
        <v>108</v>
      </c>
      <c r="E3189" s="487">
        <v>70.150000000000006</v>
      </c>
      <c r="F3189" s="487">
        <v>8.44</v>
      </c>
      <c r="G3189" s="487">
        <v>39.68</v>
      </c>
      <c r="H3189" s="487">
        <v>22.03</v>
      </c>
      <c r="I3189" s="487">
        <v>0</v>
      </c>
      <c r="J3189" s="487">
        <v>0</v>
      </c>
    </row>
    <row r="3190" spans="1:10" x14ac:dyDescent="0.25">
      <c r="A3190" s="487">
        <v>101652</v>
      </c>
      <c r="B3190" s="6" t="s">
        <v>2456</v>
      </c>
      <c r="C3190" s="6" t="s">
        <v>40</v>
      </c>
      <c r="D3190" s="6" t="s">
        <v>437</v>
      </c>
      <c r="E3190" s="487">
        <v>521.02</v>
      </c>
      <c r="F3190" s="487">
        <v>40.39</v>
      </c>
      <c r="G3190" s="487">
        <v>458.63</v>
      </c>
      <c r="H3190" s="487">
        <v>22</v>
      </c>
      <c r="I3190" s="487">
        <v>0</v>
      </c>
      <c r="J3190" s="487">
        <v>0</v>
      </c>
    </row>
    <row r="3191" spans="1:10" x14ac:dyDescent="0.25">
      <c r="A3191" s="487">
        <v>101653</v>
      </c>
      <c r="B3191" s="6" t="s">
        <v>2457</v>
      </c>
      <c r="C3191" s="6" t="s">
        <v>40</v>
      </c>
      <c r="D3191" s="6" t="s">
        <v>437</v>
      </c>
      <c r="E3191" s="487">
        <v>287.74</v>
      </c>
      <c r="F3191" s="487">
        <v>69.010000000000005</v>
      </c>
      <c r="G3191" s="487">
        <v>196.72</v>
      </c>
      <c r="H3191" s="487">
        <v>22.01</v>
      </c>
      <c r="I3191" s="487">
        <v>0</v>
      </c>
      <c r="J3191" s="487">
        <v>0</v>
      </c>
    </row>
    <row r="3192" spans="1:10" x14ac:dyDescent="0.25">
      <c r="A3192" s="487">
        <v>101654</v>
      </c>
      <c r="B3192" s="6" t="s">
        <v>2458</v>
      </c>
      <c r="C3192" s="6" t="s">
        <v>40</v>
      </c>
      <c r="D3192" s="6" t="s">
        <v>108</v>
      </c>
      <c r="E3192" s="487">
        <v>231.84</v>
      </c>
      <c r="F3192" s="487">
        <v>16.059999999999999</v>
      </c>
      <c r="G3192" s="487">
        <v>193.77</v>
      </c>
      <c r="H3192" s="487">
        <v>22.01</v>
      </c>
      <c r="I3192" s="487">
        <v>0</v>
      </c>
      <c r="J3192" s="487">
        <v>0</v>
      </c>
    </row>
    <row r="3193" spans="1:10" x14ac:dyDescent="0.25">
      <c r="A3193" s="487">
        <v>101655</v>
      </c>
      <c r="B3193" s="6" t="s">
        <v>2459</v>
      </c>
      <c r="C3193" s="6" t="s">
        <v>40</v>
      </c>
      <c r="D3193" s="6" t="s">
        <v>108</v>
      </c>
      <c r="E3193" s="487">
        <v>360.36</v>
      </c>
      <c r="F3193" s="487">
        <v>16.059999999999999</v>
      </c>
      <c r="G3193" s="487">
        <v>322.3</v>
      </c>
      <c r="H3193" s="487">
        <v>22</v>
      </c>
      <c r="I3193" s="487">
        <v>0</v>
      </c>
      <c r="J3193" s="487">
        <v>0</v>
      </c>
    </row>
    <row r="3194" spans="1:10" x14ac:dyDescent="0.25">
      <c r="A3194" s="487">
        <v>101656</v>
      </c>
      <c r="B3194" s="6" t="s">
        <v>2460</v>
      </c>
      <c r="C3194" s="6" t="s">
        <v>40</v>
      </c>
      <c r="D3194" s="6" t="s">
        <v>108</v>
      </c>
      <c r="E3194" s="487">
        <v>390.36</v>
      </c>
      <c r="F3194" s="487">
        <v>16.059999999999999</v>
      </c>
      <c r="G3194" s="487">
        <v>352.3</v>
      </c>
      <c r="H3194" s="487">
        <v>22</v>
      </c>
      <c r="I3194" s="487">
        <v>0</v>
      </c>
      <c r="J3194" s="487">
        <v>0</v>
      </c>
    </row>
    <row r="3195" spans="1:10" x14ac:dyDescent="0.25">
      <c r="A3195" s="487">
        <v>101657</v>
      </c>
      <c r="B3195" s="6" t="s">
        <v>2461</v>
      </c>
      <c r="C3195" s="6" t="s">
        <v>40</v>
      </c>
      <c r="D3195" s="6" t="s">
        <v>108</v>
      </c>
      <c r="E3195" s="487">
        <v>454.28</v>
      </c>
      <c r="F3195" s="487">
        <v>16.059999999999999</v>
      </c>
      <c r="G3195" s="487">
        <v>416.22</v>
      </c>
      <c r="H3195" s="487">
        <v>22</v>
      </c>
      <c r="I3195" s="487">
        <v>0</v>
      </c>
      <c r="J3195" s="487">
        <v>0</v>
      </c>
    </row>
    <row r="3196" spans="1:10" x14ac:dyDescent="0.25">
      <c r="A3196" s="487">
        <v>101658</v>
      </c>
      <c r="B3196" s="6" t="s">
        <v>2462</v>
      </c>
      <c r="C3196" s="6" t="s">
        <v>40</v>
      </c>
      <c r="D3196" s="6" t="s">
        <v>108</v>
      </c>
      <c r="E3196" s="487">
        <v>585.72</v>
      </c>
      <c r="F3196" s="487">
        <v>16.059999999999999</v>
      </c>
      <c r="G3196" s="487">
        <v>547.66</v>
      </c>
      <c r="H3196" s="487">
        <v>22</v>
      </c>
      <c r="I3196" s="487">
        <v>0</v>
      </c>
      <c r="J3196" s="487">
        <v>0</v>
      </c>
    </row>
    <row r="3197" spans="1:10" x14ac:dyDescent="0.25">
      <c r="A3197" s="487">
        <v>101659</v>
      </c>
      <c r="B3197" s="6" t="s">
        <v>2463</v>
      </c>
      <c r="C3197" s="6" t="s">
        <v>40</v>
      </c>
      <c r="D3197" s="6" t="s">
        <v>108</v>
      </c>
      <c r="E3197" s="487">
        <v>667.46</v>
      </c>
      <c r="F3197" s="487">
        <v>16.059999999999999</v>
      </c>
      <c r="G3197" s="487">
        <v>629.4</v>
      </c>
      <c r="H3197" s="487">
        <v>22</v>
      </c>
      <c r="I3197" s="487">
        <v>0</v>
      </c>
      <c r="J3197" s="487">
        <v>0</v>
      </c>
    </row>
    <row r="3198" spans="1:10" x14ac:dyDescent="0.25">
      <c r="A3198" s="487">
        <v>101660</v>
      </c>
      <c r="B3198" s="6" t="s">
        <v>2464</v>
      </c>
      <c r="C3198" s="6" t="s">
        <v>40</v>
      </c>
      <c r="D3198" s="6" t="s">
        <v>108</v>
      </c>
      <c r="E3198" s="488">
        <v>1053.3499999999999</v>
      </c>
      <c r="F3198" s="487">
        <v>16.059999999999999</v>
      </c>
      <c r="G3198" s="488">
        <v>1015.29</v>
      </c>
      <c r="H3198" s="487">
        <v>22</v>
      </c>
      <c r="I3198" s="487">
        <v>0</v>
      </c>
      <c r="J3198" s="487">
        <v>0</v>
      </c>
    </row>
    <row r="3199" spans="1:10" x14ac:dyDescent="0.25">
      <c r="A3199" s="487">
        <v>101661</v>
      </c>
      <c r="B3199" s="6" t="s">
        <v>2465</v>
      </c>
      <c r="C3199" s="6" t="s">
        <v>40</v>
      </c>
      <c r="D3199" s="6" t="s">
        <v>108</v>
      </c>
      <c r="E3199" s="487">
        <v>123.13</v>
      </c>
      <c r="F3199" s="487">
        <v>50.54</v>
      </c>
      <c r="G3199" s="487">
        <v>50.58</v>
      </c>
      <c r="H3199" s="487">
        <v>22.01</v>
      </c>
      <c r="I3199" s="487">
        <v>0</v>
      </c>
      <c r="J3199" s="487">
        <v>0</v>
      </c>
    </row>
    <row r="3200" spans="1:10" x14ac:dyDescent="0.25">
      <c r="A3200" s="487">
        <v>101662</v>
      </c>
      <c r="B3200" s="6" t="s">
        <v>2466</v>
      </c>
      <c r="C3200" s="6" t="s">
        <v>40</v>
      </c>
      <c r="D3200" s="6" t="s">
        <v>437</v>
      </c>
      <c r="E3200" s="487">
        <v>717.24</v>
      </c>
      <c r="F3200" s="487">
        <v>49.81</v>
      </c>
      <c r="G3200" s="487">
        <v>645.42999999999995</v>
      </c>
      <c r="H3200" s="487">
        <v>22</v>
      </c>
      <c r="I3200" s="487">
        <v>0</v>
      </c>
      <c r="J3200" s="487">
        <v>0</v>
      </c>
    </row>
    <row r="3201" spans="1:10" x14ac:dyDescent="0.25">
      <c r="A3201" s="487">
        <v>101663</v>
      </c>
      <c r="B3201" s="6" t="s">
        <v>2467</v>
      </c>
      <c r="C3201" s="6" t="s">
        <v>40</v>
      </c>
      <c r="D3201" s="6" t="s">
        <v>437</v>
      </c>
      <c r="E3201" s="487">
        <v>28.35</v>
      </c>
      <c r="F3201" s="487">
        <v>15.65</v>
      </c>
      <c r="G3201" s="487">
        <v>12.7</v>
      </c>
      <c r="H3201" s="487">
        <v>0</v>
      </c>
      <c r="I3201" s="487">
        <v>0</v>
      </c>
      <c r="J3201" s="487">
        <v>0</v>
      </c>
    </row>
    <row r="3202" spans="1:10" x14ac:dyDescent="0.25">
      <c r="A3202" s="487">
        <v>101664</v>
      </c>
      <c r="B3202" s="6" t="s">
        <v>2468</v>
      </c>
      <c r="C3202" s="6" t="s">
        <v>40</v>
      </c>
      <c r="D3202" s="6" t="s">
        <v>437</v>
      </c>
      <c r="E3202" s="487">
        <v>29.62</v>
      </c>
      <c r="F3202" s="487">
        <v>15.65</v>
      </c>
      <c r="G3202" s="487">
        <v>13.97</v>
      </c>
      <c r="H3202" s="487">
        <v>0</v>
      </c>
      <c r="I3202" s="487">
        <v>0</v>
      </c>
      <c r="J3202" s="487">
        <v>0</v>
      </c>
    </row>
    <row r="3203" spans="1:10" x14ac:dyDescent="0.25">
      <c r="A3203" s="487">
        <v>101665</v>
      </c>
      <c r="B3203" s="6" t="s">
        <v>2469</v>
      </c>
      <c r="C3203" s="6" t="s">
        <v>40</v>
      </c>
      <c r="D3203" s="6" t="s">
        <v>437</v>
      </c>
      <c r="E3203" s="487">
        <v>35.07</v>
      </c>
      <c r="F3203" s="487">
        <v>15.63</v>
      </c>
      <c r="G3203" s="487">
        <v>19.440000000000001</v>
      </c>
      <c r="H3203" s="487">
        <v>0</v>
      </c>
      <c r="I3203" s="487">
        <v>0</v>
      </c>
      <c r="J3203" s="487">
        <v>0</v>
      </c>
    </row>
    <row r="3204" spans="1:10" x14ac:dyDescent="0.25">
      <c r="A3204" s="487">
        <v>101666</v>
      </c>
      <c r="B3204" s="6" t="s">
        <v>2470</v>
      </c>
      <c r="C3204" s="6" t="s">
        <v>40</v>
      </c>
      <c r="D3204" s="6" t="s">
        <v>437</v>
      </c>
      <c r="E3204" s="487">
        <v>405.29</v>
      </c>
      <c r="F3204" s="487">
        <v>24.99</v>
      </c>
      <c r="G3204" s="487">
        <v>380.3</v>
      </c>
      <c r="H3204" s="487">
        <v>0</v>
      </c>
      <c r="I3204" s="487">
        <v>0</v>
      </c>
      <c r="J3204" s="487">
        <v>0</v>
      </c>
    </row>
    <row r="3205" spans="1:10" x14ac:dyDescent="0.25">
      <c r="A3205" s="487">
        <v>102085</v>
      </c>
      <c r="B3205" s="6" t="s">
        <v>2471</v>
      </c>
      <c r="C3205" s="6" t="s">
        <v>40</v>
      </c>
      <c r="D3205" s="6" t="s">
        <v>437</v>
      </c>
      <c r="E3205" s="487">
        <v>202.96</v>
      </c>
      <c r="F3205" s="487">
        <v>28.42</v>
      </c>
      <c r="G3205" s="487">
        <v>174.54</v>
      </c>
      <c r="H3205" s="487">
        <v>0</v>
      </c>
      <c r="I3205" s="487">
        <v>0</v>
      </c>
      <c r="J3205" s="487">
        <v>0</v>
      </c>
    </row>
    <row r="3206" spans="1:10" x14ac:dyDescent="0.25">
      <c r="A3206" s="487">
        <v>100578</v>
      </c>
      <c r="B3206" s="6" t="s">
        <v>2472</v>
      </c>
      <c r="C3206" s="6" t="s">
        <v>40</v>
      </c>
      <c r="D3206" s="6" t="s">
        <v>108</v>
      </c>
      <c r="E3206" s="487">
        <v>474.67</v>
      </c>
      <c r="F3206" s="487">
        <v>118.15</v>
      </c>
      <c r="G3206" s="487">
        <v>349.46</v>
      </c>
      <c r="H3206" s="487">
        <v>7.06</v>
      </c>
      <c r="I3206" s="487">
        <v>0</v>
      </c>
      <c r="J3206" s="487">
        <v>0</v>
      </c>
    </row>
    <row r="3207" spans="1:10" x14ac:dyDescent="0.25">
      <c r="A3207" s="487">
        <v>100579</v>
      </c>
      <c r="B3207" s="6" t="s">
        <v>2473</v>
      </c>
      <c r="C3207" s="6" t="s">
        <v>40</v>
      </c>
      <c r="D3207" s="6" t="s">
        <v>108</v>
      </c>
      <c r="E3207" s="487">
        <v>520.19000000000005</v>
      </c>
      <c r="F3207" s="487">
        <v>126.98</v>
      </c>
      <c r="G3207" s="487">
        <v>386.04</v>
      </c>
      <c r="H3207" s="487">
        <v>7.17</v>
      </c>
      <c r="I3207" s="487">
        <v>0</v>
      </c>
      <c r="J3207" s="487">
        <v>0</v>
      </c>
    </row>
    <row r="3208" spans="1:10" x14ac:dyDescent="0.25">
      <c r="A3208" s="487">
        <v>100580</v>
      </c>
      <c r="B3208" s="6" t="s">
        <v>2474</v>
      </c>
      <c r="C3208" s="6" t="s">
        <v>40</v>
      </c>
      <c r="D3208" s="6" t="s">
        <v>108</v>
      </c>
      <c r="E3208" s="487">
        <v>570.75</v>
      </c>
      <c r="F3208" s="487">
        <v>165.5</v>
      </c>
      <c r="G3208" s="487">
        <v>397.17</v>
      </c>
      <c r="H3208" s="487">
        <v>8.08</v>
      </c>
      <c r="I3208" s="487">
        <v>0</v>
      </c>
      <c r="J3208" s="487">
        <v>0</v>
      </c>
    </row>
    <row r="3209" spans="1:10" x14ac:dyDescent="0.25">
      <c r="A3209" s="487">
        <v>100581</v>
      </c>
      <c r="B3209" s="6" t="s">
        <v>2475</v>
      </c>
      <c r="C3209" s="6" t="s">
        <v>40</v>
      </c>
      <c r="D3209" s="6" t="s">
        <v>108</v>
      </c>
      <c r="E3209" s="487">
        <v>542.73</v>
      </c>
      <c r="F3209" s="487">
        <v>131.33000000000001</v>
      </c>
      <c r="G3209" s="487">
        <v>404.23</v>
      </c>
      <c r="H3209" s="487">
        <v>7.17</v>
      </c>
      <c r="I3209" s="487">
        <v>0</v>
      </c>
      <c r="J3209" s="487">
        <v>0</v>
      </c>
    </row>
    <row r="3210" spans="1:10" x14ac:dyDescent="0.25">
      <c r="A3210" s="487">
        <v>100582</v>
      </c>
      <c r="B3210" s="6" t="s">
        <v>2476</v>
      </c>
      <c r="C3210" s="6" t="s">
        <v>40</v>
      </c>
      <c r="D3210" s="6" t="s">
        <v>108</v>
      </c>
      <c r="E3210" s="487">
        <v>633.80999999999995</v>
      </c>
      <c r="F3210" s="487">
        <v>201.1</v>
      </c>
      <c r="G3210" s="487">
        <v>424.08</v>
      </c>
      <c r="H3210" s="487">
        <v>8.6300000000000008</v>
      </c>
      <c r="I3210" s="487">
        <v>0</v>
      </c>
      <c r="J3210" s="487">
        <v>0</v>
      </c>
    </row>
    <row r="3211" spans="1:10" x14ac:dyDescent="0.25">
      <c r="A3211" s="487">
        <v>100583</v>
      </c>
      <c r="B3211" s="6" t="s">
        <v>2477</v>
      </c>
      <c r="C3211" s="6" t="s">
        <v>40</v>
      </c>
      <c r="D3211" s="6" t="s">
        <v>108</v>
      </c>
      <c r="E3211" s="487">
        <v>566.92999999999995</v>
      </c>
      <c r="F3211" s="487">
        <v>136.80000000000001</v>
      </c>
      <c r="G3211" s="487">
        <v>422.87</v>
      </c>
      <c r="H3211" s="487">
        <v>7.26</v>
      </c>
      <c r="I3211" s="487">
        <v>0</v>
      </c>
      <c r="J3211" s="487">
        <v>0</v>
      </c>
    </row>
    <row r="3212" spans="1:10" x14ac:dyDescent="0.25">
      <c r="A3212" s="487">
        <v>100584</v>
      </c>
      <c r="B3212" s="6" t="s">
        <v>2478</v>
      </c>
      <c r="C3212" s="6" t="s">
        <v>40</v>
      </c>
      <c r="D3212" s="6" t="s">
        <v>108</v>
      </c>
      <c r="E3212" s="487">
        <v>621.74</v>
      </c>
      <c r="F3212" s="487">
        <v>178.51</v>
      </c>
      <c r="G3212" s="487">
        <v>434.96</v>
      </c>
      <c r="H3212" s="487">
        <v>8.27</v>
      </c>
      <c r="I3212" s="487">
        <v>0</v>
      </c>
      <c r="J3212" s="487">
        <v>0</v>
      </c>
    </row>
    <row r="3213" spans="1:10" x14ac:dyDescent="0.25">
      <c r="A3213" s="487">
        <v>100585</v>
      </c>
      <c r="B3213" s="6" t="s">
        <v>2479</v>
      </c>
      <c r="C3213" s="6" t="s">
        <v>40</v>
      </c>
      <c r="D3213" s="6" t="s">
        <v>108</v>
      </c>
      <c r="E3213" s="487">
        <v>613.91</v>
      </c>
      <c r="F3213" s="487">
        <v>146.83000000000001</v>
      </c>
      <c r="G3213" s="487">
        <v>459.72</v>
      </c>
      <c r="H3213" s="487">
        <v>7.36</v>
      </c>
      <c r="I3213" s="487">
        <v>0</v>
      </c>
      <c r="J3213" s="487">
        <v>0</v>
      </c>
    </row>
    <row r="3214" spans="1:10" x14ac:dyDescent="0.25">
      <c r="A3214" s="487">
        <v>100586</v>
      </c>
      <c r="B3214" s="6" t="s">
        <v>2480</v>
      </c>
      <c r="C3214" s="6" t="s">
        <v>40</v>
      </c>
      <c r="D3214" s="6" t="s">
        <v>108</v>
      </c>
      <c r="E3214" s="487">
        <v>701.29</v>
      </c>
      <c r="F3214" s="487">
        <v>213.03</v>
      </c>
      <c r="G3214" s="487">
        <v>479.15</v>
      </c>
      <c r="H3214" s="487">
        <v>9.11</v>
      </c>
      <c r="I3214" s="487">
        <v>0</v>
      </c>
      <c r="J3214" s="487">
        <v>0</v>
      </c>
    </row>
    <row r="3215" spans="1:10" x14ac:dyDescent="0.25">
      <c r="A3215" s="487">
        <v>100587</v>
      </c>
      <c r="B3215" s="6" t="s">
        <v>2481</v>
      </c>
      <c r="C3215" s="6" t="s">
        <v>40</v>
      </c>
      <c r="D3215" s="6" t="s">
        <v>108</v>
      </c>
      <c r="E3215" s="487">
        <v>662.62</v>
      </c>
      <c r="F3215" s="487">
        <v>158.24</v>
      </c>
      <c r="G3215" s="487">
        <v>496.94</v>
      </c>
      <c r="H3215" s="487">
        <v>7.44</v>
      </c>
      <c r="I3215" s="487">
        <v>0</v>
      </c>
      <c r="J3215" s="487">
        <v>0</v>
      </c>
    </row>
    <row r="3216" spans="1:10" x14ac:dyDescent="0.25">
      <c r="A3216" s="487">
        <v>100588</v>
      </c>
      <c r="B3216" s="6" t="s">
        <v>2482</v>
      </c>
      <c r="C3216" s="6" t="s">
        <v>40</v>
      </c>
      <c r="D3216" s="6" t="s">
        <v>108</v>
      </c>
      <c r="E3216" s="487">
        <v>730.53</v>
      </c>
      <c r="F3216" s="487">
        <v>209.65</v>
      </c>
      <c r="G3216" s="487">
        <v>512.07000000000005</v>
      </c>
      <c r="H3216" s="487">
        <v>8.81</v>
      </c>
      <c r="I3216" s="487">
        <v>0</v>
      </c>
      <c r="J3216" s="487">
        <v>0</v>
      </c>
    </row>
    <row r="3217" spans="1:10" x14ac:dyDescent="0.25">
      <c r="A3217" s="487">
        <v>100589</v>
      </c>
      <c r="B3217" s="6" t="s">
        <v>2483</v>
      </c>
      <c r="C3217" s="6" t="s">
        <v>40</v>
      </c>
      <c r="D3217" s="6" t="s">
        <v>108</v>
      </c>
      <c r="E3217" s="487">
        <v>733.96</v>
      </c>
      <c r="F3217" s="487">
        <v>200.49</v>
      </c>
      <c r="G3217" s="487">
        <v>525.49</v>
      </c>
      <c r="H3217" s="487">
        <v>7.98</v>
      </c>
      <c r="I3217" s="487">
        <v>0</v>
      </c>
      <c r="J3217" s="487">
        <v>0</v>
      </c>
    </row>
    <row r="3218" spans="1:10" x14ac:dyDescent="0.25">
      <c r="A3218" s="487">
        <v>100590</v>
      </c>
      <c r="B3218" s="6" t="s">
        <v>2484</v>
      </c>
      <c r="C3218" s="6" t="s">
        <v>40</v>
      </c>
      <c r="D3218" s="6" t="s">
        <v>108</v>
      </c>
      <c r="E3218" s="487">
        <v>800.99</v>
      </c>
      <c r="F3218" s="487">
        <v>251.99</v>
      </c>
      <c r="G3218" s="487">
        <v>539.99</v>
      </c>
      <c r="H3218" s="487">
        <v>9.01</v>
      </c>
      <c r="I3218" s="487">
        <v>0</v>
      </c>
      <c r="J3218" s="487">
        <v>0</v>
      </c>
    </row>
    <row r="3219" spans="1:10" x14ac:dyDescent="0.25">
      <c r="A3219" s="487">
        <v>100591</v>
      </c>
      <c r="B3219" s="6" t="s">
        <v>2485</v>
      </c>
      <c r="C3219" s="6" t="s">
        <v>40</v>
      </c>
      <c r="D3219" s="6" t="s">
        <v>108</v>
      </c>
      <c r="E3219" s="487">
        <v>729.18</v>
      </c>
      <c r="F3219" s="487">
        <v>182.74</v>
      </c>
      <c r="G3219" s="487">
        <v>538.36</v>
      </c>
      <c r="H3219" s="487">
        <v>8.08</v>
      </c>
      <c r="I3219" s="487">
        <v>0</v>
      </c>
      <c r="J3219" s="487">
        <v>0</v>
      </c>
    </row>
    <row r="3220" spans="1:10" x14ac:dyDescent="0.25">
      <c r="A3220" s="487">
        <v>100592</v>
      </c>
      <c r="B3220" s="6" t="s">
        <v>2486</v>
      </c>
      <c r="C3220" s="6" t="s">
        <v>40</v>
      </c>
      <c r="D3220" s="6" t="s">
        <v>108</v>
      </c>
      <c r="E3220" s="487">
        <v>784.75</v>
      </c>
      <c r="F3220" s="487">
        <v>225.26</v>
      </c>
      <c r="G3220" s="487">
        <v>550.48</v>
      </c>
      <c r="H3220" s="487">
        <v>9.01</v>
      </c>
      <c r="I3220" s="487">
        <v>0</v>
      </c>
      <c r="J3220" s="487">
        <v>0</v>
      </c>
    </row>
    <row r="3221" spans="1:10" x14ac:dyDescent="0.25">
      <c r="A3221" s="487">
        <v>100593</v>
      </c>
      <c r="B3221" s="6" t="s">
        <v>2487</v>
      </c>
      <c r="C3221" s="6" t="s">
        <v>40</v>
      </c>
      <c r="D3221" s="6" t="s">
        <v>108</v>
      </c>
      <c r="E3221" s="487">
        <v>780.93</v>
      </c>
      <c r="F3221" s="487">
        <v>196.38</v>
      </c>
      <c r="G3221" s="487">
        <v>576.28</v>
      </c>
      <c r="H3221" s="487">
        <v>8.27</v>
      </c>
      <c r="I3221" s="487">
        <v>0</v>
      </c>
      <c r="J3221" s="487">
        <v>0</v>
      </c>
    </row>
    <row r="3222" spans="1:10" x14ac:dyDescent="0.25">
      <c r="A3222" s="487">
        <v>100594</v>
      </c>
      <c r="B3222" s="6" t="s">
        <v>2488</v>
      </c>
      <c r="C3222" s="6" t="s">
        <v>40</v>
      </c>
      <c r="D3222" s="6" t="s">
        <v>108</v>
      </c>
      <c r="E3222" s="487">
        <v>875.21</v>
      </c>
      <c r="F3222" s="487">
        <v>267.92</v>
      </c>
      <c r="G3222" s="487">
        <v>597.17999999999995</v>
      </c>
      <c r="H3222" s="487">
        <v>10.11</v>
      </c>
      <c r="I3222" s="487">
        <v>0</v>
      </c>
      <c r="J3222" s="487">
        <v>0</v>
      </c>
    </row>
    <row r="3223" spans="1:10" x14ac:dyDescent="0.25">
      <c r="A3223" s="487">
        <v>100595</v>
      </c>
      <c r="B3223" s="6" t="s">
        <v>2489</v>
      </c>
      <c r="C3223" s="6" t="s">
        <v>40</v>
      </c>
      <c r="D3223" s="6" t="s">
        <v>108</v>
      </c>
      <c r="E3223" s="487">
        <v>936.14</v>
      </c>
      <c r="F3223" s="487">
        <v>237.68</v>
      </c>
      <c r="G3223" s="487">
        <v>689.83</v>
      </c>
      <c r="H3223" s="487">
        <v>8.6300000000000008</v>
      </c>
      <c r="I3223" s="487">
        <v>0</v>
      </c>
      <c r="J3223" s="487">
        <v>0</v>
      </c>
    </row>
    <row r="3224" spans="1:10" x14ac:dyDescent="0.25">
      <c r="A3224" s="487">
        <v>100596</v>
      </c>
      <c r="B3224" s="6" t="s">
        <v>2490</v>
      </c>
      <c r="C3224" s="6" t="s">
        <v>40</v>
      </c>
      <c r="D3224" s="6" t="s">
        <v>108</v>
      </c>
      <c r="E3224" s="488">
        <v>1063.4100000000001</v>
      </c>
      <c r="F3224" s="487">
        <v>333.65</v>
      </c>
      <c r="G3224" s="487">
        <v>718.36</v>
      </c>
      <c r="H3224" s="487">
        <v>11.4</v>
      </c>
      <c r="I3224" s="487">
        <v>0</v>
      </c>
      <c r="J3224" s="487">
        <v>0</v>
      </c>
    </row>
    <row r="3225" spans="1:10" x14ac:dyDescent="0.25">
      <c r="A3225" s="487">
        <v>100597</v>
      </c>
      <c r="B3225" s="6" t="s">
        <v>2491</v>
      </c>
      <c r="C3225" s="6" t="s">
        <v>40</v>
      </c>
      <c r="D3225" s="6" t="s">
        <v>108</v>
      </c>
      <c r="E3225" s="488">
        <v>1082.9000000000001</v>
      </c>
      <c r="F3225" s="487">
        <v>298</v>
      </c>
      <c r="G3225" s="487">
        <v>775.14</v>
      </c>
      <c r="H3225" s="487">
        <v>9.76</v>
      </c>
      <c r="I3225" s="487">
        <v>0</v>
      </c>
      <c r="J3225" s="487">
        <v>0</v>
      </c>
    </row>
    <row r="3226" spans="1:10" x14ac:dyDescent="0.25">
      <c r="A3226" s="487">
        <v>100598</v>
      </c>
      <c r="B3226" s="6" t="s">
        <v>2492</v>
      </c>
      <c r="C3226" s="6" t="s">
        <v>40</v>
      </c>
      <c r="D3226" s="6" t="s">
        <v>108</v>
      </c>
      <c r="E3226" s="488">
        <v>1187.8399999999999</v>
      </c>
      <c r="F3226" s="487">
        <v>377.08</v>
      </c>
      <c r="G3226" s="487">
        <v>798.71</v>
      </c>
      <c r="H3226" s="487">
        <v>12.05</v>
      </c>
      <c r="I3226" s="487">
        <v>0</v>
      </c>
      <c r="J3226" s="487">
        <v>0</v>
      </c>
    </row>
    <row r="3227" spans="1:10" x14ac:dyDescent="0.25">
      <c r="A3227" s="487">
        <v>100599</v>
      </c>
      <c r="B3227" s="6" t="s">
        <v>2493</v>
      </c>
      <c r="C3227" s="6" t="s">
        <v>40</v>
      </c>
      <c r="D3227" s="6" t="s">
        <v>108</v>
      </c>
      <c r="E3227" s="487">
        <v>492.14</v>
      </c>
      <c r="F3227" s="487">
        <v>99.45</v>
      </c>
      <c r="G3227" s="487">
        <v>385.8</v>
      </c>
      <c r="H3227" s="487">
        <v>6.78</v>
      </c>
      <c r="I3227" s="487">
        <v>0</v>
      </c>
      <c r="J3227" s="487">
        <v>0.11</v>
      </c>
    </row>
    <row r="3228" spans="1:10" x14ac:dyDescent="0.25">
      <c r="A3228" s="487">
        <v>100600</v>
      </c>
      <c r="B3228" s="6" t="s">
        <v>2494</v>
      </c>
      <c r="C3228" s="6" t="s">
        <v>40</v>
      </c>
      <c r="D3228" s="6" t="s">
        <v>108</v>
      </c>
      <c r="E3228" s="487">
        <v>586.03</v>
      </c>
      <c r="F3228" s="487">
        <v>145.63</v>
      </c>
      <c r="G3228" s="487">
        <v>433.03</v>
      </c>
      <c r="H3228" s="487">
        <v>7.16</v>
      </c>
      <c r="I3228" s="487">
        <v>0</v>
      </c>
      <c r="J3228" s="487">
        <v>0.21</v>
      </c>
    </row>
    <row r="3229" spans="1:10" x14ac:dyDescent="0.25">
      <c r="A3229" s="487">
        <v>100601</v>
      </c>
      <c r="B3229" s="6" t="s">
        <v>2495</v>
      </c>
      <c r="C3229" s="6" t="s">
        <v>40</v>
      </c>
      <c r="D3229" s="6" t="s">
        <v>108</v>
      </c>
      <c r="E3229" s="487">
        <v>744.8</v>
      </c>
      <c r="F3229" s="487">
        <v>215.01</v>
      </c>
      <c r="G3229" s="487">
        <v>522.02</v>
      </c>
      <c r="H3229" s="487">
        <v>7.35</v>
      </c>
      <c r="I3229" s="487">
        <v>0</v>
      </c>
      <c r="J3229" s="487">
        <v>0.42</v>
      </c>
    </row>
    <row r="3230" spans="1:10" x14ac:dyDescent="0.25">
      <c r="A3230" s="487">
        <v>100602</v>
      </c>
      <c r="B3230" s="6" t="s">
        <v>2496</v>
      </c>
      <c r="C3230" s="6" t="s">
        <v>40</v>
      </c>
      <c r="D3230" s="6" t="s">
        <v>108</v>
      </c>
      <c r="E3230" s="487">
        <v>942.86</v>
      </c>
      <c r="F3230" s="487">
        <v>301.67</v>
      </c>
      <c r="G3230" s="487">
        <v>632.92999999999995</v>
      </c>
      <c r="H3230" s="487">
        <v>7.59</v>
      </c>
      <c r="I3230" s="487">
        <v>0</v>
      </c>
      <c r="J3230" s="487">
        <v>0.67</v>
      </c>
    </row>
    <row r="3231" spans="1:10" x14ac:dyDescent="0.25">
      <c r="A3231" s="487">
        <v>100603</v>
      </c>
      <c r="B3231" s="6" t="s">
        <v>2497</v>
      </c>
      <c r="C3231" s="6" t="s">
        <v>40</v>
      </c>
      <c r="D3231" s="6" t="s">
        <v>108</v>
      </c>
      <c r="E3231" s="488">
        <v>1452.3</v>
      </c>
      <c r="F3231" s="487">
        <v>527.51</v>
      </c>
      <c r="G3231" s="487">
        <v>915</v>
      </c>
      <c r="H3231" s="487">
        <v>8.48</v>
      </c>
      <c r="I3231" s="487">
        <v>0</v>
      </c>
      <c r="J3231" s="487">
        <v>1.31</v>
      </c>
    </row>
    <row r="3232" spans="1:10" x14ac:dyDescent="0.25">
      <c r="A3232" s="487">
        <v>100604</v>
      </c>
      <c r="B3232" s="6" t="s">
        <v>2498</v>
      </c>
      <c r="C3232" s="6" t="s">
        <v>40</v>
      </c>
      <c r="D3232" s="6" t="s">
        <v>108</v>
      </c>
      <c r="E3232" s="487">
        <v>622.01</v>
      </c>
      <c r="F3232" s="487">
        <v>150.08000000000001</v>
      </c>
      <c r="G3232" s="487">
        <v>464.38</v>
      </c>
      <c r="H3232" s="487">
        <v>7.35</v>
      </c>
      <c r="I3232" s="487">
        <v>0</v>
      </c>
      <c r="J3232" s="487">
        <v>0.2</v>
      </c>
    </row>
    <row r="3233" spans="1:10" x14ac:dyDescent="0.25">
      <c r="A3233" s="487">
        <v>100605</v>
      </c>
      <c r="B3233" s="6" t="s">
        <v>2499</v>
      </c>
      <c r="C3233" s="6" t="s">
        <v>40</v>
      </c>
      <c r="D3233" s="6" t="s">
        <v>108</v>
      </c>
      <c r="E3233" s="487">
        <v>988</v>
      </c>
      <c r="F3233" s="487">
        <v>313.68</v>
      </c>
      <c r="G3233" s="487">
        <v>665.88</v>
      </c>
      <c r="H3233" s="487">
        <v>7.78</v>
      </c>
      <c r="I3233" s="487">
        <v>0</v>
      </c>
      <c r="J3233" s="487">
        <v>0.66</v>
      </c>
    </row>
    <row r="3234" spans="1:10" x14ac:dyDescent="0.25">
      <c r="A3234" s="487">
        <v>100606</v>
      </c>
      <c r="B3234" s="6" t="s">
        <v>2500</v>
      </c>
      <c r="C3234" s="6" t="s">
        <v>40</v>
      </c>
      <c r="D3234" s="6" t="s">
        <v>108</v>
      </c>
      <c r="E3234" s="488">
        <v>1509.28</v>
      </c>
      <c r="F3234" s="487">
        <v>549.67999999999995</v>
      </c>
      <c r="G3234" s="487">
        <v>949.73</v>
      </c>
      <c r="H3234" s="487">
        <v>8.57</v>
      </c>
      <c r="I3234" s="487">
        <v>0</v>
      </c>
      <c r="J3234" s="487">
        <v>1.3</v>
      </c>
    </row>
    <row r="3235" spans="1:10" x14ac:dyDescent="0.25">
      <c r="A3235" s="487">
        <v>100607</v>
      </c>
      <c r="B3235" s="6" t="s">
        <v>2501</v>
      </c>
      <c r="C3235" s="6" t="s">
        <v>40</v>
      </c>
      <c r="D3235" s="6" t="s">
        <v>108</v>
      </c>
      <c r="E3235" s="487">
        <v>639.07000000000005</v>
      </c>
      <c r="F3235" s="487">
        <v>152.1</v>
      </c>
      <c r="G3235" s="487">
        <v>479.44</v>
      </c>
      <c r="H3235" s="487">
        <v>7.34</v>
      </c>
      <c r="I3235" s="487">
        <v>0</v>
      </c>
      <c r="J3235" s="487">
        <v>0.19</v>
      </c>
    </row>
    <row r="3236" spans="1:10" x14ac:dyDescent="0.25">
      <c r="A3236" s="487">
        <v>100608</v>
      </c>
      <c r="B3236" s="6" t="s">
        <v>2502</v>
      </c>
      <c r="C3236" s="6" t="s">
        <v>40</v>
      </c>
      <c r="D3236" s="6" t="s">
        <v>108</v>
      </c>
      <c r="E3236" s="488">
        <v>1010.25</v>
      </c>
      <c r="F3236" s="487">
        <v>319.63</v>
      </c>
      <c r="G3236" s="487">
        <v>682.19</v>
      </c>
      <c r="H3236" s="487">
        <v>7.78</v>
      </c>
      <c r="I3236" s="487">
        <v>0</v>
      </c>
      <c r="J3236" s="487">
        <v>0.65</v>
      </c>
    </row>
    <row r="3237" spans="1:10" x14ac:dyDescent="0.25">
      <c r="A3237" s="487">
        <v>100609</v>
      </c>
      <c r="B3237" s="6" t="s">
        <v>2503</v>
      </c>
      <c r="C3237" s="6" t="s">
        <v>40</v>
      </c>
      <c r="D3237" s="6" t="s">
        <v>108</v>
      </c>
      <c r="E3237" s="488">
        <v>1539.81</v>
      </c>
      <c r="F3237" s="487">
        <v>562.11</v>
      </c>
      <c r="G3237" s="487">
        <v>967.68</v>
      </c>
      <c r="H3237" s="487">
        <v>8.73</v>
      </c>
      <c r="I3237" s="487">
        <v>0</v>
      </c>
      <c r="J3237" s="487">
        <v>1.29</v>
      </c>
    </row>
    <row r="3238" spans="1:10" x14ac:dyDescent="0.25">
      <c r="A3238" s="487">
        <v>100610</v>
      </c>
      <c r="B3238" s="6" t="s">
        <v>2504</v>
      </c>
      <c r="C3238" s="6" t="s">
        <v>40</v>
      </c>
      <c r="D3238" s="6" t="s">
        <v>108</v>
      </c>
      <c r="E3238" s="487">
        <v>656.1</v>
      </c>
      <c r="F3238" s="487">
        <v>153.88</v>
      </c>
      <c r="G3238" s="487">
        <v>494.62</v>
      </c>
      <c r="H3238" s="487">
        <v>7.41</v>
      </c>
      <c r="I3238" s="487">
        <v>0</v>
      </c>
      <c r="J3238" s="487">
        <v>0.19</v>
      </c>
    </row>
    <row r="3239" spans="1:10" x14ac:dyDescent="0.25">
      <c r="A3239" s="487">
        <v>100611</v>
      </c>
      <c r="B3239" s="6" t="s">
        <v>2505</v>
      </c>
      <c r="C3239" s="6" t="s">
        <v>40</v>
      </c>
      <c r="D3239" s="6" t="s">
        <v>108</v>
      </c>
      <c r="E3239" s="487">
        <v>822.99</v>
      </c>
      <c r="F3239" s="487">
        <v>230.02</v>
      </c>
      <c r="G3239" s="487">
        <v>584.97</v>
      </c>
      <c r="H3239" s="487">
        <v>7.61</v>
      </c>
      <c r="I3239" s="487">
        <v>0</v>
      </c>
      <c r="J3239" s="487">
        <v>0.39</v>
      </c>
    </row>
    <row r="3240" spans="1:10" x14ac:dyDescent="0.25">
      <c r="A3240" s="487">
        <v>100612</v>
      </c>
      <c r="B3240" s="6" t="s">
        <v>2506</v>
      </c>
      <c r="C3240" s="6" t="s">
        <v>40</v>
      </c>
      <c r="D3240" s="6" t="s">
        <v>108</v>
      </c>
      <c r="E3240" s="488">
        <v>1032.07</v>
      </c>
      <c r="F3240" s="487">
        <v>325.27</v>
      </c>
      <c r="G3240" s="487">
        <v>698.29</v>
      </c>
      <c r="H3240" s="487">
        <v>7.86</v>
      </c>
      <c r="I3240" s="487">
        <v>0</v>
      </c>
      <c r="J3240" s="487">
        <v>0.65</v>
      </c>
    </row>
    <row r="3241" spans="1:10" x14ac:dyDescent="0.25">
      <c r="A3241" s="487">
        <v>100613</v>
      </c>
      <c r="B3241" s="6" t="s">
        <v>2507</v>
      </c>
      <c r="C3241" s="6" t="s">
        <v>40</v>
      </c>
      <c r="D3241" s="6" t="s">
        <v>108</v>
      </c>
      <c r="E3241" s="488">
        <v>1569.61</v>
      </c>
      <c r="F3241" s="487">
        <v>574.36</v>
      </c>
      <c r="G3241" s="487">
        <v>985.17</v>
      </c>
      <c r="H3241" s="487">
        <v>8.8000000000000007</v>
      </c>
      <c r="I3241" s="487">
        <v>0</v>
      </c>
      <c r="J3241" s="487">
        <v>1.28</v>
      </c>
    </row>
    <row r="3242" spans="1:10" x14ac:dyDescent="0.25">
      <c r="A3242" s="487">
        <v>100614</v>
      </c>
      <c r="B3242" s="6" t="s">
        <v>2508</v>
      </c>
      <c r="C3242" s="6" t="s">
        <v>40</v>
      </c>
      <c r="D3242" s="6" t="s">
        <v>108</v>
      </c>
      <c r="E3242" s="487">
        <v>861.37</v>
      </c>
      <c r="F3242" s="487">
        <v>237.09</v>
      </c>
      <c r="G3242" s="487">
        <v>616.13</v>
      </c>
      <c r="H3242" s="487">
        <v>7.77</v>
      </c>
      <c r="I3242" s="487">
        <v>0</v>
      </c>
      <c r="J3242" s="487">
        <v>0.38</v>
      </c>
    </row>
    <row r="3243" spans="1:10" x14ac:dyDescent="0.25">
      <c r="A3243" s="487">
        <v>100615</v>
      </c>
      <c r="B3243" s="6" t="s">
        <v>2509</v>
      </c>
      <c r="C3243" s="6" t="s">
        <v>40</v>
      </c>
      <c r="D3243" s="6" t="s">
        <v>108</v>
      </c>
      <c r="E3243" s="488">
        <v>1075.4100000000001</v>
      </c>
      <c r="F3243" s="487">
        <v>336.53</v>
      </c>
      <c r="G3243" s="487">
        <v>730.25</v>
      </c>
      <c r="H3243" s="487">
        <v>8</v>
      </c>
      <c r="I3243" s="487">
        <v>0</v>
      </c>
      <c r="J3243" s="487">
        <v>0.63</v>
      </c>
    </row>
    <row r="3244" spans="1:10" x14ac:dyDescent="0.25">
      <c r="A3244" s="487">
        <v>100616</v>
      </c>
      <c r="B3244" s="6" t="s">
        <v>2510</v>
      </c>
      <c r="C3244" s="6" t="s">
        <v>40</v>
      </c>
      <c r="D3244" s="6" t="s">
        <v>108</v>
      </c>
      <c r="E3244" s="488">
        <v>1632.36</v>
      </c>
      <c r="F3244" s="487">
        <v>600.99</v>
      </c>
      <c r="G3244" s="488">
        <v>1020.86</v>
      </c>
      <c r="H3244" s="487">
        <v>9.24</v>
      </c>
      <c r="I3244" s="487">
        <v>0</v>
      </c>
      <c r="J3244" s="487">
        <v>1.27</v>
      </c>
    </row>
    <row r="3245" spans="1:10" x14ac:dyDescent="0.25">
      <c r="A3245" s="487">
        <v>100617</v>
      </c>
      <c r="B3245" s="6" t="s">
        <v>2511</v>
      </c>
      <c r="C3245" s="6" t="s">
        <v>40</v>
      </c>
      <c r="D3245" s="6" t="s">
        <v>108</v>
      </c>
      <c r="E3245" s="488">
        <v>1118.54</v>
      </c>
      <c r="F3245" s="487">
        <v>347.86</v>
      </c>
      <c r="G3245" s="487">
        <v>761.88</v>
      </c>
      <c r="H3245" s="487">
        <v>8.19</v>
      </c>
      <c r="I3245" s="487">
        <v>0</v>
      </c>
      <c r="J3245" s="487">
        <v>0.61</v>
      </c>
    </row>
    <row r="3246" spans="1:10" x14ac:dyDescent="0.25">
      <c r="A3246" s="487">
        <v>100618</v>
      </c>
      <c r="B3246" s="6" t="s">
        <v>2512</v>
      </c>
      <c r="C3246" s="6" t="s">
        <v>40</v>
      </c>
      <c r="D3246" s="6" t="s">
        <v>108</v>
      </c>
      <c r="E3246" s="488">
        <v>1700.03</v>
      </c>
      <c r="F3246" s="487">
        <v>625.75</v>
      </c>
      <c r="G3246" s="488">
        <v>1063.76</v>
      </c>
      <c r="H3246" s="487">
        <v>9.25</v>
      </c>
      <c r="I3246" s="487">
        <v>0</v>
      </c>
      <c r="J3246" s="487">
        <v>1.27</v>
      </c>
    </row>
    <row r="3247" spans="1:10" x14ac:dyDescent="0.25">
      <c r="A3247" s="487">
        <v>100619</v>
      </c>
      <c r="B3247" s="6" t="s">
        <v>2513</v>
      </c>
      <c r="C3247" s="6" t="s">
        <v>40</v>
      </c>
      <c r="D3247" s="6" t="s">
        <v>437</v>
      </c>
      <c r="E3247" s="487">
        <v>635.66999999999996</v>
      </c>
      <c r="F3247" s="487">
        <v>99.66</v>
      </c>
      <c r="G3247" s="487">
        <v>536.01</v>
      </c>
      <c r="H3247" s="487">
        <v>0</v>
      </c>
      <c r="I3247" s="487">
        <v>0</v>
      </c>
      <c r="J3247" s="487">
        <v>0</v>
      </c>
    </row>
    <row r="3248" spans="1:10" x14ac:dyDescent="0.25">
      <c r="A3248" s="487">
        <v>100620</v>
      </c>
      <c r="B3248" s="6" t="s">
        <v>2514</v>
      </c>
      <c r="C3248" s="6" t="s">
        <v>40</v>
      </c>
      <c r="D3248" s="6" t="s">
        <v>437</v>
      </c>
      <c r="E3248" s="488">
        <v>3100.45</v>
      </c>
      <c r="F3248" s="487">
        <v>64.88</v>
      </c>
      <c r="G3248" s="488">
        <v>3018.99</v>
      </c>
      <c r="H3248" s="487">
        <v>16.579999999999998</v>
      </c>
      <c r="I3248" s="487">
        <v>0</v>
      </c>
      <c r="J3248" s="487">
        <v>0</v>
      </c>
    </row>
    <row r="3249" spans="1:10" x14ac:dyDescent="0.25">
      <c r="A3249" s="487">
        <v>100621</v>
      </c>
      <c r="B3249" s="6" t="s">
        <v>2515</v>
      </c>
      <c r="C3249" s="6" t="s">
        <v>40</v>
      </c>
      <c r="D3249" s="6" t="s">
        <v>437</v>
      </c>
      <c r="E3249" s="488">
        <v>3615.04</v>
      </c>
      <c r="F3249" s="487">
        <v>92.18</v>
      </c>
      <c r="G3249" s="488">
        <v>3506.28</v>
      </c>
      <c r="H3249" s="487">
        <v>16.579999999999998</v>
      </c>
      <c r="I3249" s="487">
        <v>0</v>
      </c>
      <c r="J3249" s="487">
        <v>0</v>
      </c>
    </row>
    <row r="3250" spans="1:10" x14ac:dyDescent="0.25">
      <c r="A3250" s="487">
        <v>100622</v>
      </c>
      <c r="B3250" s="6" t="s">
        <v>2516</v>
      </c>
      <c r="C3250" s="6" t="s">
        <v>40</v>
      </c>
      <c r="D3250" s="6" t="s">
        <v>437</v>
      </c>
      <c r="E3250" s="488">
        <v>2773.94</v>
      </c>
      <c r="F3250" s="487">
        <v>108.67</v>
      </c>
      <c r="G3250" s="488">
        <v>2655.07</v>
      </c>
      <c r="H3250" s="487">
        <v>10.199999999999999</v>
      </c>
      <c r="I3250" s="487">
        <v>0</v>
      </c>
      <c r="J3250" s="487">
        <v>0</v>
      </c>
    </row>
    <row r="3251" spans="1:10" x14ac:dyDescent="0.25">
      <c r="A3251" s="487">
        <v>100623</v>
      </c>
      <c r="B3251" s="6" t="s">
        <v>2517</v>
      </c>
      <c r="C3251" s="6" t="s">
        <v>40</v>
      </c>
      <c r="D3251" s="6" t="s">
        <v>437</v>
      </c>
      <c r="E3251" s="488">
        <v>2972.39</v>
      </c>
      <c r="F3251" s="487">
        <v>135.91</v>
      </c>
      <c r="G3251" s="488">
        <v>2826.28</v>
      </c>
      <c r="H3251" s="487">
        <v>10.199999999999999</v>
      </c>
      <c r="I3251" s="487">
        <v>0</v>
      </c>
      <c r="J3251" s="487">
        <v>0</v>
      </c>
    </row>
    <row r="3252" spans="1:10" x14ac:dyDescent="0.25">
      <c r="A3252" s="487">
        <v>97600</v>
      </c>
      <c r="B3252" s="6" t="s">
        <v>2518</v>
      </c>
      <c r="C3252" s="6" t="s">
        <v>40</v>
      </c>
      <c r="D3252" s="6" t="s">
        <v>437</v>
      </c>
      <c r="E3252" s="487">
        <v>368.26</v>
      </c>
      <c r="F3252" s="487">
        <v>12.94</v>
      </c>
      <c r="G3252" s="487">
        <v>355.32</v>
      </c>
      <c r="H3252" s="487">
        <v>0</v>
      </c>
      <c r="I3252" s="487">
        <v>0</v>
      </c>
      <c r="J3252" s="487">
        <v>0</v>
      </c>
    </row>
    <row r="3253" spans="1:10" x14ac:dyDescent="0.25">
      <c r="A3253" s="487">
        <v>97601</v>
      </c>
      <c r="B3253" s="6" t="s">
        <v>2519</v>
      </c>
      <c r="C3253" s="6" t="s">
        <v>40</v>
      </c>
      <c r="D3253" s="6" t="s">
        <v>437</v>
      </c>
      <c r="E3253" s="487">
        <v>387.31</v>
      </c>
      <c r="F3253" s="487">
        <v>12.94</v>
      </c>
      <c r="G3253" s="487">
        <v>374.37</v>
      </c>
      <c r="H3253" s="487">
        <v>0</v>
      </c>
      <c r="I3253" s="487">
        <v>0</v>
      </c>
      <c r="J3253" s="487">
        <v>0</v>
      </c>
    </row>
    <row r="3254" spans="1:10" x14ac:dyDescent="0.25">
      <c r="A3254" s="487">
        <v>97605</v>
      </c>
      <c r="B3254" s="6" t="s">
        <v>2520</v>
      </c>
      <c r="C3254" s="6" t="s">
        <v>40</v>
      </c>
      <c r="D3254" s="6" t="s">
        <v>437</v>
      </c>
      <c r="E3254" s="487">
        <v>92.25</v>
      </c>
      <c r="F3254" s="487">
        <v>14.71</v>
      </c>
      <c r="G3254" s="487">
        <v>77.540000000000006</v>
      </c>
      <c r="H3254" s="487">
        <v>0</v>
      </c>
      <c r="I3254" s="487">
        <v>0</v>
      </c>
      <c r="J3254" s="487">
        <v>0</v>
      </c>
    </row>
    <row r="3255" spans="1:10" x14ac:dyDescent="0.25">
      <c r="A3255" s="487">
        <v>97606</v>
      </c>
      <c r="B3255" s="6" t="s">
        <v>2521</v>
      </c>
      <c r="C3255" s="6" t="s">
        <v>40</v>
      </c>
      <c r="D3255" s="6" t="s">
        <v>437</v>
      </c>
      <c r="E3255" s="487">
        <v>102.26</v>
      </c>
      <c r="F3255" s="487">
        <v>14.71</v>
      </c>
      <c r="G3255" s="487">
        <v>87.55</v>
      </c>
      <c r="H3255" s="487">
        <v>0</v>
      </c>
      <c r="I3255" s="487">
        <v>0</v>
      </c>
      <c r="J3255" s="487">
        <v>0</v>
      </c>
    </row>
    <row r="3256" spans="1:10" x14ac:dyDescent="0.25">
      <c r="A3256" s="487">
        <v>97607</v>
      </c>
      <c r="B3256" s="6" t="s">
        <v>2522</v>
      </c>
      <c r="C3256" s="6" t="s">
        <v>40</v>
      </c>
      <c r="D3256" s="6" t="s">
        <v>437</v>
      </c>
      <c r="E3256" s="487">
        <v>111.64</v>
      </c>
      <c r="F3256" s="487">
        <v>17.16</v>
      </c>
      <c r="G3256" s="487">
        <v>94.48</v>
      </c>
      <c r="H3256" s="487">
        <v>0</v>
      </c>
      <c r="I3256" s="487">
        <v>0</v>
      </c>
      <c r="J3256" s="487">
        <v>0</v>
      </c>
    </row>
    <row r="3257" spans="1:10" x14ac:dyDescent="0.25">
      <c r="A3257" s="487">
        <v>97608</v>
      </c>
      <c r="B3257" s="6" t="s">
        <v>2523</v>
      </c>
      <c r="C3257" s="6" t="s">
        <v>40</v>
      </c>
      <c r="D3257" s="6" t="s">
        <v>437</v>
      </c>
      <c r="E3257" s="487">
        <v>121.65</v>
      </c>
      <c r="F3257" s="487">
        <v>17.16</v>
      </c>
      <c r="G3257" s="487">
        <v>104.49</v>
      </c>
      <c r="H3257" s="487">
        <v>0</v>
      </c>
      <c r="I3257" s="487">
        <v>0</v>
      </c>
      <c r="J3257" s="487">
        <v>0</v>
      </c>
    </row>
    <row r="3258" spans="1:10" x14ac:dyDescent="0.25">
      <c r="A3258" s="487">
        <v>102102</v>
      </c>
      <c r="B3258" s="6" t="s">
        <v>2524</v>
      </c>
      <c r="C3258" s="6" t="s">
        <v>40</v>
      </c>
      <c r="D3258" s="6" t="s">
        <v>437</v>
      </c>
      <c r="E3258" s="488">
        <v>10859.76</v>
      </c>
      <c r="F3258" s="487">
        <v>374.38</v>
      </c>
      <c r="G3258" s="488">
        <v>10471.26</v>
      </c>
      <c r="H3258" s="487">
        <v>14.12</v>
      </c>
      <c r="I3258" s="487">
        <v>0</v>
      </c>
      <c r="J3258" s="487">
        <v>0</v>
      </c>
    </row>
    <row r="3259" spans="1:10" x14ac:dyDescent="0.25">
      <c r="A3259" s="487">
        <v>102103</v>
      </c>
      <c r="B3259" s="6" t="s">
        <v>2525</v>
      </c>
      <c r="C3259" s="6" t="s">
        <v>40</v>
      </c>
      <c r="D3259" s="6" t="s">
        <v>437</v>
      </c>
      <c r="E3259" s="488">
        <v>12084.01</v>
      </c>
      <c r="F3259" s="487">
        <v>380.81</v>
      </c>
      <c r="G3259" s="488">
        <v>11687</v>
      </c>
      <c r="H3259" s="487">
        <v>16.2</v>
      </c>
      <c r="I3259" s="487">
        <v>0</v>
      </c>
      <c r="J3259" s="487">
        <v>0</v>
      </c>
    </row>
    <row r="3260" spans="1:10" x14ac:dyDescent="0.25">
      <c r="A3260" s="487">
        <v>102104</v>
      </c>
      <c r="B3260" s="6" t="s">
        <v>2526</v>
      </c>
      <c r="C3260" s="6" t="s">
        <v>40</v>
      </c>
      <c r="D3260" s="6" t="s">
        <v>437</v>
      </c>
      <c r="E3260" s="488">
        <v>15496.99</v>
      </c>
      <c r="F3260" s="487">
        <v>391.86</v>
      </c>
      <c r="G3260" s="488">
        <v>15085.36</v>
      </c>
      <c r="H3260" s="487">
        <v>19.77</v>
      </c>
      <c r="I3260" s="487">
        <v>0</v>
      </c>
      <c r="J3260" s="487">
        <v>0</v>
      </c>
    </row>
    <row r="3261" spans="1:10" x14ac:dyDescent="0.25">
      <c r="A3261" s="487">
        <v>102105</v>
      </c>
      <c r="B3261" s="6" t="s">
        <v>2527</v>
      </c>
      <c r="C3261" s="6" t="s">
        <v>40</v>
      </c>
      <c r="D3261" s="6" t="s">
        <v>437</v>
      </c>
      <c r="E3261" s="488">
        <v>19043.150000000001</v>
      </c>
      <c r="F3261" s="487">
        <v>402.87</v>
      </c>
      <c r="G3261" s="488">
        <v>18616.939999999999</v>
      </c>
      <c r="H3261" s="487">
        <v>23.34</v>
      </c>
      <c r="I3261" s="487">
        <v>0</v>
      </c>
      <c r="J3261" s="487">
        <v>0</v>
      </c>
    </row>
    <row r="3262" spans="1:10" x14ac:dyDescent="0.25">
      <c r="A3262" s="487">
        <v>102106</v>
      </c>
      <c r="B3262" s="6" t="s">
        <v>2528</v>
      </c>
      <c r="C3262" s="6" t="s">
        <v>40</v>
      </c>
      <c r="D3262" s="6" t="s">
        <v>437</v>
      </c>
      <c r="E3262" s="488">
        <v>23882.639999999999</v>
      </c>
      <c r="F3262" s="487">
        <v>409.31</v>
      </c>
      <c r="G3262" s="488">
        <v>23447.91</v>
      </c>
      <c r="H3262" s="487">
        <v>25.42</v>
      </c>
      <c r="I3262" s="487">
        <v>0</v>
      </c>
      <c r="J3262" s="487">
        <v>0</v>
      </c>
    </row>
    <row r="3263" spans="1:10" x14ac:dyDescent="0.25">
      <c r="A3263" s="487">
        <v>102107</v>
      </c>
      <c r="B3263" s="6" t="s">
        <v>2529</v>
      </c>
      <c r="C3263" s="6" t="s">
        <v>40</v>
      </c>
      <c r="D3263" s="6" t="s">
        <v>437</v>
      </c>
      <c r="E3263" s="488">
        <v>33319.43</v>
      </c>
      <c r="F3263" s="487">
        <v>433.2</v>
      </c>
      <c r="G3263" s="488">
        <v>32853.07</v>
      </c>
      <c r="H3263" s="487">
        <v>33.159999999999997</v>
      </c>
      <c r="I3263" s="487">
        <v>0</v>
      </c>
      <c r="J3263" s="487">
        <v>0</v>
      </c>
    </row>
    <row r="3264" spans="1:10" x14ac:dyDescent="0.25">
      <c r="A3264" s="487">
        <v>102108</v>
      </c>
      <c r="B3264" s="6" t="s">
        <v>2530</v>
      </c>
      <c r="C3264" s="6" t="s">
        <v>40</v>
      </c>
      <c r="D3264" s="6" t="s">
        <v>437</v>
      </c>
      <c r="E3264" s="488">
        <v>38798.15</v>
      </c>
      <c r="F3264" s="487">
        <v>447.91</v>
      </c>
      <c r="G3264" s="488">
        <v>38312.33</v>
      </c>
      <c r="H3264" s="487">
        <v>37.909999999999997</v>
      </c>
      <c r="I3264" s="487">
        <v>0</v>
      </c>
      <c r="J3264" s="487">
        <v>0</v>
      </c>
    </row>
    <row r="3265" spans="1:10" x14ac:dyDescent="0.25">
      <c r="A3265" s="487">
        <v>102109</v>
      </c>
      <c r="B3265" s="6" t="s">
        <v>2531</v>
      </c>
      <c r="C3265" s="6" t="s">
        <v>40</v>
      </c>
      <c r="D3265" s="6" t="s">
        <v>108</v>
      </c>
      <c r="E3265" s="487">
        <v>72.34</v>
      </c>
      <c r="F3265" s="487">
        <v>18.850000000000001</v>
      </c>
      <c r="G3265" s="487">
        <v>53.49</v>
      </c>
      <c r="H3265" s="487">
        <v>0</v>
      </c>
      <c r="I3265" s="487">
        <v>0</v>
      </c>
      <c r="J3265" s="487">
        <v>0</v>
      </c>
    </row>
    <row r="3266" spans="1:10" x14ac:dyDescent="0.25">
      <c r="A3266" s="487">
        <v>102110</v>
      </c>
      <c r="B3266" s="6" t="s">
        <v>2532</v>
      </c>
      <c r="C3266" s="6" t="s">
        <v>40</v>
      </c>
      <c r="D3266" s="6" t="s">
        <v>108</v>
      </c>
      <c r="E3266" s="487">
        <v>235.68</v>
      </c>
      <c r="F3266" s="487">
        <v>18.84</v>
      </c>
      <c r="G3266" s="487">
        <v>216.84</v>
      </c>
      <c r="H3266" s="487">
        <v>0</v>
      </c>
      <c r="I3266" s="487">
        <v>0</v>
      </c>
      <c r="J3266" s="487">
        <v>0</v>
      </c>
    </row>
    <row r="3267" spans="1:10" x14ac:dyDescent="0.25">
      <c r="A3267" s="487">
        <v>103654</v>
      </c>
      <c r="B3267" s="6" t="s">
        <v>4906</v>
      </c>
      <c r="C3267" s="6" t="s">
        <v>40</v>
      </c>
      <c r="D3267" s="6" t="s">
        <v>437</v>
      </c>
      <c r="E3267" s="488">
        <v>62813.51</v>
      </c>
      <c r="F3267" s="487">
        <v>436.41</v>
      </c>
      <c r="G3267" s="488">
        <v>62358.68</v>
      </c>
      <c r="H3267" s="487">
        <v>18.420000000000002</v>
      </c>
      <c r="I3267" s="487">
        <v>0</v>
      </c>
      <c r="J3267" s="487">
        <v>0</v>
      </c>
    </row>
    <row r="3268" spans="1:10" x14ac:dyDescent="0.25">
      <c r="A3268" s="487">
        <v>103655</v>
      </c>
      <c r="B3268" s="6" t="s">
        <v>4907</v>
      </c>
      <c r="C3268" s="6" t="s">
        <v>40</v>
      </c>
      <c r="D3268" s="6" t="s">
        <v>437</v>
      </c>
      <c r="E3268" s="488">
        <v>86043.99</v>
      </c>
      <c r="F3268" s="487">
        <v>510.91</v>
      </c>
      <c r="G3268" s="488">
        <v>85510.45</v>
      </c>
      <c r="H3268" s="487">
        <v>22.63</v>
      </c>
      <c r="I3268" s="487">
        <v>0</v>
      </c>
      <c r="J3268" s="487">
        <v>0</v>
      </c>
    </row>
    <row r="3269" spans="1:10" x14ac:dyDescent="0.25">
      <c r="A3269" s="487">
        <v>103656</v>
      </c>
      <c r="B3269" s="6" t="s">
        <v>4908</v>
      </c>
      <c r="C3269" s="6" t="s">
        <v>40</v>
      </c>
      <c r="D3269" s="6" t="s">
        <v>437</v>
      </c>
      <c r="E3269" s="488">
        <v>120298.05</v>
      </c>
      <c r="F3269" s="487">
        <v>584.95000000000005</v>
      </c>
      <c r="G3269" s="488">
        <v>119686.3</v>
      </c>
      <c r="H3269" s="487">
        <v>26.8</v>
      </c>
      <c r="I3269" s="487">
        <v>0</v>
      </c>
      <c r="J3269" s="487">
        <v>0</v>
      </c>
    </row>
    <row r="3270" spans="1:10" x14ac:dyDescent="0.25">
      <c r="A3270" s="487">
        <v>104473</v>
      </c>
      <c r="B3270" s="6" t="s">
        <v>10088</v>
      </c>
      <c r="C3270" s="6" t="s">
        <v>40</v>
      </c>
      <c r="D3270" s="6" t="s">
        <v>108</v>
      </c>
      <c r="E3270" s="487">
        <v>178.28</v>
      </c>
      <c r="F3270" s="487">
        <v>90.18</v>
      </c>
      <c r="G3270" s="487">
        <v>88.1</v>
      </c>
      <c r="H3270" s="487">
        <v>0</v>
      </c>
      <c r="I3270" s="487">
        <v>0</v>
      </c>
      <c r="J3270" s="487">
        <v>0</v>
      </c>
    </row>
    <row r="3271" spans="1:10" x14ac:dyDescent="0.25">
      <c r="A3271" s="487">
        <v>104474</v>
      </c>
      <c r="B3271" s="6" t="s">
        <v>10089</v>
      </c>
      <c r="C3271" s="6" t="s">
        <v>40</v>
      </c>
      <c r="D3271" s="6" t="s">
        <v>108</v>
      </c>
      <c r="E3271" s="487">
        <v>379.88</v>
      </c>
      <c r="F3271" s="487">
        <v>183.53</v>
      </c>
      <c r="G3271" s="487">
        <v>196.35</v>
      </c>
      <c r="H3271" s="487">
        <v>0</v>
      </c>
      <c r="I3271" s="487">
        <v>0</v>
      </c>
      <c r="J3271" s="487">
        <v>0</v>
      </c>
    </row>
    <row r="3272" spans="1:10" x14ac:dyDescent="0.25">
      <c r="A3272" s="487">
        <v>104475</v>
      </c>
      <c r="B3272" s="6" t="s">
        <v>10090</v>
      </c>
      <c r="C3272" s="6" t="s">
        <v>40</v>
      </c>
      <c r="D3272" s="6" t="s">
        <v>108</v>
      </c>
      <c r="E3272" s="487">
        <v>151.38999999999999</v>
      </c>
      <c r="F3272" s="487">
        <v>71.52</v>
      </c>
      <c r="G3272" s="487">
        <v>79.87</v>
      </c>
      <c r="H3272" s="487">
        <v>0</v>
      </c>
      <c r="I3272" s="487">
        <v>0</v>
      </c>
      <c r="J3272" s="487">
        <v>0</v>
      </c>
    </row>
    <row r="3273" spans="1:10" x14ac:dyDescent="0.25">
      <c r="A3273" s="487">
        <v>104476</v>
      </c>
      <c r="B3273" s="6" t="s">
        <v>10091</v>
      </c>
      <c r="C3273" s="6" t="s">
        <v>40</v>
      </c>
      <c r="D3273" s="6" t="s">
        <v>108</v>
      </c>
      <c r="E3273" s="487">
        <v>194.95</v>
      </c>
      <c r="F3273" s="487">
        <v>98.76</v>
      </c>
      <c r="G3273" s="487">
        <v>96.19</v>
      </c>
      <c r="H3273" s="487">
        <v>0</v>
      </c>
      <c r="I3273" s="487">
        <v>0</v>
      </c>
      <c r="J3273" s="487">
        <v>0</v>
      </c>
    </row>
    <row r="3274" spans="1:10" x14ac:dyDescent="0.25">
      <c r="A3274" s="487">
        <v>104477</v>
      </c>
      <c r="B3274" s="6" t="s">
        <v>10092</v>
      </c>
      <c r="C3274" s="6" t="s">
        <v>40</v>
      </c>
      <c r="D3274" s="6" t="s">
        <v>108</v>
      </c>
      <c r="E3274" s="487">
        <v>148.29</v>
      </c>
      <c r="F3274" s="487">
        <v>68.040000000000006</v>
      </c>
      <c r="G3274" s="487">
        <v>80.25</v>
      </c>
      <c r="H3274" s="487">
        <v>0</v>
      </c>
      <c r="I3274" s="487">
        <v>0</v>
      </c>
      <c r="J3274" s="487">
        <v>0</v>
      </c>
    </row>
    <row r="3275" spans="1:10" x14ac:dyDescent="0.25">
      <c r="A3275" s="487">
        <v>104478</v>
      </c>
      <c r="B3275" s="6" t="s">
        <v>10093</v>
      </c>
      <c r="C3275" s="6" t="s">
        <v>40</v>
      </c>
      <c r="D3275" s="6" t="s">
        <v>108</v>
      </c>
      <c r="E3275" s="487">
        <v>326.77999999999997</v>
      </c>
      <c r="F3275" s="487">
        <v>144.41</v>
      </c>
      <c r="G3275" s="487">
        <v>182.37</v>
      </c>
      <c r="H3275" s="487">
        <v>0</v>
      </c>
      <c r="I3275" s="487">
        <v>0</v>
      </c>
      <c r="J3275" s="487">
        <v>0</v>
      </c>
    </row>
    <row r="3276" spans="1:10" x14ac:dyDescent="0.25">
      <c r="A3276" s="487">
        <v>104479</v>
      </c>
      <c r="B3276" s="6" t="s">
        <v>10094</v>
      </c>
      <c r="C3276" s="6" t="s">
        <v>40</v>
      </c>
      <c r="D3276" s="6" t="s">
        <v>108</v>
      </c>
      <c r="E3276" s="487">
        <v>130.03</v>
      </c>
      <c r="F3276" s="487">
        <v>55.77</v>
      </c>
      <c r="G3276" s="487">
        <v>74.260000000000005</v>
      </c>
      <c r="H3276" s="487">
        <v>0</v>
      </c>
      <c r="I3276" s="487">
        <v>0</v>
      </c>
      <c r="J3276" s="487">
        <v>0</v>
      </c>
    </row>
    <row r="3277" spans="1:10" x14ac:dyDescent="0.25">
      <c r="A3277" s="487">
        <v>104480</v>
      </c>
      <c r="B3277" s="6" t="s">
        <v>10095</v>
      </c>
      <c r="C3277" s="6" t="s">
        <v>40</v>
      </c>
      <c r="D3277" s="6" t="s">
        <v>108</v>
      </c>
      <c r="E3277" s="487">
        <v>148.22999999999999</v>
      </c>
      <c r="F3277" s="487">
        <v>64.36</v>
      </c>
      <c r="G3277" s="487">
        <v>83.87</v>
      </c>
      <c r="H3277" s="487">
        <v>0</v>
      </c>
      <c r="I3277" s="487">
        <v>0</v>
      </c>
      <c r="J3277" s="487">
        <v>0</v>
      </c>
    </row>
    <row r="3278" spans="1:10" x14ac:dyDescent="0.25">
      <c r="A3278" s="487">
        <v>104481</v>
      </c>
      <c r="B3278" s="6" t="s">
        <v>10096</v>
      </c>
      <c r="C3278" s="6" t="s">
        <v>40</v>
      </c>
      <c r="D3278" s="6" t="s">
        <v>108</v>
      </c>
      <c r="E3278" s="487">
        <v>345.11</v>
      </c>
      <c r="F3278" s="487">
        <v>140.72</v>
      </c>
      <c r="G3278" s="487">
        <v>204.39</v>
      </c>
      <c r="H3278" s="487">
        <v>0</v>
      </c>
      <c r="I3278" s="487">
        <v>0</v>
      </c>
      <c r="J3278" s="487">
        <v>0</v>
      </c>
    </row>
    <row r="3279" spans="1:10" x14ac:dyDescent="0.25">
      <c r="A3279" s="487">
        <v>96973</v>
      </c>
      <c r="B3279" s="6" t="s">
        <v>12882</v>
      </c>
      <c r="C3279" s="6" t="s">
        <v>79</v>
      </c>
      <c r="D3279" s="6" t="s">
        <v>437</v>
      </c>
      <c r="E3279" s="487">
        <v>67.430000000000007</v>
      </c>
      <c r="F3279" s="487">
        <v>19.350000000000001</v>
      </c>
      <c r="G3279" s="487">
        <v>48.08</v>
      </c>
      <c r="H3279" s="487">
        <v>0</v>
      </c>
      <c r="I3279" s="487">
        <v>0</v>
      </c>
      <c r="J3279" s="487">
        <v>0</v>
      </c>
    </row>
    <row r="3280" spans="1:10" x14ac:dyDescent="0.25">
      <c r="A3280" s="487">
        <v>96974</v>
      </c>
      <c r="B3280" s="6" t="s">
        <v>12883</v>
      </c>
      <c r="C3280" s="6" t="s">
        <v>79</v>
      </c>
      <c r="D3280" s="6" t="s">
        <v>437</v>
      </c>
      <c r="E3280" s="487">
        <v>86.44</v>
      </c>
      <c r="F3280" s="487">
        <v>22.35</v>
      </c>
      <c r="G3280" s="487">
        <v>64.09</v>
      </c>
      <c r="H3280" s="487">
        <v>0</v>
      </c>
      <c r="I3280" s="487">
        <v>0</v>
      </c>
      <c r="J3280" s="487">
        <v>0</v>
      </c>
    </row>
    <row r="3281" spans="1:10" x14ac:dyDescent="0.25">
      <c r="A3281" s="487">
        <v>96975</v>
      </c>
      <c r="B3281" s="6" t="s">
        <v>12884</v>
      </c>
      <c r="C3281" s="6" t="s">
        <v>79</v>
      </c>
      <c r="D3281" s="6" t="s">
        <v>437</v>
      </c>
      <c r="E3281" s="487">
        <v>106.41</v>
      </c>
      <c r="F3281" s="487">
        <v>25.17</v>
      </c>
      <c r="G3281" s="487">
        <v>81.239999999999995</v>
      </c>
      <c r="H3281" s="487">
        <v>0</v>
      </c>
      <c r="I3281" s="487">
        <v>0</v>
      </c>
      <c r="J3281" s="487">
        <v>0</v>
      </c>
    </row>
    <row r="3282" spans="1:10" x14ac:dyDescent="0.25">
      <c r="A3282" s="487">
        <v>96976</v>
      </c>
      <c r="B3282" s="6" t="s">
        <v>12885</v>
      </c>
      <c r="C3282" s="6" t="s">
        <v>79</v>
      </c>
      <c r="D3282" s="6" t="s">
        <v>437</v>
      </c>
      <c r="E3282" s="487">
        <v>139.29</v>
      </c>
      <c r="F3282" s="487">
        <v>27.71</v>
      </c>
      <c r="G3282" s="487">
        <v>111.58</v>
      </c>
      <c r="H3282" s="487">
        <v>0</v>
      </c>
      <c r="I3282" s="487">
        <v>0</v>
      </c>
      <c r="J3282" s="487">
        <v>0</v>
      </c>
    </row>
    <row r="3283" spans="1:10" x14ac:dyDescent="0.25">
      <c r="A3283" s="487">
        <v>96977</v>
      </c>
      <c r="B3283" s="6" t="s">
        <v>12886</v>
      </c>
      <c r="C3283" s="6" t="s">
        <v>79</v>
      </c>
      <c r="D3283" s="6" t="s">
        <v>108</v>
      </c>
      <c r="E3283" s="487">
        <v>52.93</v>
      </c>
      <c r="F3283" s="487">
        <v>1.39</v>
      </c>
      <c r="G3283" s="487">
        <v>51.54</v>
      </c>
      <c r="H3283" s="487">
        <v>0</v>
      </c>
      <c r="I3283" s="487">
        <v>0</v>
      </c>
      <c r="J3283" s="487">
        <v>0</v>
      </c>
    </row>
    <row r="3284" spans="1:10" x14ac:dyDescent="0.25">
      <c r="A3284" s="487">
        <v>96978</v>
      </c>
      <c r="B3284" s="6" t="s">
        <v>12887</v>
      </c>
      <c r="C3284" s="6" t="s">
        <v>79</v>
      </c>
      <c r="D3284" s="6" t="s">
        <v>108</v>
      </c>
      <c r="E3284" s="487">
        <v>69.73</v>
      </c>
      <c r="F3284" s="487">
        <v>1.68</v>
      </c>
      <c r="G3284" s="487">
        <v>68.05</v>
      </c>
      <c r="H3284" s="487">
        <v>0</v>
      </c>
      <c r="I3284" s="487">
        <v>0</v>
      </c>
      <c r="J3284" s="487">
        <v>0</v>
      </c>
    </row>
    <row r="3285" spans="1:10" x14ac:dyDescent="0.25">
      <c r="A3285" s="487">
        <v>96979</v>
      </c>
      <c r="B3285" s="6" t="s">
        <v>12888</v>
      </c>
      <c r="C3285" s="6" t="s">
        <v>79</v>
      </c>
      <c r="D3285" s="6" t="s">
        <v>108</v>
      </c>
      <c r="E3285" s="487">
        <v>99.7</v>
      </c>
      <c r="F3285" s="487">
        <v>1.94</v>
      </c>
      <c r="G3285" s="487">
        <v>97.76</v>
      </c>
      <c r="H3285" s="487">
        <v>0</v>
      </c>
      <c r="I3285" s="487">
        <v>0</v>
      </c>
      <c r="J3285" s="487">
        <v>0</v>
      </c>
    </row>
    <row r="3286" spans="1:10" x14ac:dyDescent="0.25">
      <c r="A3286" s="487">
        <v>96984</v>
      </c>
      <c r="B3286" s="6" t="s">
        <v>12889</v>
      </c>
      <c r="C3286" s="6" t="s">
        <v>40</v>
      </c>
      <c r="D3286" s="6" t="s">
        <v>108</v>
      </c>
      <c r="E3286" s="487">
        <v>64.77</v>
      </c>
      <c r="F3286" s="487">
        <v>31.69</v>
      </c>
      <c r="G3286" s="487">
        <v>33.08</v>
      </c>
      <c r="H3286" s="487">
        <v>0</v>
      </c>
      <c r="I3286" s="487">
        <v>0</v>
      </c>
      <c r="J3286" s="487">
        <v>0</v>
      </c>
    </row>
    <row r="3287" spans="1:10" x14ac:dyDescent="0.25">
      <c r="A3287" s="487">
        <v>96985</v>
      </c>
      <c r="B3287" s="6" t="s">
        <v>12890</v>
      </c>
      <c r="C3287" s="6" t="s">
        <v>40</v>
      </c>
      <c r="D3287" s="6" t="s">
        <v>108</v>
      </c>
      <c r="E3287" s="487">
        <v>107.42</v>
      </c>
      <c r="F3287" s="487">
        <v>10.53</v>
      </c>
      <c r="G3287" s="487">
        <v>96.89</v>
      </c>
      <c r="H3287" s="487">
        <v>0</v>
      </c>
      <c r="I3287" s="487">
        <v>0</v>
      </c>
      <c r="J3287" s="487">
        <v>0</v>
      </c>
    </row>
    <row r="3288" spans="1:10" x14ac:dyDescent="0.25">
      <c r="A3288" s="487">
        <v>96986</v>
      </c>
      <c r="B3288" s="6" t="s">
        <v>12891</v>
      </c>
      <c r="C3288" s="6" t="s">
        <v>40</v>
      </c>
      <c r="D3288" s="6" t="s">
        <v>108</v>
      </c>
      <c r="E3288" s="487">
        <v>160.04</v>
      </c>
      <c r="F3288" s="487">
        <v>16.48</v>
      </c>
      <c r="G3288" s="487">
        <v>143.56</v>
      </c>
      <c r="H3288" s="487">
        <v>0</v>
      </c>
      <c r="I3288" s="487">
        <v>0</v>
      </c>
      <c r="J3288" s="487">
        <v>0</v>
      </c>
    </row>
    <row r="3289" spans="1:10" x14ac:dyDescent="0.25">
      <c r="A3289" s="487">
        <v>96987</v>
      </c>
      <c r="B3289" s="6" t="s">
        <v>12892</v>
      </c>
      <c r="C3289" s="6" t="s">
        <v>40</v>
      </c>
      <c r="D3289" s="6" t="s">
        <v>437</v>
      </c>
      <c r="E3289" s="487">
        <v>128.86000000000001</v>
      </c>
      <c r="F3289" s="487">
        <v>50.19</v>
      </c>
      <c r="G3289" s="487">
        <v>78.67</v>
      </c>
      <c r="H3289" s="487">
        <v>0</v>
      </c>
      <c r="I3289" s="487">
        <v>0</v>
      </c>
      <c r="J3289" s="487">
        <v>0</v>
      </c>
    </row>
    <row r="3290" spans="1:10" x14ac:dyDescent="0.25">
      <c r="A3290" s="487">
        <v>96988</v>
      </c>
      <c r="B3290" s="6" t="s">
        <v>12893</v>
      </c>
      <c r="C3290" s="6" t="s">
        <v>40</v>
      </c>
      <c r="D3290" s="6" t="s">
        <v>108</v>
      </c>
      <c r="E3290" s="487">
        <v>168.57</v>
      </c>
      <c r="F3290" s="487">
        <v>7.07</v>
      </c>
      <c r="G3290" s="487">
        <v>161.5</v>
      </c>
      <c r="H3290" s="487">
        <v>0</v>
      </c>
      <c r="I3290" s="487">
        <v>0</v>
      </c>
      <c r="J3290" s="487">
        <v>0</v>
      </c>
    </row>
    <row r="3291" spans="1:10" x14ac:dyDescent="0.25">
      <c r="A3291" s="487">
        <v>96989</v>
      </c>
      <c r="B3291" s="6" t="s">
        <v>12894</v>
      </c>
      <c r="C3291" s="6" t="s">
        <v>40</v>
      </c>
      <c r="D3291" s="6" t="s">
        <v>108</v>
      </c>
      <c r="E3291" s="487">
        <v>141.1</v>
      </c>
      <c r="F3291" s="487">
        <v>5.7</v>
      </c>
      <c r="G3291" s="487">
        <v>135.4</v>
      </c>
      <c r="H3291" s="487">
        <v>0</v>
      </c>
      <c r="I3291" s="487">
        <v>0</v>
      </c>
      <c r="J3291" s="487">
        <v>0</v>
      </c>
    </row>
    <row r="3292" spans="1:10" x14ac:dyDescent="0.25">
      <c r="A3292" s="487">
        <v>98463</v>
      </c>
      <c r="B3292" s="6" t="s">
        <v>12895</v>
      </c>
      <c r="C3292" s="6" t="s">
        <v>40</v>
      </c>
      <c r="D3292" s="6" t="s">
        <v>437</v>
      </c>
      <c r="E3292" s="487">
        <v>27.32</v>
      </c>
      <c r="F3292" s="487">
        <v>13.2</v>
      </c>
      <c r="G3292" s="487">
        <v>14.12</v>
      </c>
      <c r="H3292" s="487">
        <v>0</v>
      </c>
      <c r="I3292" s="487">
        <v>0</v>
      </c>
      <c r="J3292" s="487">
        <v>0</v>
      </c>
    </row>
    <row r="3293" spans="1:10" x14ac:dyDescent="0.25">
      <c r="A3293" s="487">
        <v>104746</v>
      </c>
      <c r="B3293" s="6" t="s">
        <v>12896</v>
      </c>
      <c r="C3293" s="6" t="s">
        <v>40</v>
      </c>
      <c r="D3293" s="6" t="s">
        <v>437</v>
      </c>
      <c r="E3293" s="487">
        <v>28.79</v>
      </c>
      <c r="F3293" s="487">
        <v>8.09</v>
      </c>
      <c r="G3293" s="487">
        <v>20.7</v>
      </c>
      <c r="H3293" s="487">
        <v>0</v>
      </c>
      <c r="I3293" s="487">
        <v>0</v>
      </c>
      <c r="J3293" s="487">
        <v>0</v>
      </c>
    </row>
    <row r="3294" spans="1:10" x14ac:dyDescent="0.25">
      <c r="A3294" s="487">
        <v>104749</v>
      </c>
      <c r="B3294" s="6" t="s">
        <v>12897</v>
      </c>
      <c r="C3294" s="6" t="s">
        <v>40</v>
      </c>
      <c r="D3294" s="6" t="s">
        <v>108</v>
      </c>
      <c r="E3294" s="487">
        <v>24.36</v>
      </c>
      <c r="F3294" s="487">
        <v>7.91</v>
      </c>
      <c r="G3294" s="487">
        <v>16.45</v>
      </c>
      <c r="H3294" s="487">
        <v>0</v>
      </c>
      <c r="I3294" s="487">
        <v>0</v>
      </c>
      <c r="J3294" s="487">
        <v>0</v>
      </c>
    </row>
    <row r="3295" spans="1:10" x14ac:dyDescent="0.25">
      <c r="A3295" s="487">
        <v>104750</v>
      </c>
      <c r="B3295" s="6" t="s">
        <v>12898</v>
      </c>
      <c r="C3295" s="6" t="s">
        <v>40</v>
      </c>
      <c r="D3295" s="6" t="s">
        <v>108</v>
      </c>
      <c r="E3295" s="487">
        <v>18.89</v>
      </c>
      <c r="F3295" s="487">
        <v>7.91</v>
      </c>
      <c r="G3295" s="487">
        <v>10.98</v>
      </c>
      <c r="H3295" s="487">
        <v>0</v>
      </c>
      <c r="I3295" s="487">
        <v>0</v>
      </c>
      <c r="J3295" s="487">
        <v>0</v>
      </c>
    </row>
    <row r="3296" spans="1:10" x14ac:dyDescent="0.25">
      <c r="A3296" s="487">
        <v>104751</v>
      </c>
      <c r="B3296" s="6" t="s">
        <v>12899</v>
      </c>
      <c r="C3296" s="6" t="s">
        <v>40</v>
      </c>
      <c r="D3296" s="6" t="s">
        <v>108</v>
      </c>
      <c r="E3296" s="487">
        <v>28.29</v>
      </c>
      <c r="F3296" s="487">
        <v>7.91</v>
      </c>
      <c r="G3296" s="487">
        <v>20.38</v>
      </c>
      <c r="H3296" s="487">
        <v>0</v>
      </c>
      <c r="I3296" s="487">
        <v>0</v>
      </c>
      <c r="J3296" s="487">
        <v>0</v>
      </c>
    </row>
    <row r="3297" spans="1:10" x14ac:dyDescent="0.25">
      <c r="A3297" s="487">
        <v>104752</v>
      </c>
      <c r="B3297" s="6" t="s">
        <v>12900</v>
      </c>
      <c r="C3297" s="6" t="s">
        <v>40</v>
      </c>
      <c r="D3297" s="6" t="s">
        <v>108</v>
      </c>
      <c r="E3297" s="487">
        <v>22.32</v>
      </c>
      <c r="F3297" s="487">
        <v>7.91</v>
      </c>
      <c r="G3297" s="487">
        <v>14.41</v>
      </c>
      <c r="H3297" s="487">
        <v>0</v>
      </c>
      <c r="I3297" s="487">
        <v>0</v>
      </c>
      <c r="J3297" s="487">
        <v>0</v>
      </c>
    </row>
    <row r="3298" spans="1:10" x14ac:dyDescent="0.25">
      <c r="A3298" s="487">
        <v>104753</v>
      </c>
      <c r="B3298" s="6" t="s">
        <v>12901</v>
      </c>
      <c r="C3298" s="6" t="s">
        <v>40</v>
      </c>
      <c r="D3298" s="6" t="s">
        <v>108</v>
      </c>
      <c r="E3298" s="487">
        <v>27.3</v>
      </c>
      <c r="F3298" s="487">
        <v>7.91</v>
      </c>
      <c r="G3298" s="487">
        <v>19.39</v>
      </c>
      <c r="H3298" s="487">
        <v>0</v>
      </c>
      <c r="I3298" s="487">
        <v>0</v>
      </c>
      <c r="J3298" s="487">
        <v>0</v>
      </c>
    </row>
    <row r="3299" spans="1:10" x14ac:dyDescent="0.25">
      <c r="A3299" s="487">
        <v>104754</v>
      </c>
      <c r="B3299" s="6" t="s">
        <v>12902</v>
      </c>
      <c r="C3299" s="6" t="s">
        <v>40</v>
      </c>
      <c r="D3299" s="6" t="s">
        <v>108</v>
      </c>
      <c r="E3299" s="487">
        <v>35.840000000000003</v>
      </c>
      <c r="F3299" s="487">
        <v>7.9</v>
      </c>
      <c r="G3299" s="487">
        <v>27.94</v>
      </c>
      <c r="H3299" s="487">
        <v>0</v>
      </c>
      <c r="I3299" s="487">
        <v>0</v>
      </c>
      <c r="J3299" s="487">
        <v>0</v>
      </c>
    </row>
    <row r="3300" spans="1:10" x14ac:dyDescent="0.25">
      <c r="A3300" s="487">
        <v>104755</v>
      </c>
      <c r="B3300" s="6" t="s">
        <v>12903</v>
      </c>
      <c r="C3300" s="6" t="s">
        <v>40</v>
      </c>
      <c r="D3300" s="6" t="s">
        <v>108</v>
      </c>
      <c r="E3300" s="487">
        <v>49.09</v>
      </c>
      <c r="F3300" s="487">
        <v>7.9</v>
      </c>
      <c r="G3300" s="487">
        <v>41.19</v>
      </c>
      <c r="H3300" s="487">
        <v>0</v>
      </c>
      <c r="I3300" s="487">
        <v>0</v>
      </c>
      <c r="J3300" s="487">
        <v>0</v>
      </c>
    </row>
    <row r="3301" spans="1:10" x14ac:dyDescent="0.25">
      <c r="A3301" s="487">
        <v>103490</v>
      </c>
      <c r="B3301" s="6" t="s">
        <v>2533</v>
      </c>
      <c r="C3301" s="6" t="s">
        <v>62</v>
      </c>
      <c r="D3301" s="6" t="s">
        <v>437</v>
      </c>
      <c r="E3301" s="488">
        <v>3119.99</v>
      </c>
      <c r="F3301" s="488">
        <v>1698.37</v>
      </c>
      <c r="G3301" s="488">
        <v>1398.86</v>
      </c>
      <c r="H3301" s="487">
        <v>17.64</v>
      </c>
      <c r="I3301" s="487">
        <v>0</v>
      </c>
      <c r="J3301" s="487">
        <v>5.12</v>
      </c>
    </row>
    <row r="3302" spans="1:10" x14ac:dyDescent="0.25">
      <c r="A3302" s="487">
        <v>103491</v>
      </c>
      <c r="B3302" s="6" t="s">
        <v>2534</v>
      </c>
      <c r="C3302" s="6" t="s">
        <v>62</v>
      </c>
      <c r="D3302" s="6" t="s">
        <v>108</v>
      </c>
      <c r="E3302" s="487">
        <v>803.08</v>
      </c>
      <c r="F3302" s="487">
        <v>399.92</v>
      </c>
      <c r="G3302" s="487">
        <v>403.16</v>
      </c>
      <c r="H3302" s="487">
        <v>0</v>
      </c>
      <c r="I3302" s="487">
        <v>0</v>
      </c>
      <c r="J3302" s="487">
        <v>0</v>
      </c>
    </row>
    <row r="3303" spans="1:10" x14ac:dyDescent="0.25">
      <c r="A3303" s="487">
        <v>104758</v>
      </c>
      <c r="B3303" s="6" t="s">
        <v>12904</v>
      </c>
      <c r="C3303" s="6" t="s">
        <v>40</v>
      </c>
      <c r="D3303" s="6" t="s">
        <v>108</v>
      </c>
      <c r="E3303" s="487">
        <v>15.52</v>
      </c>
      <c r="F3303" s="487">
        <v>12.48</v>
      </c>
      <c r="G3303" s="487">
        <v>3.04</v>
      </c>
      <c r="H3303" s="487">
        <v>0</v>
      </c>
      <c r="I3303" s="487">
        <v>0</v>
      </c>
      <c r="J3303" s="487">
        <v>0</v>
      </c>
    </row>
    <row r="3304" spans="1:10" x14ac:dyDescent="0.25">
      <c r="A3304" s="487">
        <v>104759</v>
      </c>
      <c r="B3304" s="6" t="s">
        <v>12905</v>
      </c>
      <c r="C3304" s="6" t="s">
        <v>40</v>
      </c>
      <c r="D3304" s="6" t="s">
        <v>108</v>
      </c>
      <c r="E3304" s="487">
        <v>41.37</v>
      </c>
      <c r="F3304" s="487">
        <v>33.200000000000003</v>
      </c>
      <c r="G3304" s="487">
        <v>8.17</v>
      </c>
      <c r="H3304" s="487">
        <v>0</v>
      </c>
      <c r="I3304" s="487">
        <v>0</v>
      </c>
      <c r="J3304" s="487">
        <v>0</v>
      </c>
    </row>
    <row r="3305" spans="1:10" x14ac:dyDescent="0.25">
      <c r="A3305" s="487">
        <v>104760</v>
      </c>
      <c r="B3305" s="6" t="s">
        <v>12906</v>
      </c>
      <c r="C3305" s="6" t="s">
        <v>40</v>
      </c>
      <c r="D3305" s="6" t="s">
        <v>108</v>
      </c>
      <c r="E3305" s="487">
        <v>60.43</v>
      </c>
      <c r="F3305" s="487">
        <v>48.48</v>
      </c>
      <c r="G3305" s="487">
        <v>11.95</v>
      </c>
      <c r="H3305" s="487">
        <v>0</v>
      </c>
      <c r="I3305" s="487">
        <v>0</v>
      </c>
      <c r="J3305" s="487">
        <v>0</v>
      </c>
    </row>
    <row r="3306" spans="1:10" x14ac:dyDescent="0.25">
      <c r="A3306" s="487">
        <v>104761</v>
      </c>
      <c r="B3306" s="6" t="s">
        <v>12907</v>
      </c>
      <c r="C3306" s="6" t="s">
        <v>40</v>
      </c>
      <c r="D3306" s="6" t="s">
        <v>108</v>
      </c>
      <c r="E3306" s="487">
        <v>11.13</v>
      </c>
      <c r="F3306" s="487">
        <v>9.0299999999999994</v>
      </c>
      <c r="G3306" s="487">
        <v>1.65</v>
      </c>
      <c r="H3306" s="487">
        <v>0.33</v>
      </c>
      <c r="I3306" s="487">
        <v>0</v>
      </c>
      <c r="J3306" s="487">
        <v>0.12</v>
      </c>
    </row>
    <row r="3307" spans="1:10" x14ac:dyDescent="0.25">
      <c r="A3307" s="487">
        <v>104762</v>
      </c>
      <c r="B3307" s="6" t="s">
        <v>12908</v>
      </c>
      <c r="C3307" s="6" t="s">
        <v>40</v>
      </c>
      <c r="D3307" s="6" t="s">
        <v>108</v>
      </c>
      <c r="E3307" s="487">
        <v>29.68</v>
      </c>
      <c r="F3307" s="487">
        <v>23.91</v>
      </c>
      <c r="G3307" s="487">
        <v>4.53</v>
      </c>
      <c r="H3307" s="487">
        <v>0.91</v>
      </c>
      <c r="I3307" s="487">
        <v>0</v>
      </c>
      <c r="J3307" s="487">
        <v>0.33</v>
      </c>
    </row>
    <row r="3308" spans="1:10" x14ac:dyDescent="0.25">
      <c r="A3308" s="487">
        <v>104763</v>
      </c>
      <c r="B3308" s="6" t="s">
        <v>12909</v>
      </c>
      <c r="C3308" s="6" t="s">
        <v>40</v>
      </c>
      <c r="D3308" s="6" t="s">
        <v>108</v>
      </c>
      <c r="E3308" s="487">
        <v>43.34</v>
      </c>
      <c r="F3308" s="487">
        <v>34.869999999999997</v>
      </c>
      <c r="G3308" s="487">
        <v>6.66</v>
      </c>
      <c r="H3308" s="487">
        <v>1.33</v>
      </c>
      <c r="I3308" s="487">
        <v>0</v>
      </c>
      <c r="J3308" s="487">
        <v>0.48</v>
      </c>
    </row>
    <row r="3309" spans="1:10" x14ac:dyDescent="0.25">
      <c r="A3309" s="487">
        <v>104764</v>
      </c>
      <c r="B3309" s="6" t="s">
        <v>12910</v>
      </c>
      <c r="C3309" s="6" t="s">
        <v>79</v>
      </c>
      <c r="D3309" s="6" t="s">
        <v>437</v>
      </c>
      <c r="E3309" s="487">
        <v>22.15</v>
      </c>
      <c r="F3309" s="487">
        <v>7.17</v>
      </c>
      <c r="G3309" s="487">
        <v>14.98</v>
      </c>
      <c r="H3309" s="487">
        <v>0</v>
      </c>
      <c r="I3309" s="487">
        <v>0</v>
      </c>
      <c r="J3309" s="487">
        <v>0</v>
      </c>
    </row>
    <row r="3310" spans="1:10" x14ac:dyDescent="0.25">
      <c r="A3310" s="487">
        <v>104765</v>
      </c>
      <c r="B3310" s="6" t="s">
        <v>12911</v>
      </c>
      <c r="C3310" s="6" t="s">
        <v>79</v>
      </c>
      <c r="D3310" s="6" t="s">
        <v>437</v>
      </c>
      <c r="E3310" s="487">
        <v>17.489999999999998</v>
      </c>
      <c r="F3310" s="487">
        <v>8.31</v>
      </c>
      <c r="G3310" s="487">
        <v>9.18</v>
      </c>
      <c r="H3310" s="487">
        <v>0</v>
      </c>
      <c r="I3310" s="487">
        <v>0</v>
      </c>
      <c r="J3310" s="487">
        <v>0</v>
      </c>
    </row>
    <row r="3311" spans="1:10" x14ac:dyDescent="0.25">
      <c r="A3311" s="487">
        <v>104766</v>
      </c>
      <c r="B3311" s="6" t="s">
        <v>12912</v>
      </c>
      <c r="C3311" s="6" t="s">
        <v>79</v>
      </c>
      <c r="D3311" s="6" t="s">
        <v>108</v>
      </c>
      <c r="E3311" s="487">
        <v>15.88</v>
      </c>
      <c r="F3311" s="487">
        <v>10.79</v>
      </c>
      <c r="G3311" s="487">
        <v>5.09</v>
      </c>
      <c r="H3311" s="487">
        <v>0</v>
      </c>
      <c r="I3311" s="487">
        <v>0</v>
      </c>
      <c r="J3311" s="487">
        <v>0</v>
      </c>
    </row>
    <row r="3312" spans="1:10" x14ac:dyDescent="0.25">
      <c r="A3312" s="487">
        <v>104768</v>
      </c>
      <c r="B3312" s="6" t="s">
        <v>12913</v>
      </c>
      <c r="C3312" s="6" t="s">
        <v>40</v>
      </c>
      <c r="D3312" s="6" t="s">
        <v>108</v>
      </c>
      <c r="E3312" s="487">
        <v>0.66</v>
      </c>
      <c r="F3312" s="487">
        <v>0.57999999999999996</v>
      </c>
      <c r="G3312" s="487">
        <v>0.08</v>
      </c>
      <c r="H3312" s="487">
        <v>0</v>
      </c>
      <c r="I3312" s="487">
        <v>0</v>
      </c>
      <c r="J3312" s="487">
        <v>0</v>
      </c>
    </row>
    <row r="3313" spans="1:10" x14ac:dyDescent="0.25">
      <c r="A3313" s="487">
        <v>104770</v>
      </c>
      <c r="B3313" s="6" t="s">
        <v>12914</v>
      </c>
      <c r="C3313" s="6" t="s">
        <v>40</v>
      </c>
      <c r="D3313" s="6" t="s">
        <v>108</v>
      </c>
      <c r="E3313" s="487">
        <v>1.75</v>
      </c>
      <c r="F3313" s="487">
        <v>1.45</v>
      </c>
      <c r="G3313" s="487">
        <v>0.3</v>
      </c>
      <c r="H3313" s="487">
        <v>0</v>
      </c>
      <c r="I3313" s="487">
        <v>0</v>
      </c>
      <c r="J3313" s="487">
        <v>0</v>
      </c>
    </row>
    <row r="3314" spans="1:10" x14ac:dyDescent="0.25">
      <c r="A3314" s="487">
        <v>104772</v>
      </c>
      <c r="B3314" s="6" t="s">
        <v>12915</v>
      </c>
      <c r="C3314" s="6" t="s">
        <v>40</v>
      </c>
      <c r="D3314" s="6" t="s">
        <v>108</v>
      </c>
      <c r="E3314" s="487">
        <v>2.56</v>
      </c>
      <c r="F3314" s="487">
        <v>2.09</v>
      </c>
      <c r="G3314" s="487">
        <v>0.47</v>
      </c>
      <c r="H3314" s="487">
        <v>0</v>
      </c>
      <c r="I3314" s="487">
        <v>0</v>
      </c>
      <c r="J3314" s="487">
        <v>0</v>
      </c>
    </row>
    <row r="3315" spans="1:10" x14ac:dyDescent="0.25">
      <c r="A3315" s="487">
        <v>104774</v>
      </c>
      <c r="B3315" s="6" t="s">
        <v>12916</v>
      </c>
      <c r="C3315" s="6" t="s">
        <v>40</v>
      </c>
      <c r="D3315" s="6" t="s">
        <v>108</v>
      </c>
      <c r="E3315" s="487">
        <v>2.27</v>
      </c>
      <c r="F3315" s="487">
        <v>1.7</v>
      </c>
      <c r="G3315" s="487">
        <v>0.35</v>
      </c>
      <c r="H3315" s="487">
        <v>0.18</v>
      </c>
      <c r="I3315" s="487">
        <v>0</v>
      </c>
      <c r="J3315" s="487">
        <v>0.04</v>
      </c>
    </row>
    <row r="3316" spans="1:10" x14ac:dyDescent="0.25">
      <c r="A3316" s="487">
        <v>104776</v>
      </c>
      <c r="B3316" s="6" t="s">
        <v>12917</v>
      </c>
      <c r="C3316" s="6" t="s">
        <v>40</v>
      </c>
      <c r="D3316" s="6" t="s">
        <v>108</v>
      </c>
      <c r="E3316" s="487">
        <v>6.1</v>
      </c>
      <c r="F3316" s="487">
        <v>4.43</v>
      </c>
      <c r="G3316" s="487">
        <v>1.03</v>
      </c>
      <c r="H3316" s="487">
        <v>0.53</v>
      </c>
      <c r="I3316" s="487">
        <v>0</v>
      </c>
      <c r="J3316" s="487">
        <v>0.11</v>
      </c>
    </row>
    <row r="3317" spans="1:10" x14ac:dyDescent="0.25">
      <c r="A3317" s="487">
        <v>104778</v>
      </c>
      <c r="B3317" s="6" t="s">
        <v>12918</v>
      </c>
      <c r="C3317" s="6" t="s">
        <v>40</v>
      </c>
      <c r="D3317" s="6" t="s">
        <v>108</v>
      </c>
      <c r="E3317" s="487">
        <v>8.93</v>
      </c>
      <c r="F3317" s="487">
        <v>6.43</v>
      </c>
      <c r="G3317" s="487">
        <v>1.54</v>
      </c>
      <c r="H3317" s="487">
        <v>0.79</v>
      </c>
      <c r="I3317" s="487">
        <v>0</v>
      </c>
      <c r="J3317" s="487">
        <v>0.17</v>
      </c>
    </row>
    <row r="3318" spans="1:10" x14ac:dyDescent="0.25">
      <c r="A3318" s="487">
        <v>104780</v>
      </c>
      <c r="B3318" s="6" t="s">
        <v>12919</v>
      </c>
      <c r="C3318" s="6" t="s">
        <v>79</v>
      </c>
      <c r="D3318" s="6" t="s">
        <v>108</v>
      </c>
      <c r="E3318" s="487">
        <v>6.45</v>
      </c>
      <c r="F3318" s="487">
        <v>5.45</v>
      </c>
      <c r="G3318" s="487">
        <v>0.94</v>
      </c>
      <c r="H3318" s="487">
        <v>0.01</v>
      </c>
      <c r="I3318" s="487">
        <v>0</v>
      </c>
      <c r="J3318" s="487">
        <v>0.05</v>
      </c>
    </row>
    <row r="3319" spans="1:10" x14ac:dyDescent="0.25">
      <c r="A3319" s="487">
        <v>104785</v>
      </c>
      <c r="B3319" s="6" t="s">
        <v>12920</v>
      </c>
      <c r="C3319" s="6" t="s">
        <v>79</v>
      </c>
      <c r="D3319" s="6" t="s">
        <v>437</v>
      </c>
      <c r="E3319" s="487">
        <v>13.23</v>
      </c>
      <c r="F3319" s="487">
        <v>5.33</v>
      </c>
      <c r="G3319" s="487">
        <v>7.9</v>
      </c>
      <c r="H3319" s="487">
        <v>0</v>
      </c>
      <c r="I3319" s="487">
        <v>0</v>
      </c>
      <c r="J3319" s="487">
        <v>0</v>
      </c>
    </row>
    <row r="3320" spans="1:10" x14ac:dyDescent="0.25">
      <c r="A3320" s="487">
        <v>96765</v>
      </c>
      <c r="B3320" s="6" t="s">
        <v>2535</v>
      </c>
      <c r="C3320" s="6" t="s">
        <v>40</v>
      </c>
      <c r="D3320" s="6" t="s">
        <v>437</v>
      </c>
      <c r="E3320" s="488">
        <v>1388.7</v>
      </c>
      <c r="F3320" s="487">
        <v>131.85</v>
      </c>
      <c r="G3320" s="488">
        <v>1256.8499999999999</v>
      </c>
      <c r="H3320" s="487">
        <v>0</v>
      </c>
      <c r="I3320" s="487">
        <v>0</v>
      </c>
      <c r="J3320" s="487">
        <v>0</v>
      </c>
    </row>
    <row r="3321" spans="1:10" x14ac:dyDescent="0.25">
      <c r="A3321" s="487">
        <v>101905</v>
      </c>
      <c r="B3321" s="6" t="s">
        <v>10097</v>
      </c>
      <c r="C3321" s="6" t="s">
        <v>40</v>
      </c>
      <c r="D3321" s="6" t="s">
        <v>437</v>
      </c>
      <c r="E3321" s="487">
        <v>218.13</v>
      </c>
      <c r="F3321" s="487">
        <v>19.84</v>
      </c>
      <c r="G3321" s="487">
        <v>198.29</v>
      </c>
      <c r="H3321" s="487">
        <v>0</v>
      </c>
      <c r="I3321" s="487">
        <v>0</v>
      </c>
      <c r="J3321" s="487">
        <v>0</v>
      </c>
    </row>
    <row r="3322" spans="1:10" x14ac:dyDescent="0.25">
      <c r="A3322" s="487">
        <v>101906</v>
      </c>
      <c r="B3322" s="6" t="s">
        <v>10098</v>
      </c>
      <c r="C3322" s="6" t="s">
        <v>40</v>
      </c>
      <c r="D3322" s="6" t="s">
        <v>437</v>
      </c>
      <c r="E3322" s="487">
        <v>634.73</v>
      </c>
      <c r="F3322" s="487">
        <v>19.84</v>
      </c>
      <c r="G3322" s="487">
        <v>614.89</v>
      </c>
      <c r="H3322" s="487">
        <v>0</v>
      </c>
      <c r="I3322" s="487">
        <v>0</v>
      </c>
      <c r="J3322" s="487">
        <v>0</v>
      </c>
    </row>
    <row r="3323" spans="1:10" x14ac:dyDescent="0.25">
      <c r="A3323" s="487">
        <v>101907</v>
      </c>
      <c r="B3323" s="6" t="s">
        <v>10099</v>
      </c>
      <c r="C3323" s="6" t="s">
        <v>40</v>
      </c>
      <c r="D3323" s="6" t="s">
        <v>437</v>
      </c>
      <c r="E3323" s="487">
        <v>685.49</v>
      </c>
      <c r="F3323" s="487">
        <v>19.84</v>
      </c>
      <c r="G3323" s="487">
        <v>665.65</v>
      </c>
      <c r="H3323" s="487">
        <v>0</v>
      </c>
      <c r="I3323" s="487">
        <v>0</v>
      </c>
      <c r="J3323" s="487">
        <v>0</v>
      </c>
    </row>
    <row r="3324" spans="1:10" x14ac:dyDescent="0.25">
      <c r="A3324" s="487">
        <v>101908</v>
      </c>
      <c r="B3324" s="6" t="s">
        <v>10100</v>
      </c>
      <c r="C3324" s="6" t="s">
        <v>40</v>
      </c>
      <c r="D3324" s="6" t="s">
        <v>437</v>
      </c>
      <c r="E3324" s="487">
        <v>211.79</v>
      </c>
      <c r="F3324" s="487">
        <v>19.84</v>
      </c>
      <c r="G3324" s="487">
        <v>191.95</v>
      </c>
      <c r="H3324" s="487">
        <v>0</v>
      </c>
      <c r="I3324" s="487">
        <v>0</v>
      </c>
      <c r="J3324" s="487">
        <v>0</v>
      </c>
    </row>
    <row r="3325" spans="1:10" x14ac:dyDescent="0.25">
      <c r="A3325" s="487">
        <v>101909</v>
      </c>
      <c r="B3325" s="6" t="s">
        <v>10101</v>
      </c>
      <c r="C3325" s="6" t="s">
        <v>40</v>
      </c>
      <c r="D3325" s="6" t="s">
        <v>437</v>
      </c>
      <c r="E3325" s="487">
        <v>245.63</v>
      </c>
      <c r="F3325" s="487">
        <v>19.84</v>
      </c>
      <c r="G3325" s="487">
        <v>225.79</v>
      </c>
      <c r="H3325" s="487">
        <v>0</v>
      </c>
      <c r="I3325" s="487">
        <v>0</v>
      </c>
      <c r="J3325" s="487">
        <v>0</v>
      </c>
    </row>
    <row r="3326" spans="1:10" x14ac:dyDescent="0.25">
      <c r="A3326" s="487">
        <v>101910</v>
      </c>
      <c r="B3326" s="6" t="s">
        <v>10102</v>
      </c>
      <c r="C3326" s="6" t="s">
        <v>40</v>
      </c>
      <c r="D3326" s="6" t="s">
        <v>437</v>
      </c>
      <c r="E3326" s="487">
        <v>287.92</v>
      </c>
      <c r="F3326" s="487">
        <v>19.84</v>
      </c>
      <c r="G3326" s="487">
        <v>268.08</v>
      </c>
      <c r="H3326" s="487">
        <v>0</v>
      </c>
      <c r="I3326" s="487">
        <v>0</v>
      </c>
      <c r="J3326" s="487">
        <v>0</v>
      </c>
    </row>
    <row r="3327" spans="1:10" x14ac:dyDescent="0.25">
      <c r="A3327" s="487">
        <v>101911</v>
      </c>
      <c r="B3327" s="6" t="s">
        <v>10103</v>
      </c>
      <c r="C3327" s="6" t="s">
        <v>40</v>
      </c>
      <c r="D3327" s="6" t="s">
        <v>437</v>
      </c>
      <c r="E3327" s="487">
        <v>330.21</v>
      </c>
      <c r="F3327" s="487">
        <v>19.84</v>
      </c>
      <c r="G3327" s="487">
        <v>310.37</v>
      </c>
      <c r="H3327" s="487">
        <v>0</v>
      </c>
      <c r="I3327" s="487">
        <v>0</v>
      </c>
      <c r="J3327" s="487">
        <v>0</v>
      </c>
    </row>
    <row r="3328" spans="1:10" x14ac:dyDescent="0.25">
      <c r="A3328" s="487">
        <v>101912</v>
      </c>
      <c r="B3328" s="6" t="s">
        <v>2536</v>
      </c>
      <c r="C3328" s="6" t="s">
        <v>40</v>
      </c>
      <c r="D3328" s="6" t="s">
        <v>108</v>
      </c>
      <c r="E3328" s="488">
        <v>1744.53</v>
      </c>
      <c r="F3328" s="487">
        <v>137.6</v>
      </c>
      <c r="G3328" s="488">
        <v>1606.93</v>
      </c>
      <c r="H3328" s="487">
        <v>0</v>
      </c>
      <c r="I3328" s="487">
        <v>0</v>
      </c>
      <c r="J3328" s="487">
        <v>0</v>
      </c>
    </row>
    <row r="3329" spans="1:10" x14ac:dyDescent="0.25">
      <c r="A3329" s="487">
        <v>101913</v>
      </c>
      <c r="B3329" s="6" t="s">
        <v>2537</v>
      </c>
      <c r="C3329" s="6" t="s">
        <v>40</v>
      </c>
      <c r="D3329" s="6" t="s">
        <v>108</v>
      </c>
      <c r="E3329" s="487">
        <v>368.6</v>
      </c>
      <c r="F3329" s="487">
        <v>46.68</v>
      </c>
      <c r="G3329" s="487">
        <v>321.92</v>
      </c>
      <c r="H3329" s="487">
        <v>0</v>
      </c>
      <c r="I3329" s="487">
        <v>0</v>
      </c>
      <c r="J3329" s="487">
        <v>0</v>
      </c>
    </row>
    <row r="3330" spans="1:10" x14ac:dyDescent="0.25">
      <c r="A3330" s="487">
        <v>101914</v>
      </c>
      <c r="B3330" s="6" t="s">
        <v>2538</v>
      </c>
      <c r="C3330" s="6" t="s">
        <v>40</v>
      </c>
      <c r="D3330" s="6" t="s">
        <v>108</v>
      </c>
      <c r="E3330" s="487">
        <v>468.69</v>
      </c>
      <c r="F3330" s="487">
        <v>58.4</v>
      </c>
      <c r="G3330" s="487">
        <v>410.29</v>
      </c>
      <c r="H3330" s="487">
        <v>0</v>
      </c>
      <c r="I3330" s="487">
        <v>0</v>
      </c>
      <c r="J3330" s="487">
        <v>0</v>
      </c>
    </row>
    <row r="3331" spans="1:10" x14ac:dyDescent="0.25">
      <c r="A3331" s="487">
        <v>101915</v>
      </c>
      <c r="B3331" s="6" t="s">
        <v>2539</v>
      </c>
      <c r="C3331" s="6" t="s">
        <v>40</v>
      </c>
      <c r="D3331" s="6" t="s">
        <v>108</v>
      </c>
      <c r="E3331" s="487">
        <v>339.32</v>
      </c>
      <c r="F3331" s="487">
        <v>6.13</v>
      </c>
      <c r="G3331" s="487">
        <v>333.19</v>
      </c>
      <c r="H3331" s="487">
        <v>0</v>
      </c>
      <c r="I3331" s="487">
        <v>0</v>
      </c>
      <c r="J3331" s="487">
        <v>0</v>
      </c>
    </row>
    <row r="3332" spans="1:10" x14ac:dyDescent="0.25">
      <c r="A3332" s="487">
        <v>101916</v>
      </c>
      <c r="B3332" s="6" t="s">
        <v>2540</v>
      </c>
      <c r="C3332" s="6" t="s">
        <v>40</v>
      </c>
      <c r="D3332" s="6" t="s">
        <v>437</v>
      </c>
      <c r="E3332" s="488">
        <v>3577.89</v>
      </c>
      <c r="F3332" s="487">
        <v>192.7</v>
      </c>
      <c r="G3332" s="488">
        <v>3385.19</v>
      </c>
      <c r="H3332" s="487">
        <v>0</v>
      </c>
      <c r="I3332" s="487">
        <v>0</v>
      </c>
      <c r="J3332" s="487">
        <v>0</v>
      </c>
    </row>
    <row r="3333" spans="1:10" x14ac:dyDescent="0.25">
      <c r="A3333" s="487">
        <v>101917</v>
      </c>
      <c r="B3333" s="6" t="s">
        <v>2541</v>
      </c>
      <c r="C3333" s="6" t="s">
        <v>40</v>
      </c>
      <c r="D3333" s="6" t="s">
        <v>108</v>
      </c>
      <c r="E3333" s="487">
        <v>188.5</v>
      </c>
      <c r="F3333" s="487">
        <v>36.6</v>
      </c>
      <c r="G3333" s="487">
        <v>151.9</v>
      </c>
      <c r="H3333" s="487">
        <v>0</v>
      </c>
      <c r="I3333" s="487">
        <v>0</v>
      </c>
      <c r="J3333" s="487">
        <v>0</v>
      </c>
    </row>
    <row r="3334" spans="1:10" x14ac:dyDescent="0.25">
      <c r="A3334" s="487">
        <v>98261</v>
      </c>
      <c r="B3334" s="6" t="s">
        <v>2542</v>
      </c>
      <c r="C3334" s="6" t="s">
        <v>79</v>
      </c>
      <c r="D3334" s="6" t="s">
        <v>108</v>
      </c>
      <c r="E3334" s="487">
        <v>4.0599999999999996</v>
      </c>
      <c r="F3334" s="487">
        <v>2.64</v>
      </c>
      <c r="G3334" s="487">
        <v>1.42</v>
      </c>
      <c r="H3334" s="487">
        <v>0</v>
      </c>
      <c r="I3334" s="487">
        <v>0</v>
      </c>
      <c r="J3334" s="487">
        <v>0</v>
      </c>
    </row>
    <row r="3335" spans="1:10" x14ac:dyDescent="0.25">
      <c r="A3335" s="487">
        <v>98262</v>
      </c>
      <c r="B3335" s="6" t="s">
        <v>2543</v>
      </c>
      <c r="C3335" s="6" t="s">
        <v>79</v>
      </c>
      <c r="D3335" s="6" t="s">
        <v>108</v>
      </c>
      <c r="E3335" s="487">
        <v>4.95</v>
      </c>
      <c r="F3335" s="487">
        <v>2.74</v>
      </c>
      <c r="G3335" s="487">
        <v>2.21</v>
      </c>
      <c r="H3335" s="487">
        <v>0</v>
      </c>
      <c r="I3335" s="487">
        <v>0</v>
      </c>
      <c r="J3335" s="487">
        <v>0</v>
      </c>
    </row>
    <row r="3336" spans="1:10" x14ac:dyDescent="0.25">
      <c r="A3336" s="487">
        <v>98263</v>
      </c>
      <c r="B3336" s="6" t="s">
        <v>2544</v>
      </c>
      <c r="C3336" s="6" t="s">
        <v>79</v>
      </c>
      <c r="D3336" s="6" t="s">
        <v>108</v>
      </c>
      <c r="E3336" s="487">
        <v>5.16</v>
      </c>
      <c r="F3336" s="487">
        <v>2.85</v>
      </c>
      <c r="G3336" s="487">
        <v>2.31</v>
      </c>
      <c r="H3336" s="487">
        <v>0</v>
      </c>
      <c r="I3336" s="487">
        <v>0</v>
      </c>
      <c r="J3336" s="487">
        <v>0</v>
      </c>
    </row>
    <row r="3337" spans="1:10" x14ac:dyDescent="0.25">
      <c r="A3337" s="487">
        <v>98264</v>
      </c>
      <c r="B3337" s="6" t="s">
        <v>2545</v>
      </c>
      <c r="C3337" s="6" t="s">
        <v>79</v>
      </c>
      <c r="D3337" s="6" t="s">
        <v>108</v>
      </c>
      <c r="E3337" s="487">
        <v>6.11</v>
      </c>
      <c r="F3337" s="487">
        <v>2.93</v>
      </c>
      <c r="G3337" s="487">
        <v>3.18</v>
      </c>
      <c r="H3337" s="487">
        <v>0</v>
      </c>
      <c r="I3337" s="487">
        <v>0</v>
      </c>
      <c r="J3337" s="487">
        <v>0</v>
      </c>
    </row>
    <row r="3338" spans="1:10" x14ac:dyDescent="0.25">
      <c r="A3338" s="487">
        <v>98265</v>
      </c>
      <c r="B3338" s="6" t="s">
        <v>2546</v>
      </c>
      <c r="C3338" s="6" t="s">
        <v>79</v>
      </c>
      <c r="D3338" s="6" t="s">
        <v>108</v>
      </c>
      <c r="E3338" s="487">
        <v>6.74</v>
      </c>
      <c r="F3338" s="487">
        <v>2.98</v>
      </c>
      <c r="G3338" s="487">
        <v>3.76</v>
      </c>
      <c r="H3338" s="487">
        <v>0</v>
      </c>
      <c r="I3338" s="487">
        <v>0</v>
      </c>
      <c r="J3338" s="487">
        <v>0</v>
      </c>
    </row>
    <row r="3339" spans="1:10" x14ac:dyDescent="0.25">
      <c r="A3339" s="487">
        <v>98266</v>
      </c>
      <c r="B3339" s="6" t="s">
        <v>2547</v>
      </c>
      <c r="C3339" s="6" t="s">
        <v>79</v>
      </c>
      <c r="D3339" s="6" t="s">
        <v>108</v>
      </c>
      <c r="E3339" s="487">
        <v>7.6</v>
      </c>
      <c r="F3339" s="487">
        <v>3.01</v>
      </c>
      <c r="G3339" s="487">
        <v>4.59</v>
      </c>
      <c r="H3339" s="487">
        <v>0</v>
      </c>
      <c r="I3339" s="487">
        <v>0</v>
      </c>
      <c r="J3339" s="487">
        <v>0</v>
      </c>
    </row>
    <row r="3340" spans="1:10" x14ac:dyDescent="0.25">
      <c r="A3340" s="487">
        <v>98267</v>
      </c>
      <c r="B3340" s="6" t="s">
        <v>2548</v>
      </c>
      <c r="C3340" s="6" t="s">
        <v>79</v>
      </c>
      <c r="D3340" s="6" t="s">
        <v>108</v>
      </c>
      <c r="E3340" s="487">
        <v>11.89</v>
      </c>
      <c r="F3340" s="487">
        <v>3.9</v>
      </c>
      <c r="G3340" s="487">
        <v>7.99</v>
      </c>
      <c r="H3340" s="487">
        <v>0</v>
      </c>
      <c r="I3340" s="487">
        <v>0</v>
      </c>
      <c r="J3340" s="487">
        <v>0</v>
      </c>
    </row>
    <row r="3341" spans="1:10" x14ac:dyDescent="0.25">
      <c r="A3341" s="487">
        <v>98268</v>
      </c>
      <c r="B3341" s="6" t="s">
        <v>2549</v>
      </c>
      <c r="C3341" s="6" t="s">
        <v>79</v>
      </c>
      <c r="D3341" s="6" t="s">
        <v>108</v>
      </c>
      <c r="E3341" s="487">
        <v>18.82</v>
      </c>
      <c r="F3341" s="487">
        <v>4.42</v>
      </c>
      <c r="G3341" s="487">
        <v>14.4</v>
      </c>
      <c r="H3341" s="487">
        <v>0</v>
      </c>
      <c r="I3341" s="487">
        <v>0</v>
      </c>
      <c r="J3341" s="487">
        <v>0</v>
      </c>
    </row>
    <row r="3342" spans="1:10" x14ac:dyDescent="0.25">
      <c r="A3342" s="487">
        <v>98269</v>
      </c>
      <c r="B3342" s="6" t="s">
        <v>2550</v>
      </c>
      <c r="C3342" s="6" t="s">
        <v>79</v>
      </c>
      <c r="D3342" s="6" t="s">
        <v>108</v>
      </c>
      <c r="E3342" s="487">
        <v>25.5</v>
      </c>
      <c r="F3342" s="487">
        <v>4.8499999999999996</v>
      </c>
      <c r="G3342" s="487">
        <v>20.65</v>
      </c>
      <c r="H3342" s="487">
        <v>0</v>
      </c>
      <c r="I3342" s="487">
        <v>0</v>
      </c>
      <c r="J3342" s="487">
        <v>0</v>
      </c>
    </row>
    <row r="3343" spans="1:10" x14ac:dyDescent="0.25">
      <c r="A3343" s="487">
        <v>98270</v>
      </c>
      <c r="B3343" s="6" t="s">
        <v>2551</v>
      </c>
      <c r="C3343" s="6" t="s">
        <v>79</v>
      </c>
      <c r="D3343" s="6" t="s">
        <v>108</v>
      </c>
      <c r="E3343" s="487">
        <v>38.14</v>
      </c>
      <c r="F3343" s="487">
        <v>5.36</v>
      </c>
      <c r="G3343" s="487">
        <v>32.78</v>
      </c>
      <c r="H3343" s="487">
        <v>0</v>
      </c>
      <c r="I3343" s="487">
        <v>0</v>
      </c>
      <c r="J3343" s="487">
        <v>0</v>
      </c>
    </row>
    <row r="3344" spans="1:10" x14ac:dyDescent="0.25">
      <c r="A3344" s="487">
        <v>98271</v>
      </c>
      <c r="B3344" s="6" t="s">
        <v>2552</v>
      </c>
      <c r="C3344" s="6" t="s">
        <v>79</v>
      </c>
      <c r="D3344" s="6" t="s">
        <v>108</v>
      </c>
      <c r="E3344" s="487">
        <v>53.36</v>
      </c>
      <c r="F3344" s="487">
        <v>5.89</v>
      </c>
      <c r="G3344" s="487">
        <v>47.47</v>
      </c>
      <c r="H3344" s="487">
        <v>0</v>
      </c>
      <c r="I3344" s="487">
        <v>0</v>
      </c>
      <c r="J3344" s="487">
        <v>0</v>
      </c>
    </row>
    <row r="3345" spans="1:10" x14ac:dyDescent="0.25">
      <c r="A3345" s="487">
        <v>98272</v>
      </c>
      <c r="B3345" s="6" t="s">
        <v>2553</v>
      </c>
      <c r="C3345" s="6" t="s">
        <v>79</v>
      </c>
      <c r="D3345" s="6" t="s">
        <v>108</v>
      </c>
      <c r="E3345" s="487">
        <v>121.5</v>
      </c>
      <c r="F3345" s="487">
        <v>8.0500000000000007</v>
      </c>
      <c r="G3345" s="487">
        <v>113.45</v>
      </c>
      <c r="H3345" s="487">
        <v>0</v>
      </c>
      <c r="I3345" s="487">
        <v>0</v>
      </c>
      <c r="J3345" s="487">
        <v>0</v>
      </c>
    </row>
    <row r="3346" spans="1:10" x14ac:dyDescent="0.25">
      <c r="A3346" s="487">
        <v>98273</v>
      </c>
      <c r="B3346" s="6" t="s">
        <v>2554</v>
      </c>
      <c r="C3346" s="6" t="s">
        <v>79</v>
      </c>
      <c r="D3346" s="6" t="s">
        <v>108</v>
      </c>
      <c r="E3346" s="487">
        <v>2.89</v>
      </c>
      <c r="F3346" s="487">
        <v>0.34</v>
      </c>
      <c r="G3346" s="487">
        <v>2.5499999999999998</v>
      </c>
      <c r="H3346" s="487">
        <v>0</v>
      </c>
      <c r="I3346" s="487">
        <v>0</v>
      </c>
      <c r="J3346" s="487">
        <v>0</v>
      </c>
    </row>
    <row r="3347" spans="1:10" x14ac:dyDescent="0.25">
      <c r="A3347" s="487">
        <v>98274</v>
      </c>
      <c r="B3347" s="6" t="s">
        <v>2555</v>
      </c>
      <c r="C3347" s="6" t="s">
        <v>79</v>
      </c>
      <c r="D3347" s="6" t="s">
        <v>108</v>
      </c>
      <c r="E3347" s="487">
        <v>3.52</v>
      </c>
      <c r="F3347" s="487">
        <v>0.4</v>
      </c>
      <c r="G3347" s="487">
        <v>3.12</v>
      </c>
      <c r="H3347" s="487">
        <v>0</v>
      </c>
      <c r="I3347" s="487">
        <v>0</v>
      </c>
      <c r="J3347" s="487">
        <v>0</v>
      </c>
    </row>
    <row r="3348" spans="1:10" x14ac:dyDescent="0.25">
      <c r="A3348" s="487">
        <v>98275</v>
      </c>
      <c r="B3348" s="6" t="s">
        <v>2556</v>
      </c>
      <c r="C3348" s="6" t="s">
        <v>79</v>
      </c>
      <c r="D3348" s="6" t="s">
        <v>108</v>
      </c>
      <c r="E3348" s="487">
        <v>4.38</v>
      </c>
      <c r="F3348" s="487">
        <v>0.43</v>
      </c>
      <c r="G3348" s="487">
        <v>3.95</v>
      </c>
      <c r="H3348" s="487">
        <v>0</v>
      </c>
      <c r="I3348" s="487">
        <v>0</v>
      </c>
      <c r="J3348" s="487">
        <v>0</v>
      </c>
    </row>
    <row r="3349" spans="1:10" x14ac:dyDescent="0.25">
      <c r="A3349" s="487">
        <v>98276</v>
      </c>
      <c r="B3349" s="6" t="s">
        <v>2557</v>
      </c>
      <c r="C3349" s="6" t="s">
        <v>79</v>
      </c>
      <c r="D3349" s="6" t="s">
        <v>108</v>
      </c>
      <c r="E3349" s="487">
        <v>8.67</v>
      </c>
      <c r="F3349" s="487">
        <v>1.33</v>
      </c>
      <c r="G3349" s="487">
        <v>7.34</v>
      </c>
      <c r="H3349" s="487">
        <v>0</v>
      </c>
      <c r="I3349" s="487">
        <v>0</v>
      </c>
      <c r="J3349" s="487">
        <v>0</v>
      </c>
    </row>
    <row r="3350" spans="1:10" x14ac:dyDescent="0.25">
      <c r="A3350" s="487">
        <v>98277</v>
      </c>
      <c r="B3350" s="6" t="s">
        <v>2558</v>
      </c>
      <c r="C3350" s="6" t="s">
        <v>79</v>
      </c>
      <c r="D3350" s="6" t="s">
        <v>108</v>
      </c>
      <c r="E3350" s="487">
        <v>15.6</v>
      </c>
      <c r="F3350" s="487">
        <v>1.85</v>
      </c>
      <c r="G3350" s="487">
        <v>13.75</v>
      </c>
      <c r="H3350" s="487">
        <v>0</v>
      </c>
      <c r="I3350" s="487">
        <v>0</v>
      </c>
      <c r="J3350" s="487">
        <v>0</v>
      </c>
    </row>
    <row r="3351" spans="1:10" x14ac:dyDescent="0.25">
      <c r="A3351" s="487">
        <v>98278</v>
      </c>
      <c r="B3351" s="6" t="s">
        <v>2559</v>
      </c>
      <c r="C3351" s="6" t="s">
        <v>79</v>
      </c>
      <c r="D3351" s="6" t="s">
        <v>108</v>
      </c>
      <c r="E3351" s="487">
        <v>22.29</v>
      </c>
      <c r="F3351" s="487">
        <v>2.27</v>
      </c>
      <c r="G3351" s="487">
        <v>20.02</v>
      </c>
      <c r="H3351" s="487">
        <v>0</v>
      </c>
      <c r="I3351" s="487">
        <v>0</v>
      </c>
      <c r="J3351" s="487">
        <v>0</v>
      </c>
    </row>
    <row r="3352" spans="1:10" x14ac:dyDescent="0.25">
      <c r="A3352" s="487">
        <v>98279</v>
      </c>
      <c r="B3352" s="6" t="s">
        <v>2560</v>
      </c>
      <c r="C3352" s="6" t="s">
        <v>79</v>
      </c>
      <c r="D3352" s="6" t="s">
        <v>108</v>
      </c>
      <c r="E3352" s="487">
        <v>34.92</v>
      </c>
      <c r="F3352" s="487">
        <v>2.79</v>
      </c>
      <c r="G3352" s="487">
        <v>32.130000000000003</v>
      </c>
      <c r="H3352" s="487">
        <v>0</v>
      </c>
      <c r="I3352" s="487">
        <v>0</v>
      </c>
      <c r="J3352" s="487">
        <v>0</v>
      </c>
    </row>
    <row r="3353" spans="1:10" x14ac:dyDescent="0.25">
      <c r="A3353" s="487">
        <v>98280</v>
      </c>
      <c r="B3353" s="6" t="s">
        <v>2561</v>
      </c>
      <c r="C3353" s="6" t="s">
        <v>79</v>
      </c>
      <c r="D3353" s="6" t="s">
        <v>108</v>
      </c>
      <c r="E3353" s="487">
        <v>8.2100000000000009</v>
      </c>
      <c r="F3353" s="487">
        <v>5.96</v>
      </c>
      <c r="G3353" s="487">
        <v>2.25</v>
      </c>
      <c r="H3353" s="487">
        <v>0</v>
      </c>
      <c r="I3353" s="487">
        <v>0</v>
      </c>
      <c r="J3353" s="487">
        <v>0</v>
      </c>
    </row>
    <row r="3354" spans="1:10" x14ac:dyDescent="0.25">
      <c r="A3354" s="487">
        <v>98281</v>
      </c>
      <c r="B3354" s="6" t="s">
        <v>2562</v>
      </c>
      <c r="C3354" s="6" t="s">
        <v>79</v>
      </c>
      <c r="D3354" s="6" t="s">
        <v>108</v>
      </c>
      <c r="E3354" s="487">
        <v>9.1</v>
      </c>
      <c r="F3354" s="487">
        <v>6.05</v>
      </c>
      <c r="G3354" s="487">
        <v>3.05</v>
      </c>
      <c r="H3354" s="487">
        <v>0</v>
      </c>
      <c r="I3354" s="487">
        <v>0</v>
      </c>
      <c r="J3354" s="487">
        <v>0</v>
      </c>
    </row>
    <row r="3355" spans="1:10" x14ac:dyDescent="0.25">
      <c r="A3355" s="487">
        <v>98282</v>
      </c>
      <c r="B3355" s="6" t="s">
        <v>2563</v>
      </c>
      <c r="C3355" s="6" t="s">
        <v>79</v>
      </c>
      <c r="D3355" s="6" t="s">
        <v>108</v>
      </c>
      <c r="E3355" s="487">
        <v>9.31</v>
      </c>
      <c r="F3355" s="487">
        <v>6.15</v>
      </c>
      <c r="G3355" s="487">
        <v>3.16</v>
      </c>
      <c r="H3355" s="487">
        <v>0</v>
      </c>
      <c r="I3355" s="487">
        <v>0</v>
      </c>
      <c r="J3355" s="487">
        <v>0</v>
      </c>
    </row>
    <row r="3356" spans="1:10" x14ac:dyDescent="0.25">
      <c r="A3356" s="487">
        <v>98283</v>
      </c>
      <c r="B3356" s="6" t="s">
        <v>2564</v>
      </c>
      <c r="C3356" s="6" t="s">
        <v>79</v>
      </c>
      <c r="D3356" s="6" t="s">
        <v>108</v>
      </c>
      <c r="E3356" s="487">
        <v>10.26</v>
      </c>
      <c r="F3356" s="487">
        <v>6.23</v>
      </c>
      <c r="G3356" s="487">
        <v>4.03</v>
      </c>
      <c r="H3356" s="487">
        <v>0</v>
      </c>
      <c r="I3356" s="487">
        <v>0</v>
      </c>
      <c r="J3356" s="487">
        <v>0</v>
      </c>
    </row>
    <row r="3357" spans="1:10" x14ac:dyDescent="0.25">
      <c r="A3357" s="487">
        <v>98284</v>
      </c>
      <c r="B3357" s="6" t="s">
        <v>2565</v>
      </c>
      <c r="C3357" s="6" t="s">
        <v>79</v>
      </c>
      <c r="D3357" s="6" t="s">
        <v>108</v>
      </c>
      <c r="E3357" s="487">
        <v>10.89</v>
      </c>
      <c r="F3357" s="487">
        <v>6.31</v>
      </c>
      <c r="G3357" s="487">
        <v>4.58</v>
      </c>
      <c r="H3357" s="487">
        <v>0</v>
      </c>
      <c r="I3357" s="487">
        <v>0</v>
      </c>
      <c r="J3357" s="487">
        <v>0</v>
      </c>
    </row>
    <row r="3358" spans="1:10" x14ac:dyDescent="0.25">
      <c r="A3358" s="487">
        <v>98285</v>
      </c>
      <c r="B3358" s="6" t="s">
        <v>2566</v>
      </c>
      <c r="C3358" s="6" t="s">
        <v>79</v>
      </c>
      <c r="D3358" s="6" t="s">
        <v>108</v>
      </c>
      <c r="E3358" s="487">
        <v>11.75</v>
      </c>
      <c r="F3358" s="487">
        <v>6.34</v>
      </c>
      <c r="G3358" s="487">
        <v>5.41</v>
      </c>
      <c r="H3358" s="487">
        <v>0</v>
      </c>
      <c r="I3358" s="487">
        <v>0</v>
      </c>
      <c r="J3358" s="487">
        <v>0</v>
      </c>
    </row>
    <row r="3359" spans="1:10" x14ac:dyDescent="0.25">
      <c r="A3359" s="487">
        <v>98286</v>
      </c>
      <c r="B3359" s="6" t="s">
        <v>2567</v>
      </c>
      <c r="C3359" s="6" t="s">
        <v>79</v>
      </c>
      <c r="D3359" s="6" t="s">
        <v>108</v>
      </c>
      <c r="E3359" s="487">
        <v>16.03</v>
      </c>
      <c r="F3359" s="487">
        <v>7.2</v>
      </c>
      <c r="G3359" s="487">
        <v>8.83</v>
      </c>
      <c r="H3359" s="487">
        <v>0</v>
      </c>
      <c r="I3359" s="487">
        <v>0</v>
      </c>
      <c r="J3359" s="487">
        <v>0</v>
      </c>
    </row>
    <row r="3360" spans="1:10" x14ac:dyDescent="0.25">
      <c r="A3360" s="487">
        <v>98287</v>
      </c>
      <c r="B3360" s="6" t="s">
        <v>2568</v>
      </c>
      <c r="C3360" s="6" t="s">
        <v>79</v>
      </c>
      <c r="D3360" s="6" t="s">
        <v>108</v>
      </c>
      <c r="E3360" s="487">
        <v>1.58</v>
      </c>
      <c r="F3360" s="487">
        <v>0.64</v>
      </c>
      <c r="G3360" s="487">
        <v>0.94</v>
      </c>
      <c r="H3360" s="487">
        <v>0</v>
      </c>
      <c r="I3360" s="487">
        <v>0</v>
      </c>
      <c r="J3360" s="487">
        <v>0</v>
      </c>
    </row>
    <row r="3361" spans="1:10" x14ac:dyDescent="0.25">
      <c r="A3361" s="487">
        <v>98288</v>
      </c>
      <c r="B3361" s="6" t="s">
        <v>2569</v>
      </c>
      <c r="C3361" s="6" t="s">
        <v>79</v>
      </c>
      <c r="D3361" s="6" t="s">
        <v>108</v>
      </c>
      <c r="E3361" s="487">
        <v>2.4700000000000002</v>
      </c>
      <c r="F3361" s="487">
        <v>0.74</v>
      </c>
      <c r="G3361" s="487">
        <v>1.73</v>
      </c>
      <c r="H3361" s="487">
        <v>0</v>
      </c>
      <c r="I3361" s="487">
        <v>0</v>
      </c>
      <c r="J3361" s="487">
        <v>0</v>
      </c>
    </row>
    <row r="3362" spans="1:10" x14ac:dyDescent="0.25">
      <c r="A3362" s="487">
        <v>98289</v>
      </c>
      <c r="B3362" s="6" t="s">
        <v>2570</v>
      </c>
      <c r="C3362" s="6" t="s">
        <v>79</v>
      </c>
      <c r="D3362" s="6" t="s">
        <v>108</v>
      </c>
      <c r="E3362" s="487">
        <v>2.68</v>
      </c>
      <c r="F3362" s="487">
        <v>0.84</v>
      </c>
      <c r="G3362" s="487">
        <v>1.84</v>
      </c>
      <c r="H3362" s="487">
        <v>0</v>
      </c>
      <c r="I3362" s="487">
        <v>0</v>
      </c>
      <c r="J3362" s="487">
        <v>0</v>
      </c>
    </row>
    <row r="3363" spans="1:10" x14ac:dyDescent="0.25">
      <c r="A3363" s="487">
        <v>98290</v>
      </c>
      <c r="B3363" s="6" t="s">
        <v>2571</v>
      </c>
      <c r="C3363" s="6" t="s">
        <v>79</v>
      </c>
      <c r="D3363" s="6" t="s">
        <v>108</v>
      </c>
      <c r="E3363" s="487">
        <v>3.63</v>
      </c>
      <c r="F3363" s="487">
        <v>0.93</v>
      </c>
      <c r="G3363" s="487">
        <v>2.7</v>
      </c>
      <c r="H3363" s="487">
        <v>0</v>
      </c>
      <c r="I3363" s="487">
        <v>0</v>
      </c>
      <c r="J3363" s="487">
        <v>0</v>
      </c>
    </row>
    <row r="3364" spans="1:10" x14ac:dyDescent="0.25">
      <c r="A3364" s="487">
        <v>98291</v>
      </c>
      <c r="B3364" s="6" t="s">
        <v>2572</v>
      </c>
      <c r="C3364" s="6" t="s">
        <v>79</v>
      </c>
      <c r="D3364" s="6" t="s">
        <v>108</v>
      </c>
      <c r="E3364" s="487">
        <v>4.25</v>
      </c>
      <c r="F3364" s="487">
        <v>1</v>
      </c>
      <c r="G3364" s="487">
        <v>3.25</v>
      </c>
      <c r="H3364" s="487">
        <v>0</v>
      </c>
      <c r="I3364" s="487">
        <v>0</v>
      </c>
      <c r="J3364" s="487">
        <v>0</v>
      </c>
    </row>
    <row r="3365" spans="1:10" x14ac:dyDescent="0.25">
      <c r="A3365" s="487">
        <v>98292</v>
      </c>
      <c r="B3365" s="6" t="s">
        <v>2573</v>
      </c>
      <c r="C3365" s="6" t="s">
        <v>79</v>
      </c>
      <c r="D3365" s="6" t="s">
        <v>108</v>
      </c>
      <c r="E3365" s="487">
        <v>5.12</v>
      </c>
      <c r="F3365" s="487">
        <v>1.04</v>
      </c>
      <c r="G3365" s="487">
        <v>4.08</v>
      </c>
      <c r="H3365" s="487">
        <v>0</v>
      </c>
      <c r="I3365" s="487">
        <v>0</v>
      </c>
      <c r="J3365" s="487">
        <v>0</v>
      </c>
    </row>
    <row r="3366" spans="1:10" x14ac:dyDescent="0.25">
      <c r="A3366" s="487">
        <v>98293</v>
      </c>
      <c r="B3366" s="6" t="s">
        <v>2574</v>
      </c>
      <c r="C3366" s="6" t="s">
        <v>79</v>
      </c>
      <c r="D3366" s="6" t="s">
        <v>108</v>
      </c>
      <c r="E3366" s="487">
        <v>9.4</v>
      </c>
      <c r="F3366" s="487">
        <v>1.92</v>
      </c>
      <c r="G3366" s="487">
        <v>7.48</v>
      </c>
      <c r="H3366" s="487">
        <v>0</v>
      </c>
      <c r="I3366" s="487">
        <v>0</v>
      </c>
      <c r="J3366" s="487">
        <v>0</v>
      </c>
    </row>
    <row r="3367" spans="1:10" x14ac:dyDescent="0.25">
      <c r="A3367" s="487">
        <v>98400</v>
      </c>
      <c r="B3367" s="6" t="s">
        <v>2575</v>
      </c>
      <c r="C3367" s="6" t="s">
        <v>79</v>
      </c>
      <c r="D3367" s="6" t="s">
        <v>108</v>
      </c>
      <c r="E3367" s="487">
        <v>14.46</v>
      </c>
      <c r="F3367" s="487">
        <v>3.9</v>
      </c>
      <c r="G3367" s="487">
        <v>10.56</v>
      </c>
      <c r="H3367" s="487">
        <v>0</v>
      </c>
      <c r="I3367" s="487">
        <v>0</v>
      </c>
      <c r="J3367" s="487">
        <v>0</v>
      </c>
    </row>
    <row r="3368" spans="1:10" x14ac:dyDescent="0.25">
      <c r="A3368" s="487">
        <v>98401</v>
      </c>
      <c r="B3368" s="6" t="s">
        <v>2576</v>
      </c>
      <c r="C3368" s="6" t="s">
        <v>79</v>
      </c>
      <c r="D3368" s="6" t="s">
        <v>108</v>
      </c>
      <c r="E3368" s="487">
        <v>22.38</v>
      </c>
      <c r="F3368" s="487">
        <v>4.41</v>
      </c>
      <c r="G3368" s="487">
        <v>17.97</v>
      </c>
      <c r="H3368" s="487">
        <v>0</v>
      </c>
      <c r="I3368" s="487">
        <v>0</v>
      </c>
      <c r="J3368" s="487">
        <v>0</v>
      </c>
    </row>
    <row r="3369" spans="1:10" x14ac:dyDescent="0.25">
      <c r="A3369" s="487">
        <v>98402</v>
      </c>
      <c r="B3369" s="6" t="s">
        <v>2577</v>
      </c>
      <c r="C3369" s="6" t="s">
        <v>79</v>
      </c>
      <c r="D3369" s="6" t="s">
        <v>108</v>
      </c>
      <c r="E3369" s="487">
        <v>26.06</v>
      </c>
      <c r="F3369" s="487">
        <v>4.8499999999999996</v>
      </c>
      <c r="G3369" s="487">
        <v>21.21</v>
      </c>
      <c r="H3369" s="487">
        <v>0</v>
      </c>
      <c r="I3369" s="487">
        <v>0</v>
      </c>
      <c r="J3369" s="487">
        <v>0</v>
      </c>
    </row>
    <row r="3370" spans="1:10" x14ac:dyDescent="0.25">
      <c r="A3370" s="487">
        <v>100556</v>
      </c>
      <c r="B3370" s="6" t="s">
        <v>2578</v>
      </c>
      <c r="C3370" s="6" t="s">
        <v>40</v>
      </c>
      <c r="D3370" s="6" t="s">
        <v>108</v>
      </c>
      <c r="E3370" s="487">
        <v>42.75</v>
      </c>
      <c r="F3370" s="487">
        <v>14.71</v>
      </c>
      <c r="G3370" s="487">
        <v>28.04</v>
      </c>
      <c r="H3370" s="487">
        <v>0</v>
      </c>
      <c r="I3370" s="487">
        <v>0</v>
      </c>
      <c r="J3370" s="487">
        <v>0</v>
      </c>
    </row>
    <row r="3371" spans="1:10" x14ac:dyDescent="0.25">
      <c r="A3371" s="487">
        <v>100557</v>
      </c>
      <c r="B3371" s="6" t="s">
        <v>2579</v>
      </c>
      <c r="C3371" s="6" t="s">
        <v>40</v>
      </c>
      <c r="D3371" s="6" t="s">
        <v>108</v>
      </c>
      <c r="E3371" s="487">
        <v>508.29</v>
      </c>
      <c r="F3371" s="487">
        <v>43.91</v>
      </c>
      <c r="G3371" s="487">
        <v>464.38</v>
      </c>
      <c r="H3371" s="487">
        <v>0</v>
      </c>
      <c r="I3371" s="487">
        <v>0</v>
      </c>
      <c r="J3371" s="487">
        <v>0</v>
      </c>
    </row>
    <row r="3372" spans="1:10" x14ac:dyDescent="0.25">
      <c r="A3372" s="487">
        <v>100560</v>
      </c>
      <c r="B3372" s="6" t="s">
        <v>2580</v>
      </c>
      <c r="C3372" s="6" t="s">
        <v>40</v>
      </c>
      <c r="D3372" s="6" t="s">
        <v>108</v>
      </c>
      <c r="E3372" s="487">
        <v>115.82</v>
      </c>
      <c r="F3372" s="487">
        <v>38.19</v>
      </c>
      <c r="G3372" s="487">
        <v>77.63</v>
      </c>
      <c r="H3372" s="487">
        <v>0</v>
      </c>
      <c r="I3372" s="487">
        <v>0</v>
      </c>
      <c r="J3372" s="487">
        <v>0</v>
      </c>
    </row>
    <row r="3373" spans="1:10" x14ac:dyDescent="0.25">
      <c r="A3373" s="487">
        <v>100561</v>
      </c>
      <c r="B3373" s="6" t="s">
        <v>2581</v>
      </c>
      <c r="C3373" s="6" t="s">
        <v>40</v>
      </c>
      <c r="D3373" s="6" t="s">
        <v>108</v>
      </c>
      <c r="E3373" s="487">
        <v>206.87</v>
      </c>
      <c r="F3373" s="487">
        <v>43.6</v>
      </c>
      <c r="G3373" s="487">
        <v>163.27000000000001</v>
      </c>
      <c r="H3373" s="487">
        <v>0</v>
      </c>
      <c r="I3373" s="487">
        <v>0</v>
      </c>
      <c r="J3373" s="487">
        <v>0</v>
      </c>
    </row>
    <row r="3374" spans="1:10" x14ac:dyDescent="0.25">
      <c r="A3374" s="487">
        <v>100562</v>
      </c>
      <c r="B3374" s="6" t="s">
        <v>2582</v>
      </c>
      <c r="C3374" s="6" t="s">
        <v>40</v>
      </c>
      <c r="D3374" s="6" t="s">
        <v>108</v>
      </c>
      <c r="E3374" s="487">
        <v>316.95999999999998</v>
      </c>
      <c r="F3374" s="487">
        <v>49.74</v>
      </c>
      <c r="G3374" s="487">
        <v>267.22000000000003</v>
      </c>
      <c r="H3374" s="487">
        <v>0</v>
      </c>
      <c r="I3374" s="487">
        <v>0</v>
      </c>
      <c r="J3374" s="487">
        <v>0</v>
      </c>
    </row>
    <row r="3375" spans="1:10" x14ac:dyDescent="0.25">
      <c r="A3375" s="487">
        <v>100563</v>
      </c>
      <c r="B3375" s="6" t="s">
        <v>2583</v>
      </c>
      <c r="C3375" s="6" t="s">
        <v>40</v>
      </c>
      <c r="D3375" s="6" t="s">
        <v>108</v>
      </c>
      <c r="E3375" s="487">
        <v>454.11</v>
      </c>
      <c r="F3375" s="487">
        <v>56.63</v>
      </c>
      <c r="G3375" s="487">
        <v>397.48</v>
      </c>
      <c r="H3375" s="487">
        <v>0</v>
      </c>
      <c r="I3375" s="487">
        <v>0</v>
      </c>
      <c r="J3375" s="487">
        <v>0</v>
      </c>
    </row>
    <row r="3376" spans="1:10" x14ac:dyDescent="0.25">
      <c r="A3376" s="487">
        <v>101795</v>
      </c>
      <c r="B3376" s="6" t="s">
        <v>2584</v>
      </c>
      <c r="C3376" s="6" t="s">
        <v>40</v>
      </c>
      <c r="D3376" s="6" t="s">
        <v>437</v>
      </c>
      <c r="E3376" s="487">
        <v>592.52</v>
      </c>
      <c r="F3376" s="487">
        <v>215.92</v>
      </c>
      <c r="G3376" s="487">
        <v>370.36</v>
      </c>
      <c r="H3376" s="487">
        <v>5.81</v>
      </c>
      <c r="I3376" s="487">
        <v>0</v>
      </c>
      <c r="J3376" s="487">
        <v>0.43</v>
      </c>
    </row>
    <row r="3377" spans="1:10" x14ac:dyDescent="0.25">
      <c r="A3377" s="487">
        <v>101798</v>
      </c>
      <c r="B3377" s="6" t="s">
        <v>2585</v>
      </c>
      <c r="C3377" s="6" t="s">
        <v>40</v>
      </c>
      <c r="D3377" s="6" t="s">
        <v>437</v>
      </c>
      <c r="E3377" s="487">
        <v>375.81</v>
      </c>
      <c r="F3377" s="487">
        <v>34.840000000000003</v>
      </c>
      <c r="G3377" s="487">
        <v>340.97</v>
      </c>
      <c r="H3377" s="487">
        <v>0</v>
      </c>
      <c r="I3377" s="487">
        <v>0</v>
      </c>
      <c r="J3377" s="487">
        <v>0</v>
      </c>
    </row>
    <row r="3378" spans="1:10" x14ac:dyDescent="0.25">
      <c r="A3378" s="487">
        <v>101799</v>
      </c>
      <c r="B3378" s="6" t="s">
        <v>2586</v>
      </c>
      <c r="C3378" s="6" t="s">
        <v>40</v>
      </c>
      <c r="D3378" s="6" t="s">
        <v>437</v>
      </c>
      <c r="E3378" s="487">
        <v>911.91</v>
      </c>
      <c r="F3378" s="487">
        <v>57.5</v>
      </c>
      <c r="G3378" s="487">
        <v>854.41</v>
      </c>
      <c r="H3378" s="487">
        <v>0</v>
      </c>
      <c r="I3378" s="487">
        <v>0</v>
      </c>
      <c r="J3378" s="487">
        <v>0</v>
      </c>
    </row>
    <row r="3379" spans="1:10" x14ac:dyDescent="0.25">
      <c r="A3379" s="487">
        <v>98397</v>
      </c>
      <c r="B3379" s="6" t="s">
        <v>2587</v>
      </c>
      <c r="C3379" s="6" t="s">
        <v>87</v>
      </c>
      <c r="D3379" s="6" t="s">
        <v>108</v>
      </c>
      <c r="E3379" s="487">
        <v>13.45</v>
      </c>
      <c r="F3379" s="487">
        <v>5.45</v>
      </c>
      <c r="G3379" s="487">
        <v>8</v>
      </c>
      <c r="H3379" s="487">
        <v>0</v>
      </c>
      <c r="I3379" s="487">
        <v>0</v>
      </c>
      <c r="J3379" s="487">
        <v>0</v>
      </c>
    </row>
    <row r="3380" spans="1:10" x14ac:dyDescent="0.25">
      <c r="A3380" s="487">
        <v>103244</v>
      </c>
      <c r="B3380" s="6" t="s">
        <v>10104</v>
      </c>
      <c r="C3380" s="6" t="s">
        <v>40</v>
      </c>
      <c r="D3380" s="6" t="s">
        <v>437</v>
      </c>
      <c r="E3380" s="488">
        <v>2107.48</v>
      </c>
      <c r="F3380" s="487">
        <v>97.15</v>
      </c>
      <c r="G3380" s="487">
        <v>115.87</v>
      </c>
      <c r="H3380" s="488">
        <v>1894.46</v>
      </c>
      <c r="I3380" s="487">
        <v>0</v>
      </c>
      <c r="J3380" s="487">
        <v>0</v>
      </c>
    </row>
    <row r="3381" spans="1:10" x14ac:dyDescent="0.25">
      <c r="A3381" s="487">
        <v>103245</v>
      </c>
      <c r="B3381" s="6" t="s">
        <v>10105</v>
      </c>
      <c r="C3381" s="6" t="s">
        <v>40</v>
      </c>
      <c r="D3381" s="6" t="s">
        <v>437</v>
      </c>
      <c r="E3381" s="488">
        <v>1671.46</v>
      </c>
      <c r="F3381" s="487">
        <v>97.15</v>
      </c>
      <c r="G3381" s="487">
        <v>115.87</v>
      </c>
      <c r="H3381" s="488">
        <v>1458.44</v>
      </c>
      <c r="I3381" s="487">
        <v>0</v>
      </c>
      <c r="J3381" s="487">
        <v>0</v>
      </c>
    </row>
    <row r="3382" spans="1:10" x14ac:dyDescent="0.25">
      <c r="A3382" s="487">
        <v>103246</v>
      </c>
      <c r="B3382" s="6" t="s">
        <v>10106</v>
      </c>
      <c r="C3382" s="6" t="s">
        <v>40</v>
      </c>
      <c r="D3382" s="6" t="s">
        <v>437</v>
      </c>
      <c r="E3382" s="488">
        <v>1818.91</v>
      </c>
      <c r="F3382" s="487">
        <v>97.15</v>
      </c>
      <c r="G3382" s="487">
        <v>115.87</v>
      </c>
      <c r="H3382" s="488">
        <v>1605.89</v>
      </c>
      <c r="I3382" s="487">
        <v>0</v>
      </c>
      <c r="J3382" s="487">
        <v>0</v>
      </c>
    </row>
    <row r="3383" spans="1:10" x14ac:dyDescent="0.25">
      <c r="A3383" s="487">
        <v>103247</v>
      </c>
      <c r="B3383" s="6" t="s">
        <v>10107</v>
      </c>
      <c r="C3383" s="6" t="s">
        <v>40</v>
      </c>
      <c r="D3383" s="6" t="s">
        <v>437</v>
      </c>
      <c r="E3383" s="488">
        <v>2334.2600000000002</v>
      </c>
      <c r="F3383" s="487">
        <v>97.15</v>
      </c>
      <c r="G3383" s="487">
        <v>115.87</v>
      </c>
      <c r="H3383" s="488">
        <v>2121.2399999999998</v>
      </c>
      <c r="I3383" s="487">
        <v>0</v>
      </c>
      <c r="J3383" s="487">
        <v>0</v>
      </c>
    </row>
    <row r="3384" spans="1:10" x14ac:dyDescent="0.25">
      <c r="A3384" s="487">
        <v>103248</v>
      </c>
      <c r="B3384" s="6" t="s">
        <v>10108</v>
      </c>
      <c r="C3384" s="6" t="s">
        <v>40</v>
      </c>
      <c r="D3384" s="6" t="s">
        <v>437</v>
      </c>
      <c r="E3384" s="488">
        <v>1915.46</v>
      </c>
      <c r="F3384" s="487">
        <v>97.15</v>
      </c>
      <c r="G3384" s="487">
        <v>115.87</v>
      </c>
      <c r="H3384" s="488">
        <v>1702.44</v>
      </c>
      <c r="I3384" s="487">
        <v>0</v>
      </c>
      <c r="J3384" s="487">
        <v>0</v>
      </c>
    </row>
    <row r="3385" spans="1:10" x14ac:dyDescent="0.25">
      <c r="A3385" s="487">
        <v>103249</v>
      </c>
      <c r="B3385" s="6" t="s">
        <v>10109</v>
      </c>
      <c r="C3385" s="6" t="s">
        <v>40</v>
      </c>
      <c r="D3385" s="6" t="s">
        <v>437</v>
      </c>
      <c r="E3385" s="488">
        <v>2054.62</v>
      </c>
      <c r="F3385" s="487">
        <v>97.15</v>
      </c>
      <c r="G3385" s="487">
        <v>115.87</v>
      </c>
      <c r="H3385" s="488">
        <v>1841.6</v>
      </c>
      <c r="I3385" s="487">
        <v>0</v>
      </c>
      <c r="J3385" s="487">
        <v>0</v>
      </c>
    </row>
    <row r="3386" spans="1:10" x14ac:dyDescent="0.25">
      <c r="A3386" s="487">
        <v>103250</v>
      </c>
      <c r="B3386" s="6" t="s">
        <v>10110</v>
      </c>
      <c r="C3386" s="6" t="s">
        <v>40</v>
      </c>
      <c r="D3386" s="6" t="s">
        <v>437</v>
      </c>
      <c r="E3386" s="488">
        <v>3372.02</v>
      </c>
      <c r="F3386" s="487">
        <v>105.03</v>
      </c>
      <c r="G3386" s="487">
        <v>117.89</v>
      </c>
      <c r="H3386" s="488">
        <v>3149.1</v>
      </c>
      <c r="I3386" s="487">
        <v>0</v>
      </c>
      <c r="J3386" s="487">
        <v>0</v>
      </c>
    </row>
    <row r="3387" spans="1:10" x14ac:dyDescent="0.25">
      <c r="A3387" s="487">
        <v>103251</v>
      </c>
      <c r="B3387" s="6" t="s">
        <v>10111</v>
      </c>
      <c r="C3387" s="6" t="s">
        <v>40</v>
      </c>
      <c r="D3387" s="6" t="s">
        <v>437</v>
      </c>
      <c r="E3387" s="488">
        <v>2672.55</v>
      </c>
      <c r="F3387" s="487">
        <v>105.03</v>
      </c>
      <c r="G3387" s="487">
        <v>117.89</v>
      </c>
      <c r="H3387" s="488">
        <v>2449.63</v>
      </c>
      <c r="I3387" s="487">
        <v>0</v>
      </c>
      <c r="J3387" s="487">
        <v>0</v>
      </c>
    </row>
    <row r="3388" spans="1:10" x14ac:dyDescent="0.25">
      <c r="A3388" s="487">
        <v>103252</v>
      </c>
      <c r="B3388" s="6" t="s">
        <v>10112</v>
      </c>
      <c r="C3388" s="6" t="s">
        <v>40</v>
      </c>
      <c r="D3388" s="6" t="s">
        <v>437</v>
      </c>
      <c r="E3388" s="488">
        <v>2954.63</v>
      </c>
      <c r="F3388" s="487">
        <v>105.03</v>
      </c>
      <c r="G3388" s="487">
        <v>117.89</v>
      </c>
      <c r="H3388" s="488">
        <v>2731.71</v>
      </c>
      <c r="I3388" s="487">
        <v>0</v>
      </c>
      <c r="J3388" s="487">
        <v>0</v>
      </c>
    </row>
    <row r="3389" spans="1:10" x14ac:dyDescent="0.25">
      <c r="A3389" s="487">
        <v>103253</v>
      </c>
      <c r="B3389" s="6" t="s">
        <v>10113</v>
      </c>
      <c r="C3389" s="6" t="s">
        <v>40</v>
      </c>
      <c r="D3389" s="6" t="s">
        <v>437</v>
      </c>
      <c r="E3389" s="488">
        <v>4581.04</v>
      </c>
      <c r="F3389" s="487">
        <v>109.64</v>
      </c>
      <c r="G3389" s="487">
        <v>119.13</v>
      </c>
      <c r="H3389" s="488">
        <v>4352.2700000000004</v>
      </c>
      <c r="I3389" s="487">
        <v>0</v>
      </c>
      <c r="J3389" s="487">
        <v>0</v>
      </c>
    </row>
    <row r="3390" spans="1:10" x14ac:dyDescent="0.25">
      <c r="A3390" s="487">
        <v>103254</v>
      </c>
      <c r="B3390" s="6" t="s">
        <v>10114</v>
      </c>
      <c r="C3390" s="6" t="s">
        <v>40</v>
      </c>
      <c r="D3390" s="6" t="s">
        <v>437</v>
      </c>
      <c r="E3390" s="488">
        <v>3437.49</v>
      </c>
      <c r="F3390" s="487">
        <v>109.64</v>
      </c>
      <c r="G3390" s="487">
        <v>119.13</v>
      </c>
      <c r="H3390" s="488">
        <v>3208.72</v>
      </c>
      <c r="I3390" s="487">
        <v>0</v>
      </c>
      <c r="J3390" s="487">
        <v>0</v>
      </c>
    </row>
    <row r="3391" spans="1:10" x14ac:dyDescent="0.25">
      <c r="A3391" s="487">
        <v>103255</v>
      </c>
      <c r="B3391" s="6" t="s">
        <v>10115</v>
      </c>
      <c r="C3391" s="6" t="s">
        <v>40</v>
      </c>
      <c r="D3391" s="6" t="s">
        <v>437</v>
      </c>
      <c r="E3391" s="488">
        <v>3840.96</v>
      </c>
      <c r="F3391" s="487">
        <v>109.64</v>
      </c>
      <c r="G3391" s="487">
        <v>119.13</v>
      </c>
      <c r="H3391" s="488">
        <v>3612.19</v>
      </c>
      <c r="I3391" s="487">
        <v>0</v>
      </c>
      <c r="J3391" s="487">
        <v>0</v>
      </c>
    </row>
    <row r="3392" spans="1:10" x14ac:dyDescent="0.25">
      <c r="A3392" s="487">
        <v>103256</v>
      </c>
      <c r="B3392" s="6" t="s">
        <v>10116</v>
      </c>
      <c r="C3392" s="6" t="s">
        <v>40</v>
      </c>
      <c r="D3392" s="6" t="s">
        <v>437</v>
      </c>
      <c r="E3392" s="488">
        <v>8475.9500000000007</v>
      </c>
      <c r="F3392" s="487">
        <v>161.13999999999999</v>
      </c>
      <c r="G3392" s="487">
        <v>148.13999999999999</v>
      </c>
      <c r="H3392" s="488">
        <v>8166.67</v>
      </c>
      <c r="I3392" s="487">
        <v>0</v>
      </c>
      <c r="J3392" s="487">
        <v>0</v>
      </c>
    </row>
    <row r="3393" spans="1:10" x14ac:dyDescent="0.25">
      <c r="A3393" s="487">
        <v>103257</v>
      </c>
      <c r="B3393" s="6" t="s">
        <v>10117</v>
      </c>
      <c r="C3393" s="6" t="s">
        <v>40</v>
      </c>
      <c r="D3393" s="6" t="s">
        <v>437</v>
      </c>
      <c r="E3393" s="488">
        <v>4864.42</v>
      </c>
      <c r="F3393" s="487">
        <v>161.13999999999999</v>
      </c>
      <c r="G3393" s="487">
        <v>139.69</v>
      </c>
      <c r="H3393" s="488">
        <v>4563.59</v>
      </c>
      <c r="I3393" s="487">
        <v>0</v>
      </c>
      <c r="J3393" s="487">
        <v>0</v>
      </c>
    </row>
    <row r="3394" spans="1:10" x14ac:dyDescent="0.25">
      <c r="A3394" s="487">
        <v>103258</v>
      </c>
      <c r="B3394" s="6" t="s">
        <v>10118</v>
      </c>
      <c r="C3394" s="6" t="s">
        <v>40</v>
      </c>
      <c r="D3394" s="6" t="s">
        <v>437</v>
      </c>
      <c r="E3394" s="488">
        <v>9470.19</v>
      </c>
      <c r="F3394" s="487">
        <v>165.41</v>
      </c>
      <c r="G3394" s="487">
        <v>149.22999999999999</v>
      </c>
      <c r="H3394" s="488">
        <v>9155.5499999999993</v>
      </c>
      <c r="I3394" s="487">
        <v>0</v>
      </c>
      <c r="J3394" s="487">
        <v>0</v>
      </c>
    </row>
    <row r="3395" spans="1:10" x14ac:dyDescent="0.25">
      <c r="A3395" s="487">
        <v>103259</v>
      </c>
      <c r="B3395" s="6" t="s">
        <v>10119</v>
      </c>
      <c r="C3395" s="6" t="s">
        <v>40</v>
      </c>
      <c r="D3395" s="6" t="s">
        <v>437</v>
      </c>
      <c r="E3395" s="488">
        <v>5128.3599999999997</v>
      </c>
      <c r="F3395" s="487">
        <v>165.41</v>
      </c>
      <c r="G3395" s="487">
        <v>149.22999999999999</v>
      </c>
      <c r="H3395" s="488">
        <v>4813.72</v>
      </c>
      <c r="I3395" s="487">
        <v>0</v>
      </c>
      <c r="J3395" s="487">
        <v>0</v>
      </c>
    </row>
    <row r="3396" spans="1:10" x14ac:dyDescent="0.25">
      <c r="A3396" s="487">
        <v>103260</v>
      </c>
      <c r="B3396" s="6" t="s">
        <v>10120</v>
      </c>
      <c r="C3396" s="6" t="s">
        <v>40</v>
      </c>
      <c r="D3396" s="6" t="s">
        <v>437</v>
      </c>
      <c r="E3396" s="488">
        <v>5266.53</v>
      </c>
      <c r="F3396" s="487">
        <v>165.41</v>
      </c>
      <c r="G3396" s="487">
        <v>149.22999999999999</v>
      </c>
      <c r="H3396" s="488">
        <v>4951.8900000000003</v>
      </c>
      <c r="I3396" s="487">
        <v>0</v>
      </c>
      <c r="J3396" s="487">
        <v>0</v>
      </c>
    </row>
    <row r="3397" spans="1:10" x14ac:dyDescent="0.25">
      <c r="A3397" s="487">
        <v>103261</v>
      </c>
      <c r="B3397" s="6" t="s">
        <v>10121</v>
      </c>
      <c r="C3397" s="6" t="s">
        <v>40</v>
      </c>
      <c r="D3397" s="6" t="s">
        <v>437</v>
      </c>
      <c r="E3397" s="488">
        <v>10678.88</v>
      </c>
      <c r="F3397" s="487">
        <v>181.61</v>
      </c>
      <c r="G3397" s="487">
        <v>153.47999999999999</v>
      </c>
      <c r="H3397" s="488">
        <v>10343.790000000001</v>
      </c>
      <c r="I3397" s="487">
        <v>0</v>
      </c>
      <c r="J3397" s="487">
        <v>0</v>
      </c>
    </row>
    <row r="3398" spans="1:10" x14ac:dyDescent="0.25">
      <c r="A3398" s="487">
        <v>103262</v>
      </c>
      <c r="B3398" s="6" t="s">
        <v>10122</v>
      </c>
      <c r="C3398" s="6" t="s">
        <v>40</v>
      </c>
      <c r="D3398" s="6" t="s">
        <v>437</v>
      </c>
      <c r="E3398" s="488">
        <v>6722.88</v>
      </c>
      <c r="F3398" s="487">
        <v>181.61</v>
      </c>
      <c r="G3398" s="487">
        <v>153.47999999999999</v>
      </c>
      <c r="H3398" s="488">
        <v>6387.79</v>
      </c>
      <c r="I3398" s="487">
        <v>0</v>
      </c>
      <c r="J3398" s="487">
        <v>0</v>
      </c>
    </row>
    <row r="3399" spans="1:10" x14ac:dyDescent="0.25">
      <c r="A3399" s="487">
        <v>103263</v>
      </c>
      <c r="B3399" s="6" t="s">
        <v>10123</v>
      </c>
      <c r="C3399" s="6" t="s">
        <v>40</v>
      </c>
      <c r="D3399" s="6" t="s">
        <v>437</v>
      </c>
      <c r="E3399" s="488">
        <v>14823.26</v>
      </c>
      <c r="F3399" s="487">
        <v>236.94</v>
      </c>
      <c r="G3399" s="487">
        <v>96.9</v>
      </c>
      <c r="H3399" s="488">
        <v>14487.12</v>
      </c>
      <c r="I3399" s="487">
        <v>0</v>
      </c>
      <c r="J3399" s="487">
        <v>2.2999999999999998</v>
      </c>
    </row>
    <row r="3400" spans="1:10" x14ac:dyDescent="0.25">
      <c r="A3400" s="487">
        <v>103264</v>
      </c>
      <c r="B3400" s="6" t="s">
        <v>10124</v>
      </c>
      <c r="C3400" s="6" t="s">
        <v>40</v>
      </c>
      <c r="D3400" s="6" t="s">
        <v>437</v>
      </c>
      <c r="E3400" s="488">
        <v>8346.15</v>
      </c>
      <c r="F3400" s="487">
        <v>236.94</v>
      </c>
      <c r="G3400" s="487">
        <v>96.9</v>
      </c>
      <c r="H3400" s="488">
        <v>8010.01</v>
      </c>
      <c r="I3400" s="487">
        <v>0</v>
      </c>
      <c r="J3400" s="487">
        <v>2.2999999999999998</v>
      </c>
    </row>
    <row r="3401" spans="1:10" x14ac:dyDescent="0.25">
      <c r="A3401" s="487">
        <v>103265</v>
      </c>
      <c r="B3401" s="6" t="s">
        <v>10125</v>
      </c>
      <c r="C3401" s="6" t="s">
        <v>40</v>
      </c>
      <c r="D3401" s="6" t="s">
        <v>437</v>
      </c>
      <c r="E3401" s="488">
        <v>17855.060000000001</v>
      </c>
      <c r="F3401" s="487">
        <v>236.94</v>
      </c>
      <c r="G3401" s="487">
        <v>96.9</v>
      </c>
      <c r="H3401" s="488">
        <v>17518.919999999998</v>
      </c>
      <c r="I3401" s="487">
        <v>0</v>
      </c>
      <c r="J3401" s="487">
        <v>2.2999999999999998</v>
      </c>
    </row>
    <row r="3402" spans="1:10" x14ac:dyDescent="0.25">
      <c r="A3402" s="487">
        <v>103266</v>
      </c>
      <c r="B3402" s="6" t="s">
        <v>10126</v>
      </c>
      <c r="C3402" s="6" t="s">
        <v>40</v>
      </c>
      <c r="D3402" s="6" t="s">
        <v>437</v>
      </c>
      <c r="E3402" s="488">
        <v>9312.31</v>
      </c>
      <c r="F3402" s="487">
        <v>236.94</v>
      </c>
      <c r="G3402" s="487">
        <v>96.9</v>
      </c>
      <c r="H3402" s="488">
        <v>8976.17</v>
      </c>
      <c r="I3402" s="487">
        <v>0</v>
      </c>
      <c r="J3402" s="487">
        <v>2.2999999999999998</v>
      </c>
    </row>
    <row r="3403" spans="1:10" x14ac:dyDescent="0.25">
      <c r="A3403" s="487">
        <v>103267</v>
      </c>
      <c r="B3403" s="6" t="s">
        <v>10127</v>
      </c>
      <c r="C3403" s="6" t="s">
        <v>40</v>
      </c>
      <c r="D3403" s="6" t="s">
        <v>437</v>
      </c>
      <c r="E3403" s="488">
        <v>5313.14</v>
      </c>
      <c r="F3403" s="487">
        <v>165.34</v>
      </c>
      <c r="G3403" s="487">
        <v>141.83000000000001</v>
      </c>
      <c r="H3403" s="488">
        <v>5005.97</v>
      </c>
      <c r="I3403" s="487">
        <v>0</v>
      </c>
      <c r="J3403" s="487">
        <v>0</v>
      </c>
    </row>
    <row r="3404" spans="1:10" x14ac:dyDescent="0.25">
      <c r="A3404" s="487">
        <v>103268</v>
      </c>
      <c r="B3404" s="6" t="s">
        <v>10128</v>
      </c>
      <c r="C3404" s="6" t="s">
        <v>40</v>
      </c>
      <c r="D3404" s="6" t="s">
        <v>437</v>
      </c>
      <c r="E3404" s="488">
        <v>6297.25</v>
      </c>
      <c r="F3404" s="487">
        <v>165.34</v>
      </c>
      <c r="G3404" s="487">
        <v>141.83000000000001</v>
      </c>
      <c r="H3404" s="488">
        <v>5990.08</v>
      </c>
      <c r="I3404" s="487">
        <v>0</v>
      </c>
      <c r="J3404" s="487">
        <v>0</v>
      </c>
    </row>
    <row r="3405" spans="1:10" x14ac:dyDescent="0.25">
      <c r="A3405" s="487">
        <v>103269</v>
      </c>
      <c r="B3405" s="6" t="s">
        <v>10129</v>
      </c>
      <c r="C3405" s="6" t="s">
        <v>40</v>
      </c>
      <c r="D3405" s="6" t="s">
        <v>437</v>
      </c>
      <c r="E3405" s="488">
        <v>6519.59</v>
      </c>
      <c r="F3405" s="487">
        <v>171.89</v>
      </c>
      <c r="G3405" s="487">
        <v>143.54</v>
      </c>
      <c r="H3405" s="488">
        <v>6204.16</v>
      </c>
      <c r="I3405" s="487">
        <v>0</v>
      </c>
      <c r="J3405" s="487">
        <v>0</v>
      </c>
    </row>
    <row r="3406" spans="1:10" x14ac:dyDescent="0.25">
      <c r="A3406" s="487">
        <v>103270</v>
      </c>
      <c r="B3406" s="6" t="s">
        <v>10130</v>
      </c>
      <c r="C3406" s="6" t="s">
        <v>40</v>
      </c>
      <c r="D3406" s="6" t="s">
        <v>437</v>
      </c>
      <c r="E3406" s="488">
        <v>6765.44</v>
      </c>
      <c r="F3406" s="487">
        <v>171.89</v>
      </c>
      <c r="G3406" s="487">
        <v>143.54</v>
      </c>
      <c r="H3406" s="488">
        <v>6450.01</v>
      </c>
      <c r="I3406" s="487">
        <v>0</v>
      </c>
      <c r="J3406" s="487">
        <v>0</v>
      </c>
    </row>
    <row r="3407" spans="1:10" x14ac:dyDescent="0.25">
      <c r="A3407" s="487">
        <v>103271</v>
      </c>
      <c r="B3407" s="6" t="s">
        <v>10131</v>
      </c>
      <c r="C3407" s="6" t="s">
        <v>40</v>
      </c>
      <c r="D3407" s="6" t="s">
        <v>437</v>
      </c>
      <c r="E3407" s="488">
        <v>9567.39</v>
      </c>
      <c r="F3407" s="487">
        <v>197.88</v>
      </c>
      <c r="G3407" s="487">
        <v>150.31</v>
      </c>
      <c r="H3407" s="488">
        <v>9219.2000000000007</v>
      </c>
      <c r="I3407" s="487">
        <v>0</v>
      </c>
      <c r="J3407" s="487">
        <v>0</v>
      </c>
    </row>
    <row r="3408" spans="1:10" x14ac:dyDescent="0.25">
      <c r="A3408" s="487">
        <v>103272</v>
      </c>
      <c r="B3408" s="6" t="s">
        <v>10132</v>
      </c>
      <c r="C3408" s="6" t="s">
        <v>40</v>
      </c>
      <c r="D3408" s="6" t="s">
        <v>437</v>
      </c>
      <c r="E3408" s="488">
        <v>9880.0300000000007</v>
      </c>
      <c r="F3408" s="487">
        <v>197.88</v>
      </c>
      <c r="G3408" s="487">
        <v>150.31</v>
      </c>
      <c r="H3408" s="488">
        <v>9531.84</v>
      </c>
      <c r="I3408" s="487">
        <v>0</v>
      </c>
      <c r="J3408" s="487">
        <v>0</v>
      </c>
    </row>
    <row r="3409" spans="1:10" x14ac:dyDescent="0.25">
      <c r="A3409" s="487">
        <v>103273</v>
      </c>
      <c r="B3409" s="6" t="s">
        <v>10133</v>
      </c>
      <c r="C3409" s="6" t="s">
        <v>40</v>
      </c>
      <c r="D3409" s="6" t="s">
        <v>437</v>
      </c>
      <c r="E3409" s="488">
        <v>10178.92</v>
      </c>
      <c r="F3409" s="487">
        <v>255.02</v>
      </c>
      <c r="G3409" s="487">
        <v>94.22</v>
      </c>
      <c r="H3409" s="488">
        <v>9827.3799999999992</v>
      </c>
      <c r="I3409" s="487">
        <v>0</v>
      </c>
      <c r="J3409" s="487">
        <v>2.2999999999999998</v>
      </c>
    </row>
    <row r="3410" spans="1:10" x14ac:dyDescent="0.25">
      <c r="A3410" s="487">
        <v>103274</v>
      </c>
      <c r="B3410" s="6" t="s">
        <v>10134</v>
      </c>
      <c r="C3410" s="6" t="s">
        <v>40</v>
      </c>
      <c r="D3410" s="6" t="s">
        <v>437</v>
      </c>
      <c r="E3410" s="488">
        <v>11649.3</v>
      </c>
      <c r="F3410" s="487">
        <v>255.02</v>
      </c>
      <c r="G3410" s="487">
        <v>94.22</v>
      </c>
      <c r="H3410" s="488">
        <v>11297.76</v>
      </c>
      <c r="I3410" s="487">
        <v>0</v>
      </c>
      <c r="J3410" s="487">
        <v>2.2999999999999998</v>
      </c>
    </row>
    <row r="3411" spans="1:10" x14ac:dyDescent="0.25">
      <c r="A3411" s="487">
        <v>103275</v>
      </c>
      <c r="B3411" s="6" t="s">
        <v>10135</v>
      </c>
      <c r="C3411" s="6" t="s">
        <v>40</v>
      </c>
      <c r="D3411" s="6" t="s">
        <v>437</v>
      </c>
      <c r="E3411" s="488">
        <v>11589.27</v>
      </c>
      <c r="F3411" s="487">
        <v>255.02</v>
      </c>
      <c r="G3411" s="487">
        <v>94.22</v>
      </c>
      <c r="H3411" s="488">
        <v>11237.73</v>
      </c>
      <c r="I3411" s="487">
        <v>0</v>
      </c>
      <c r="J3411" s="487">
        <v>2.2999999999999998</v>
      </c>
    </row>
    <row r="3412" spans="1:10" x14ac:dyDescent="0.25">
      <c r="A3412" s="487">
        <v>103276</v>
      </c>
      <c r="B3412" s="6" t="s">
        <v>10136</v>
      </c>
      <c r="C3412" s="6" t="s">
        <v>40</v>
      </c>
      <c r="D3412" s="6" t="s">
        <v>437</v>
      </c>
      <c r="E3412" s="488">
        <v>12157.96</v>
      </c>
      <c r="F3412" s="487">
        <v>255.02</v>
      </c>
      <c r="G3412" s="487">
        <v>94.22</v>
      </c>
      <c r="H3412" s="488">
        <v>11806.42</v>
      </c>
      <c r="I3412" s="487">
        <v>0</v>
      </c>
      <c r="J3412" s="487">
        <v>2.2999999999999998</v>
      </c>
    </row>
    <row r="3413" spans="1:10" x14ac:dyDescent="0.25">
      <c r="A3413" s="487">
        <v>103277</v>
      </c>
      <c r="B3413" s="6" t="s">
        <v>10137</v>
      </c>
      <c r="C3413" s="6" t="s">
        <v>40</v>
      </c>
      <c r="D3413" s="6" t="s">
        <v>108</v>
      </c>
      <c r="E3413" s="488">
        <v>22419.77</v>
      </c>
      <c r="F3413" s="487">
        <v>316.08999999999997</v>
      </c>
      <c r="G3413" s="487">
        <v>85.15</v>
      </c>
      <c r="H3413" s="488">
        <v>22013.93</v>
      </c>
      <c r="I3413" s="487">
        <v>0</v>
      </c>
      <c r="J3413" s="487">
        <v>4.5999999999999996</v>
      </c>
    </row>
    <row r="3414" spans="1:10" x14ac:dyDescent="0.25">
      <c r="A3414" s="487">
        <v>103278</v>
      </c>
      <c r="B3414" s="6" t="s">
        <v>10138</v>
      </c>
      <c r="C3414" s="6" t="s">
        <v>40</v>
      </c>
      <c r="D3414" s="6" t="s">
        <v>108</v>
      </c>
      <c r="E3414" s="488">
        <v>28668.94</v>
      </c>
      <c r="F3414" s="487">
        <v>324.64999999999998</v>
      </c>
      <c r="G3414" s="487">
        <v>87.36</v>
      </c>
      <c r="H3414" s="488">
        <v>28252.33</v>
      </c>
      <c r="I3414" s="487">
        <v>0</v>
      </c>
      <c r="J3414" s="487">
        <v>4.5999999999999996</v>
      </c>
    </row>
    <row r="3415" spans="1:10" x14ac:dyDescent="0.25">
      <c r="A3415" s="487">
        <v>103288</v>
      </c>
      <c r="B3415" s="6" t="s">
        <v>2588</v>
      </c>
      <c r="C3415" s="6" t="s">
        <v>40</v>
      </c>
      <c r="D3415" s="6" t="s">
        <v>108</v>
      </c>
      <c r="E3415" s="487">
        <v>15.65</v>
      </c>
      <c r="F3415" s="487">
        <v>11.73</v>
      </c>
      <c r="G3415" s="487">
        <v>3.92</v>
      </c>
      <c r="H3415" s="487">
        <v>0</v>
      </c>
      <c r="I3415" s="487">
        <v>0</v>
      </c>
      <c r="J3415" s="487">
        <v>0</v>
      </c>
    </row>
    <row r="3416" spans="1:10" x14ac:dyDescent="0.25">
      <c r="A3416" s="487">
        <v>103289</v>
      </c>
      <c r="B3416" s="6" t="s">
        <v>2589</v>
      </c>
      <c r="C3416" s="6" t="s">
        <v>79</v>
      </c>
      <c r="D3416" s="6" t="s">
        <v>437</v>
      </c>
      <c r="E3416" s="487">
        <v>29.98</v>
      </c>
      <c r="F3416" s="487">
        <v>4.1399999999999997</v>
      </c>
      <c r="G3416" s="487">
        <v>25.84</v>
      </c>
      <c r="H3416" s="487">
        <v>0</v>
      </c>
      <c r="I3416" s="487">
        <v>0</v>
      </c>
      <c r="J3416" s="487">
        <v>0</v>
      </c>
    </row>
    <row r="3417" spans="1:10" x14ac:dyDescent="0.25">
      <c r="A3417" s="487">
        <v>103290</v>
      </c>
      <c r="B3417" s="6" t="s">
        <v>2590</v>
      </c>
      <c r="C3417" s="6" t="s">
        <v>79</v>
      </c>
      <c r="D3417" s="6" t="s">
        <v>437</v>
      </c>
      <c r="E3417" s="487">
        <v>46.56</v>
      </c>
      <c r="F3417" s="487">
        <v>4.4000000000000004</v>
      </c>
      <c r="G3417" s="487">
        <v>42.16</v>
      </c>
      <c r="H3417" s="487">
        <v>0</v>
      </c>
      <c r="I3417" s="487">
        <v>0</v>
      </c>
      <c r="J3417" s="487">
        <v>0</v>
      </c>
    </row>
    <row r="3418" spans="1:10" x14ac:dyDescent="0.25">
      <c r="A3418" s="487">
        <v>103291</v>
      </c>
      <c r="B3418" s="6" t="s">
        <v>2591</v>
      </c>
      <c r="C3418" s="6" t="s">
        <v>79</v>
      </c>
      <c r="D3418" s="6" t="s">
        <v>437</v>
      </c>
      <c r="E3418" s="487">
        <v>57.94</v>
      </c>
      <c r="F3418" s="487">
        <v>4.6399999999999997</v>
      </c>
      <c r="G3418" s="487">
        <v>53.3</v>
      </c>
      <c r="H3418" s="487">
        <v>0</v>
      </c>
      <c r="I3418" s="487">
        <v>0</v>
      </c>
      <c r="J3418" s="487">
        <v>0</v>
      </c>
    </row>
    <row r="3419" spans="1:10" x14ac:dyDescent="0.25">
      <c r="A3419" s="487">
        <v>103292</v>
      </c>
      <c r="B3419" s="6" t="s">
        <v>2592</v>
      </c>
      <c r="C3419" s="6" t="s">
        <v>79</v>
      </c>
      <c r="D3419" s="6" t="s">
        <v>437</v>
      </c>
      <c r="E3419" s="487">
        <v>69.709999999999994</v>
      </c>
      <c r="F3419" s="487">
        <v>4.82</v>
      </c>
      <c r="G3419" s="487">
        <v>64.89</v>
      </c>
      <c r="H3419" s="487">
        <v>0</v>
      </c>
      <c r="I3419" s="487">
        <v>0</v>
      </c>
      <c r="J3419" s="487">
        <v>0</v>
      </c>
    </row>
    <row r="3420" spans="1:10" x14ac:dyDescent="0.25">
      <c r="A3420" s="487">
        <v>101936</v>
      </c>
      <c r="B3420" s="6" t="s">
        <v>2593</v>
      </c>
      <c r="C3420" s="6" t="s">
        <v>40</v>
      </c>
      <c r="D3420" s="6" t="s">
        <v>108</v>
      </c>
      <c r="E3420" s="488">
        <v>8715.77</v>
      </c>
      <c r="F3420" s="488">
        <v>3206.6</v>
      </c>
      <c r="G3420" s="488">
        <v>5509.17</v>
      </c>
      <c r="H3420" s="487">
        <v>0</v>
      </c>
      <c r="I3420" s="487">
        <v>0</v>
      </c>
      <c r="J3420" s="487">
        <v>0</v>
      </c>
    </row>
    <row r="3421" spans="1:10" x14ac:dyDescent="0.25">
      <c r="A3421" s="487">
        <v>101937</v>
      </c>
      <c r="B3421" s="6" t="s">
        <v>2594</v>
      </c>
      <c r="C3421" s="6" t="s">
        <v>40</v>
      </c>
      <c r="D3421" s="6" t="s">
        <v>108</v>
      </c>
      <c r="E3421" s="488">
        <v>15817.83</v>
      </c>
      <c r="F3421" s="488">
        <v>6934.61</v>
      </c>
      <c r="G3421" s="488">
        <v>8883.2199999999993</v>
      </c>
      <c r="H3421" s="487">
        <v>0</v>
      </c>
      <c r="I3421" s="487">
        <v>0</v>
      </c>
      <c r="J3421" s="487">
        <v>0</v>
      </c>
    </row>
    <row r="3422" spans="1:10" x14ac:dyDescent="0.25">
      <c r="A3422" s="487">
        <v>98294</v>
      </c>
      <c r="B3422" s="6" t="s">
        <v>2595</v>
      </c>
      <c r="C3422" s="6" t="s">
        <v>79</v>
      </c>
      <c r="D3422" s="6" t="s">
        <v>108</v>
      </c>
      <c r="E3422" s="487">
        <v>7.07</v>
      </c>
      <c r="F3422" s="487">
        <v>0.7</v>
      </c>
      <c r="G3422" s="487">
        <v>6.37</v>
      </c>
      <c r="H3422" s="487">
        <v>0</v>
      </c>
      <c r="I3422" s="487">
        <v>0</v>
      </c>
      <c r="J3422" s="487">
        <v>0</v>
      </c>
    </row>
    <row r="3423" spans="1:10" x14ac:dyDescent="0.25">
      <c r="A3423" s="487">
        <v>98295</v>
      </c>
      <c r="B3423" s="6" t="s">
        <v>2596</v>
      </c>
      <c r="C3423" s="6" t="s">
        <v>79</v>
      </c>
      <c r="D3423" s="6" t="s">
        <v>108</v>
      </c>
      <c r="E3423" s="487">
        <v>6.31</v>
      </c>
      <c r="F3423" s="487">
        <v>0.11</v>
      </c>
      <c r="G3423" s="487">
        <v>6.2</v>
      </c>
      <c r="H3423" s="487">
        <v>0</v>
      </c>
      <c r="I3423" s="487">
        <v>0</v>
      </c>
      <c r="J3423" s="487">
        <v>0</v>
      </c>
    </row>
    <row r="3424" spans="1:10" x14ac:dyDescent="0.25">
      <c r="A3424" s="487">
        <v>98296</v>
      </c>
      <c r="B3424" s="6" t="s">
        <v>2597</v>
      </c>
      <c r="C3424" s="6" t="s">
        <v>79</v>
      </c>
      <c r="D3424" s="6" t="s">
        <v>108</v>
      </c>
      <c r="E3424" s="487">
        <v>10.31</v>
      </c>
      <c r="F3424" s="487">
        <v>1.1200000000000001</v>
      </c>
      <c r="G3424" s="487">
        <v>9.19</v>
      </c>
      <c r="H3424" s="487">
        <v>0</v>
      </c>
      <c r="I3424" s="487">
        <v>0</v>
      </c>
      <c r="J3424" s="487">
        <v>0</v>
      </c>
    </row>
    <row r="3425" spans="1:10" x14ac:dyDescent="0.25">
      <c r="A3425" s="487">
        <v>98297</v>
      </c>
      <c r="B3425" s="6" t="s">
        <v>2598</v>
      </c>
      <c r="C3425" s="6" t="s">
        <v>79</v>
      </c>
      <c r="D3425" s="6" t="s">
        <v>108</v>
      </c>
      <c r="E3425" s="487">
        <v>9.11</v>
      </c>
      <c r="F3425" s="487">
        <v>0.17</v>
      </c>
      <c r="G3425" s="487">
        <v>8.94</v>
      </c>
      <c r="H3425" s="487">
        <v>0</v>
      </c>
      <c r="I3425" s="487">
        <v>0</v>
      </c>
      <c r="J3425" s="487">
        <v>0</v>
      </c>
    </row>
    <row r="3426" spans="1:10" x14ac:dyDescent="0.25">
      <c r="A3426" s="487">
        <v>98298</v>
      </c>
      <c r="B3426" s="6" t="s">
        <v>10139</v>
      </c>
      <c r="C3426" s="6" t="s">
        <v>79</v>
      </c>
      <c r="D3426" s="6" t="s">
        <v>108</v>
      </c>
      <c r="E3426" s="487">
        <v>25.14</v>
      </c>
      <c r="F3426" s="487">
        <v>1.39</v>
      </c>
      <c r="G3426" s="487">
        <v>23.75</v>
      </c>
      <c r="H3426" s="487">
        <v>0</v>
      </c>
      <c r="I3426" s="487">
        <v>0</v>
      </c>
      <c r="J3426" s="487">
        <v>0</v>
      </c>
    </row>
    <row r="3427" spans="1:10" x14ac:dyDescent="0.25">
      <c r="A3427" s="487">
        <v>98299</v>
      </c>
      <c r="B3427" s="6" t="s">
        <v>10140</v>
      </c>
      <c r="C3427" s="6" t="s">
        <v>79</v>
      </c>
      <c r="D3427" s="6" t="s">
        <v>108</v>
      </c>
      <c r="E3427" s="487">
        <v>23.66</v>
      </c>
      <c r="F3427" s="487">
        <v>0.22</v>
      </c>
      <c r="G3427" s="487">
        <v>23.44</v>
      </c>
      <c r="H3427" s="487">
        <v>0</v>
      </c>
      <c r="I3427" s="487">
        <v>0</v>
      </c>
      <c r="J3427" s="487">
        <v>0</v>
      </c>
    </row>
    <row r="3428" spans="1:10" x14ac:dyDescent="0.25">
      <c r="A3428" s="487">
        <v>98300</v>
      </c>
      <c r="B3428" s="6" t="s">
        <v>10141</v>
      </c>
      <c r="C3428" s="6" t="s">
        <v>79</v>
      </c>
      <c r="D3428" s="6" t="s">
        <v>108</v>
      </c>
      <c r="E3428" s="487">
        <v>6.12</v>
      </c>
      <c r="F3428" s="487">
        <v>3.21</v>
      </c>
      <c r="G3428" s="487">
        <v>2.91</v>
      </c>
      <c r="H3428" s="487">
        <v>0</v>
      </c>
      <c r="I3428" s="487">
        <v>0</v>
      </c>
      <c r="J3428" s="487">
        <v>0</v>
      </c>
    </row>
    <row r="3429" spans="1:10" x14ac:dyDescent="0.25">
      <c r="A3429" s="487">
        <v>98301</v>
      </c>
      <c r="B3429" s="6" t="s">
        <v>2599</v>
      </c>
      <c r="C3429" s="6" t="s">
        <v>40</v>
      </c>
      <c r="D3429" s="6" t="s">
        <v>108</v>
      </c>
      <c r="E3429" s="487">
        <v>592.29</v>
      </c>
      <c r="F3429" s="487">
        <v>263.48</v>
      </c>
      <c r="G3429" s="487">
        <v>328.81</v>
      </c>
      <c r="H3429" s="487">
        <v>0</v>
      </c>
      <c r="I3429" s="487">
        <v>0</v>
      </c>
      <c r="J3429" s="487">
        <v>0</v>
      </c>
    </row>
    <row r="3430" spans="1:10" x14ac:dyDescent="0.25">
      <c r="A3430" s="487">
        <v>98302</v>
      </c>
      <c r="B3430" s="6" t="s">
        <v>2600</v>
      </c>
      <c r="C3430" s="6" t="s">
        <v>40</v>
      </c>
      <c r="D3430" s="6" t="s">
        <v>108</v>
      </c>
      <c r="E3430" s="488">
        <v>1029.43</v>
      </c>
      <c r="F3430" s="487">
        <v>263.47000000000003</v>
      </c>
      <c r="G3430" s="487">
        <v>765.96</v>
      </c>
      <c r="H3430" s="487">
        <v>0</v>
      </c>
      <c r="I3430" s="487">
        <v>0</v>
      </c>
      <c r="J3430" s="487">
        <v>0</v>
      </c>
    </row>
    <row r="3431" spans="1:10" x14ac:dyDescent="0.25">
      <c r="A3431" s="487">
        <v>98304</v>
      </c>
      <c r="B3431" s="6" t="s">
        <v>2601</v>
      </c>
      <c r="C3431" s="6" t="s">
        <v>40</v>
      </c>
      <c r="D3431" s="6" t="s">
        <v>108</v>
      </c>
      <c r="E3431" s="488">
        <v>3118.26</v>
      </c>
      <c r="F3431" s="487">
        <v>523.62</v>
      </c>
      <c r="G3431" s="488">
        <v>2594.64</v>
      </c>
      <c r="H3431" s="487">
        <v>0</v>
      </c>
      <c r="I3431" s="487">
        <v>0</v>
      </c>
      <c r="J3431" s="487">
        <v>0</v>
      </c>
    </row>
    <row r="3432" spans="1:10" x14ac:dyDescent="0.25">
      <c r="A3432" s="487">
        <v>98305</v>
      </c>
      <c r="B3432" s="6" t="s">
        <v>10142</v>
      </c>
      <c r="C3432" s="6" t="s">
        <v>40</v>
      </c>
      <c r="D3432" s="6" t="s">
        <v>108</v>
      </c>
      <c r="E3432" s="488">
        <v>2174.7800000000002</v>
      </c>
      <c r="F3432" s="487">
        <v>43.57</v>
      </c>
      <c r="G3432" s="488">
        <v>2131.21</v>
      </c>
      <c r="H3432" s="487">
        <v>0</v>
      </c>
      <c r="I3432" s="487">
        <v>0</v>
      </c>
      <c r="J3432" s="487">
        <v>0</v>
      </c>
    </row>
    <row r="3433" spans="1:10" x14ac:dyDescent="0.25">
      <c r="A3433" s="487">
        <v>98306</v>
      </c>
      <c r="B3433" s="6" t="s">
        <v>10143</v>
      </c>
      <c r="C3433" s="6" t="s">
        <v>40</v>
      </c>
      <c r="D3433" s="6" t="s">
        <v>108</v>
      </c>
      <c r="E3433" s="487">
        <v>59.54</v>
      </c>
      <c r="F3433" s="487">
        <v>29</v>
      </c>
      <c r="G3433" s="487">
        <v>30.54</v>
      </c>
      <c r="H3433" s="487">
        <v>0</v>
      </c>
      <c r="I3433" s="487">
        <v>0</v>
      </c>
      <c r="J3433" s="487">
        <v>0</v>
      </c>
    </row>
    <row r="3434" spans="1:10" x14ac:dyDescent="0.25">
      <c r="A3434" s="487">
        <v>98307</v>
      </c>
      <c r="B3434" s="6" t="s">
        <v>2602</v>
      </c>
      <c r="C3434" s="6" t="s">
        <v>40</v>
      </c>
      <c r="D3434" s="6" t="s">
        <v>108</v>
      </c>
      <c r="E3434" s="487">
        <v>57.11</v>
      </c>
      <c r="F3434" s="487">
        <v>8.74</v>
      </c>
      <c r="G3434" s="487">
        <v>48.37</v>
      </c>
      <c r="H3434" s="487">
        <v>0</v>
      </c>
      <c r="I3434" s="487">
        <v>0</v>
      </c>
      <c r="J3434" s="487">
        <v>0</v>
      </c>
    </row>
    <row r="3435" spans="1:10" x14ac:dyDescent="0.25">
      <c r="A3435" s="487">
        <v>98308</v>
      </c>
      <c r="B3435" s="6" t="s">
        <v>2603</v>
      </c>
      <c r="C3435" s="6" t="s">
        <v>40</v>
      </c>
      <c r="D3435" s="6" t="s">
        <v>108</v>
      </c>
      <c r="E3435" s="487">
        <v>37.14</v>
      </c>
      <c r="F3435" s="487">
        <v>8.75</v>
      </c>
      <c r="G3435" s="487">
        <v>28.39</v>
      </c>
      <c r="H3435" s="487">
        <v>0</v>
      </c>
      <c r="I3435" s="487">
        <v>0</v>
      </c>
      <c r="J3435" s="487">
        <v>0</v>
      </c>
    </row>
    <row r="3436" spans="1:10" x14ac:dyDescent="0.25">
      <c r="A3436" s="487">
        <v>98593</v>
      </c>
      <c r="B3436" s="6" t="s">
        <v>2604</v>
      </c>
      <c r="C3436" s="6" t="s">
        <v>40</v>
      </c>
      <c r="D3436" s="6" t="s">
        <v>108</v>
      </c>
      <c r="E3436" s="488">
        <v>2226.9299999999998</v>
      </c>
      <c r="F3436" s="487">
        <v>523.62</v>
      </c>
      <c r="G3436" s="488">
        <v>1703.31</v>
      </c>
      <c r="H3436" s="487">
        <v>0</v>
      </c>
      <c r="I3436" s="487">
        <v>0</v>
      </c>
      <c r="J3436" s="487">
        <v>0</v>
      </c>
    </row>
    <row r="3437" spans="1:10" x14ac:dyDescent="0.25">
      <c r="A3437" s="487">
        <v>100553</v>
      </c>
      <c r="B3437" s="6" t="s">
        <v>10144</v>
      </c>
      <c r="C3437" s="6" t="s">
        <v>79</v>
      </c>
      <c r="D3437" s="6" t="s">
        <v>108</v>
      </c>
      <c r="E3437" s="487">
        <v>26.88</v>
      </c>
      <c r="F3437" s="487">
        <v>3.22</v>
      </c>
      <c r="G3437" s="487">
        <v>23.66</v>
      </c>
      <c r="H3437" s="487">
        <v>0</v>
      </c>
      <c r="I3437" s="487">
        <v>0</v>
      </c>
      <c r="J3437" s="487">
        <v>0</v>
      </c>
    </row>
    <row r="3438" spans="1:10" x14ac:dyDescent="0.25">
      <c r="A3438" s="487">
        <v>100554</v>
      </c>
      <c r="B3438" s="6" t="s">
        <v>10145</v>
      </c>
      <c r="C3438" s="6" t="s">
        <v>79</v>
      </c>
      <c r="D3438" s="6" t="s">
        <v>108</v>
      </c>
      <c r="E3438" s="487">
        <v>5.83</v>
      </c>
      <c r="F3438" s="487">
        <v>3.03</v>
      </c>
      <c r="G3438" s="487">
        <v>2.8</v>
      </c>
      <c r="H3438" s="487">
        <v>0</v>
      </c>
      <c r="I3438" s="487">
        <v>0</v>
      </c>
      <c r="J3438" s="487">
        <v>0</v>
      </c>
    </row>
    <row r="3439" spans="1:10" x14ac:dyDescent="0.25">
      <c r="A3439" s="487">
        <v>100555</v>
      </c>
      <c r="B3439" s="6" t="s">
        <v>10146</v>
      </c>
      <c r="C3439" s="6" t="s">
        <v>40</v>
      </c>
      <c r="D3439" s="6" t="s">
        <v>108</v>
      </c>
      <c r="E3439" s="488">
        <v>1096.71</v>
      </c>
      <c r="F3439" s="487">
        <v>43.57</v>
      </c>
      <c r="G3439" s="488">
        <v>1053.1400000000001</v>
      </c>
      <c r="H3439" s="487">
        <v>0</v>
      </c>
      <c r="I3439" s="487">
        <v>0</v>
      </c>
      <c r="J3439" s="487">
        <v>0</v>
      </c>
    </row>
    <row r="3440" spans="1:10" x14ac:dyDescent="0.25">
      <c r="A3440" s="487">
        <v>89355</v>
      </c>
      <c r="B3440" s="6" t="s">
        <v>10147</v>
      </c>
      <c r="C3440" s="6" t="s">
        <v>79</v>
      </c>
      <c r="D3440" s="6" t="s">
        <v>108</v>
      </c>
      <c r="E3440" s="487">
        <v>21.93</v>
      </c>
      <c r="F3440" s="487">
        <v>14.26</v>
      </c>
      <c r="G3440" s="487">
        <v>7.67</v>
      </c>
      <c r="H3440" s="487">
        <v>0</v>
      </c>
      <c r="I3440" s="487">
        <v>0</v>
      </c>
      <c r="J3440" s="487">
        <v>0</v>
      </c>
    </row>
    <row r="3441" spans="1:10" x14ac:dyDescent="0.25">
      <c r="A3441" s="487">
        <v>89356</v>
      </c>
      <c r="B3441" s="6" t="s">
        <v>10148</v>
      </c>
      <c r="C3441" s="6" t="s">
        <v>79</v>
      </c>
      <c r="D3441" s="6" t="s">
        <v>108</v>
      </c>
      <c r="E3441" s="487">
        <v>25.28</v>
      </c>
      <c r="F3441" s="487">
        <v>16.52</v>
      </c>
      <c r="G3441" s="487">
        <v>8.76</v>
      </c>
      <c r="H3441" s="487">
        <v>0</v>
      </c>
      <c r="I3441" s="487">
        <v>0</v>
      </c>
      <c r="J3441" s="487">
        <v>0</v>
      </c>
    </row>
    <row r="3442" spans="1:10" x14ac:dyDescent="0.25">
      <c r="A3442" s="487">
        <v>89357</v>
      </c>
      <c r="B3442" s="6" t="s">
        <v>10149</v>
      </c>
      <c r="C3442" s="6" t="s">
        <v>79</v>
      </c>
      <c r="D3442" s="6" t="s">
        <v>108</v>
      </c>
      <c r="E3442" s="487">
        <v>34.85</v>
      </c>
      <c r="F3442" s="487">
        <v>19.7</v>
      </c>
      <c r="G3442" s="487">
        <v>15.15</v>
      </c>
      <c r="H3442" s="487">
        <v>0</v>
      </c>
      <c r="I3442" s="487">
        <v>0</v>
      </c>
      <c r="J3442" s="487">
        <v>0</v>
      </c>
    </row>
    <row r="3443" spans="1:10" x14ac:dyDescent="0.25">
      <c r="A3443" s="487">
        <v>89401</v>
      </c>
      <c r="B3443" s="6" t="s">
        <v>10150</v>
      </c>
      <c r="C3443" s="6" t="s">
        <v>79</v>
      </c>
      <c r="D3443" s="6" t="s">
        <v>108</v>
      </c>
      <c r="E3443" s="487">
        <v>11.65</v>
      </c>
      <c r="F3443" s="487">
        <v>5.96</v>
      </c>
      <c r="G3443" s="487">
        <v>5.69</v>
      </c>
      <c r="H3443" s="487">
        <v>0</v>
      </c>
      <c r="I3443" s="487">
        <v>0</v>
      </c>
      <c r="J3443" s="487">
        <v>0</v>
      </c>
    </row>
    <row r="3444" spans="1:10" x14ac:dyDescent="0.25">
      <c r="A3444" s="487">
        <v>89402</v>
      </c>
      <c r="B3444" s="6" t="s">
        <v>10151</v>
      </c>
      <c r="C3444" s="6" t="s">
        <v>79</v>
      </c>
      <c r="D3444" s="6" t="s">
        <v>108</v>
      </c>
      <c r="E3444" s="487">
        <v>13.37</v>
      </c>
      <c r="F3444" s="487">
        <v>6.89</v>
      </c>
      <c r="G3444" s="487">
        <v>6.48</v>
      </c>
      <c r="H3444" s="487">
        <v>0</v>
      </c>
      <c r="I3444" s="487">
        <v>0</v>
      </c>
      <c r="J3444" s="487">
        <v>0</v>
      </c>
    </row>
    <row r="3445" spans="1:10" x14ac:dyDescent="0.25">
      <c r="A3445" s="487">
        <v>89403</v>
      </c>
      <c r="B3445" s="6" t="s">
        <v>10152</v>
      </c>
      <c r="C3445" s="6" t="s">
        <v>79</v>
      </c>
      <c r="D3445" s="6" t="s">
        <v>108</v>
      </c>
      <c r="E3445" s="487">
        <v>20.66</v>
      </c>
      <c r="F3445" s="487">
        <v>8.1999999999999993</v>
      </c>
      <c r="G3445" s="487">
        <v>12.46</v>
      </c>
      <c r="H3445" s="487">
        <v>0</v>
      </c>
      <c r="I3445" s="487">
        <v>0</v>
      </c>
      <c r="J3445" s="487">
        <v>0</v>
      </c>
    </row>
    <row r="3446" spans="1:10" x14ac:dyDescent="0.25">
      <c r="A3446" s="487">
        <v>89446</v>
      </c>
      <c r="B3446" s="6" t="s">
        <v>10153</v>
      </c>
      <c r="C3446" s="6" t="s">
        <v>79</v>
      </c>
      <c r="D3446" s="6" t="s">
        <v>108</v>
      </c>
      <c r="E3446" s="487">
        <v>5.9</v>
      </c>
      <c r="F3446" s="487">
        <v>0.83</v>
      </c>
      <c r="G3446" s="487">
        <v>5.07</v>
      </c>
      <c r="H3446" s="487">
        <v>0</v>
      </c>
      <c r="I3446" s="487">
        <v>0</v>
      </c>
      <c r="J3446" s="487">
        <v>0</v>
      </c>
    </row>
    <row r="3447" spans="1:10" x14ac:dyDescent="0.25">
      <c r="A3447" s="487">
        <v>89447</v>
      </c>
      <c r="B3447" s="6" t="s">
        <v>10154</v>
      </c>
      <c r="C3447" s="6" t="s">
        <v>79</v>
      </c>
      <c r="D3447" s="6" t="s">
        <v>108</v>
      </c>
      <c r="E3447" s="487">
        <v>11.75</v>
      </c>
      <c r="F3447" s="487">
        <v>1</v>
      </c>
      <c r="G3447" s="487">
        <v>10.75</v>
      </c>
      <c r="H3447" s="487">
        <v>0</v>
      </c>
      <c r="I3447" s="487">
        <v>0</v>
      </c>
      <c r="J3447" s="487">
        <v>0</v>
      </c>
    </row>
    <row r="3448" spans="1:10" x14ac:dyDescent="0.25">
      <c r="A3448" s="487">
        <v>89448</v>
      </c>
      <c r="B3448" s="6" t="s">
        <v>10155</v>
      </c>
      <c r="C3448" s="6" t="s">
        <v>79</v>
      </c>
      <c r="D3448" s="6" t="s">
        <v>108</v>
      </c>
      <c r="E3448" s="487">
        <v>17.98</v>
      </c>
      <c r="F3448" s="487">
        <v>1.22</v>
      </c>
      <c r="G3448" s="487">
        <v>16.760000000000002</v>
      </c>
      <c r="H3448" s="487">
        <v>0</v>
      </c>
      <c r="I3448" s="487">
        <v>0</v>
      </c>
      <c r="J3448" s="487">
        <v>0</v>
      </c>
    </row>
    <row r="3449" spans="1:10" x14ac:dyDescent="0.25">
      <c r="A3449" s="487">
        <v>89449</v>
      </c>
      <c r="B3449" s="6" t="s">
        <v>10156</v>
      </c>
      <c r="C3449" s="6" t="s">
        <v>79</v>
      </c>
      <c r="D3449" s="6" t="s">
        <v>108</v>
      </c>
      <c r="E3449" s="487">
        <v>19.920000000000002</v>
      </c>
      <c r="F3449" s="487">
        <v>1.46</v>
      </c>
      <c r="G3449" s="487">
        <v>18.46</v>
      </c>
      <c r="H3449" s="487">
        <v>0</v>
      </c>
      <c r="I3449" s="487">
        <v>0</v>
      </c>
      <c r="J3449" s="487">
        <v>0</v>
      </c>
    </row>
    <row r="3450" spans="1:10" x14ac:dyDescent="0.25">
      <c r="A3450" s="487">
        <v>89450</v>
      </c>
      <c r="B3450" s="6" t="s">
        <v>10157</v>
      </c>
      <c r="C3450" s="6" t="s">
        <v>79</v>
      </c>
      <c r="D3450" s="6" t="s">
        <v>108</v>
      </c>
      <c r="E3450" s="487">
        <v>31.9</v>
      </c>
      <c r="F3450" s="487">
        <v>1.72</v>
      </c>
      <c r="G3450" s="487">
        <v>30.18</v>
      </c>
      <c r="H3450" s="487">
        <v>0</v>
      </c>
      <c r="I3450" s="487">
        <v>0</v>
      </c>
      <c r="J3450" s="487">
        <v>0</v>
      </c>
    </row>
    <row r="3451" spans="1:10" x14ac:dyDescent="0.25">
      <c r="A3451" s="487">
        <v>89451</v>
      </c>
      <c r="B3451" s="6" t="s">
        <v>10158</v>
      </c>
      <c r="C3451" s="6" t="s">
        <v>79</v>
      </c>
      <c r="D3451" s="6" t="s">
        <v>108</v>
      </c>
      <c r="E3451" s="487">
        <v>51.98</v>
      </c>
      <c r="F3451" s="487">
        <v>2.13</v>
      </c>
      <c r="G3451" s="487">
        <v>49.85</v>
      </c>
      <c r="H3451" s="487">
        <v>0</v>
      </c>
      <c r="I3451" s="487">
        <v>0</v>
      </c>
      <c r="J3451" s="487">
        <v>0</v>
      </c>
    </row>
    <row r="3452" spans="1:10" x14ac:dyDescent="0.25">
      <c r="A3452" s="487">
        <v>89452</v>
      </c>
      <c r="B3452" s="6" t="s">
        <v>10159</v>
      </c>
      <c r="C3452" s="6" t="s">
        <v>79</v>
      </c>
      <c r="D3452" s="6" t="s">
        <v>108</v>
      </c>
      <c r="E3452" s="487">
        <v>71.58</v>
      </c>
      <c r="F3452" s="487">
        <v>2.38</v>
      </c>
      <c r="G3452" s="487">
        <v>69.2</v>
      </c>
      <c r="H3452" s="487">
        <v>0</v>
      </c>
      <c r="I3452" s="487">
        <v>0</v>
      </c>
      <c r="J3452" s="487">
        <v>0</v>
      </c>
    </row>
    <row r="3453" spans="1:10" x14ac:dyDescent="0.25">
      <c r="A3453" s="487">
        <v>89508</v>
      </c>
      <c r="B3453" s="6" t="s">
        <v>10160</v>
      </c>
      <c r="C3453" s="6" t="s">
        <v>79</v>
      </c>
      <c r="D3453" s="6" t="s">
        <v>108</v>
      </c>
      <c r="E3453" s="487">
        <v>18.670000000000002</v>
      </c>
      <c r="F3453" s="487">
        <v>6.45</v>
      </c>
      <c r="G3453" s="487">
        <v>12.22</v>
      </c>
      <c r="H3453" s="487">
        <v>0</v>
      </c>
      <c r="I3453" s="487">
        <v>0</v>
      </c>
      <c r="J3453" s="487">
        <v>0</v>
      </c>
    </row>
    <row r="3454" spans="1:10" x14ac:dyDescent="0.25">
      <c r="A3454" s="487">
        <v>89509</v>
      </c>
      <c r="B3454" s="6" t="s">
        <v>10161</v>
      </c>
      <c r="C3454" s="6" t="s">
        <v>79</v>
      </c>
      <c r="D3454" s="6" t="s">
        <v>108</v>
      </c>
      <c r="E3454" s="487">
        <v>25.28</v>
      </c>
      <c r="F3454" s="487">
        <v>8.2200000000000006</v>
      </c>
      <c r="G3454" s="487">
        <v>17.059999999999999</v>
      </c>
      <c r="H3454" s="487">
        <v>0</v>
      </c>
      <c r="I3454" s="487">
        <v>0</v>
      </c>
      <c r="J3454" s="487">
        <v>0</v>
      </c>
    </row>
    <row r="3455" spans="1:10" x14ac:dyDescent="0.25">
      <c r="A3455" s="487">
        <v>89511</v>
      </c>
      <c r="B3455" s="6" t="s">
        <v>10162</v>
      </c>
      <c r="C3455" s="6" t="s">
        <v>79</v>
      </c>
      <c r="D3455" s="6" t="s">
        <v>108</v>
      </c>
      <c r="E3455" s="487">
        <v>43.21</v>
      </c>
      <c r="F3455" s="487">
        <v>12.75</v>
      </c>
      <c r="G3455" s="487">
        <v>30.46</v>
      </c>
      <c r="H3455" s="487">
        <v>0</v>
      </c>
      <c r="I3455" s="487">
        <v>0</v>
      </c>
      <c r="J3455" s="487">
        <v>0</v>
      </c>
    </row>
    <row r="3456" spans="1:10" x14ac:dyDescent="0.25">
      <c r="A3456" s="487">
        <v>89512</v>
      </c>
      <c r="B3456" s="6" t="s">
        <v>10163</v>
      </c>
      <c r="C3456" s="6" t="s">
        <v>79</v>
      </c>
      <c r="D3456" s="6" t="s">
        <v>108</v>
      </c>
      <c r="E3456" s="487">
        <v>54.68</v>
      </c>
      <c r="F3456" s="487">
        <v>17.47</v>
      </c>
      <c r="G3456" s="487">
        <v>37.21</v>
      </c>
      <c r="H3456" s="487">
        <v>0</v>
      </c>
      <c r="I3456" s="487">
        <v>0</v>
      </c>
      <c r="J3456" s="487">
        <v>0</v>
      </c>
    </row>
    <row r="3457" spans="1:10" x14ac:dyDescent="0.25">
      <c r="A3457" s="487">
        <v>89576</v>
      </c>
      <c r="B3457" s="6" t="s">
        <v>10164</v>
      </c>
      <c r="C3457" s="6" t="s">
        <v>79</v>
      </c>
      <c r="D3457" s="6" t="s">
        <v>108</v>
      </c>
      <c r="E3457" s="487">
        <v>30.19</v>
      </c>
      <c r="F3457" s="487">
        <v>2.08</v>
      </c>
      <c r="G3457" s="487">
        <v>28.11</v>
      </c>
      <c r="H3457" s="487">
        <v>0</v>
      </c>
      <c r="I3457" s="487">
        <v>0</v>
      </c>
      <c r="J3457" s="487">
        <v>0</v>
      </c>
    </row>
    <row r="3458" spans="1:10" x14ac:dyDescent="0.25">
      <c r="A3458" s="487">
        <v>89578</v>
      </c>
      <c r="B3458" s="6" t="s">
        <v>10165</v>
      </c>
      <c r="C3458" s="6" t="s">
        <v>79</v>
      </c>
      <c r="D3458" s="6" t="s">
        <v>108</v>
      </c>
      <c r="E3458" s="487">
        <v>37.4</v>
      </c>
      <c r="F3458" s="487">
        <v>3.27</v>
      </c>
      <c r="G3458" s="487">
        <v>34.130000000000003</v>
      </c>
      <c r="H3458" s="487">
        <v>0</v>
      </c>
      <c r="I3458" s="487">
        <v>0</v>
      </c>
      <c r="J3458" s="487">
        <v>0</v>
      </c>
    </row>
    <row r="3459" spans="1:10" x14ac:dyDescent="0.25">
      <c r="A3459" s="487">
        <v>89580</v>
      </c>
      <c r="B3459" s="6" t="s">
        <v>10166</v>
      </c>
      <c r="C3459" s="6" t="s">
        <v>79</v>
      </c>
      <c r="D3459" s="6" t="s">
        <v>108</v>
      </c>
      <c r="E3459" s="487">
        <v>77.44</v>
      </c>
      <c r="F3459" s="487">
        <v>5.66</v>
      </c>
      <c r="G3459" s="487">
        <v>71.78</v>
      </c>
      <c r="H3459" s="487">
        <v>0</v>
      </c>
      <c r="I3459" s="487">
        <v>0</v>
      </c>
      <c r="J3459" s="487">
        <v>0</v>
      </c>
    </row>
    <row r="3460" spans="1:10" x14ac:dyDescent="0.25">
      <c r="A3460" s="487">
        <v>89633</v>
      </c>
      <c r="B3460" s="6" t="s">
        <v>10167</v>
      </c>
      <c r="C3460" s="6" t="s">
        <v>79</v>
      </c>
      <c r="D3460" s="6" t="s">
        <v>108</v>
      </c>
      <c r="E3460" s="487">
        <v>28.58</v>
      </c>
      <c r="F3460" s="487">
        <v>11.97</v>
      </c>
      <c r="G3460" s="487">
        <v>16.61</v>
      </c>
      <c r="H3460" s="487">
        <v>0</v>
      </c>
      <c r="I3460" s="487">
        <v>0</v>
      </c>
      <c r="J3460" s="487">
        <v>0</v>
      </c>
    </row>
    <row r="3461" spans="1:10" x14ac:dyDescent="0.25">
      <c r="A3461" s="487">
        <v>89634</v>
      </c>
      <c r="B3461" s="6" t="s">
        <v>10168</v>
      </c>
      <c r="C3461" s="6" t="s">
        <v>79</v>
      </c>
      <c r="D3461" s="6" t="s">
        <v>108</v>
      </c>
      <c r="E3461" s="487">
        <v>40.799999999999997</v>
      </c>
      <c r="F3461" s="487">
        <v>15.13</v>
      </c>
      <c r="G3461" s="487">
        <v>25.67</v>
      </c>
      <c r="H3461" s="487">
        <v>0</v>
      </c>
      <c r="I3461" s="487">
        <v>0</v>
      </c>
      <c r="J3461" s="487">
        <v>0</v>
      </c>
    </row>
    <row r="3462" spans="1:10" x14ac:dyDescent="0.25">
      <c r="A3462" s="487">
        <v>89635</v>
      </c>
      <c r="B3462" s="6" t="s">
        <v>10169</v>
      </c>
      <c r="C3462" s="6" t="s">
        <v>79</v>
      </c>
      <c r="D3462" s="6" t="s">
        <v>108</v>
      </c>
      <c r="E3462" s="487">
        <v>60.22</v>
      </c>
      <c r="F3462" s="487">
        <v>17.86</v>
      </c>
      <c r="G3462" s="487">
        <v>42.36</v>
      </c>
      <c r="H3462" s="487">
        <v>0</v>
      </c>
      <c r="I3462" s="487">
        <v>0</v>
      </c>
      <c r="J3462" s="487">
        <v>0</v>
      </c>
    </row>
    <row r="3463" spans="1:10" x14ac:dyDescent="0.25">
      <c r="A3463" s="487">
        <v>89636</v>
      </c>
      <c r="B3463" s="6" t="s">
        <v>10170</v>
      </c>
      <c r="C3463" s="6" t="s">
        <v>79</v>
      </c>
      <c r="D3463" s="6" t="s">
        <v>108</v>
      </c>
      <c r="E3463" s="487">
        <v>75.84</v>
      </c>
      <c r="F3463" s="487">
        <v>21.02</v>
      </c>
      <c r="G3463" s="487">
        <v>54.82</v>
      </c>
      <c r="H3463" s="487">
        <v>0</v>
      </c>
      <c r="I3463" s="487">
        <v>0</v>
      </c>
      <c r="J3463" s="487">
        <v>0</v>
      </c>
    </row>
    <row r="3464" spans="1:10" x14ac:dyDescent="0.25">
      <c r="A3464" s="487">
        <v>89711</v>
      </c>
      <c r="B3464" s="6" t="s">
        <v>10171</v>
      </c>
      <c r="C3464" s="6" t="s">
        <v>79</v>
      </c>
      <c r="D3464" s="6" t="s">
        <v>108</v>
      </c>
      <c r="E3464" s="487">
        <v>23.45</v>
      </c>
      <c r="F3464" s="487">
        <v>12.73</v>
      </c>
      <c r="G3464" s="487">
        <v>10.72</v>
      </c>
      <c r="H3464" s="487">
        <v>0</v>
      </c>
      <c r="I3464" s="487">
        <v>0</v>
      </c>
      <c r="J3464" s="487">
        <v>0</v>
      </c>
    </row>
    <row r="3465" spans="1:10" x14ac:dyDescent="0.25">
      <c r="A3465" s="487">
        <v>89712</v>
      </c>
      <c r="B3465" s="6" t="s">
        <v>10172</v>
      </c>
      <c r="C3465" s="6" t="s">
        <v>79</v>
      </c>
      <c r="D3465" s="6" t="s">
        <v>108</v>
      </c>
      <c r="E3465" s="487">
        <v>29.93</v>
      </c>
      <c r="F3465" s="487">
        <v>13.82</v>
      </c>
      <c r="G3465" s="487">
        <v>16.11</v>
      </c>
      <c r="H3465" s="487">
        <v>0</v>
      </c>
      <c r="I3465" s="487">
        <v>0</v>
      </c>
      <c r="J3465" s="487">
        <v>0</v>
      </c>
    </row>
    <row r="3466" spans="1:10" x14ac:dyDescent="0.25">
      <c r="A3466" s="487">
        <v>89713</v>
      </c>
      <c r="B3466" s="6" t="s">
        <v>10173</v>
      </c>
      <c r="C3466" s="6" t="s">
        <v>79</v>
      </c>
      <c r="D3466" s="6" t="s">
        <v>108</v>
      </c>
      <c r="E3466" s="487">
        <v>37.33</v>
      </c>
      <c r="F3466" s="487">
        <v>16.559999999999999</v>
      </c>
      <c r="G3466" s="487">
        <v>20.77</v>
      </c>
      <c r="H3466" s="487">
        <v>0</v>
      </c>
      <c r="I3466" s="487">
        <v>0</v>
      </c>
      <c r="J3466" s="487">
        <v>0</v>
      </c>
    </row>
    <row r="3467" spans="1:10" x14ac:dyDescent="0.25">
      <c r="A3467" s="487">
        <v>89714</v>
      </c>
      <c r="B3467" s="6" t="s">
        <v>10174</v>
      </c>
      <c r="C3467" s="6" t="s">
        <v>79</v>
      </c>
      <c r="D3467" s="6" t="s">
        <v>108</v>
      </c>
      <c r="E3467" s="487">
        <v>41.65</v>
      </c>
      <c r="F3467" s="487">
        <v>19.3</v>
      </c>
      <c r="G3467" s="487">
        <v>22.35</v>
      </c>
      <c r="H3467" s="487">
        <v>0</v>
      </c>
      <c r="I3467" s="487">
        <v>0</v>
      </c>
      <c r="J3467" s="487">
        <v>0</v>
      </c>
    </row>
    <row r="3468" spans="1:10" x14ac:dyDescent="0.25">
      <c r="A3468" s="487">
        <v>89716</v>
      </c>
      <c r="B3468" s="6" t="s">
        <v>10175</v>
      </c>
      <c r="C3468" s="6" t="s">
        <v>79</v>
      </c>
      <c r="D3468" s="6" t="s">
        <v>108</v>
      </c>
      <c r="E3468" s="487">
        <v>30.01</v>
      </c>
      <c r="F3468" s="487">
        <v>6.31</v>
      </c>
      <c r="G3468" s="487">
        <v>23.7</v>
      </c>
      <c r="H3468" s="487">
        <v>0</v>
      </c>
      <c r="I3468" s="487">
        <v>0</v>
      </c>
      <c r="J3468" s="487">
        <v>0</v>
      </c>
    </row>
    <row r="3469" spans="1:10" x14ac:dyDescent="0.25">
      <c r="A3469" s="487">
        <v>89717</v>
      </c>
      <c r="B3469" s="6" t="s">
        <v>10176</v>
      </c>
      <c r="C3469" s="6" t="s">
        <v>79</v>
      </c>
      <c r="D3469" s="6" t="s">
        <v>108</v>
      </c>
      <c r="E3469" s="487">
        <v>47.49</v>
      </c>
      <c r="F3469" s="487">
        <v>7.44</v>
      </c>
      <c r="G3469" s="487">
        <v>40.049999999999997</v>
      </c>
      <c r="H3469" s="487">
        <v>0</v>
      </c>
      <c r="I3469" s="487">
        <v>0</v>
      </c>
      <c r="J3469" s="487">
        <v>0</v>
      </c>
    </row>
    <row r="3470" spans="1:10" x14ac:dyDescent="0.25">
      <c r="A3470" s="487">
        <v>89770</v>
      </c>
      <c r="B3470" s="6" t="s">
        <v>10177</v>
      </c>
      <c r="C3470" s="6" t="s">
        <v>79</v>
      </c>
      <c r="D3470" s="6" t="s">
        <v>108</v>
      </c>
      <c r="E3470" s="487">
        <v>51.45</v>
      </c>
      <c r="F3470" s="487">
        <v>1.06</v>
      </c>
      <c r="G3470" s="487">
        <v>50.39</v>
      </c>
      <c r="H3470" s="487">
        <v>0</v>
      </c>
      <c r="I3470" s="487">
        <v>0</v>
      </c>
      <c r="J3470" s="487">
        <v>0</v>
      </c>
    </row>
    <row r="3471" spans="1:10" x14ac:dyDescent="0.25">
      <c r="A3471" s="487">
        <v>89771</v>
      </c>
      <c r="B3471" s="6" t="s">
        <v>10178</v>
      </c>
      <c r="C3471" s="6" t="s">
        <v>79</v>
      </c>
      <c r="D3471" s="6" t="s">
        <v>108</v>
      </c>
      <c r="E3471" s="487">
        <v>68.680000000000007</v>
      </c>
      <c r="F3471" s="487">
        <v>1.26</v>
      </c>
      <c r="G3471" s="487">
        <v>67.42</v>
      </c>
      <c r="H3471" s="487">
        <v>0</v>
      </c>
      <c r="I3471" s="487">
        <v>0</v>
      </c>
      <c r="J3471" s="487">
        <v>0</v>
      </c>
    </row>
    <row r="3472" spans="1:10" x14ac:dyDescent="0.25">
      <c r="A3472" s="487">
        <v>89773</v>
      </c>
      <c r="B3472" s="6" t="s">
        <v>10179</v>
      </c>
      <c r="C3472" s="6" t="s">
        <v>79</v>
      </c>
      <c r="D3472" s="6" t="s">
        <v>108</v>
      </c>
      <c r="E3472" s="487">
        <v>161.44</v>
      </c>
      <c r="F3472" s="487">
        <v>2.08</v>
      </c>
      <c r="G3472" s="487">
        <v>159.36000000000001</v>
      </c>
      <c r="H3472" s="487">
        <v>0</v>
      </c>
      <c r="I3472" s="487">
        <v>0</v>
      </c>
      <c r="J3472" s="487">
        <v>0</v>
      </c>
    </row>
    <row r="3473" spans="1:10" x14ac:dyDescent="0.25">
      <c r="A3473" s="487">
        <v>89775</v>
      </c>
      <c r="B3473" s="6" t="s">
        <v>10180</v>
      </c>
      <c r="C3473" s="6" t="s">
        <v>79</v>
      </c>
      <c r="D3473" s="6" t="s">
        <v>108</v>
      </c>
      <c r="E3473" s="487">
        <v>252.44</v>
      </c>
      <c r="F3473" s="487">
        <v>2.4900000000000002</v>
      </c>
      <c r="G3473" s="487">
        <v>249.95</v>
      </c>
      <c r="H3473" s="487">
        <v>0</v>
      </c>
      <c r="I3473" s="487">
        <v>0</v>
      </c>
      <c r="J3473" s="487">
        <v>0</v>
      </c>
    </row>
    <row r="3474" spans="1:10" x14ac:dyDescent="0.25">
      <c r="A3474" s="487">
        <v>89798</v>
      </c>
      <c r="B3474" s="6" t="s">
        <v>10181</v>
      </c>
      <c r="C3474" s="6" t="s">
        <v>79</v>
      </c>
      <c r="D3474" s="6" t="s">
        <v>108</v>
      </c>
      <c r="E3474" s="487">
        <v>15.24</v>
      </c>
      <c r="F3474" s="487">
        <v>1.78</v>
      </c>
      <c r="G3474" s="487">
        <v>13.46</v>
      </c>
      <c r="H3474" s="487">
        <v>0</v>
      </c>
      <c r="I3474" s="487">
        <v>0</v>
      </c>
      <c r="J3474" s="487">
        <v>0</v>
      </c>
    </row>
    <row r="3475" spans="1:10" x14ac:dyDescent="0.25">
      <c r="A3475" s="487">
        <v>89799</v>
      </c>
      <c r="B3475" s="6" t="s">
        <v>10182</v>
      </c>
      <c r="C3475" s="6" t="s">
        <v>79</v>
      </c>
      <c r="D3475" s="6" t="s">
        <v>108</v>
      </c>
      <c r="E3475" s="487">
        <v>25.15</v>
      </c>
      <c r="F3475" s="487">
        <v>6.61</v>
      </c>
      <c r="G3475" s="487">
        <v>18.54</v>
      </c>
      <c r="H3475" s="487">
        <v>0</v>
      </c>
      <c r="I3475" s="487">
        <v>0</v>
      </c>
      <c r="J3475" s="487">
        <v>0</v>
      </c>
    </row>
    <row r="3476" spans="1:10" x14ac:dyDescent="0.25">
      <c r="A3476" s="487">
        <v>89800</v>
      </c>
      <c r="B3476" s="6" t="s">
        <v>10183</v>
      </c>
      <c r="C3476" s="6" t="s">
        <v>79</v>
      </c>
      <c r="D3476" s="6" t="s">
        <v>108</v>
      </c>
      <c r="E3476" s="487">
        <v>32.01</v>
      </c>
      <c r="F3476" s="487">
        <v>11.43</v>
      </c>
      <c r="G3476" s="487">
        <v>20.58</v>
      </c>
      <c r="H3476" s="487">
        <v>0</v>
      </c>
      <c r="I3476" s="487">
        <v>0</v>
      </c>
      <c r="J3476" s="487">
        <v>0</v>
      </c>
    </row>
    <row r="3477" spans="1:10" x14ac:dyDescent="0.25">
      <c r="A3477" s="487">
        <v>89848</v>
      </c>
      <c r="B3477" s="6" t="s">
        <v>10184</v>
      </c>
      <c r="C3477" s="6" t="s">
        <v>79</v>
      </c>
      <c r="D3477" s="6" t="s">
        <v>108</v>
      </c>
      <c r="E3477" s="487">
        <v>30.75</v>
      </c>
      <c r="F3477" s="487">
        <v>10.4</v>
      </c>
      <c r="G3477" s="487">
        <v>20.350000000000001</v>
      </c>
      <c r="H3477" s="487">
        <v>0</v>
      </c>
      <c r="I3477" s="487">
        <v>0</v>
      </c>
      <c r="J3477" s="487">
        <v>0</v>
      </c>
    </row>
    <row r="3478" spans="1:10" x14ac:dyDescent="0.25">
      <c r="A3478" s="487">
        <v>89849</v>
      </c>
      <c r="B3478" s="6" t="s">
        <v>10185</v>
      </c>
      <c r="C3478" s="6" t="s">
        <v>79</v>
      </c>
      <c r="D3478" s="6" t="s">
        <v>108</v>
      </c>
      <c r="E3478" s="487">
        <v>63.62</v>
      </c>
      <c r="F3478" s="487">
        <v>13.51</v>
      </c>
      <c r="G3478" s="487">
        <v>50.11</v>
      </c>
      <c r="H3478" s="487">
        <v>0</v>
      </c>
      <c r="I3478" s="487">
        <v>0</v>
      </c>
      <c r="J3478" s="487">
        <v>0</v>
      </c>
    </row>
    <row r="3479" spans="1:10" x14ac:dyDescent="0.25">
      <c r="A3479" s="487">
        <v>89865</v>
      </c>
      <c r="B3479" s="6" t="s">
        <v>10186</v>
      </c>
      <c r="C3479" s="6" t="s">
        <v>79</v>
      </c>
      <c r="D3479" s="6" t="s">
        <v>108</v>
      </c>
      <c r="E3479" s="487">
        <v>18.47</v>
      </c>
      <c r="F3479" s="487">
        <v>11.1</v>
      </c>
      <c r="G3479" s="487">
        <v>7.37</v>
      </c>
      <c r="H3479" s="487">
        <v>0</v>
      </c>
      <c r="I3479" s="487">
        <v>0</v>
      </c>
      <c r="J3479" s="487">
        <v>0</v>
      </c>
    </row>
    <row r="3480" spans="1:10" x14ac:dyDescent="0.25">
      <c r="A3480" s="487">
        <v>91786</v>
      </c>
      <c r="B3480" s="6" t="s">
        <v>2605</v>
      </c>
      <c r="C3480" s="6" t="s">
        <v>79</v>
      </c>
      <c r="D3480" s="6" t="s">
        <v>108</v>
      </c>
      <c r="E3480" s="487">
        <v>34.06</v>
      </c>
      <c r="F3480" s="487">
        <v>13.39</v>
      </c>
      <c r="G3480" s="487">
        <v>20.67</v>
      </c>
      <c r="H3480" s="487">
        <v>0</v>
      </c>
      <c r="I3480" s="487">
        <v>0</v>
      </c>
      <c r="J3480" s="487">
        <v>0</v>
      </c>
    </row>
    <row r="3481" spans="1:10" x14ac:dyDescent="0.25">
      <c r="A3481" s="487">
        <v>92275</v>
      </c>
      <c r="B3481" s="6" t="s">
        <v>10187</v>
      </c>
      <c r="C3481" s="6" t="s">
        <v>79</v>
      </c>
      <c r="D3481" s="6" t="s">
        <v>437</v>
      </c>
      <c r="E3481" s="487">
        <v>52.11</v>
      </c>
      <c r="F3481" s="487">
        <v>1.88</v>
      </c>
      <c r="G3481" s="487">
        <v>50.23</v>
      </c>
      <c r="H3481" s="487">
        <v>0</v>
      </c>
      <c r="I3481" s="487">
        <v>0</v>
      </c>
      <c r="J3481" s="487">
        <v>0</v>
      </c>
    </row>
    <row r="3482" spans="1:10" x14ac:dyDescent="0.25">
      <c r="A3482" s="487">
        <v>92276</v>
      </c>
      <c r="B3482" s="6" t="s">
        <v>10188</v>
      </c>
      <c r="C3482" s="6" t="s">
        <v>79</v>
      </c>
      <c r="D3482" s="6" t="s">
        <v>437</v>
      </c>
      <c r="E3482" s="487">
        <v>66.19</v>
      </c>
      <c r="F3482" s="487">
        <v>2.44</v>
      </c>
      <c r="G3482" s="487">
        <v>63.75</v>
      </c>
      <c r="H3482" s="487">
        <v>0</v>
      </c>
      <c r="I3482" s="487">
        <v>0</v>
      </c>
      <c r="J3482" s="487">
        <v>0</v>
      </c>
    </row>
    <row r="3483" spans="1:10" x14ac:dyDescent="0.25">
      <c r="A3483" s="487">
        <v>92277</v>
      </c>
      <c r="B3483" s="6" t="s">
        <v>10189</v>
      </c>
      <c r="C3483" s="6" t="s">
        <v>79</v>
      </c>
      <c r="D3483" s="6" t="s">
        <v>437</v>
      </c>
      <c r="E3483" s="487">
        <v>95.54</v>
      </c>
      <c r="F3483" s="487">
        <v>3.09</v>
      </c>
      <c r="G3483" s="487">
        <v>92.45</v>
      </c>
      <c r="H3483" s="487">
        <v>0</v>
      </c>
      <c r="I3483" s="487">
        <v>0</v>
      </c>
      <c r="J3483" s="487">
        <v>0</v>
      </c>
    </row>
    <row r="3484" spans="1:10" x14ac:dyDescent="0.25">
      <c r="A3484" s="487">
        <v>92278</v>
      </c>
      <c r="B3484" s="6" t="s">
        <v>10190</v>
      </c>
      <c r="C3484" s="6" t="s">
        <v>79</v>
      </c>
      <c r="D3484" s="6" t="s">
        <v>437</v>
      </c>
      <c r="E3484" s="487">
        <v>128.49</v>
      </c>
      <c r="F3484" s="487">
        <v>3.73</v>
      </c>
      <c r="G3484" s="487">
        <v>124.76</v>
      </c>
      <c r="H3484" s="487">
        <v>0</v>
      </c>
      <c r="I3484" s="487">
        <v>0</v>
      </c>
      <c r="J3484" s="487">
        <v>0</v>
      </c>
    </row>
    <row r="3485" spans="1:10" x14ac:dyDescent="0.25">
      <c r="A3485" s="487">
        <v>92279</v>
      </c>
      <c r="B3485" s="6" t="s">
        <v>10191</v>
      </c>
      <c r="C3485" s="6" t="s">
        <v>79</v>
      </c>
      <c r="D3485" s="6" t="s">
        <v>437</v>
      </c>
      <c r="E3485" s="487">
        <v>185.64</v>
      </c>
      <c r="F3485" s="487">
        <v>4.84</v>
      </c>
      <c r="G3485" s="487">
        <v>180.8</v>
      </c>
      <c r="H3485" s="487">
        <v>0</v>
      </c>
      <c r="I3485" s="487">
        <v>0</v>
      </c>
      <c r="J3485" s="487">
        <v>0</v>
      </c>
    </row>
    <row r="3486" spans="1:10" x14ac:dyDescent="0.25">
      <c r="A3486" s="487">
        <v>92280</v>
      </c>
      <c r="B3486" s="6" t="s">
        <v>10192</v>
      </c>
      <c r="C3486" s="6" t="s">
        <v>79</v>
      </c>
      <c r="D3486" s="6" t="s">
        <v>437</v>
      </c>
      <c r="E3486" s="487">
        <v>260.48</v>
      </c>
      <c r="F3486" s="487">
        <v>5.93</v>
      </c>
      <c r="G3486" s="487">
        <v>254.55</v>
      </c>
      <c r="H3486" s="487">
        <v>0</v>
      </c>
      <c r="I3486" s="487">
        <v>0</v>
      </c>
      <c r="J3486" s="487">
        <v>0</v>
      </c>
    </row>
    <row r="3487" spans="1:10" x14ac:dyDescent="0.25">
      <c r="A3487" s="487">
        <v>92281</v>
      </c>
      <c r="B3487" s="6" t="s">
        <v>10193</v>
      </c>
      <c r="C3487" s="6" t="s">
        <v>79</v>
      </c>
      <c r="D3487" s="6" t="s">
        <v>437</v>
      </c>
      <c r="E3487" s="487">
        <v>111.28</v>
      </c>
      <c r="F3487" s="487">
        <v>2.79</v>
      </c>
      <c r="G3487" s="487">
        <v>108.49</v>
      </c>
      <c r="H3487" s="487">
        <v>0</v>
      </c>
      <c r="I3487" s="487">
        <v>0</v>
      </c>
      <c r="J3487" s="487">
        <v>0</v>
      </c>
    </row>
    <row r="3488" spans="1:10" x14ac:dyDescent="0.25">
      <c r="A3488" s="487">
        <v>92282</v>
      </c>
      <c r="B3488" s="6" t="s">
        <v>10194</v>
      </c>
      <c r="C3488" s="6" t="s">
        <v>79</v>
      </c>
      <c r="D3488" s="6" t="s">
        <v>437</v>
      </c>
      <c r="E3488" s="487">
        <v>127.76</v>
      </c>
      <c r="F3488" s="487">
        <v>3.34</v>
      </c>
      <c r="G3488" s="487">
        <v>124.42</v>
      </c>
      <c r="H3488" s="487">
        <v>0</v>
      </c>
      <c r="I3488" s="487">
        <v>0</v>
      </c>
      <c r="J3488" s="487">
        <v>0</v>
      </c>
    </row>
    <row r="3489" spans="1:10" x14ac:dyDescent="0.25">
      <c r="A3489" s="487">
        <v>92283</v>
      </c>
      <c r="B3489" s="6" t="s">
        <v>10195</v>
      </c>
      <c r="C3489" s="6" t="s">
        <v>79</v>
      </c>
      <c r="D3489" s="6" t="s">
        <v>437</v>
      </c>
      <c r="E3489" s="487">
        <v>173.26</v>
      </c>
      <c r="F3489" s="487">
        <v>3.98</v>
      </c>
      <c r="G3489" s="487">
        <v>169.28</v>
      </c>
      <c r="H3489" s="487">
        <v>0</v>
      </c>
      <c r="I3489" s="487">
        <v>0</v>
      </c>
      <c r="J3489" s="487">
        <v>0</v>
      </c>
    </row>
    <row r="3490" spans="1:10" x14ac:dyDescent="0.25">
      <c r="A3490" s="487">
        <v>92284</v>
      </c>
      <c r="B3490" s="6" t="s">
        <v>10196</v>
      </c>
      <c r="C3490" s="6" t="s">
        <v>79</v>
      </c>
      <c r="D3490" s="6" t="s">
        <v>437</v>
      </c>
      <c r="E3490" s="487">
        <v>217.04</v>
      </c>
      <c r="F3490" s="487">
        <v>4.63</v>
      </c>
      <c r="G3490" s="487">
        <v>212.41</v>
      </c>
      <c r="H3490" s="487">
        <v>0</v>
      </c>
      <c r="I3490" s="487">
        <v>0</v>
      </c>
      <c r="J3490" s="487">
        <v>0</v>
      </c>
    </row>
    <row r="3491" spans="1:10" x14ac:dyDescent="0.25">
      <c r="A3491" s="487">
        <v>92285</v>
      </c>
      <c r="B3491" s="6" t="s">
        <v>10197</v>
      </c>
      <c r="C3491" s="6" t="s">
        <v>79</v>
      </c>
      <c r="D3491" s="6" t="s">
        <v>437</v>
      </c>
      <c r="E3491" s="487">
        <v>291.39</v>
      </c>
      <c r="F3491" s="487">
        <v>5.74</v>
      </c>
      <c r="G3491" s="487">
        <v>285.64999999999998</v>
      </c>
      <c r="H3491" s="487">
        <v>0</v>
      </c>
      <c r="I3491" s="487">
        <v>0</v>
      </c>
      <c r="J3491" s="487">
        <v>0</v>
      </c>
    </row>
    <row r="3492" spans="1:10" x14ac:dyDescent="0.25">
      <c r="A3492" s="487">
        <v>92286</v>
      </c>
      <c r="B3492" s="6" t="s">
        <v>10198</v>
      </c>
      <c r="C3492" s="6" t="s">
        <v>79</v>
      </c>
      <c r="D3492" s="6" t="s">
        <v>437</v>
      </c>
      <c r="E3492" s="487">
        <v>367.7</v>
      </c>
      <c r="F3492" s="487">
        <v>6.83</v>
      </c>
      <c r="G3492" s="487">
        <v>360.87</v>
      </c>
      <c r="H3492" s="487">
        <v>0</v>
      </c>
      <c r="I3492" s="487">
        <v>0</v>
      </c>
      <c r="J3492" s="487">
        <v>0</v>
      </c>
    </row>
    <row r="3493" spans="1:10" x14ac:dyDescent="0.25">
      <c r="A3493" s="487">
        <v>92305</v>
      </c>
      <c r="B3493" s="6" t="s">
        <v>10199</v>
      </c>
      <c r="C3493" s="6" t="s">
        <v>79</v>
      </c>
      <c r="D3493" s="6" t="s">
        <v>437</v>
      </c>
      <c r="E3493" s="487">
        <v>36.15</v>
      </c>
      <c r="F3493" s="487">
        <v>5.88</v>
      </c>
      <c r="G3493" s="487">
        <v>30.27</v>
      </c>
      <c r="H3493" s="487">
        <v>0</v>
      </c>
      <c r="I3493" s="487">
        <v>0</v>
      </c>
      <c r="J3493" s="487">
        <v>0</v>
      </c>
    </row>
    <row r="3494" spans="1:10" x14ac:dyDescent="0.25">
      <c r="A3494" s="487">
        <v>92306</v>
      </c>
      <c r="B3494" s="6" t="s">
        <v>10200</v>
      </c>
      <c r="C3494" s="6" t="s">
        <v>79</v>
      </c>
      <c r="D3494" s="6" t="s">
        <v>437</v>
      </c>
      <c r="E3494" s="487">
        <v>58.1</v>
      </c>
      <c r="F3494" s="487">
        <v>6.78</v>
      </c>
      <c r="G3494" s="487">
        <v>51.32</v>
      </c>
      <c r="H3494" s="487">
        <v>0</v>
      </c>
      <c r="I3494" s="487">
        <v>0</v>
      </c>
      <c r="J3494" s="487">
        <v>0</v>
      </c>
    </row>
    <row r="3495" spans="1:10" x14ac:dyDescent="0.25">
      <c r="A3495" s="487">
        <v>92307</v>
      </c>
      <c r="B3495" s="6" t="s">
        <v>10201</v>
      </c>
      <c r="C3495" s="6" t="s">
        <v>79</v>
      </c>
      <c r="D3495" s="6" t="s">
        <v>437</v>
      </c>
      <c r="E3495" s="487">
        <v>72.45</v>
      </c>
      <c r="F3495" s="487">
        <v>7.56</v>
      </c>
      <c r="G3495" s="487">
        <v>64.89</v>
      </c>
      <c r="H3495" s="487">
        <v>0</v>
      </c>
      <c r="I3495" s="487">
        <v>0</v>
      </c>
      <c r="J3495" s="487">
        <v>0</v>
      </c>
    </row>
    <row r="3496" spans="1:10" x14ac:dyDescent="0.25">
      <c r="A3496" s="487">
        <v>92308</v>
      </c>
      <c r="B3496" s="6" t="s">
        <v>10202</v>
      </c>
      <c r="C3496" s="6" t="s">
        <v>79</v>
      </c>
      <c r="D3496" s="6" t="s">
        <v>437</v>
      </c>
      <c r="E3496" s="487">
        <v>51.98</v>
      </c>
      <c r="F3496" s="487">
        <v>9.24</v>
      </c>
      <c r="G3496" s="487">
        <v>42.74</v>
      </c>
      <c r="H3496" s="487">
        <v>0</v>
      </c>
      <c r="I3496" s="487">
        <v>0</v>
      </c>
      <c r="J3496" s="487">
        <v>0</v>
      </c>
    </row>
    <row r="3497" spans="1:10" x14ac:dyDescent="0.25">
      <c r="A3497" s="487">
        <v>92309</v>
      </c>
      <c r="B3497" s="6" t="s">
        <v>10203</v>
      </c>
      <c r="C3497" s="6" t="s">
        <v>79</v>
      </c>
      <c r="D3497" s="6" t="s">
        <v>437</v>
      </c>
      <c r="E3497" s="487">
        <v>120.25</v>
      </c>
      <c r="F3497" s="487">
        <v>10.130000000000001</v>
      </c>
      <c r="G3497" s="487">
        <v>110.12</v>
      </c>
      <c r="H3497" s="487">
        <v>0</v>
      </c>
      <c r="I3497" s="487">
        <v>0</v>
      </c>
      <c r="J3497" s="487">
        <v>0</v>
      </c>
    </row>
    <row r="3498" spans="1:10" x14ac:dyDescent="0.25">
      <c r="A3498" s="487">
        <v>92310</v>
      </c>
      <c r="B3498" s="6" t="s">
        <v>10204</v>
      </c>
      <c r="C3498" s="6" t="s">
        <v>79</v>
      </c>
      <c r="D3498" s="6" t="s">
        <v>437</v>
      </c>
      <c r="E3498" s="487">
        <v>137.01</v>
      </c>
      <c r="F3498" s="487">
        <v>10.9</v>
      </c>
      <c r="G3498" s="487">
        <v>126.11</v>
      </c>
      <c r="H3498" s="487">
        <v>0</v>
      </c>
      <c r="I3498" s="487">
        <v>0</v>
      </c>
      <c r="J3498" s="487">
        <v>0</v>
      </c>
    </row>
    <row r="3499" spans="1:10" x14ac:dyDescent="0.25">
      <c r="A3499" s="487">
        <v>92320</v>
      </c>
      <c r="B3499" s="6" t="s">
        <v>10205</v>
      </c>
      <c r="C3499" s="6" t="s">
        <v>79</v>
      </c>
      <c r="D3499" s="6" t="s">
        <v>437</v>
      </c>
      <c r="E3499" s="487">
        <v>48.45</v>
      </c>
      <c r="F3499" s="487">
        <v>15.96</v>
      </c>
      <c r="G3499" s="487">
        <v>32.49</v>
      </c>
      <c r="H3499" s="487">
        <v>0</v>
      </c>
      <c r="I3499" s="487">
        <v>0</v>
      </c>
      <c r="J3499" s="487">
        <v>0</v>
      </c>
    </row>
    <row r="3500" spans="1:10" x14ac:dyDescent="0.25">
      <c r="A3500" s="487">
        <v>92321</v>
      </c>
      <c r="B3500" s="6" t="s">
        <v>10206</v>
      </c>
      <c r="C3500" s="6" t="s">
        <v>79</v>
      </c>
      <c r="D3500" s="6" t="s">
        <v>437</v>
      </c>
      <c r="E3500" s="487">
        <v>79.290000000000006</v>
      </c>
      <c r="F3500" s="487">
        <v>24.13</v>
      </c>
      <c r="G3500" s="487">
        <v>55.16</v>
      </c>
      <c r="H3500" s="487">
        <v>0</v>
      </c>
      <c r="I3500" s="487">
        <v>0</v>
      </c>
      <c r="J3500" s="487">
        <v>0</v>
      </c>
    </row>
    <row r="3501" spans="1:10" x14ac:dyDescent="0.25">
      <c r="A3501" s="487">
        <v>92322</v>
      </c>
      <c r="B3501" s="6" t="s">
        <v>10207</v>
      </c>
      <c r="C3501" s="6" t="s">
        <v>79</v>
      </c>
      <c r="D3501" s="6" t="s">
        <v>437</v>
      </c>
      <c r="E3501" s="487">
        <v>101.27</v>
      </c>
      <c r="F3501" s="487">
        <v>31.14</v>
      </c>
      <c r="G3501" s="487">
        <v>70.13</v>
      </c>
      <c r="H3501" s="487">
        <v>0</v>
      </c>
      <c r="I3501" s="487">
        <v>0</v>
      </c>
      <c r="J3501" s="487">
        <v>0</v>
      </c>
    </row>
    <row r="3502" spans="1:10" x14ac:dyDescent="0.25">
      <c r="A3502" s="487">
        <v>92323</v>
      </c>
      <c r="B3502" s="6" t="s">
        <v>10208</v>
      </c>
      <c r="C3502" s="6" t="s">
        <v>79</v>
      </c>
      <c r="D3502" s="6" t="s">
        <v>437</v>
      </c>
      <c r="E3502" s="487">
        <v>61.33</v>
      </c>
      <c r="F3502" s="487">
        <v>16.88</v>
      </c>
      <c r="G3502" s="487">
        <v>44.45</v>
      </c>
      <c r="H3502" s="487">
        <v>0</v>
      </c>
      <c r="I3502" s="487">
        <v>0</v>
      </c>
      <c r="J3502" s="487">
        <v>0</v>
      </c>
    </row>
    <row r="3503" spans="1:10" x14ac:dyDescent="0.25">
      <c r="A3503" s="487">
        <v>92324</v>
      </c>
      <c r="B3503" s="6" t="s">
        <v>10209</v>
      </c>
      <c r="C3503" s="6" t="s">
        <v>79</v>
      </c>
      <c r="D3503" s="6" t="s">
        <v>437</v>
      </c>
      <c r="E3503" s="487">
        <v>138.49</v>
      </c>
      <c r="F3503" s="487">
        <v>25.05</v>
      </c>
      <c r="G3503" s="487">
        <v>113.44</v>
      </c>
      <c r="H3503" s="487">
        <v>0</v>
      </c>
      <c r="I3503" s="487">
        <v>0</v>
      </c>
      <c r="J3503" s="487">
        <v>0</v>
      </c>
    </row>
    <row r="3504" spans="1:10" x14ac:dyDescent="0.25">
      <c r="A3504" s="487">
        <v>92325</v>
      </c>
      <c r="B3504" s="6" t="s">
        <v>10210</v>
      </c>
      <c r="C3504" s="6" t="s">
        <v>79</v>
      </c>
      <c r="D3504" s="6" t="s">
        <v>437</v>
      </c>
      <c r="E3504" s="487">
        <v>162.87</v>
      </c>
      <c r="F3504" s="487">
        <v>32.049999999999997</v>
      </c>
      <c r="G3504" s="487">
        <v>130.82</v>
      </c>
      <c r="H3504" s="487">
        <v>0</v>
      </c>
      <c r="I3504" s="487">
        <v>0</v>
      </c>
      <c r="J3504" s="487">
        <v>0</v>
      </c>
    </row>
    <row r="3505" spans="1:10" x14ac:dyDescent="0.25">
      <c r="A3505" s="487">
        <v>92335</v>
      </c>
      <c r="B3505" s="6" t="s">
        <v>2606</v>
      </c>
      <c r="C3505" s="6" t="s">
        <v>79</v>
      </c>
      <c r="D3505" s="6" t="s">
        <v>108</v>
      </c>
      <c r="E3505" s="487">
        <v>92.32</v>
      </c>
      <c r="F3505" s="487">
        <v>11.5</v>
      </c>
      <c r="G3505" s="487">
        <v>80.819999999999993</v>
      </c>
      <c r="H3505" s="487">
        <v>0</v>
      </c>
      <c r="I3505" s="487">
        <v>0</v>
      </c>
      <c r="J3505" s="487">
        <v>0</v>
      </c>
    </row>
    <row r="3506" spans="1:10" x14ac:dyDescent="0.25">
      <c r="A3506" s="487">
        <v>92336</v>
      </c>
      <c r="B3506" s="6" t="s">
        <v>2607</v>
      </c>
      <c r="C3506" s="6" t="s">
        <v>79</v>
      </c>
      <c r="D3506" s="6" t="s">
        <v>108</v>
      </c>
      <c r="E3506" s="487">
        <v>113.33</v>
      </c>
      <c r="F3506" s="487">
        <v>13.28</v>
      </c>
      <c r="G3506" s="487">
        <v>100.05</v>
      </c>
      <c r="H3506" s="487">
        <v>0</v>
      </c>
      <c r="I3506" s="487">
        <v>0</v>
      </c>
      <c r="J3506" s="487">
        <v>0</v>
      </c>
    </row>
    <row r="3507" spans="1:10" x14ac:dyDescent="0.25">
      <c r="A3507" s="487">
        <v>92337</v>
      </c>
      <c r="B3507" s="6" t="s">
        <v>2608</v>
      </c>
      <c r="C3507" s="6" t="s">
        <v>79</v>
      </c>
      <c r="D3507" s="6" t="s">
        <v>108</v>
      </c>
      <c r="E3507" s="487">
        <v>149.01</v>
      </c>
      <c r="F3507" s="487">
        <v>15</v>
      </c>
      <c r="G3507" s="487">
        <v>134.01</v>
      </c>
      <c r="H3507" s="487">
        <v>0</v>
      </c>
      <c r="I3507" s="487">
        <v>0</v>
      </c>
      <c r="J3507" s="487">
        <v>0</v>
      </c>
    </row>
    <row r="3508" spans="1:10" x14ac:dyDescent="0.25">
      <c r="A3508" s="487">
        <v>92338</v>
      </c>
      <c r="B3508" s="6" t="s">
        <v>2609</v>
      </c>
      <c r="C3508" s="6" t="s">
        <v>79</v>
      </c>
      <c r="D3508" s="6" t="s">
        <v>108</v>
      </c>
      <c r="E3508" s="487">
        <v>123.17</v>
      </c>
      <c r="F3508" s="487">
        <v>26.84</v>
      </c>
      <c r="G3508" s="487">
        <v>96.33</v>
      </c>
      <c r="H3508" s="487">
        <v>0</v>
      </c>
      <c r="I3508" s="487">
        <v>0</v>
      </c>
      <c r="J3508" s="487">
        <v>0</v>
      </c>
    </row>
    <row r="3509" spans="1:10" x14ac:dyDescent="0.25">
      <c r="A3509" s="487">
        <v>92339</v>
      </c>
      <c r="B3509" s="6" t="s">
        <v>2610</v>
      </c>
      <c r="C3509" s="6" t="s">
        <v>79</v>
      </c>
      <c r="D3509" s="6" t="s">
        <v>108</v>
      </c>
      <c r="E3509" s="487">
        <v>182.72</v>
      </c>
      <c r="F3509" s="487">
        <v>29.77</v>
      </c>
      <c r="G3509" s="487">
        <v>152.94999999999999</v>
      </c>
      <c r="H3509" s="487">
        <v>0</v>
      </c>
      <c r="I3509" s="487">
        <v>0</v>
      </c>
      <c r="J3509" s="487">
        <v>0</v>
      </c>
    </row>
    <row r="3510" spans="1:10" x14ac:dyDescent="0.25">
      <c r="A3510" s="487">
        <v>92341</v>
      </c>
      <c r="B3510" s="6" t="s">
        <v>2611</v>
      </c>
      <c r="C3510" s="6" t="s">
        <v>79</v>
      </c>
      <c r="D3510" s="6" t="s">
        <v>108</v>
      </c>
      <c r="E3510" s="487">
        <v>103.61</v>
      </c>
      <c r="F3510" s="487">
        <v>20.75</v>
      </c>
      <c r="G3510" s="487">
        <v>82.86</v>
      </c>
      <c r="H3510" s="487">
        <v>0</v>
      </c>
      <c r="I3510" s="487">
        <v>0</v>
      </c>
      <c r="J3510" s="487">
        <v>0</v>
      </c>
    </row>
    <row r="3511" spans="1:10" x14ac:dyDescent="0.25">
      <c r="A3511" s="487">
        <v>92342</v>
      </c>
      <c r="B3511" s="6" t="s">
        <v>2612</v>
      </c>
      <c r="C3511" s="6" t="s">
        <v>79</v>
      </c>
      <c r="D3511" s="6" t="s">
        <v>108</v>
      </c>
      <c r="E3511" s="487">
        <v>124.7</v>
      </c>
      <c r="F3511" s="487">
        <v>22.57</v>
      </c>
      <c r="G3511" s="487">
        <v>102.13</v>
      </c>
      <c r="H3511" s="487">
        <v>0</v>
      </c>
      <c r="I3511" s="487">
        <v>0</v>
      </c>
      <c r="J3511" s="487">
        <v>0</v>
      </c>
    </row>
    <row r="3512" spans="1:10" x14ac:dyDescent="0.25">
      <c r="A3512" s="487">
        <v>92343</v>
      </c>
      <c r="B3512" s="6" t="s">
        <v>2613</v>
      </c>
      <c r="C3512" s="6" t="s">
        <v>79</v>
      </c>
      <c r="D3512" s="6" t="s">
        <v>108</v>
      </c>
      <c r="E3512" s="487">
        <v>160.47999999999999</v>
      </c>
      <c r="F3512" s="487">
        <v>24.4</v>
      </c>
      <c r="G3512" s="487">
        <v>136.08000000000001</v>
      </c>
      <c r="H3512" s="487">
        <v>0</v>
      </c>
      <c r="I3512" s="487">
        <v>0</v>
      </c>
      <c r="J3512" s="487">
        <v>0</v>
      </c>
    </row>
    <row r="3513" spans="1:10" x14ac:dyDescent="0.25">
      <c r="A3513" s="487">
        <v>92359</v>
      </c>
      <c r="B3513" s="6" t="s">
        <v>2614</v>
      </c>
      <c r="C3513" s="6" t="s">
        <v>79</v>
      </c>
      <c r="D3513" s="6" t="s">
        <v>108</v>
      </c>
      <c r="E3513" s="487">
        <v>54.71</v>
      </c>
      <c r="F3513" s="487">
        <v>3.52</v>
      </c>
      <c r="G3513" s="487">
        <v>51.19</v>
      </c>
      <c r="H3513" s="487">
        <v>0</v>
      </c>
      <c r="I3513" s="487">
        <v>0</v>
      </c>
      <c r="J3513" s="487">
        <v>0</v>
      </c>
    </row>
    <row r="3514" spans="1:10" x14ac:dyDescent="0.25">
      <c r="A3514" s="487">
        <v>92360</v>
      </c>
      <c r="B3514" s="6" t="s">
        <v>2615</v>
      </c>
      <c r="C3514" s="6" t="s">
        <v>79</v>
      </c>
      <c r="D3514" s="6" t="s">
        <v>108</v>
      </c>
      <c r="E3514" s="487">
        <v>73.06</v>
      </c>
      <c r="F3514" s="487">
        <v>4.5199999999999996</v>
      </c>
      <c r="G3514" s="487">
        <v>68.540000000000006</v>
      </c>
      <c r="H3514" s="487">
        <v>0</v>
      </c>
      <c r="I3514" s="487">
        <v>0</v>
      </c>
      <c r="J3514" s="487">
        <v>0</v>
      </c>
    </row>
    <row r="3515" spans="1:10" x14ac:dyDescent="0.25">
      <c r="A3515" s="487">
        <v>92361</v>
      </c>
      <c r="B3515" s="6" t="s">
        <v>2616</v>
      </c>
      <c r="C3515" s="6" t="s">
        <v>79</v>
      </c>
      <c r="D3515" s="6" t="s">
        <v>108</v>
      </c>
      <c r="E3515" s="487">
        <v>98.96</v>
      </c>
      <c r="F3515" s="487">
        <v>7.08</v>
      </c>
      <c r="G3515" s="487">
        <v>91.88</v>
      </c>
      <c r="H3515" s="487">
        <v>0</v>
      </c>
      <c r="I3515" s="487">
        <v>0</v>
      </c>
      <c r="J3515" s="487">
        <v>0</v>
      </c>
    </row>
    <row r="3516" spans="1:10" x14ac:dyDescent="0.25">
      <c r="A3516" s="487">
        <v>92362</v>
      </c>
      <c r="B3516" s="6" t="s">
        <v>2617</v>
      </c>
      <c r="C3516" s="6" t="s">
        <v>79</v>
      </c>
      <c r="D3516" s="6" t="s">
        <v>108</v>
      </c>
      <c r="E3516" s="487">
        <v>157.55000000000001</v>
      </c>
      <c r="F3516" s="487">
        <v>9.2200000000000006</v>
      </c>
      <c r="G3516" s="487">
        <v>148.33000000000001</v>
      </c>
      <c r="H3516" s="487">
        <v>0</v>
      </c>
      <c r="I3516" s="487">
        <v>0</v>
      </c>
      <c r="J3516" s="487">
        <v>0</v>
      </c>
    </row>
    <row r="3517" spans="1:10" x14ac:dyDescent="0.25">
      <c r="A3517" s="487">
        <v>92364</v>
      </c>
      <c r="B3517" s="6" t="s">
        <v>2618</v>
      </c>
      <c r="C3517" s="6" t="s">
        <v>79</v>
      </c>
      <c r="D3517" s="6" t="s">
        <v>108</v>
      </c>
      <c r="E3517" s="487">
        <v>56.14</v>
      </c>
      <c r="F3517" s="487">
        <v>7.71</v>
      </c>
      <c r="G3517" s="487">
        <v>48.43</v>
      </c>
      <c r="H3517" s="487">
        <v>0</v>
      </c>
      <c r="I3517" s="487">
        <v>0</v>
      </c>
      <c r="J3517" s="487">
        <v>0</v>
      </c>
    </row>
    <row r="3518" spans="1:10" x14ac:dyDescent="0.25">
      <c r="A3518" s="487">
        <v>92365</v>
      </c>
      <c r="B3518" s="6" t="s">
        <v>2619</v>
      </c>
      <c r="C3518" s="6" t="s">
        <v>79</v>
      </c>
      <c r="D3518" s="6" t="s">
        <v>108</v>
      </c>
      <c r="E3518" s="487">
        <v>64.540000000000006</v>
      </c>
      <c r="F3518" s="487">
        <v>8.4</v>
      </c>
      <c r="G3518" s="487">
        <v>56.14</v>
      </c>
      <c r="H3518" s="487">
        <v>0</v>
      </c>
      <c r="I3518" s="487">
        <v>0</v>
      </c>
      <c r="J3518" s="487">
        <v>0</v>
      </c>
    </row>
    <row r="3519" spans="1:10" x14ac:dyDescent="0.25">
      <c r="A3519" s="487">
        <v>92366</v>
      </c>
      <c r="B3519" s="6" t="s">
        <v>2620</v>
      </c>
      <c r="C3519" s="6" t="s">
        <v>79</v>
      </c>
      <c r="D3519" s="6" t="s">
        <v>108</v>
      </c>
      <c r="E3519" s="487">
        <v>89.64</v>
      </c>
      <c r="F3519" s="487">
        <v>9.32</v>
      </c>
      <c r="G3519" s="487">
        <v>80.319999999999993</v>
      </c>
      <c r="H3519" s="487">
        <v>0</v>
      </c>
      <c r="I3519" s="487">
        <v>0</v>
      </c>
      <c r="J3519" s="487">
        <v>0</v>
      </c>
    </row>
    <row r="3520" spans="1:10" x14ac:dyDescent="0.25">
      <c r="A3520" s="487">
        <v>92367</v>
      </c>
      <c r="B3520" s="6" t="s">
        <v>2621</v>
      </c>
      <c r="C3520" s="6" t="s">
        <v>79</v>
      </c>
      <c r="D3520" s="6" t="s">
        <v>108</v>
      </c>
      <c r="E3520" s="487">
        <v>110.09</v>
      </c>
      <c r="F3520" s="487">
        <v>10.61</v>
      </c>
      <c r="G3520" s="487">
        <v>99.48</v>
      </c>
      <c r="H3520" s="487">
        <v>0</v>
      </c>
      <c r="I3520" s="487">
        <v>0</v>
      </c>
      <c r="J3520" s="487">
        <v>0</v>
      </c>
    </row>
    <row r="3521" spans="1:10" x14ac:dyDescent="0.25">
      <c r="A3521" s="487">
        <v>92368</v>
      </c>
      <c r="B3521" s="6" t="s">
        <v>2622</v>
      </c>
      <c r="C3521" s="6" t="s">
        <v>79</v>
      </c>
      <c r="D3521" s="6" t="s">
        <v>108</v>
      </c>
      <c r="E3521" s="487">
        <v>145.30000000000001</v>
      </c>
      <c r="F3521" s="487">
        <v>11.96</v>
      </c>
      <c r="G3521" s="487">
        <v>133.34</v>
      </c>
      <c r="H3521" s="487">
        <v>0</v>
      </c>
      <c r="I3521" s="487">
        <v>0</v>
      </c>
      <c r="J3521" s="487">
        <v>0</v>
      </c>
    </row>
    <row r="3522" spans="1:10" x14ac:dyDescent="0.25">
      <c r="A3522" s="487">
        <v>92645</v>
      </c>
      <c r="B3522" s="6" t="s">
        <v>2623</v>
      </c>
      <c r="C3522" s="6" t="s">
        <v>79</v>
      </c>
      <c r="D3522" s="6" t="s">
        <v>108</v>
      </c>
      <c r="E3522" s="487">
        <v>59.07</v>
      </c>
      <c r="F3522" s="487">
        <v>7.09</v>
      </c>
      <c r="G3522" s="487">
        <v>51.98</v>
      </c>
      <c r="H3522" s="487">
        <v>0</v>
      </c>
      <c r="I3522" s="487">
        <v>0</v>
      </c>
      <c r="J3522" s="487">
        <v>0</v>
      </c>
    </row>
    <row r="3523" spans="1:10" x14ac:dyDescent="0.25">
      <c r="A3523" s="487">
        <v>92646</v>
      </c>
      <c r="B3523" s="6" t="s">
        <v>2624</v>
      </c>
      <c r="C3523" s="6" t="s">
        <v>79</v>
      </c>
      <c r="D3523" s="6" t="s">
        <v>108</v>
      </c>
      <c r="E3523" s="487">
        <v>77.42</v>
      </c>
      <c r="F3523" s="487">
        <v>8.08</v>
      </c>
      <c r="G3523" s="487">
        <v>69.34</v>
      </c>
      <c r="H3523" s="487">
        <v>0</v>
      </c>
      <c r="I3523" s="487">
        <v>0</v>
      </c>
      <c r="J3523" s="487">
        <v>0</v>
      </c>
    </row>
    <row r="3524" spans="1:10" x14ac:dyDescent="0.25">
      <c r="A3524" s="487">
        <v>92648</v>
      </c>
      <c r="B3524" s="6" t="s">
        <v>2625</v>
      </c>
      <c r="C3524" s="6" t="s">
        <v>79</v>
      </c>
      <c r="D3524" s="6" t="s">
        <v>108</v>
      </c>
      <c r="E3524" s="487">
        <v>84.87</v>
      </c>
      <c r="F3524" s="487">
        <v>9.23</v>
      </c>
      <c r="G3524" s="487">
        <v>75.64</v>
      </c>
      <c r="H3524" s="487">
        <v>0</v>
      </c>
      <c r="I3524" s="487">
        <v>0</v>
      </c>
      <c r="J3524" s="487">
        <v>0</v>
      </c>
    </row>
    <row r="3525" spans="1:10" x14ac:dyDescent="0.25">
      <c r="A3525" s="487">
        <v>92649</v>
      </c>
      <c r="B3525" s="6" t="s">
        <v>2626</v>
      </c>
      <c r="C3525" s="6" t="s">
        <v>79</v>
      </c>
      <c r="D3525" s="6" t="s">
        <v>108</v>
      </c>
      <c r="E3525" s="487">
        <v>103.32</v>
      </c>
      <c r="F3525" s="487">
        <v>10.63</v>
      </c>
      <c r="G3525" s="487">
        <v>92.69</v>
      </c>
      <c r="H3525" s="487">
        <v>0</v>
      </c>
      <c r="I3525" s="487">
        <v>0</v>
      </c>
      <c r="J3525" s="487">
        <v>0</v>
      </c>
    </row>
    <row r="3526" spans="1:10" x14ac:dyDescent="0.25">
      <c r="A3526" s="487">
        <v>92650</v>
      </c>
      <c r="B3526" s="6" t="s">
        <v>2627</v>
      </c>
      <c r="C3526" s="6" t="s">
        <v>79</v>
      </c>
      <c r="D3526" s="6" t="s">
        <v>108</v>
      </c>
      <c r="E3526" s="487">
        <v>161.91</v>
      </c>
      <c r="F3526" s="487">
        <v>12.75</v>
      </c>
      <c r="G3526" s="487">
        <v>149.16</v>
      </c>
      <c r="H3526" s="487">
        <v>0</v>
      </c>
      <c r="I3526" s="487">
        <v>0</v>
      </c>
      <c r="J3526" s="487">
        <v>0</v>
      </c>
    </row>
    <row r="3527" spans="1:10" x14ac:dyDescent="0.25">
      <c r="A3527" s="487">
        <v>92652</v>
      </c>
      <c r="B3527" s="6" t="s">
        <v>2628</v>
      </c>
      <c r="C3527" s="6" t="s">
        <v>79</v>
      </c>
      <c r="D3527" s="6" t="s">
        <v>108</v>
      </c>
      <c r="E3527" s="487">
        <v>61.29</v>
      </c>
      <c r="F3527" s="487">
        <v>11.92</v>
      </c>
      <c r="G3527" s="487">
        <v>49.37</v>
      </c>
      <c r="H3527" s="487">
        <v>0</v>
      </c>
      <c r="I3527" s="487">
        <v>0</v>
      </c>
      <c r="J3527" s="487">
        <v>0</v>
      </c>
    </row>
    <row r="3528" spans="1:10" x14ac:dyDescent="0.25">
      <c r="A3528" s="487">
        <v>92653</v>
      </c>
      <c r="B3528" s="6" t="s">
        <v>2629</v>
      </c>
      <c r="C3528" s="6" t="s">
        <v>79</v>
      </c>
      <c r="D3528" s="6" t="s">
        <v>108</v>
      </c>
      <c r="E3528" s="487">
        <v>69.739999999999995</v>
      </c>
      <c r="F3528" s="487">
        <v>12.65</v>
      </c>
      <c r="G3528" s="487">
        <v>57.09</v>
      </c>
      <c r="H3528" s="487">
        <v>0</v>
      </c>
      <c r="I3528" s="487">
        <v>0</v>
      </c>
      <c r="J3528" s="487">
        <v>0</v>
      </c>
    </row>
    <row r="3529" spans="1:10" x14ac:dyDescent="0.25">
      <c r="A3529" s="487">
        <v>92654</v>
      </c>
      <c r="B3529" s="6" t="s">
        <v>2630</v>
      </c>
      <c r="C3529" s="6" t="s">
        <v>79</v>
      </c>
      <c r="D3529" s="6" t="s">
        <v>108</v>
      </c>
      <c r="E3529" s="487">
        <v>94.84</v>
      </c>
      <c r="F3529" s="487">
        <v>13.57</v>
      </c>
      <c r="G3529" s="487">
        <v>81.27</v>
      </c>
      <c r="H3529" s="487">
        <v>0</v>
      </c>
      <c r="I3529" s="487">
        <v>0</v>
      </c>
      <c r="J3529" s="487">
        <v>0</v>
      </c>
    </row>
    <row r="3530" spans="1:10" x14ac:dyDescent="0.25">
      <c r="A3530" s="487">
        <v>92655</v>
      </c>
      <c r="B3530" s="6" t="s">
        <v>2631</v>
      </c>
      <c r="C3530" s="6" t="s">
        <v>79</v>
      </c>
      <c r="D3530" s="6" t="s">
        <v>108</v>
      </c>
      <c r="E3530" s="487">
        <v>115.4</v>
      </c>
      <c r="F3530" s="487">
        <v>14.96</v>
      </c>
      <c r="G3530" s="487">
        <v>100.44</v>
      </c>
      <c r="H3530" s="487">
        <v>0</v>
      </c>
      <c r="I3530" s="487">
        <v>0</v>
      </c>
      <c r="J3530" s="487">
        <v>0</v>
      </c>
    </row>
    <row r="3531" spans="1:10" x14ac:dyDescent="0.25">
      <c r="A3531" s="487">
        <v>92656</v>
      </c>
      <c r="B3531" s="6" t="s">
        <v>2632</v>
      </c>
      <c r="C3531" s="6" t="s">
        <v>79</v>
      </c>
      <c r="D3531" s="6" t="s">
        <v>108</v>
      </c>
      <c r="E3531" s="487">
        <v>150.6</v>
      </c>
      <c r="F3531" s="487">
        <v>16.309999999999999</v>
      </c>
      <c r="G3531" s="487">
        <v>134.29</v>
      </c>
      <c r="H3531" s="487">
        <v>0</v>
      </c>
      <c r="I3531" s="487">
        <v>0</v>
      </c>
      <c r="J3531" s="487">
        <v>0</v>
      </c>
    </row>
    <row r="3532" spans="1:10" x14ac:dyDescent="0.25">
      <c r="A3532" s="487">
        <v>92687</v>
      </c>
      <c r="B3532" s="6" t="s">
        <v>2633</v>
      </c>
      <c r="C3532" s="6" t="s">
        <v>79</v>
      </c>
      <c r="D3532" s="6" t="s">
        <v>108</v>
      </c>
      <c r="E3532" s="487">
        <v>28.91</v>
      </c>
      <c r="F3532" s="487">
        <v>7.52</v>
      </c>
      <c r="G3532" s="487">
        <v>21.39</v>
      </c>
      <c r="H3532" s="487">
        <v>0</v>
      </c>
      <c r="I3532" s="487">
        <v>0</v>
      </c>
      <c r="J3532" s="487">
        <v>0</v>
      </c>
    </row>
    <row r="3533" spans="1:10" x14ac:dyDescent="0.25">
      <c r="A3533" s="487">
        <v>92688</v>
      </c>
      <c r="B3533" s="6" t="s">
        <v>2634</v>
      </c>
      <c r="C3533" s="6" t="s">
        <v>79</v>
      </c>
      <c r="D3533" s="6" t="s">
        <v>108</v>
      </c>
      <c r="E3533" s="487">
        <v>40.71</v>
      </c>
      <c r="F3533" s="487">
        <v>12.89</v>
      </c>
      <c r="G3533" s="487">
        <v>27.82</v>
      </c>
      <c r="H3533" s="487">
        <v>0</v>
      </c>
      <c r="I3533" s="487">
        <v>0</v>
      </c>
      <c r="J3533" s="487">
        <v>0</v>
      </c>
    </row>
    <row r="3534" spans="1:10" x14ac:dyDescent="0.25">
      <c r="A3534" s="487">
        <v>92689</v>
      </c>
      <c r="B3534" s="6" t="s">
        <v>2635</v>
      </c>
      <c r="C3534" s="6" t="s">
        <v>79</v>
      </c>
      <c r="D3534" s="6" t="s">
        <v>108</v>
      </c>
      <c r="E3534" s="487">
        <v>42.73</v>
      </c>
      <c r="F3534" s="487">
        <v>8.09</v>
      </c>
      <c r="G3534" s="487">
        <v>34.64</v>
      </c>
      <c r="H3534" s="487">
        <v>0</v>
      </c>
      <c r="I3534" s="487">
        <v>0</v>
      </c>
      <c r="J3534" s="487">
        <v>0</v>
      </c>
    </row>
    <row r="3535" spans="1:10" x14ac:dyDescent="0.25">
      <c r="A3535" s="487">
        <v>92690</v>
      </c>
      <c r="B3535" s="6" t="s">
        <v>2636</v>
      </c>
      <c r="C3535" s="6" t="s">
        <v>79</v>
      </c>
      <c r="D3535" s="6" t="s">
        <v>108</v>
      </c>
      <c r="E3535" s="487">
        <v>61.82</v>
      </c>
      <c r="F3535" s="487">
        <v>13.93</v>
      </c>
      <c r="G3535" s="487">
        <v>47.89</v>
      </c>
      <c r="H3535" s="487">
        <v>0</v>
      </c>
      <c r="I3535" s="487">
        <v>0</v>
      </c>
      <c r="J3535" s="487">
        <v>0</v>
      </c>
    </row>
    <row r="3536" spans="1:10" x14ac:dyDescent="0.25">
      <c r="A3536" s="487">
        <v>92691</v>
      </c>
      <c r="B3536" s="6" t="s">
        <v>2637</v>
      </c>
      <c r="C3536" s="6" t="s">
        <v>79</v>
      </c>
      <c r="D3536" s="6" t="s">
        <v>108</v>
      </c>
      <c r="E3536" s="487">
        <v>83.62</v>
      </c>
      <c r="F3536" s="487">
        <v>27.14</v>
      </c>
      <c r="G3536" s="487">
        <v>56.48</v>
      </c>
      <c r="H3536" s="487">
        <v>0</v>
      </c>
      <c r="I3536" s="487">
        <v>0</v>
      </c>
      <c r="J3536" s="487">
        <v>0</v>
      </c>
    </row>
    <row r="3537" spans="1:10" x14ac:dyDescent="0.25">
      <c r="A3537" s="487">
        <v>94462</v>
      </c>
      <c r="B3537" s="6" t="s">
        <v>2638</v>
      </c>
      <c r="C3537" s="6" t="s">
        <v>79</v>
      </c>
      <c r="D3537" s="6" t="s">
        <v>108</v>
      </c>
      <c r="E3537" s="487">
        <v>102.92</v>
      </c>
      <c r="F3537" s="487">
        <v>25.16</v>
      </c>
      <c r="G3537" s="487">
        <v>77.760000000000005</v>
      </c>
      <c r="H3537" s="487">
        <v>0</v>
      </c>
      <c r="I3537" s="487">
        <v>0</v>
      </c>
      <c r="J3537" s="487">
        <v>0</v>
      </c>
    </row>
    <row r="3538" spans="1:10" x14ac:dyDescent="0.25">
      <c r="A3538" s="487">
        <v>94463</v>
      </c>
      <c r="B3538" s="6" t="s">
        <v>2639</v>
      </c>
      <c r="C3538" s="6" t="s">
        <v>79</v>
      </c>
      <c r="D3538" s="6" t="s">
        <v>108</v>
      </c>
      <c r="E3538" s="487">
        <v>120.31</v>
      </c>
      <c r="F3538" s="487">
        <v>25.16</v>
      </c>
      <c r="G3538" s="487">
        <v>95.15</v>
      </c>
      <c r="H3538" s="487">
        <v>0</v>
      </c>
      <c r="I3538" s="487">
        <v>0</v>
      </c>
      <c r="J3538" s="487">
        <v>0</v>
      </c>
    </row>
    <row r="3539" spans="1:10" x14ac:dyDescent="0.25">
      <c r="A3539" s="487">
        <v>94464</v>
      </c>
      <c r="B3539" s="6" t="s">
        <v>2640</v>
      </c>
      <c r="C3539" s="6" t="s">
        <v>79</v>
      </c>
      <c r="D3539" s="6" t="s">
        <v>108</v>
      </c>
      <c r="E3539" s="487">
        <v>169.14</v>
      </c>
      <c r="F3539" s="487">
        <v>31.47</v>
      </c>
      <c r="G3539" s="487">
        <v>137.66999999999999</v>
      </c>
      <c r="H3539" s="487">
        <v>0</v>
      </c>
      <c r="I3539" s="487">
        <v>0</v>
      </c>
      <c r="J3539" s="487">
        <v>0</v>
      </c>
    </row>
    <row r="3540" spans="1:10" x14ac:dyDescent="0.25">
      <c r="A3540" s="487">
        <v>94602</v>
      </c>
      <c r="B3540" s="6" t="s">
        <v>2641</v>
      </c>
      <c r="C3540" s="6" t="s">
        <v>79</v>
      </c>
      <c r="D3540" s="6" t="s">
        <v>437</v>
      </c>
      <c r="E3540" s="487">
        <v>203.53</v>
      </c>
      <c r="F3540" s="487">
        <v>29.61</v>
      </c>
      <c r="G3540" s="487">
        <v>173.92</v>
      </c>
      <c r="H3540" s="487">
        <v>0</v>
      </c>
      <c r="I3540" s="487">
        <v>0</v>
      </c>
      <c r="J3540" s="487">
        <v>0</v>
      </c>
    </row>
    <row r="3541" spans="1:10" x14ac:dyDescent="0.25">
      <c r="A3541" s="487">
        <v>94603</v>
      </c>
      <c r="B3541" s="6" t="s">
        <v>2642</v>
      </c>
      <c r="C3541" s="6" t="s">
        <v>79</v>
      </c>
      <c r="D3541" s="6" t="s">
        <v>437</v>
      </c>
      <c r="E3541" s="487">
        <v>271.94</v>
      </c>
      <c r="F3541" s="487">
        <v>29.6</v>
      </c>
      <c r="G3541" s="487">
        <v>242.34</v>
      </c>
      <c r="H3541" s="487">
        <v>0</v>
      </c>
      <c r="I3541" s="487">
        <v>0</v>
      </c>
      <c r="J3541" s="487">
        <v>0</v>
      </c>
    </row>
    <row r="3542" spans="1:10" x14ac:dyDescent="0.25">
      <c r="A3542" s="487">
        <v>94604</v>
      </c>
      <c r="B3542" s="6" t="s">
        <v>2643</v>
      </c>
      <c r="C3542" s="6" t="s">
        <v>79</v>
      </c>
      <c r="D3542" s="6" t="s">
        <v>437</v>
      </c>
      <c r="E3542" s="487">
        <v>370.3</v>
      </c>
      <c r="F3542" s="487">
        <v>32.229999999999997</v>
      </c>
      <c r="G3542" s="487">
        <v>338.07</v>
      </c>
      <c r="H3542" s="487">
        <v>0</v>
      </c>
      <c r="I3542" s="487">
        <v>0</v>
      </c>
      <c r="J3542" s="487">
        <v>0</v>
      </c>
    </row>
    <row r="3543" spans="1:10" x14ac:dyDescent="0.25">
      <c r="A3543" s="487">
        <v>94605</v>
      </c>
      <c r="B3543" s="6" t="s">
        <v>2644</v>
      </c>
      <c r="C3543" s="6" t="s">
        <v>79</v>
      </c>
      <c r="D3543" s="6" t="s">
        <v>437</v>
      </c>
      <c r="E3543" s="487">
        <v>527.30999999999995</v>
      </c>
      <c r="F3543" s="487">
        <v>32.229999999999997</v>
      </c>
      <c r="G3543" s="487">
        <v>495.08</v>
      </c>
      <c r="H3543" s="487">
        <v>0</v>
      </c>
      <c r="I3543" s="487">
        <v>0</v>
      </c>
      <c r="J3543" s="487">
        <v>0</v>
      </c>
    </row>
    <row r="3544" spans="1:10" x14ac:dyDescent="0.25">
      <c r="A3544" s="487">
        <v>94648</v>
      </c>
      <c r="B3544" s="6" t="s">
        <v>2645</v>
      </c>
      <c r="C3544" s="6" t="s">
        <v>79</v>
      </c>
      <c r="D3544" s="6" t="s">
        <v>108</v>
      </c>
      <c r="E3544" s="487">
        <v>11.89</v>
      </c>
      <c r="F3544" s="487">
        <v>5.79</v>
      </c>
      <c r="G3544" s="487">
        <v>6.1</v>
      </c>
      <c r="H3544" s="487">
        <v>0</v>
      </c>
      <c r="I3544" s="487">
        <v>0</v>
      </c>
      <c r="J3544" s="487">
        <v>0</v>
      </c>
    </row>
    <row r="3545" spans="1:10" x14ac:dyDescent="0.25">
      <c r="A3545" s="487">
        <v>94649</v>
      </c>
      <c r="B3545" s="6" t="s">
        <v>2646</v>
      </c>
      <c r="C3545" s="6" t="s">
        <v>79</v>
      </c>
      <c r="D3545" s="6" t="s">
        <v>108</v>
      </c>
      <c r="E3545" s="487">
        <v>17.5</v>
      </c>
      <c r="F3545" s="487">
        <v>5.77</v>
      </c>
      <c r="G3545" s="487">
        <v>11.73</v>
      </c>
      <c r="H3545" s="487">
        <v>0</v>
      </c>
      <c r="I3545" s="487">
        <v>0</v>
      </c>
      <c r="J3545" s="487">
        <v>0</v>
      </c>
    </row>
    <row r="3546" spans="1:10" x14ac:dyDescent="0.25">
      <c r="A3546" s="487">
        <v>94650</v>
      </c>
      <c r="B3546" s="6" t="s">
        <v>2647</v>
      </c>
      <c r="C3546" s="6" t="s">
        <v>79</v>
      </c>
      <c r="D3546" s="6" t="s">
        <v>108</v>
      </c>
      <c r="E3546" s="487">
        <v>26.19</v>
      </c>
      <c r="F3546" s="487">
        <v>8.19</v>
      </c>
      <c r="G3546" s="487">
        <v>18</v>
      </c>
      <c r="H3546" s="487">
        <v>0</v>
      </c>
      <c r="I3546" s="487">
        <v>0</v>
      </c>
      <c r="J3546" s="487">
        <v>0</v>
      </c>
    </row>
    <row r="3547" spans="1:10" x14ac:dyDescent="0.25">
      <c r="A3547" s="487">
        <v>94651</v>
      </c>
      <c r="B3547" s="6" t="s">
        <v>2648</v>
      </c>
      <c r="C3547" s="6" t="s">
        <v>79</v>
      </c>
      <c r="D3547" s="6" t="s">
        <v>108</v>
      </c>
      <c r="E3547" s="487">
        <v>27.76</v>
      </c>
      <c r="F3547" s="487">
        <v>8.19</v>
      </c>
      <c r="G3547" s="487">
        <v>19.57</v>
      </c>
      <c r="H3547" s="487">
        <v>0</v>
      </c>
      <c r="I3547" s="487">
        <v>0</v>
      </c>
      <c r="J3547" s="487">
        <v>0</v>
      </c>
    </row>
    <row r="3548" spans="1:10" x14ac:dyDescent="0.25">
      <c r="A3548" s="487">
        <v>94652</v>
      </c>
      <c r="B3548" s="6" t="s">
        <v>2649</v>
      </c>
      <c r="C3548" s="6" t="s">
        <v>79</v>
      </c>
      <c r="D3548" s="6" t="s">
        <v>108</v>
      </c>
      <c r="E3548" s="487">
        <v>44.44</v>
      </c>
      <c r="F3548" s="487">
        <v>13.34</v>
      </c>
      <c r="G3548" s="487">
        <v>31.1</v>
      </c>
      <c r="H3548" s="487">
        <v>0</v>
      </c>
      <c r="I3548" s="487">
        <v>0</v>
      </c>
      <c r="J3548" s="487">
        <v>0</v>
      </c>
    </row>
    <row r="3549" spans="1:10" x14ac:dyDescent="0.25">
      <c r="A3549" s="487">
        <v>94653</v>
      </c>
      <c r="B3549" s="6" t="s">
        <v>2650</v>
      </c>
      <c r="C3549" s="6" t="s">
        <v>79</v>
      </c>
      <c r="D3549" s="6" t="s">
        <v>108</v>
      </c>
      <c r="E3549" s="487">
        <v>62.92</v>
      </c>
      <c r="F3549" s="487">
        <v>13.33</v>
      </c>
      <c r="G3549" s="487">
        <v>49.59</v>
      </c>
      <c r="H3549" s="487">
        <v>0</v>
      </c>
      <c r="I3549" s="487">
        <v>0</v>
      </c>
      <c r="J3549" s="487">
        <v>0</v>
      </c>
    </row>
    <row r="3550" spans="1:10" x14ac:dyDescent="0.25">
      <c r="A3550" s="487">
        <v>94654</v>
      </c>
      <c r="B3550" s="6" t="s">
        <v>2651</v>
      </c>
      <c r="C3550" s="6" t="s">
        <v>79</v>
      </c>
      <c r="D3550" s="6" t="s">
        <v>108</v>
      </c>
      <c r="E3550" s="487">
        <v>90.25</v>
      </c>
      <c r="F3550" s="487">
        <v>23.35</v>
      </c>
      <c r="G3550" s="487">
        <v>66.900000000000006</v>
      </c>
      <c r="H3550" s="487">
        <v>0</v>
      </c>
      <c r="I3550" s="487">
        <v>0</v>
      </c>
      <c r="J3550" s="487">
        <v>0</v>
      </c>
    </row>
    <row r="3551" spans="1:10" x14ac:dyDescent="0.25">
      <c r="A3551" s="487">
        <v>94655</v>
      </c>
      <c r="B3551" s="6" t="s">
        <v>2652</v>
      </c>
      <c r="C3551" s="6" t="s">
        <v>79</v>
      </c>
      <c r="D3551" s="6" t="s">
        <v>108</v>
      </c>
      <c r="E3551" s="487">
        <v>125.06</v>
      </c>
      <c r="F3551" s="487">
        <v>23.35</v>
      </c>
      <c r="G3551" s="487">
        <v>101.71</v>
      </c>
      <c r="H3551" s="487">
        <v>0</v>
      </c>
      <c r="I3551" s="487">
        <v>0</v>
      </c>
      <c r="J3551" s="487">
        <v>0</v>
      </c>
    </row>
    <row r="3552" spans="1:10" x14ac:dyDescent="0.25">
      <c r="A3552" s="487">
        <v>94716</v>
      </c>
      <c r="B3552" s="6" t="s">
        <v>2653</v>
      </c>
      <c r="C3552" s="6" t="s">
        <v>79</v>
      </c>
      <c r="D3552" s="6" t="s">
        <v>108</v>
      </c>
      <c r="E3552" s="487">
        <v>28.39</v>
      </c>
      <c r="F3552" s="487">
        <v>5.38</v>
      </c>
      <c r="G3552" s="487">
        <v>23.01</v>
      </c>
      <c r="H3552" s="487">
        <v>0</v>
      </c>
      <c r="I3552" s="487">
        <v>0</v>
      </c>
      <c r="J3552" s="487">
        <v>0</v>
      </c>
    </row>
    <row r="3553" spans="1:10" x14ac:dyDescent="0.25">
      <c r="A3553" s="487">
        <v>94717</v>
      </c>
      <c r="B3553" s="6" t="s">
        <v>2654</v>
      </c>
      <c r="C3553" s="6" t="s">
        <v>79</v>
      </c>
      <c r="D3553" s="6" t="s">
        <v>108</v>
      </c>
      <c r="E3553" s="487">
        <v>44.14</v>
      </c>
      <c r="F3553" s="487">
        <v>5.37</v>
      </c>
      <c r="G3553" s="487">
        <v>38.770000000000003</v>
      </c>
      <c r="H3553" s="487">
        <v>0</v>
      </c>
      <c r="I3553" s="487">
        <v>0</v>
      </c>
      <c r="J3553" s="487">
        <v>0</v>
      </c>
    </row>
    <row r="3554" spans="1:10" x14ac:dyDescent="0.25">
      <c r="A3554" s="487">
        <v>94718</v>
      </c>
      <c r="B3554" s="6" t="s">
        <v>2655</v>
      </c>
      <c r="C3554" s="6" t="s">
        <v>79</v>
      </c>
      <c r="D3554" s="6" t="s">
        <v>108</v>
      </c>
      <c r="E3554" s="487">
        <v>57.1</v>
      </c>
      <c r="F3554" s="487">
        <v>7.1</v>
      </c>
      <c r="G3554" s="487">
        <v>50</v>
      </c>
      <c r="H3554" s="487">
        <v>0</v>
      </c>
      <c r="I3554" s="487">
        <v>0</v>
      </c>
      <c r="J3554" s="487">
        <v>0</v>
      </c>
    </row>
    <row r="3555" spans="1:10" x14ac:dyDescent="0.25">
      <c r="A3555" s="487">
        <v>94719</v>
      </c>
      <c r="B3555" s="6" t="s">
        <v>2656</v>
      </c>
      <c r="C3555" s="6" t="s">
        <v>79</v>
      </c>
      <c r="D3555" s="6" t="s">
        <v>108</v>
      </c>
      <c r="E3555" s="487">
        <v>73.5</v>
      </c>
      <c r="F3555" s="487">
        <v>7.1</v>
      </c>
      <c r="G3555" s="487">
        <v>66.400000000000006</v>
      </c>
      <c r="H3555" s="487">
        <v>0</v>
      </c>
      <c r="I3555" s="487">
        <v>0</v>
      </c>
      <c r="J3555" s="487">
        <v>0</v>
      </c>
    </row>
    <row r="3556" spans="1:10" x14ac:dyDescent="0.25">
      <c r="A3556" s="487">
        <v>94720</v>
      </c>
      <c r="B3556" s="6" t="s">
        <v>2657</v>
      </c>
      <c r="C3556" s="6" t="s">
        <v>79</v>
      </c>
      <c r="D3556" s="6" t="s">
        <v>108</v>
      </c>
      <c r="E3556" s="487">
        <v>107.03</v>
      </c>
      <c r="F3556" s="487">
        <v>12.32</v>
      </c>
      <c r="G3556" s="487">
        <v>94.71</v>
      </c>
      <c r="H3556" s="487">
        <v>0</v>
      </c>
      <c r="I3556" s="487">
        <v>0</v>
      </c>
      <c r="J3556" s="487">
        <v>0</v>
      </c>
    </row>
    <row r="3557" spans="1:10" x14ac:dyDescent="0.25">
      <c r="A3557" s="487">
        <v>94721</v>
      </c>
      <c r="B3557" s="6" t="s">
        <v>2658</v>
      </c>
      <c r="C3557" s="6" t="s">
        <v>79</v>
      </c>
      <c r="D3557" s="6" t="s">
        <v>108</v>
      </c>
      <c r="E3557" s="487">
        <v>163.77000000000001</v>
      </c>
      <c r="F3557" s="487">
        <v>12.32</v>
      </c>
      <c r="G3557" s="487">
        <v>151.44999999999999</v>
      </c>
      <c r="H3557" s="487">
        <v>0</v>
      </c>
      <c r="I3557" s="487">
        <v>0</v>
      </c>
      <c r="J3557" s="487">
        <v>0</v>
      </c>
    </row>
    <row r="3558" spans="1:10" x14ac:dyDescent="0.25">
      <c r="A3558" s="487">
        <v>94722</v>
      </c>
      <c r="B3558" s="6" t="s">
        <v>2659</v>
      </c>
      <c r="C3558" s="6" t="s">
        <v>79</v>
      </c>
      <c r="D3558" s="6" t="s">
        <v>108</v>
      </c>
      <c r="E3558" s="487">
        <v>282.7</v>
      </c>
      <c r="F3558" s="487">
        <v>24.95</v>
      </c>
      <c r="G3558" s="487">
        <v>257.75</v>
      </c>
      <c r="H3558" s="487">
        <v>0</v>
      </c>
      <c r="I3558" s="487">
        <v>0</v>
      </c>
      <c r="J3558" s="487">
        <v>0</v>
      </c>
    </row>
    <row r="3559" spans="1:10" x14ac:dyDescent="0.25">
      <c r="A3559" s="487">
        <v>94723</v>
      </c>
      <c r="B3559" s="6" t="s">
        <v>10211</v>
      </c>
      <c r="C3559" s="6" t="s">
        <v>79</v>
      </c>
      <c r="D3559" s="6" t="s">
        <v>108</v>
      </c>
      <c r="E3559" s="487">
        <v>510.46</v>
      </c>
      <c r="F3559" s="487">
        <v>24.95</v>
      </c>
      <c r="G3559" s="487">
        <v>485.51</v>
      </c>
      <c r="H3559" s="487">
        <v>0</v>
      </c>
      <c r="I3559" s="487">
        <v>0</v>
      </c>
      <c r="J3559" s="487">
        <v>0</v>
      </c>
    </row>
    <row r="3560" spans="1:10" x14ac:dyDescent="0.25">
      <c r="A3560" s="487">
        <v>95697</v>
      </c>
      <c r="B3560" s="6" t="s">
        <v>2660</v>
      </c>
      <c r="C3560" s="6" t="s">
        <v>79</v>
      </c>
      <c r="D3560" s="6" t="s">
        <v>108</v>
      </c>
      <c r="E3560" s="487">
        <v>80.52</v>
      </c>
      <c r="F3560" s="487">
        <v>5.65</v>
      </c>
      <c r="G3560" s="487">
        <v>74.87</v>
      </c>
      <c r="H3560" s="487">
        <v>0</v>
      </c>
      <c r="I3560" s="487">
        <v>0</v>
      </c>
      <c r="J3560" s="487">
        <v>0</v>
      </c>
    </row>
    <row r="3561" spans="1:10" x14ac:dyDescent="0.25">
      <c r="A3561" s="487">
        <v>96635</v>
      </c>
      <c r="B3561" s="6" t="s">
        <v>10212</v>
      </c>
      <c r="C3561" s="6" t="s">
        <v>79</v>
      </c>
      <c r="D3561" s="6" t="s">
        <v>108</v>
      </c>
      <c r="E3561" s="487">
        <v>42.67</v>
      </c>
      <c r="F3561" s="487">
        <v>23.38</v>
      </c>
      <c r="G3561" s="487">
        <v>19.03</v>
      </c>
      <c r="H3561" s="487">
        <v>0.05</v>
      </c>
      <c r="I3561" s="487">
        <v>0</v>
      </c>
      <c r="J3561" s="487">
        <v>0.21</v>
      </c>
    </row>
    <row r="3562" spans="1:10" x14ac:dyDescent="0.25">
      <c r="A3562" s="487">
        <v>96636</v>
      </c>
      <c r="B3562" s="6" t="s">
        <v>10213</v>
      </c>
      <c r="C3562" s="6" t="s">
        <v>79</v>
      </c>
      <c r="D3562" s="6" t="s">
        <v>108</v>
      </c>
      <c r="E3562" s="487">
        <v>45.2</v>
      </c>
      <c r="F3562" s="487">
        <v>24.07</v>
      </c>
      <c r="G3562" s="487">
        <v>20.86</v>
      </c>
      <c r="H3562" s="487">
        <v>0.06</v>
      </c>
      <c r="I3562" s="487">
        <v>0</v>
      </c>
      <c r="J3562" s="487">
        <v>0.21</v>
      </c>
    </row>
    <row r="3563" spans="1:10" x14ac:dyDescent="0.25">
      <c r="A3563" s="487">
        <v>96644</v>
      </c>
      <c r="B3563" s="6" t="s">
        <v>10214</v>
      </c>
      <c r="C3563" s="6" t="s">
        <v>79</v>
      </c>
      <c r="D3563" s="6" t="s">
        <v>108</v>
      </c>
      <c r="E3563" s="487">
        <v>22.99</v>
      </c>
      <c r="F3563" s="487">
        <v>7.43</v>
      </c>
      <c r="G3563" s="487">
        <v>15.5</v>
      </c>
      <c r="H3563" s="487">
        <v>0</v>
      </c>
      <c r="I3563" s="487">
        <v>0</v>
      </c>
      <c r="J3563" s="487">
        <v>0.06</v>
      </c>
    </row>
    <row r="3564" spans="1:10" x14ac:dyDescent="0.25">
      <c r="A3564" s="487">
        <v>96645</v>
      </c>
      <c r="B3564" s="6" t="s">
        <v>10215</v>
      </c>
      <c r="C3564" s="6" t="s">
        <v>79</v>
      </c>
      <c r="D3564" s="6" t="s">
        <v>108</v>
      </c>
      <c r="E3564" s="487">
        <v>20.43</v>
      </c>
      <c r="F3564" s="487">
        <v>7.36</v>
      </c>
      <c r="G3564" s="487">
        <v>13.01</v>
      </c>
      <c r="H3564" s="487">
        <v>0</v>
      </c>
      <c r="I3564" s="487">
        <v>0</v>
      </c>
      <c r="J3564" s="487">
        <v>0.06</v>
      </c>
    </row>
    <row r="3565" spans="1:10" x14ac:dyDescent="0.25">
      <c r="A3565" s="487">
        <v>96646</v>
      </c>
      <c r="B3565" s="6" t="s">
        <v>10216</v>
      </c>
      <c r="C3565" s="6" t="s">
        <v>79</v>
      </c>
      <c r="D3565" s="6" t="s">
        <v>108</v>
      </c>
      <c r="E3565" s="487">
        <v>24.88</v>
      </c>
      <c r="F3565" s="487">
        <v>7.76</v>
      </c>
      <c r="G3565" s="487">
        <v>17.05</v>
      </c>
      <c r="H3565" s="487">
        <v>0</v>
      </c>
      <c r="I3565" s="487">
        <v>0</v>
      </c>
      <c r="J3565" s="487">
        <v>7.0000000000000007E-2</v>
      </c>
    </row>
    <row r="3566" spans="1:10" x14ac:dyDescent="0.25">
      <c r="A3566" s="487">
        <v>96647</v>
      </c>
      <c r="B3566" s="6" t="s">
        <v>10217</v>
      </c>
      <c r="C3566" s="6" t="s">
        <v>79</v>
      </c>
      <c r="D3566" s="6" t="s">
        <v>108</v>
      </c>
      <c r="E3566" s="487">
        <v>24.94</v>
      </c>
      <c r="F3566" s="487">
        <v>7.65</v>
      </c>
      <c r="G3566" s="487">
        <v>17.23</v>
      </c>
      <c r="H3566" s="487">
        <v>0</v>
      </c>
      <c r="I3566" s="487">
        <v>0</v>
      </c>
      <c r="J3566" s="487">
        <v>0.06</v>
      </c>
    </row>
    <row r="3567" spans="1:10" x14ac:dyDescent="0.25">
      <c r="A3567" s="487">
        <v>96648</v>
      </c>
      <c r="B3567" s="6" t="s">
        <v>10218</v>
      </c>
      <c r="C3567" s="6" t="s">
        <v>79</v>
      </c>
      <c r="D3567" s="6" t="s">
        <v>108</v>
      </c>
      <c r="E3567" s="487">
        <v>30.68</v>
      </c>
      <c r="F3567" s="487">
        <v>8.0399999999999991</v>
      </c>
      <c r="G3567" s="487">
        <v>22.56</v>
      </c>
      <c r="H3567" s="487">
        <v>0.01</v>
      </c>
      <c r="I3567" s="487">
        <v>0</v>
      </c>
      <c r="J3567" s="487">
        <v>7.0000000000000007E-2</v>
      </c>
    </row>
    <row r="3568" spans="1:10" x14ac:dyDescent="0.25">
      <c r="A3568" s="487">
        <v>96649</v>
      </c>
      <c r="B3568" s="6" t="s">
        <v>10219</v>
      </c>
      <c r="C3568" s="6" t="s">
        <v>79</v>
      </c>
      <c r="D3568" s="6" t="s">
        <v>108</v>
      </c>
      <c r="E3568" s="487">
        <v>40.43</v>
      </c>
      <c r="F3568" s="487">
        <v>8.49</v>
      </c>
      <c r="G3568" s="487">
        <v>31.86</v>
      </c>
      <c r="H3568" s="487">
        <v>0.01</v>
      </c>
      <c r="I3568" s="487">
        <v>0</v>
      </c>
      <c r="J3568" s="487">
        <v>7.0000000000000007E-2</v>
      </c>
    </row>
    <row r="3569" spans="1:10" x14ac:dyDescent="0.25">
      <c r="A3569" s="487">
        <v>96668</v>
      </c>
      <c r="B3569" s="6" t="s">
        <v>10220</v>
      </c>
      <c r="C3569" s="6" t="s">
        <v>79</v>
      </c>
      <c r="D3569" s="6" t="s">
        <v>108</v>
      </c>
      <c r="E3569" s="487">
        <v>17.75</v>
      </c>
      <c r="F3569" s="487">
        <v>3.18</v>
      </c>
      <c r="G3569" s="487">
        <v>14.55</v>
      </c>
      <c r="H3569" s="487">
        <v>0</v>
      </c>
      <c r="I3569" s="487">
        <v>0</v>
      </c>
      <c r="J3569" s="487">
        <v>0.02</v>
      </c>
    </row>
    <row r="3570" spans="1:10" x14ac:dyDescent="0.25">
      <c r="A3570" s="487">
        <v>96669</v>
      </c>
      <c r="B3570" s="6" t="s">
        <v>10221</v>
      </c>
      <c r="C3570" s="6" t="s">
        <v>79</v>
      </c>
      <c r="D3570" s="6" t="s">
        <v>108</v>
      </c>
      <c r="E3570" s="487">
        <v>17.63</v>
      </c>
      <c r="F3570" s="487">
        <v>5.0999999999999996</v>
      </c>
      <c r="G3570" s="487">
        <v>12.49</v>
      </c>
      <c r="H3570" s="487">
        <v>0</v>
      </c>
      <c r="I3570" s="487">
        <v>0</v>
      </c>
      <c r="J3570" s="487">
        <v>0.04</v>
      </c>
    </row>
    <row r="3571" spans="1:10" x14ac:dyDescent="0.25">
      <c r="A3571" s="487">
        <v>96670</v>
      </c>
      <c r="B3571" s="6" t="s">
        <v>10222</v>
      </c>
      <c r="C3571" s="6" t="s">
        <v>79</v>
      </c>
      <c r="D3571" s="6" t="s">
        <v>108</v>
      </c>
      <c r="E3571" s="487">
        <v>22.87</v>
      </c>
      <c r="F3571" s="487">
        <v>6.15</v>
      </c>
      <c r="G3571" s="487">
        <v>16.670000000000002</v>
      </c>
      <c r="H3571" s="487">
        <v>0</v>
      </c>
      <c r="I3571" s="487">
        <v>0</v>
      </c>
      <c r="J3571" s="487">
        <v>0.05</v>
      </c>
    </row>
    <row r="3572" spans="1:10" x14ac:dyDescent="0.25">
      <c r="A3572" s="487">
        <v>96671</v>
      </c>
      <c r="B3572" s="6" t="s">
        <v>10223</v>
      </c>
      <c r="C3572" s="6" t="s">
        <v>79</v>
      </c>
      <c r="D3572" s="6" t="s">
        <v>108</v>
      </c>
      <c r="E3572" s="487">
        <v>34.5</v>
      </c>
      <c r="F3572" s="487">
        <v>7.45</v>
      </c>
      <c r="G3572" s="487">
        <v>26.99</v>
      </c>
      <c r="H3572" s="487">
        <v>0</v>
      </c>
      <c r="I3572" s="487">
        <v>0</v>
      </c>
      <c r="J3572" s="487">
        <v>0.06</v>
      </c>
    </row>
    <row r="3573" spans="1:10" x14ac:dyDescent="0.25">
      <c r="A3573" s="487">
        <v>96672</v>
      </c>
      <c r="B3573" s="6" t="s">
        <v>10224</v>
      </c>
      <c r="C3573" s="6" t="s">
        <v>79</v>
      </c>
      <c r="D3573" s="6" t="s">
        <v>108</v>
      </c>
      <c r="E3573" s="487">
        <v>52.4</v>
      </c>
      <c r="F3573" s="487">
        <v>9.14</v>
      </c>
      <c r="G3573" s="487">
        <v>43.17</v>
      </c>
      <c r="H3573" s="487">
        <v>0.01</v>
      </c>
      <c r="I3573" s="487">
        <v>0</v>
      </c>
      <c r="J3573" s="487">
        <v>0.08</v>
      </c>
    </row>
    <row r="3574" spans="1:10" x14ac:dyDescent="0.25">
      <c r="A3574" s="487">
        <v>96673</v>
      </c>
      <c r="B3574" s="6" t="s">
        <v>10225</v>
      </c>
      <c r="C3574" s="6" t="s">
        <v>79</v>
      </c>
      <c r="D3574" s="6" t="s">
        <v>108</v>
      </c>
      <c r="E3574" s="487">
        <v>65.989999999999995</v>
      </c>
      <c r="F3574" s="487">
        <v>10.7</v>
      </c>
      <c r="G3574" s="487">
        <v>55.14</v>
      </c>
      <c r="H3574" s="487">
        <v>0.02</v>
      </c>
      <c r="I3574" s="487">
        <v>0</v>
      </c>
      <c r="J3574" s="487">
        <v>0.13</v>
      </c>
    </row>
    <row r="3575" spans="1:10" x14ac:dyDescent="0.25">
      <c r="A3575" s="487">
        <v>96674</v>
      </c>
      <c r="B3575" s="6" t="s">
        <v>10226</v>
      </c>
      <c r="C3575" s="6" t="s">
        <v>79</v>
      </c>
      <c r="D3575" s="6" t="s">
        <v>108</v>
      </c>
      <c r="E3575" s="487">
        <v>106.34</v>
      </c>
      <c r="F3575" s="487">
        <v>12.67</v>
      </c>
      <c r="G3575" s="487">
        <v>93.48</v>
      </c>
      <c r="H3575" s="487">
        <v>0.03</v>
      </c>
      <c r="I3575" s="487">
        <v>0</v>
      </c>
      <c r="J3575" s="487">
        <v>0.16</v>
      </c>
    </row>
    <row r="3576" spans="1:10" x14ac:dyDescent="0.25">
      <c r="A3576" s="487">
        <v>96675</v>
      </c>
      <c r="B3576" s="6" t="s">
        <v>10227</v>
      </c>
      <c r="C3576" s="6" t="s">
        <v>79</v>
      </c>
      <c r="D3576" s="6" t="s">
        <v>108</v>
      </c>
      <c r="E3576" s="487">
        <v>154.38</v>
      </c>
      <c r="F3576" s="487">
        <v>15.28</v>
      </c>
      <c r="G3576" s="487">
        <v>138.87</v>
      </c>
      <c r="H3576" s="487">
        <v>0.04</v>
      </c>
      <c r="I3576" s="487">
        <v>0</v>
      </c>
      <c r="J3576" s="487">
        <v>0.19</v>
      </c>
    </row>
    <row r="3577" spans="1:10" x14ac:dyDescent="0.25">
      <c r="A3577" s="487">
        <v>96676</v>
      </c>
      <c r="B3577" s="6" t="s">
        <v>10228</v>
      </c>
      <c r="C3577" s="6" t="s">
        <v>79</v>
      </c>
      <c r="D3577" s="6" t="s">
        <v>108</v>
      </c>
      <c r="E3577" s="487">
        <v>22.54</v>
      </c>
      <c r="F3577" s="487">
        <v>5.7</v>
      </c>
      <c r="G3577" s="487">
        <v>16.79</v>
      </c>
      <c r="H3577" s="487">
        <v>0</v>
      </c>
      <c r="I3577" s="487">
        <v>0</v>
      </c>
      <c r="J3577" s="487">
        <v>0.05</v>
      </c>
    </row>
    <row r="3578" spans="1:10" x14ac:dyDescent="0.25">
      <c r="A3578" s="487">
        <v>96677</v>
      </c>
      <c r="B3578" s="6" t="s">
        <v>10229</v>
      </c>
      <c r="C3578" s="6" t="s">
        <v>79</v>
      </c>
      <c r="D3578" s="6" t="s">
        <v>108</v>
      </c>
      <c r="E3578" s="487">
        <v>29.33</v>
      </c>
      <c r="F3578" s="487">
        <v>6.93</v>
      </c>
      <c r="G3578" s="487">
        <v>22.34</v>
      </c>
      <c r="H3578" s="487">
        <v>0</v>
      </c>
      <c r="I3578" s="487">
        <v>0</v>
      </c>
      <c r="J3578" s="487">
        <v>0.06</v>
      </c>
    </row>
    <row r="3579" spans="1:10" x14ac:dyDescent="0.25">
      <c r="A3579" s="487">
        <v>96678</v>
      </c>
      <c r="B3579" s="6" t="s">
        <v>10230</v>
      </c>
      <c r="C3579" s="6" t="s">
        <v>79</v>
      </c>
      <c r="D3579" s="6" t="s">
        <v>108</v>
      </c>
      <c r="E3579" s="487">
        <v>40.29</v>
      </c>
      <c r="F3579" s="487">
        <v>8.3699999999999992</v>
      </c>
      <c r="G3579" s="487">
        <v>31.84</v>
      </c>
      <c r="H3579" s="487">
        <v>0.01</v>
      </c>
      <c r="I3579" s="487">
        <v>0</v>
      </c>
      <c r="J3579" s="487">
        <v>7.0000000000000007E-2</v>
      </c>
    </row>
    <row r="3580" spans="1:10" x14ac:dyDescent="0.25">
      <c r="A3580" s="487">
        <v>96679</v>
      </c>
      <c r="B3580" s="6" t="s">
        <v>10231</v>
      </c>
      <c r="C3580" s="6" t="s">
        <v>79</v>
      </c>
      <c r="D3580" s="6" t="s">
        <v>108</v>
      </c>
      <c r="E3580" s="487">
        <v>59.88</v>
      </c>
      <c r="F3580" s="487">
        <v>10.16</v>
      </c>
      <c r="G3580" s="487">
        <v>49.62</v>
      </c>
      <c r="H3580" s="487">
        <v>0.01</v>
      </c>
      <c r="I3580" s="487">
        <v>0</v>
      </c>
      <c r="J3580" s="487">
        <v>0.09</v>
      </c>
    </row>
    <row r="3581" spans="1:10" x14ac:dyDescent="0.25">
      <c r="A3581" s="487">
        <v>96680</v>
      </c>
      <c r="B3581" s="6" t="s">
        <v>10232</v>
      </c>
      <c r="C3581" s="6" t="s">
        <v>79</v>
      </c>
      <c r="D3581" s="6" t="s">
        <v>108</v>
      </c>
      <c r="E3581" s="487">
        <v>98.7</v>
      </c>
      <c r="F3581" s="487">
        <v>12.47</v>
      </c>
      <c r="G3581" s="487">
        <v>86.1</v>
      </c>
      <c r="H3581" s="487">
        <v>0.02</v>
      </c>
      <c r="I3581" s="487">
        <v>0</v>
      </c>
      <c r="J3581" s="487">
        <v>0.11</v>
      </c>
    </row>
    <row r="3582" spans="1:10" x14ac:dyDescent="0.25">
      <c r="A3582" s="487">
        <v>96681</v>
      </c>
      <c r="B3582" s="6" t="s">
        <v>10233</v>
      </c>
      <c r="C3582" s="6" t="s">
        <v>79</v>
      </c>
      <c r="D3582" s="6" t="s">
        <v>108</v>
      </c>
      <c r="E3582" s="487">
        <v>132.63999999999999</v>
      </c>
      <c r="F3582" s="487">
        <v>14.61</v>
      </c>
      <c r="G3582" s="487">
        <v>117.81</v>
      </c>
      <c r="H3582" s="487">
        <v>0.04</v>
      </c>
      <c r="I3582" s="487">
        <v>0</v>
      </c>
      <c r="J3582" s="487">
        <v>0.18</v>
      </c>
    </row>
    <row r="3583" spans="1:10" x14ac:dyDescent="0.25">
      <c r="A3583" s="487">
        <v>96682</v>
      </c>
      <c r="B3583" s="6" t="s">
        <v>10234</v>
      </c>
      <c r="C3583" s="6" t="s">
        <v>79</v>
      </c>
      <c r="D3583" s="6" t="s">
        <v>108</v>
      </c>
      <c r="E3583" s="487">
        <v>218.34</v>
      </c>
      <c r="F3583" s="487">
        <v>17.29</v>
      </c>
      <c r="G3583" s="487">
        <v>200.78</v>
      </c>
      <c r="H3583" s="487">
        <v>0.06</v>
      </c>
      <c r="I3583" s="487">
        <v>0</v>
      </c>
      <c r="J3583" s="487">
        <v>0.21</v>
      </c>
    </row>
    <row r="3584" spans="1:10" x14ac:dyDescent="0.25">
      <c r="A3584" s="487">
        <v>96683</v>
      </c>
      <c r="B3584" s="6" t="s">
        <v>10235</v>
      </c>
      <c r="C3584" s="6" t="s">
        <v>79</v>
      </c>
      <c r="D3584" s="6" t="s">
        <v>108</v>
      </c>
      <c r="E3584" s="487">
        <v>299.48</v>
      </c>
      <c r="F3584" s="487">
        <v>20.86</v>
      </c>
      <c r="G3584" s="487">
        <v>278.3</v>
      </c>
      <c r="H3584" s="487">
        <v>0.06</v>
      </c>
      <c r="I3584" s="487">
        <v>0</v>
      </c>
      <c r="J3584" s="487">
        <v>0.26</v>
      </c>
    </row>
    <row r="3585" spans="1:10" x14ac:dyDescent="0.25">
      <c r="A3585" s="487">
        <v>96718</v>
      </c>
      <c r="B3585" s="6" t="s">
        <v>2661</v>
      </c>
      <c r="C3585" s="6" t="s">
        <v>79</v>
      </c>
      <c r="D3585" s="6" t="s">
        <v>108</v>
      </c>
      <c r="E3585" s="487">
        <v>10.19</v>
      </c>
      <c r="F3585" s="487">
        <v>0.28999999999999998</v>
      </c>
      <c r="G3585" s="487">
        <v>9.9</v>
      </c>
      <c r="H3585" s="487">
        <v>0</v>
      </c>
      <c r="I3585" s="487">
        <v>0</v>
      </c>
      <c r="J3585" s="487">
        <v>0</v>
      </c>
    </row>
    <row r="3586" spans="1:10" x14ac:dyDescent="0.25">
      <c r="A3586" s="487">
        <v>96719</v>
      </c>
      <c r="B3586" s="6" t="s">
        <v>2662</v>
      </c>
      <c r="C3586" s="6" t="s">
        <v>79</v>
      </c>
      <c r="D3586" s="6" t="s">
        <v>108</v>
      </c>
      <c r="E3586" s="487">
        <v>20.29</v>
      </c>
      <c r="F3586" s="487">
        <v>5.69</v>
      </c>
      <c r="G3586" s="487">
        <v>14.6</v>
      </c>
      <c r="H3586" s="487">
        <v>0</v>
      </c>
      <c r="I3586" s="487">
        <v>0</v>
      </c>
      <c r="J3586" s="487">
        <v>0</v>
      </c>
    </row>
    <row r="3587" spans="1:10" x14ac:dyDescent="0.25">
      <c r="A3587" s="487">
        <v>96720</v>
      </c>
      <c r="B3587" s="6" t="s">
        <v>2663</v>
      </c>
      <c r="C3587" s="6" t="s">
        <v>79</v>
      </c>
      <c r="D3587" s="6" t="s">
        <v>108</v>
      </c>
      <c r="E3587" s="487">
        <v>18.95</v>
      </c>
      <c r="F3587" s="487">
        <v>6.65</v>
      </c>
      <c r="G3587" s="487">
        <v>12.3</v>
      </c>
      <c r="H3587" s="487">
        <v>0</v>
      </c>
      <c r="I3587" s="487">
        <v>0</v>
      </c>
      <c r="J3587" s="487">
        <v>0</v>
      </c>
    </row>
    <row r="3588" spans="1:10" x14ac:dyDescent="0.25">
      <c r="A3588" s="487">
        <v>96721</v>
      </c>
      <c r="B3588" s="6" t="s">
        <v>2664</v>
      </c>
      <c r="C3588" s="6" t="s">
        <v>79</v>
      </c>
      <c r="D3588" s="6" t="s">
        <v>108</v>
      </c>
      <c r="E3588" s="487">
        <v>22.72</v>
      </c>
      <c r="F3588" s="487">
        <v>6.64</v>
      </c>
      <c r="G3588" s="487">
        <v>16.079999999999998</v>
      </c>
      <c r="H3588" s="487">
        <v>0</v>
      </c>
      <c r="I3588" s="487">
        <v>0</v>
      </c>
      <c r="J3588" s="487">
        <v>0</v>
      </c>
    </row>
    <row r="3589" spans="1:10" x14ac:dyDescent="0.25">
      <c r="A3589" s="487">
        <v>96722</v>
      </c>
      <c r="B3589" s="6" t="s">
        <v>2665</v>
      </c>
      <c r="C3589" s="6" t="s">
        <v>79</v>
      </c>
      <c r="D3589" s="6" t="s">
        <v>108</v>
      </c>
      <c r="E3589" s="487">
        <v>36.31</v>
      </c>
      <c r="F3589" s="487">
        <v>10.119999999999999</v>
      </c>
      <c r="G3589" s="487">
        <v>26.19</v>
      </c>
      <c r="H3589" s="487">
        <v>0</v>
      </c>
      <c r="I3589" s="487">
        <v>0</v>
      </c>
      <c r="J3589" s="487">
        <v>0</v>
      </c>
    </row>
    <row r="3590" spans="1:10" x14ac:dyDescent="0.25">
      <c r="A3590" s="487">
        <v>96723</v>
      </c>
      <c r="B3590" s="6" t="s">
        <v>2666</v>
      </c>
      <c r="C3590" s="6" t="s">
        <v>79</v>
      </c>
      <c r="D3590" s="6" t="s">
        <v>108</v>
      </c>
      <c r="E3590" s="487">
        <v>51.25</v>
      </c>
      <c r="F3590" s="487">
        <v>10.11</v>
      </c>
      <c r="G3590" s="487">
        <v>41.14</v>
      </c>
      <c r="H3590" s="487">
        <v>0</v>
      </c>
      <c r="I3590" s="487">
        <v>0</v>
      </c>
      <c r="J3590" s="487">
        <v>0</v>
      </c>
    </row>
    <row r="3591" spans="1:10" x14ac:dyDescent="0.25">
      <c r="A3591" s="487">
        <v>96724</v>
      </c>
      <c r="B3591" s="6" t="s">
        <v>2667</v>
      </c>
      <c r="C3591" s="6" t="s">
        <v>79</v>
      </c>
      <c r="D3591" s="6" t="s">
        <v>108</v>
      </c>
      <c r="E3591" s="487">
        <v>69.11</v>
      </c>
      <c r="F3591" s="487">
        <v>16.670000000000002</v>
      </c>
      <c r="G3591" s="487">
        <v>52.44</v>
      </c>
      <c r="H3591" s="487">
        <v>0</v>
      </c>
      <c r="I3591" s="487">
        <v>0</v>
      </c>
      <c r="J3591" s="487">
        <v>0</v>
      </c>
    </row>
    <row r="3592" spans="1:10" x14ac:dyDescent="0.25">
      <c r="A3592" s="487">
        <v>96725</v>
      </c>
      <c r="B3592" s="6" t="s">
        <v>2668</v>
      </c>
      <c r="C3592" s="6" t="s">
        <v>79</v>
      </c>
      <c r="D3592" s="6" t="s">
        <v>108</v>
      </c>
      <c r="E3592" s="487">
        <v>104.16</v>
      </c>
      <c r="F3592" s="487">
        <v>16.66</v>
      </c>
      <c r="G3592" s="487">
        <v>87.5</v>
      </c>
      <c r="H3592" s="487">
        <v>0</v>
      </c>
      <c r="I3592" s="487">
        <v>0</v>
      </c>
      <c r="J3592" s="487">
        <v>0</v>
      </c>
    </row>
    <row r="3593" spans="1:10" x14ac:dyDescent="0.25">
      <c r="A3593" s="487">
        <v>96726</v>
      </c>
      <c r="B3593" s="6" t="s">
        <v>2669</v>
      </c>
      <c r="C3593" s="6" t="s">
        <v>79</v>
      </c>
      <c r="D3593" s="6" t="s">
        <v>108</v>
      </c>
      <c r="E3593" s="487">
        <v>148.30000000000001</v>
      </c>
      <c r="F3593" s="487">
        <v>26.16</v>
      </c>
      <c r="G3593" s="487">
        <v>122.14</v>
      </c>
      <c r="H3593" s="487">
        <v>0</v>
      </c>
      <c r="I3593" s="487">
        <v>0</v>
      </c>
      <c r="J3593" s="487">
        <v>0</v>
      </c>
    </row>
    <row r="3594" spans="1:10" x14ac:dyDescent="0.25">
      <c r="A3594" s="487">
        <v>96727</v>
      </c>
      <c r="B3594" s="6" t="s">
        <v>2670</v>
      </c>
      <c r="C3594" s="6" t="s">
        <v>79</v>
      </c>
      <c r="D3594" s="6" t="s">
        <v>108</v>
      </c>
      <c r="E3594" s="487">
        <v>18.39</v>
      </c>
      <c r="F3594" s="487">
        <v>6.21</v>
      </c>
      <c r="G3594" s="487">
        <v>12.18</v>
      </c>
      <c r="H3594" s="487">
        <v>0</v>
      </c>
      <c r="I3594" s="487">
        <v>0</v>
      </c>
      <c r="J3594" s="487">
        <v>0</v>
      </c>
    </row>
    <row r="3595" spans="1:10" x14ac:dyDescent="0.25">
      <c r="A3595" s="487">
        <v>96728</v>
      </c>
      <c r="B3595" s="6" t="s">
        <v>2671</v>
      </c>
      <c r="C3595" s="6" t="s">
        <v>79</v>
      </c>
      <c r="D3595" s="6" t="s">
        <v>108</v>
      </c>
      <c r="E3595" s="487">
        <v>22.53</v>
      </c>
      <c r="F3595" s="487">
        <v>6.21</v>
      </c>
      <c r="G3595" s="487">
        <v>16.32</v>
      </c>
      <c r="H3595" s="487">
        <v>0</v>
      </c>
      <c r="I3595" s="487">
        <v>0</v>
      </c>
      <c r="J3595" s="487">
        <v>0</v>
      </c>
    </row>
    <row r="3596" spans="1:10" x14ac:dyDescent="0.25">
      <c r="A3596" s="487">
        <v>96729</v>
      </c>
      <c r="B3596" s="6" t="s">
        <v>2672</v>
      </c>
      <c r="C3596" s="6" t="s">
        <v>79</v>
      </c>
      <c r="D3596" s="6" t="s">
        <v>108</v>
      </c>
      <c r="E3596" s="487">
        <v>29.52</v>
      </c>
      <c r="F3596" s="487">
        <v>7.94</v>
      </c>
      <c r="G3596" s="487">
        <v>21.58</v>
      </c>
      <c r="H3596" s="487">
        <v>0</v>
      </c>
      <c r="I3596" s="487">
        <v>0</v>
      </c>
      <c r="J3596" s="487">
        <v>0</v>
      </c>
    </row>
    <row r="3597" spans="1:10" x14ac:dyDescent="0.25">
      <c r="A3597" s="487">
        <v>96730</v>
      </c>
      <c r="B3597" s="6" t="s">
        <v>2673</v>
      </c>
      <c r="C3597" s="6" t="s">
        <v>79</v>
      </c>
      <c r="D3597" s="6" t="s">
        <v>108</v>
      </c>
      <c r="E3597" s="487">
        <v>38.29</v>
      </c>
      <c r="F3597" s="487">
        <v>7.93</v>
      </c>
      <c r="G3597" s="487">
        <v>30.36</v>
      </c>
      <c r="H3597" s="487">
        <v>0</v>
      </c>
      <c r="I3597" s="487">
        <v>0</v>
      </c>
      <c r="J3597" s="487">
        <v>0</v>
      </c>
    </row>
    <row r="3598" spans="1:10" x14ac:dyDescent="0.25">
      <c r="A3598" s="487">
        <v>96731</v>
      </c>
      <c r="B3598" s="6" t="s">
        <v>2674</v>
      </c>
      <c r="C3598" s="6" t="s">
        <v>79</v>
      </c>
      <c r="D3598" s="6" t="s">
        <v>108</v>
      </c>
      <c r="E3598" s="487">
        <v>59.58</v>
      </c>
      <c r="F3598" s="487">
        <v>12.1</v>
      </c>
      <c r="G3598" s="487">
        <v>47.48</v>
      </c>
      <c r="H3598" s="487">
        <v>0</v>
      </c>
      <c r="I3598" s="487">
        <v>0</v>
      </c>
      <c r="J3598" s="487">
        <v>0</v>
      </c>
    </row>
    <row r="3599" spans="1:10" x14ac:dyDescent="0.25">
      <c r="A3599" s="487">
        <v>96732</v>
      </c>
      <c r="B3599" s="6" t="s">
        <v>2675</v>
      </c>
      <c r="C3599" s="6" t="s">
        <v>79</v>
      </c>
      <c r="D3599" s="6" t="s">
        <v>108</v>
      </c>
      <c r="E3599" s="487">
        <v>93.6</v>
      </c>
      <c r="F3599" s="487">
        <v>12.1</v>
      </c>
      <c r="G3599" s="487">
        <v>81.5</v>
      </c>
      <c r="H3599" s="487">
        <v>0</v>
      </c>
      <c r="I3599" s="487">
        <v>0</v>
      </c>
      <c r="J3599" s="487">
        <v>0</v>
      </c>
    </row>
    <row r="3600" spans="1:10" x14ac:dyDescent="0.25">
      <c r="A3600" s="487">
        <v>96733</v>
      </c>
      <c r="B3600" s="6" t="s">
        <v>2676</v>
      </c>
      <c r="C3600" s="6" t="s">
        <v>79</v>
      </c>
      <c r="D3600" s="6" t="s">
        <v>108</v>
      </c>
      <c r="E3600" s="487">
        <v>130.31</v>
      </c>
      <c r="F3600" s="487">
        <v>20</v>
      </c>
      <c r="G3600" s="487">
        <v>110.31</v>
      </c>
      <c r="H3600" s="487">
        <v>0</v>
      </c>
      <c r="I3600" s="487">
        <v>0</v>
      </c>
      <c r="J3600" s="487">
        <v>0</v>
      </c>
    </row>
    <row r="3601" spans="1:10" x14ac:dyDescent="0.25">
      <c r="A3601" s="487">
        <v>96734</v>
      </c>
      <c r="B3601" s="6" t="s">
        <v>2677</v>
      </c>
      <c r="C3601" s="6" t="s">
        <v>79</v>
      </c>
      <c r="D3601" s="6" t="s">
        <v>108</v>
      </c>
      <c r="E3601" s="487">
        <v>206.46</v>
      </c>
      <c r="F3601" s="487">
        <v>19.989999999999998</v>
      </c>
      <c r="G3601" s="487">
        <v>186.47</v>
      </c>
      <c r="H3601" s="487">
        <v>0</v>
      </c>
      <c r="I3601" s="487">
        <v>0</v>
      </c>
      <c r="J3601" s="487">
        <v>0</v>
      </c>
    </row>
    <row r="3602" spans="1:10" x14ac:dyDescent="0.25">
      <c r="A3602" s="487">
        <v>96735</v>
      </c>
      <c r="B3602" s="6" t="s">
        <v>2678</v>
      </c>
      <c r="C3602" s="6" t="s">
        <v>79</v>
      </c>
      <c r="D3602" s="6" t="s">
        <v>108</v>
      </c>
      <c r="E3602" s="487">
        <v>273.33999999999997</v>
      </c>
      <c r="F3602" s="487">
        <v>31.38</v>
      </c>
      <c r="G3602" s="487">
        <v>241.96</v>
      </c>
      <c r="H3602" s="487">
        <v>0</v>
      </c>
      <c r="I3602" s="487">
        <v>0</v>
      </c>
      <c r="J3602" s="487">
        <v>0</v>
      </c>
    </row>
    <row r="3603" spans="1:10" x14ac:dyDescent="0.25">
      <c r="A3603" s="487">
        <v>96798</v>
      </c>
      <c r="B3603" s="6" t="s">
        <v>10236</v>
      </c>
      <c r="C3603" s="6" t="s">
        <v>79</v>
      </c>
      <c r="D3603" s="6" t="s">
        <v>108</v>
      </c>
      <c r="E3603" s="487">
        <v>10.92</v>
      </c>
      <c r="F3603" s="487">
        <v>2.54</v>
      </c>
      <c r="G3603" s="487">
        <v>8.3800000000000008</v>
      </c>
      <c r="H3603" s="487">
        <v>0</v>
      </c>
      <c r="I3603" s="487">
        <v>0</v>
      </c>
      <c r="J3603" s="487">
        <v>0</v>
      </c>
    </row>
    <row r="3604" spans="1:10" x14ac:dyDescent="0.25">
      <c r="A3604" s="487">
        <v>96799</v>
      </c>
      <c r="B3604" s="6" t="s">
        <v>10237</v>
      </c>
      <c r="C3604" s="6" t="s">
        <v>79</v>
      </c>
      <c r="D3604" s="6" t="s">
        <v>108</v>
      </c>
      <c r="E3604" s="487">
        <v>14.02</v>
      </c>
      <c r="F3604" s="487">
        <v>3.22</v>
      </c>
      <c r="G3604" s="487">
        <v>10.8</v>
      </c>
      <c r="H3604" s="487">
        <v>0</v>
      </c>
      <c r="I3604" s="487">
        <v>0</v>
      </c>
      <c r="J3604" s="487">
        <v>0</v>
      </c>
    </row>
    <row r="3605" spans="1:10" x14ac:dyDescent="0.25">
      <c r="A3605" s="487">
        <v>96800</v>
      </c>
      <c r="B3605" s="6" t="s">
        <v>10238</v>
      </c>
      <c r="C3605" s="6" t="s">
        <v>79</v>
      </c>
      <c r="D3605" s="6" t="s">
        <v>108</v>
      </c>
      <c r="E3605" s="487">
        <v>19.3</v>
      </c>
      <c r="F3605" s="487">
        <v>4.04</v>
      </c>
      <c r="G3605" s="487">
        <v>15.26</v>
      </c>
      <c r="H3605" s="487">
        <v>0</v>
      </c>
      <c r="I3605" s="487">
        <v>0</v>
      </c>
      <c r="J3605" s="487">
        <v>0</v>
      </c>
    </row>
    <row r="3606" spans="1:10" x14ac:dyDescent="0.25">
      <c r="A3606" s="487">
        <v>96801</v>
      </c>
      <c r="B3606" s="6" t="s">
        <v>10239</v>
      </c>
      <c r="C3606" s="6" t="s">
        <v>79</v>
      </c>
      <c r="D3606" s="6" t="s">
        <v>108</v>
      </c>
      <c r="E3606" s="487">
        <v>29.87</v>
      </c>
      <c r="F3606" s="487">
        <v>5.21</v>
      </c>
      <c r="G3606" s="487">
        <v>24.66</v>
      </c>
      <c r="H3606" s="487">
        <v>0</v>
      </c>
      <c r="I3606" s="487">
        <v>0</v>
      </c>
      <c r="J3606" s="487">
        <v>0</v>
      </c>
    </row>
    <row r="3607" spans="1:10" x14ac:dyDescent="0.25">
      <c r="A3607" s="487">
        <v>97327</v>
      </c>
      <c r="B3607" s="6" t="s">
        <v>2679</v>
      </c>
      <c r="C3607" s="6" t="s">
        <v>79</v>
      </c>
      <c r="D3607" s="6" t="s">
        <v>437</v>
      </c>
      <c r="E3607" s="487">
        <v>25.24</v>
      </c>
      <c r="F3607" s="487">
        <v>2.2400000000000002</v>
      </c>
      <c r="G3607" s="487">
        <v>23</v>
      </c>
      <c r="H3607" s="487">
        <v>0</v>
      </c>
      <c r="I3607" s="487">
        <v>0</v>
      </c>
      <c r="J3607" s="487">
        <v>0</v>
      </c>
    </row>
    <row r="3608" spans="1:10" x14ac:dyDescent="0.25">
      <c r="A3608" s="487">
        <v>97328</v>
      </c>
      <c r="B3608" s="6" t="s">
        <v>2680</v>
      </c>
      <c r="C3608" s="6" t="s">
        <v>79</v>
      </c>
      <c r="D3608" s="6" t="s">
        <v>437</v>
      </c>
      <c r="E3608" s="487">
        <v>41.78</v>
      </c>
      <c r="F3608" s="487">
        <v>2.46</v>
      </c>
      <c r="G3608" s="487">
        <v>39.32</v>
      </c>
      <c r="H3608" s="487">
        <v>0</v>
      </c>
      <c r="I3608" s="487">
        <v>0</v>
      </c>
      <c r="J3608" s="487">
        <v>0</v>
      </c>
    </row>
    <row r="3609" spans="1:10" x14ac:dyDescent="0.25">
      <c r="A3609" s="487">
        <v>97329</v>
      </c>
      <c r="B3609" s="6" t="s">
        <v>2681</v>
      </c>
      <c r="C3609" s="6" t="s">
        <v>79</v>
      </c>
      <c r="D3609" s="6" t="s">
        <v>437</v>
      </c>
      <c r="E3609" s="487">
        <v>53.04</v>
      </c>
      <c r="F3609" s="487">
        <v>2.63</v>
      </c>
      <c r="G3609" s="487">
        <v>50.41</v>
      </c>
      <c r="H3609" s="487">
        <v>0</v>
      </c>
      <c r="I3609" s="487">
        <v>0</v>
      </c>
      <c r="J3609" s="487">
        <v>0</v>
      </c>
    </row>
    <row r="3610" spans="1:10" x14ac:dyDescent="0.25">
      <c r="A3610" s="487">
        <v>97330</v>
      </c>
      <c r="B3610" s="6" t="s">
        <v>2682</v>
      </c>
      <c r="C3610" s="6" t="s">
        <v>79</v>
      </c>
      <c r="D3610" s="6" t="s">
        <v>437</v>
      </c>
      <c r="E3610" s="487">
        <v>64.77</v>
      </c>
      <c r="F3610" s="487">
        <v>2.76</v>
      </c>
      <c r="G3610" s="487">
        <v>62.01</v>
      </c>
      <c r="H3610" s="487">
        <v>0</v>
      </c>
      <c r="I3610" s="487">
        <v>0</v>
      </c>
      <c r="J3610" s="487">
        <v>0</v>
      </c>
    </row>
    <row r="3611" spans="1:10" x14ac:dyDescent="0.25">
      <c r="A3611" s="487">
        <v>97331</v>
      </c>
      <c r="B3611" s="6" t="s">
        <v>2683</v>
      </c>
      <c r="C3611" s="6" t="s">
        <v>79</v>
      </c>
      <c r="D3611" s="6" t="s">
        <v>437</v>
      </c>
      <c r="E3611" s="487">
        <v>25.62</v>
      </c>
      <c r="F3611" s="487">
        <v>2.5499999999999998</v>
      </c>
      <c r="G3611" s="487">
        <v>23.07</v>
      </c>
      <c r="H3611" s="487">
        <v>0</v>
      </c>
      <c r="I3611" s="487">
        <v>0</v>
      </c>
      <c r="J3611" s="487">
        <v>0</v>
      </c>
    </row>
    <row r="3612" spans="1:10" x14ac:dyDescent="0.25">
      <c r="A3612" s="487">
        <v>97332</v>
      </c>
      <c r="B3612" s="6" t="s">
        <v>2684</v>
      </c>
      <c r="C3612" s="6" t="s">
        <v>79</v>
      </c>
      <c r="D3612" s="6" t="s">
        <v>437</v>
      </c>
      <c r="E3612" s="487">
        <v>42.2</v>
      </c>
      <c r="F3612" s="487">
        <v>2.81</v>
      </c>
      <c r="G3612" s="487">
        <v>39.39</v>
      </c>
      <c r="H3612" s="487">
        <v>0</v>
      </c>
      <c r="I3612" s="487">
        <v>0</v>
      </c>
      <c r="J3612" s="487">
        <v>0</v>
      </c>
    </row>
    <row r="3613" spans="1:10" x14ac:dyDescent="0.25">
      <c r="A3613" s="487">
        <v>97333</v>
      </c>
      <c r="B3613" s="6" t="s">
        <v>2685</v>
      </c>
      <c r="C3613" s="6" t="s">
        <v>79</v>
      </c>
      <c r="D3613" s="6" t="s">
        <v>437</v>
      </c>
      <c r="E3613" s="487">
        <v>53.58</v>
      </c>
      <c r="F3613" s="487">
        <v>3.06</v>
      </c>
      <c r="G3613" s="487">
        <v>50.52</v>
      </c>
      <c r="H3613" s="487">
        <v>0</v>
      </c>
      <c r="I3613" s="487">
        <v>0</v>
      </c>
      <c r="J3613" s="487">
        <v>0</v>
      </c>
    </row>
    <row r="3614" spans="1:10" x14ac:dyDescent="0.25">
      <c r="A3614" s="487">
        <v>97334</v>
      </c>
      <c r="B3614" s="6" t="s">
        <v>2686</v>
      </c>
      <c r="C3614" s="6" t="s">
        <v>79</v>
      </c>
      <c r="D3614" s="6" t="s">
        <v>437</v>
      </c>
      <c r="E3614" s="487">
        <v>65.349999999999994</v>
      </c>
      <c r="F3614" s="487">
        <v>3.24</v>
      </c>
      <c r="G3614" s="487">
        <v>62.11</v>
      </c>
      <c r="H3614" s="487">
        <v>0</v>
      </c>
      <c r="I3614" s="487">
        <v>0</v>
      </c>
      <c r="J3614" s="487">
        <v>0</v>
      </c>
    </row>
    <row r="3615" spans="1:10" x14ac:dyDescent="0.25">
      <c r="A3615" s="487">
        <v>97335</v>
      </c>
      <c r="B3615" s="6" t="s">
        <v>10240</v>
      </c>
      <c r="C3615" s="6" t="s">
        <v>79</v>
      </c>
      <c r="D3615" s="6" t="s">
        <v>437</v>
      </c>
      <c r="E3615" s="487">
        <v>74.83</v>
      </c>
      <c r="F3615" s="487">
        <v>1.88</v>
      </c>
      <c r="G3615" s="487">
        <v>72.95</v>
      </c>
      <c r="H3615" s="487">
        <v>0</v>
      </c>
      <c r="I3615" s="487">
        <v>0</v>
      </c>
      <c r="J3615" s="487">
        <v>0</v>
      </c>
    </row>
    <row r="3616" spans="1:10" x14ac:dyDescent="0.25">
      <c r="A3616" s="487">
        <v>97336</v>
      </c>
      <c r="B3616" s="6" t="s">
        <v>10241</v>
      </c>
      <c r="C3616" s="6" t="s">
        <v>79</v>
      </c>
      <c r="D3616" s="6" t="s">
        <v>437</v>
      </c>
      <c r="E3616" s="487">
        <v>95.24</v>
      </c>
      <c r="F3616" s="487">
        <v>2.44</v>
      </c>
      <c r="G3616" s="487">
        <v>92.8</v>
      </c>
      <c r="H3616" s="487">
        <v>0</v>
      </c>
      <c r="I3616" s="487">
        <v>0</v>
      </c>
      <c r="J3616" s="487">
        <v>0</v>
      </c>
    </row>
    <row r="3617" spans="1:10" x14ac:dyDescent="0.25">
      <c r="A3617" s="487">
        <v>97337</v>
      </c>
      <c r="B3617" s="6" t="s">
        <v>10242</v>
      </c>
      <c r="C3617" s="6" t="s">
        <v>79</v>
      </c>
      <c r="D3617" s="6" t="s">
        <v>437</v>
      </c>
      <c r="E3617" s="487">
        <v>143.1</v>
      </c>
      <c r="F3617" s="487">
        <v>3.09</v>
      </c>
      <c r="G3617" s="487">
        <v>140.01</v>
      </c>
      <c r="H3617" s="487">
        <v>0</v>
      </c>
      <c r="I3617" s="487">
        <v>0</v>
      </c>
      <c r="J3617" s="487">
        <v>0</v>
      </c>
    </row>
    <row r="3618" spans="1:10" x14ac:dyDescent="0.25">
      <c r="A3618" s="487">
        <v>97338</v>
      </c>
      <c r="B3618" s="6" t="s">
        <v>10243</v>
      </c>
      <c r="C3618" s="6" t="s">
        <v>79</v>
      </c>
      <c r="D3618" s="6" t="s">
        <v>437</v>
      </c>
      <c r="E3618" s="487">
        <v>172.19</v>
      </c>
      <c r="F3618" s="487">
        <v>3.73</v>
      </c>
      <c r="G3618" s="487">
        <v>168.46</v>
      </c>
      <c r="H3618" s="487">
        <v>0</v>
      </c>
      <c r="I3618" s="487">
        <v>0</v>
      </c>
      <c r="J3618" s="487">
        <v>0</v>
      </c>
    </row>
    <row r="3619" spans="1:10" x14ac:dyDescent="0.25">
      <c r="A3619" s="487">
        <v>97339</v>
      </c>
      <c r="B3619" s="6" t="s">
        <v>10244</v>
      </c>
      <c r="C3619" s="6" t="s">
        <v>79</v>
      </c>
      <c r="D3619" s="6" t="s">
        <v>437</v>
      </c>
      <c r="E3619" s="487">
        <v>185.64</v>
      </c>
      <c r="F3619" s="487">
        <v>4.84</v>
      </c>
      <c r="G3619" s="487">
        <v>180.8</v>
      </c>
      <c r="H3619" s="487">
        <v>0</v>
      </c>
      <c r="I3619" s="487">
        <v>0</v>
      </c>
      <c r="J3619" s="487">
        <v>0</v>
      </c>
    </row>
    <row r="3620" spans="1:10" x14ac:dyDescent="0.25">
      <c r="A3620" s="487">
        <v>97340</v>
      </c>
      <c r="B3620" s="6" t="s">
        <v>10245</v>
      </c>
      <c r="C3620" s="6" t="s">
        <v>79</v>
      </c>
      <c r="D3620" s="6" t="s">
        <v>437</v>
      </c>
      <c r="E3620" s="487">
        <v>187</v>
      </c>
      <c r="F3620" s="487">
        <v>5.93</v>
      </c>
      <c r="G3620" s="487">
        <v>181.07</v>
      </c>
      <c r="H3620" s="487">
        <v>0</v>
      </c>
      <c r="I3620" s="487">
        <v>0</v>
      </c>
      <c r="J3620" s="487">
        <v>0</v>
      </c>
    </row>
    <row r="3621" spans="1:10" x14ac:dyDescent="0.25">
      <c r="A3621" s="487">
        <v>97347</v>
      </c>
      <c r="B3621" s="6" t="s">
        <v>2687</v>
      </c>
      <c r="C3621" s="6" t="s">
        <v>79</v>
      </c>
      <c r="D3621" s="6" t="s">
        <v>437</v>
      </c>
      <c r="E3621" s="487">
        <v>90.12</v>
      </c>
      <c r="F3621" s="487">
        <v>2.02</v>
      </c>
      <c r="G3621" s="487">
        <v>88.1</v>
      </c>
      <c r="H3621" s="487">
        <v>0</v>
      </c>
      <c r="I3621" s="487">
        <v>0</v>
      </c>
      <c r="J3621" s="487">
        <v>0</v>
      </c>
    </row>
    <row r="3622" spans="1:10" x14ac:dyDescent="0.25">
      <c r="A3622" s="487">
        <v>97348</v>
      </c>
      <c r="B3622" s="6" t="s">
        <v>2688</v>
      </c>
      <c r="C3622" s="6" t="s">
        <v>79</v>
      </c>
      <c r="D3622" s="6" t="s">
        <v>437</v>
      </c>
      <c r="E3622" s="487">
        <v>124.36</v>
      </c>
      <c r="F3622" s="487">
        <v>2.42</v>
      </c>
      <c r="G3622" s="487">
        <v>121.94</v>
      </c>
      <c r="H3622" s="487">
        <v>0</v>
      </c>
      <c r="I3622" s="487">
        <v>0</v>
      </c>
      <c r="J3622" s="487">
        <v>0</v>
      </c>
    </row>
    <row r="3623" spans="1:10" x14ac:dyDescent="0.25">
      <c r="A3623" s="487">
        <v>97349</v>
      </c>
      <c r="B3623" s="6" t="s">
        <v>2689</v>
      </c>
      <c r="C3623" s="6" t="s">
        <v>79</v>
      </c>
      <c r="D3623" s="6" t="s">
        <v>437</v>
      </c>
      <c r="E3623" s="487">
        <v>179.09</v>
      </c>
      <c r="F3623" s="487">
        <v>2.85</v>
      </c>
      <c r="G3623" s="487">
        <v>176.24</v>
      </c>
      <c r="H3623" s="487">
        <v>0</v>
      </c>
      <c r="I3623" s="487">
        <v>0</v>
      </c>
      <c r="J3623" s="487">
        <v>0</v>
      </c>
    </row>
    <row r="3624" spans="1:10" x14ac:dyDescent="0.25">
      <c r="A3624" s="487">
        <v>97350</v>
      </c>
      <c r="B3624" s="6" t="s">
        <v>2690</v>
      </c>
      <c r="C3624" s="6" t="s">
        <v>79</v>
      </c>
      <c r="D3624" s="6" t="s">
        <v>437</v>
      </c>
      <c r="E3624" s="487">
        <v>217.4</v>
      </c>
      <c r="F3624" s="487">
        <v>3.28</v>
      </c>
      <c r="G3624" s="487">
        <v>214.12</v>
      </c>
      <c r="H3624" s="487">
        <v>0</v>
      </c>
      <c r="I3624" s="487">
        <v>0</v>
      </c>
      <c r="J3624" s="487">
        <v>0</v>
      </c>
    </row>
    <row r="3625" spans="1:10" x14ac:dyDescent="0.25">
      <c r="A3625" s="487">
        <v>97351</v>
      </c>
      <c r="B3625" s="6" t="s">
        <v>2691</v>
      </c>
      <c r="C3625" s="6" t="s">
        <v>79</v>
      </c>
      <c r="D3625" s="6" t="s">
        <v>437</v>
      </c>
      <c r="E3625" s="487">
        <v>300.47000000000003</v>
      </c>
      <c r="F3625" s="487">
        <v>4.0599999999999996</v>
      </c>
      <c r="G3625" s="487">
        <v>296.41000000000003</v>
      </c>
      <c r="H3625" s="487">
        <v>0</v>
      </c>
      <c r="I3625" s="487">
        <v>0</v>
      </c>
      <c r="J3625" s="487">
        <v>0</v>
      </c>
    </row>
    <row r="3626" spans="1:10" x14ac:dyDescent="0.25">
      <c r="A3626" s="487">
        <v>97352</v>
      </c>
      <c r="B3626" s="6" t="s">
        <v>2692</v>
      </c>
      <c r="C3626" s="6" t="s">
        <v>79</v>
      </c>
      <c r="D3626" s="6" t="s">
        <v>437</v>
      </c>
      <c r="E3626" s="487">
        <v>389.27</v>
      </c>
      <c r="F3626" s="487">
        <v>4.8</v>
      </c>
      <c r="G3626" s="487">
        <v>384.47</v>
      </c>
      <c r="H3626" s="487">
        <v>0</v>
      </c>
      <c r="I3626" s="487">
        <v>0</v>
      </c>
      <c r="J3626" s="487">
        <v>0</v>
      </c>
    </row>
    <row r="3627" spans="1:10" x14ac:dyDescent="0.25">
      <c r="A3627" s="487">
        <v>97353</v>
      </c>
      <c r="B3627" s="6" t="s">
        <v>2693</v>
      </c>
      <c r="C3627" s="6" t="s">
        <v>79</v>
      </c>
      <c r="D3627" s="6" t="s">
        <v>437</v>
      </c>
      <c r="E3627" s="487">
        <v>60.39</v>
      </c>
      <c r="F3627" s="487">
        <v>5.41</v>
      </c>
      <c r="G3627" s="487">
        <v>54.98</v>
      </c>
      <c r="H3627" s="487">
        <v>0</v>
      </c>
      <c r="I3627" s="487">
        <v>0</v>
      </c>
      <c r="J3627" s="487">
        <v>0</v>
      </c>
    </row>
    <row r="3628" spans="1:10" x14ac:dyDescent="0.25">
      <c r="A3628" s="487">
        <v>97354</v>
      </c>
      <c r="B3628" s="6" t="s">
        <v>2694</v>
      </c>
      <c r="C3628" s="6" t="s">
        <v>79</v>
      </c>
      <c r="D3628" s="6" t="s">
        <v>437</v>
      </c>
      <c r="E3628" s="487">
        <v>95.27</v>
      </c>
      <c r="F3628" s="487">
        <v>6.24</v>
      </c>
      <c r="G3628" s="487">
        <v>89.03</v>
      </c>
      <c r="H3628" s="487">
        <v>0</v>
      </c>
      <c r="I3628" s="487">
        <v>0</v>
      </c>
      <c r="J3628" s="487">
        <v>0</v>
      </c>
    </row>
    <row r="3629" spans="1:10" x14ac:dyDescent="0.25">
      <c r="A3629" s="487">
        <v>97355</v>
      </c>
      <c r="B3629" s="6" t="s">
        <v>2695</v>
      </c>
      <c r="C3629" s="6" t="s">
        <v>79</v>
      </c>
      <c r="D3629" s="6" t="s">
        <v>437</v>
      </c>
      <c r="E3629" s="487">
        <v>129.88999999999999</v>
      </c>
      <c r="F3629" s="487">
        <v>6.92</v>
      </c>
      <c r="G3629" s="487">
        <v>122.97</v>
      </c>
      <c r="H3629" s="487">
        <v>0</v>
      </c>
      <c r="I3629" s="487">
        <v>0</v>
      </c>
      <c r="J3629" s="487">
        <v>0</v>
      </c>
    </row>
    <row r="3630" spans="1:10" x14ac:dyDescent="0.25">
      <c r="A3630" s="487">
        <v>97356</v>
      </c>
      <c r="B3630" s="6" t="s">
        <v>2696</v>
      </c>
      <c r="C3630" s="6" t="s">
        <v>79</v>
      </c>
      <c r="D3630" s="6" t="s">
        <v>437</v>
      </c>
      <c r="E3630" s="487">
        <v>71.7</v>
      </c>
      <c r="F3630" s="487">
        <v>14.67</v>
      </c>
      <c r="G3630" s="487">
        <v>57.03</v>
      </c>
      <c r="H3630" s="487">
        <v>0</v>
      </c>
      <c r="I3630" s="487">
        <v>0</v>
      </c>
      <c r="J3630" s="487">
        <v>0</v>
      </c>
    </row>
    <row r="3631" spans="1:10" x14ac:dyDescent="0.25">
      <c r="A3631" s="487">
        <v>97357</v>
      </c>
      <c r="B3631" s="6" t="s">
        <v>2697</v>
      </c>
      <c r="C3631" s="6" t="s">
        <v>79</v>
      </c>
      <c r="D3631" s="6" t="s">
        <v>437</v>
      </c>
      <c r="E3631" s="487">
        <v>114.7</v>
      </c>
      <c r="F3631" s="487">
        <v>22.14</v>
      </c>
      <c r="G3631" s="487">
        <v>92.56</v>
      </c>
      <c r="H3631" s="487">
        <v>0</v>
      </c>
      <c r="I3631" s="487">
        <v>0</v>
      </c>
      <c r="J3631" s="487">
        <v>0</v>
      </c>
    </row>
    <row r="3632" spans="1:10" x14ac:dyDescent="0.25">
      <c r="A3632" s="487">
        <v>97358</v>
      </c>
      <c r="B3632" s="6" t="s">
        <v>2698</v>
      </c>
      <c r="C3632" s="6" t="s">
        <v>79</v>
      </c>
      <c r="D3632" s="6" t="s">
        <v>437</v>
      </c>
      <c r="E3632" s="487">
        <v>156.38999999999999</v>
      </c>
      <c r="F3632" s="487">
        <v>28.6</v>
      </c>
      <c r="G3632" s="487">
        <v>127.79</v>
      </c>
      <c r="H3632" s="487">
        <v>0</v>
      </c>
      <c r="I3632" s="487">
        <v>0</v>
      </c>
      <c r="J3632" s="487">
        <v>0</v>
      </c>
    </row>
    <row r="3633" spans="1:10" x14ac:dyDescent="0.25">
      <c r="A3633" s="487">
        <v>97498</v>
      </c>
      <c r="B3633" s="6" t="s">
        <v>2699</v>
      </c>
      <c r="C3633" s="6" t="s">
        <v>79</v>
      </c>
      <c r="D3633" s="6" t="s">
        <v>108</v>
      </c>
      <c r="E3633" s="487">
        <v>45.67</v>
      </c>
      <c r="F3633" s="487">
        <v>7.07</v>
      </c>
      <c r="G3633" s="487">
        <v>38.6</v>
      </c>
      <c r="H3633" s="487">
        <v>0</v>
      </c>
      <c r="I3633" s="487">
        <v>0</v>
      </c>
      <c r="J3633" s="487">
        <v>0</v>
      </c>
    </row>
    <row r="3634" spans="1:10" x14ac:dyDescent="0.25">
      <c r="A3634" s="487">
        <v>97535</v>
      </c>
      <c r="B3634" s="6" t="s">
        <v>2700</v>
      </c>
      <c r="C3634" s="6" t="s">
        <v>79</v>
      </c>
      <c r="D3634" s="6" t="s">
        <v>108</v>
      </c>
      <c r="E3634" s="487">
        <v>50.82</v>
      </c>
      <c r="F3634" s="487">
        <v>11.29</v>
      </c>
      <c r="G3634" s="487">
        <v>39.53</v>
      </c>
      <c r="H3634" s="487">
        <v>0</v>
      </c>
      <c r="I3634" s="487">
        <v>0</v>
      </c>
      <c r="J3634" s="487">
        <v>0</v>
      </c>
    </row>
    <row r="3635" spans="1:10" x14ac:dyDescent="0.25">
      <c r="A3635" s="487">
        <v>97536</v>
      </c>
      <c r="B3635" s="6" t="s">
        <v>2701</v>
      </c>
      <c r="C3635" s="6" t="s">
        <v>79</v>
      </c>
      <c r="D3635" s="6" t="s">
        <v>108</v>
      </c>
      <c r="E3635" s="487">
        <v>62.66</v>
      </c>
      <c r="F3635" s="487">
        <v>20.97</v>
      </c>
      <c r="G3635" s="487">
        <v>41.69</v>
      </c>
      <c r="H3635" s="487">
        <v>0</v>
      </c>
      <c r="I3635" s="487">
        <v>0</v>
      </c>
      <c r="J3635" s="487">
        <v>0</v>
      </c>
    </row>
    <row r="3636" spans="1:10" x14ac:dyDescent="0.25">
      <c r="A3636" s="487">
        <v>100788</v>
      </c>
      <c r="B3636" s="6" t="s">
        <v>2702</v>
      </c>
      <c r="C3636" s="6" t="s">
        <v>40</v>
      </c>
      <c r="D3636" s="6" t="s">
        <v>108</v>
      </c>
      <c r="E3636" s="487">
        <v>763.98</v>
      </c>
      <c r="F3636" s="487">
        <v>160.47999999999999</v>
      </c>
      <c r="G3636" s="487">
        <v>603.5</v>
      </c>
      <c r="H3636" s="487">
        <v>0</v>
      </c>
      <c r="I3636" s="487">
        <v>0</v>
      </c>
      <c r="J3636" s="487">
        <v>0</v>
      </c>
    </row>
    <row r="3637" spans="1:10" x14ac:dyDescent="0.25">
      <c r="A3637" s="487">
        <v>100791</v>
      </c>
      <c r="B3637" s="6" t="s">
        <v>2703</v>
      </c>
      <c r="C3637" s="6" t="s">
        <v>79</v>
      </c>
      <c r="D3637" s="6" t="s">
        <v>108</v>
      </c>
      <c r="E3637" s="487">
        <v>22.89</v>
      </c>
      <c r="F3637" s="487">
        <v>6.72</v>
      </c>
      <c r="G3637" s="487">
        <v>16.170000000000002</v>
      </c>
      <c r="H3637" s="487">
        <v>0</v>
      </c>
      <c r="I3637" s="487">
        <v>0</v>
      </c>
      <c r="J3637" s="487">
        <v>0</v>
      </c>
    </row>
    <row r="3638" spans="1:10" x14ac:dyDescent="0.25">
      <c r="A3638" s="487">
        <v>100792</v>
      </c>
      <c r="B3638" s="6" t="s">
        <v>2704</v>
      </c>
      <c r="C3638" s="6" t="s">
        <v>79</v>
      </c>
      <c r="D3638" s="6" t="s">
        <v>108</v>
      </c>
      <c r="E3638" s="487">
        <v>33.81</v>
      </c>
      <c r="F3638" s="487">
        <v>7.96</v>
      </c>
      <c r="G3638" s="487">
        <v>25.85</v>
      </c>
      <c r="H3638" s="487">
        <v>0</v>
      </c>
      <c r="I3638" s="487">
        <v>0</v>
      </c>
      <c r="J3638" s="487">
        <v>0</v>
      </c>
    </row>
    <row r="3639" spans="1:10" x14ac:dyDescent="0.25">
      <c r="A3639" s="487">
        <v>100793</v>
      </c>
      <c r="B3639" s="6" t="s">
        <v>2705</v>
      </c>
      <c r="C3639" s="6" t="s">
        <v>79</v>
      </c>
      <c r="D3639" s="6" t="s">
        <v>108</v>
      </c>
      <c r="E3639" s="487">
        <v>44.99</v>
      </c>
      <c r="F3639" s="487">
        <v>9.5299999999999994</v>
      </c>
      <c r="G3639" s="487">
        <v>35.46</v>
      </c>
      <c r="H3639" s="487">
        <v>0</v>
      </c>
      <c r="I3639" s="487">
        <v>0</v>
      </c>
      <c r="J3639" s="487">
        <v>0</v>
      </c>
    </row>
    <row r="3640" spans="1:10" x14ac:dyDescent="0.25">
      <c r="A3640" s="487">
        <v>100794</v>
      </c>
      <c r="B3640" s="6" t="s">
        <v>2706</v>
      </c>
      <c r="C3640" s="6" t="s">
        <v>79</v>
      </c>
      <c r="D3640" s="6" t="s">
        <v>108</v>
      </c>
      <c r="E3640" s="487">
        <v>60.83</v>
      </c>
      <c r="F3640" s="487">
        <v>11.73</v>
      </c>
      <c r="G3640" s="487">
        <v>49.1</v>
      </c>
      <c r="H3640" s="487">
        <v>0</v>
      </c>
      <c r="I3640" s="487">
        <v>0</v>
      </c>
      <c r="J3640" s="487">
        <v>0</v>
      </c>
    </row>
    <row r="3641" spans="1:10" x14ac:dyDescent="0.25">
      <c r="A3641" s="487">
        <v>100799</v>
      </c>
      <c r="B3641" s="6" t="s">
        <v>2707</v>
      </c>
      <c r="C3641" s="6" t="s">
        <v>79</v>
      </c>
      <c r="D3641" s="6" t="s">
        <v>108</v>
      </c>
      <c r="E3641" s="487">
        <v>23.41</v>
      </c>
      <c r="F3641" s="487">
        <v>7.15</v>
      </c>
      <c r="G3641" s="487">
        <v>16.260000000000002</v>
      </c>
      <c r="H3641" s="487">
        <v>0</v>
      </c>
      <c r="I3641" s="487">
        <v>0</v>
      </c>
      <c r="J3641" s="487">
        <v>0</v>
      </c>
    </row>
    <row r="3642" spans="1:10" x14ac:dyDescent="0.25">
      <c r="A3642" s="487">
        <v>100800</v>
      </c>
      <c r="B3642" s="6" t="s">
        <v>2708</v>
      </c>
      <c r="C3642" s="6" t="s">
        <v>79</v>
      </c>
      <c r="D3642" s="6" t="s">
        <v>108</v>
      </c>
      <c r="E3642" s="487">
        <v>34.33</v>
      </c>
      <c r="F3642" s="487">
        <v>8.4</v>
      </c>
      <c r="G3642" s="487">
        <v>25.93</v>
      </c>
      <c r="H3642" s="487">
        <v>0</v>
      </c>
      <c r="I3642" s="487">
        <v>0</v>
      </c>
      <c r="J3642" s="487">
        <v>0</v>
      </c>
    </row>
    <row r="3643" spans="1:10" x14ac:dyDescent="0.25">
      <c r="A3643" s="487">
        <v>100801</v>
      </c>
      <c r="B3643" s="6" t="s">
        <v>2709</v>
      </c>
      <c r="C3643" s="6" t="s">
        <v>79</v>
      </c>
      <c r="D3643" s="6" t="s">
        <v>108</v>
      </c>
      <c r="E3643" s="487">
        <v>45.51</v>
      </c>
      <c r="F3643" s="487">
        <v>9.9499999999999993</v>
      </c>
      <c r="G3643" s="487">
        <v>35.56</v>
      </c>
      <c r="H3643" s="487">
        <v>0</v>
      </c>
      <c r="I3643" s="487">
        <v>0</v>
      </c>
      <c r="J3643" s="487">
        <v>0</v>
      </c>
    </row>
    <row r="3644" spans="1:10" x14ac:dyDescent="0.25">
      <c r="A3644" s="487">
        <v>100802</v>
      </c>
      <c r="B3644" s="6" t="s">
        <v>2710</v>
      </c>
      <c r="C3644" s="6" t="s">
        <v>79</v>
      </c>
      <c r="D3644" s="6" t="s">
        <v>108</v>
      </c>
      <c r="E3644" s="487">
        <v>61.35</v>
      </c>
      <c r="F3644" s="487">
        <v>12.14</v>
      </c>
      <c r="G3644" s="487">
        <v>49.21</v>
      </c>
      <c r="H3644" s="487">
        <v>0</v>
      </c>
      <c r="I3644" s="487">
        <v>0</v>
      </c>
      <c r="J3644" s="487">
        <v>0</v>
      </c>
    </row>
    <row r="3645" spans="1:10" x14ac:dyDescent="0.25">
      <c r="A3645" s="487">
        <v>100803</v>
      </c>
      <c r="B3645" s="6" t="s">
        <v>2711</v>
      </c>
      <c r="C3645" s="6" t="s">
        <v>79</v>
      </c>
      <c r="D3645" s="6" t="s">
        <v>108</v>
      </c>
      <c r="E3645" s="487">
        <v>21.83</v>
      </c>
      <c r="F3645" s="487">
        <v>5.84</v>
      </c>
      <c r="G3645" s="487">
        <v>15.99</v>
      </c>
      <c r="H3645" s="487">
        <v>0</v>
      </c>
      <c r="I3645" s="487">
        <v>0</v>
      </c>
      <c r="J3645" s="487">
        <v>0</v>
      </c>
    </row>
    <row r="3646" spans="1:10" x14ac:dyDescent="0.25">
      <c r="A3646" s="487">
        <v>100804</v>
      </c>
      <c r="B3646" s="6" t="s">
        <v>2712</v>
      </c>
      <c r="C3646" s="6" t="s">
        <v>79</v>
      </c>
      <c r="D3646" s="6" t="s">
        <v>108</v>
      </c>
      <c r="E3646" s="487">
        <v>32.549999999999997</v>
      </c>
      <c r="F3646" s="487">
        <v>6.94</v>
      </c>
      <c r="G3646" s="487">
        <v>25.61</v>
      </c>
      <c r="H3646" s="487">
        <v>0</v>
      </c>
      <c r="I3646" s="487">
        <v>0</v>
      </c>
      <c r="J3646" s="487">
        <v>0</v>
      </c>
    </row>
    <row r="3647" spans="1:10" x14ac:dyDescent="0.25">
      <c r="A3647" s="487">
        <v>100805</v>
      </c>
      <c r="B3647" s="6" t="s">
        <v>2713</v>
      </c>
      <c r="C3647" s="6" t="s">
        <v>79</v>
      </c>
      <c r="D3647" s="6" t="s">
        <v>108</v>
      </c>
      <c r="E3647" s="487">
        <v>43.48</v>
      </c>
      <c r="F3647" s="487">
        <v>8.3000000000000007</v>
      </c>
      <c r="G3647" s="487">
        <v>35.18</v>
      </c>
      <c r="H3647" s="487">
        <v>0</v>
      </c>
      <c r="I3647" s="487">
        <v>0</v>
      </c>
      <c r="J3647" s="487">
        <v>0</v>
      </c>
    </row>
    <row r="3648" spans="1:10" x14ac:dyDescent="0.25">
      <c r="A3648" s="487">
        <v>100806</v>
      </c>
      <c r="B3648" s="6" t="s">
        <v>2714</v>
      </c>
      <c r="C3648" s="6" t="s">
        <v>79</v>
      </c>
      <c r="D3648" s="6" t="s">
        <v>108</v>
      </c>
      <c r="E3648" s="487">
        <v>58.99</v>
      </c>
      <c r="F3648" s="487">
        <v>10.19</v>
      </c>
      <c r="G3648" s="487">
        <v>48.8</v>
      </c>
      <c r="H3648" s="487">
        <v>0</v>
      </c>
      <c r="I3648" s="487">
        <v>0</v>
      </c>
      <c r="J3648" s="487">
        <v>0</v>
      </c>
    </row>
    <row r="3649" spans="1:10" x14ac:dyDescent="0.25">
      <c r="A3649" s="487">
        <v>100807</v>
      </c>
      <c r="B3649" s="6" t="s">
        <v>2715</v>
      </c>
      <c r="C3649" s="6" t="s">
        <v>79</v>
      </c>
      <c r="D3649" s="6" t="s">
        <v>108</v>
      </c>
      <c r="E3649" s="487">
        <v>29.44</v>
      </c>
      <c r="F3649" s="487">
        <v>12.13</v>
      </c>
      <c r="G3649" s="487">
        <v>17.309999999999999</v>
      </c>
      <c r="H3649" s="487">
        <v>0</v>
      </c>
      <c r="I3649" s="487">
        <v>0</v>
      </c>
      <c r="J3649" s="487">
        <v>0</v>
      </c>
    </row>
    <row r="3650" spans="1:10" x14ac:dyDescent="0.25">
      <c r="A3650" s="487">
        <v>100808</v>
      </c>
      <c r="B3650" s="6" t="s">
        <v>2716</v>
      </c>
      <c r="C3650" s="6" t="s">
        <v>79</v>
      </c>
      <c r="D3650" s="6" t="s">
        <v>108</v>
      </c>
      <c r="E3650" s="487">
        <v>41.49</v>
      </c>
      <c r="F3650" s="487">
        <v>14.3</v>
      </c>
      <c r="G3650" s="487">
        <v>27.19</v>
      </c>
      <c r="H3650" s="487">
        <v>0</v>
      </c>
      <c r="I3650" s="487">
        <v>0</v>
      </c>
      <c r="J3650" s="487">
        <v>0</v>
      </c>
    </row>
    <row r="3651" spans="1:10" x14ac:dyDescent="0.25">
      <c r="A3651" s="487">
        <v>100809</v>
      </c>
      <c r="B3651" s="6" t="s">
        <v>2717</v>
      </c>
      <c r="C3651" s="6" t="s">
        <v>79</v>
      </c>
      <c r="D3651" s="6" t="s">
        <v>108</v>
      </c>
      <c r="E3651" s="487">
        <v>54.08</v>
      </c>
      <c r="F3651" s="487">
        <v>17.02</v>
      </c>
      <c r="G3651" s="487">
        <v>37.06</v>
      </c>
      <c r="H3651" s="487">
        <v>0</v>
      </c>
      <c r="I3651" s="487">
        <v>0</v>
      </c>
      <c r="J3651" s="487">
        <v>0</v>
      </c>
    </row>
    <row r="3652" spans="1:10" x14ac:dyDescent="0.25">
      <c r="A3652" s="487">
        <v>100810</v>
      </c>
      <c r="B3652" s="6" t="s">
        <v>2718</v>
      </c>
      <c r="C3652" s="6" t="s">
        <v>79</v>
      </c>
      <c r="D3652" s="6" t="s">
        <v>108</v>
      </c>
      <c r="E3652" s="487">
        <v>71.89</v>
      </c>
      <c r="F3652" s="487">
        <v>20.84</v>
      </c>
      <c r="G3652" s="487">
        <v>51.05</v>
      </c>
      <c r="H3652" s="487">
        <v>0</v>
      </c>
      <c r="I3652" s="487">
        <v>0</v>
      </c>
      <c r="J3652" s="487">
        <v>0</v>
      </c>
    </row>
    <row r="3653" spans="1:10" x14ac:dyDescent="0.25">
      <c r="A3653" s="487">
        <v>101918</v>
      </c>
      <c r="B3653" s="6" t="s">
        <v>2719</v>
      </c>
      <c r="C3653" s="6" t="s">
        <v>79</v>
      </c>
      <c r="D3653" s="6" t="s">
        <v>108</v>
      </c>
      <c r="E3653" s="487">
        <v>212.94</v>
      </c>
      <c r="F3653" s="487">
        <v>26.96</v>
      </c>
      <c r="G3653" s="487">
        <v>185.98</v>
      </c>
      <c r="H3653" s="487">
        <v>0</v>
      </c>
      <c r="I3653" s="487">
        <v>0</v>
      </c>
      <c r="J3653" s="487">
        <v>0</v>
      </c>
    </row>
    <row r="3654" spans="1:10" x14ac:dyDescent="0.25">
      <c r="A3654" s="487">
        <v>101919</v>
      </c>
      <c r="B3654" s="6" t="s">
        <v>2720</v>
      </c>
      <c r="C3654" s="6" t="s">
        <v>40</v>
      </c>
      <c r="D3654" s="6" t="s">
        <v>108</v>
      </c>
      <c r="E3654" s="487">
        <v>383.77</v>
      </c>
      <c r="F3654" s="487">
        <v>36.4</v>
      </c>
      <c r="G3654" s="487">
        <v>347.37</v>
      </c>
      <c r="H3654" s="487">
        <v>0</v>
      </c>
      <c r="I3654" s="487">
        <v>0</v>
      </c>
      <c r="J3654" s="487">
        <v>0</v>
      </c>
    </row>
    <row r="3655" spans="1:10" x14ac:dyDescent="0.25">
      <c r="A3655" s="487">
        <v>101920</v>
      </c>
      <c r="B3655" s="6" t="s">
        <v>2721</v>
      </c>
      <c r="C3655" s="6" t="s">
        <v>40</v>
      </c>
      <c r="D3655" s="6" t="s">
        <v>108</v>
      </c>
      <c r="E3655" s="487">
        <v>186.3</v>
      </c>
      <c r="F3655" s="487">
        <v>36.409999999999997</v>
      </c>
      <c r="G3655" s="487">
        <v>149.88999999999999</v>
      </c>
      <c r="H3655" s="487">
        <v>0</v>
      </c>
      <c r="I3655" s="487">
        <v>0</v>
      </c>
      <c r="J3655" s="487">
        <v>0</v>
      </c>
    </row>
    <row r="3656" spans="1:10" x14ac:dyDescent="0.25">
      <c r="A3656" s="487">
        <v>101921</v>
      </c>
      <c r="B3656" s="6" t="s">
        <v>2722</v>
      </c>
      <c r="C3656" s="6" t="s">
        <v>40</v>
      </c>
      <c r="D3656" s="6" t="s">
        <v>108</v>
      </c>
      <c r="E3656" s="487">
        <v>211.73</v>
      </c>
      <c r="F3656" s="487">
        <v>36.409999999999997</v>
      </c>
      <c r="G3656" s="487">
        <v>175.32</v>
      </c>
      <c r="H3656" s="487">
        <v>0</v>
      </c>
      <c r="I3656" s="487">
        <v>0</v>
      </c>
      <c r="J3656" s="487">
        <v>0</v>
      </c>
    </row>
    <row r="3657" spans="1:10" x14ac:dyDescent="0.25">
      <c r="A3657" s="487">
        <v>101922</v>
      </c>
      <c r="B3657" s="6" t="s">
        <v>2723</v>
      </c>
      <c r="C3657" s="6" t="s">
        <v>40</v>
      </c>
      <c r="D3657" s="6" t="s">
        <v>108</v>
      </c>
      <c r="E3657" s="487">
        <v>211.73</v>
      </c>
      <c r="F3657" s="487">
        <v>36.409999999999997</v>
      </c>
      <c r="G3657" s="487">
        <v>175.32</v>
      </c>
      <c r="H3657" s="487">
        <v>0</v>
      </c>
      <c r="I3657" s="487">
        <v>0</v>
      </c>
      <c r="J3657" s="487">
        <v>0</v>
      </c>
    </row>
    <row r="3658" spans="1:10" x14ac:dyDescent="0.25">
      <c r="A3658" s="487">
        <v>101923</v>
      </c>
      <c r="B3658" s="6" t="s">
        <v>2724</v>
      </c>
      <c r="C3658" s="6" t="s">
        <v>40</v>
      </c>
      <c r="D3658" s="6" t="s">
        <v>108</v>
      </c>
      <c r="E3658" s="487">
        <v>211.73</v>
      </c>
      <c r="F3658" s="487">
        <v>36.409999999999997</v>
      </c>
      <c r="G3658" s="487">
        <v>175.32</v>
      </c>
      <c r="H3658" s="487">
        <v>0</v>
      </c>
      <c r="I3658" s="487">
        <v>0</v>
      </c>
      <c r="J3658" s="487">
        <v>0</v>
      </c>
    </row>
    <row r="3659" spans="1:10" x14ac:dyDescent="0.25">
      <c r="A3659" s="487">
        <v>101924</v>
      </c>
      <c r="B3659" s="6" t="s">
        <v>2725</v>
      </c>
      <c r="C3659" s="6" t="s">
        <v>40</v>
      </c>
      <c r="D3659" s="6" t="s">
        <v>108</v>
      </c>
      <c r="E3659" s="487">
        <v>175.66</v>
      </c>
      <c r="F3659" s="487">
        <v>36.409999999999997</v>
      </c>
      <c r="G3659" s="487">
        <v>139.25</v>
      </c>
      <c r="H3659" s="487">
        <v>0</v>
      </c>
      <c r="I3659" s="487">
        <v>0</v>
      </c>
      <c r="J3659" s="487">
        <v>0</v>
      </c>
    </row>
    <row r="3660" spans="1:10" x14ac:dyDescent="0.25">
      <c r="A3660" s="487">
        <v>101925</v>
      </c>
      <c r="B3660" s="6" t="s">
        <v>2726</v>
      </c>
      <c r="C3660" s="6" t="s">
        <v>40</v>
      </c>
      <c r="D3660" s="6" t="s">
        <v>108</v>
      </c>
      <c r="E3660" s="487">
        <v>292.64999999999998</v>
      </c>
      <c r="F3660" s="487">
        <v>54.62</v>
      </c>
      <c r="G3660" s="487">
        <v>238.03</v>
      </c>
      <c r="H3660" s="487">
        <v>0</v>
      </c>
      <c r="I3660" s="487">
        <v>0</v>
      </c>
      <c r="J3660" s="487">
        <v>0</v>
      </c>
    </row>
    <row r="3661" spans="1:10" x14ac:dyDescent="0.25">
      <c r="A3661" s="487">
        <v>101926</v>
      </c>
      <c r="B3661" s="6" t="s">
        <v>2727</v>
      </c>
      <c r="C3661" s="6" t="s">
        <v>40</v>
      </c>
      <c r="D3661" s="6" t="s">
        <v>108</v>
      </c>
      <c r="E3661" s="487">
        <v>377.73</v>
      </c>
      <c r="F3661" s="487">
        <v>72.83</v>
      </c>
      <c r="G3661" s="487">
        <v>304.89999999999998</v>
      </c>
      <c r="H3661" s="487">
        <v>0</v>
      </c>
      <c r="I3661" s="487">
        <v>0</v>
      </c>
      <c r="J3661" s="487">
        <v>0</v>
      </c>
    </row>
    <row r="3662" spans="1:10" x14ac:dyDescent="0.25">
      <c r="A3662" s="487">
        <v>101927</v>
      </c>
      <c r="B3662" s="6" t="s">
        <v>2728</v>
      </c>
      <c r="C3662" s="6" t="s">
        <v>79</v>
      </c>
      <c r="D3662" s="6" t="s">
        <v>108</v>
      </c>
      <c r="E3662" s="487">
        <v>196.88</v>
      </c>
      <c r="F3662" s="487">
        <v>13.82</v>
      </c>
      <c r="G3662" s="487">
        <v>183.06</v>
      </c>
      <c r="H3662" s="487">
        <v>0</v>
      </c>
      <c r="I3662" s="487">
        <v>0</v>
      </c>
      <c r="J3662" s="487">
        <v>0</v>
      </c>
    </row>
    <row r="3663" spans="1:10" x14ac:dyDescent="0.25">
      <c r="A3663" s="487">
        <v>101928</v>
      </c>
      <c r="B3663" s="6" t="s">
        <v>2729</v>
      </c>
      <c r="C3663" s="6" t="s">
        <v>40</v>
      </c>
      <c r="D3663" s="6" t="s">
        <v>108</v>
      </c>
      <c r="E3663" s="487">
        <v>389.93</v>
      </c>
      <c r="F3663" s="487">
        <v>41.43</v>
      </c>
      <c r="G3663" s="487">
        <v>348.5</v>
      </c>
      <c r="H3663" s="487">
        <v>0</v>
      </c>
      <c r="I3663" s="487">
        <v>0</v>
      </c>
      <c r="J3663" s="487">
        <v>0</v>
      </c>
    </row>
    <row r="3664" spans="1:10" x14ac:dyDescent="0.25">
      <c r="A3664" s="487">
        <v>101929</v>
      </c>
      <c r="B3664" s="6" t="s">
        <v>2730</v>
      </c>
      <c r="C3664" s="6" t="s">
        <v>40</v>
      </c>
      <c r="D3664" s="6" t="s">
        <v>108</v>
      </c>
      <c r="E3664" s="487">
        <v>192.46</v>
      </c>
      <c r="F3664" s="487">
        <v>41.44</v>
      </c>
      <c r="G3664" s="487">
        <v>151.02000000000001</v>
      </c>
      <c r="H3664" s="487">
        <v>0</v>
      </c>
      <c r="I3664" s="487">
        <v>0</v>
      </c>
      <c r="J3664" s="487">
        <v>0</v>
      </c>
    </row>
    <row r="3665" spans="1:10" x14ac:dyDescent="0.25">
      <c r="A3665" s="487">
        <v>101930</v>
      </c>
      <c r="B3665" s="6" t="s">
        <v>2731</v>
      </c>
      <c r="C3665" s="6" t="s">
        <v>40</v>
      </c>
      <c r="D3665" s="6" t="s">
        <v>108</v>
      </c>
      <c r="E3665" s="487">
        <v>217.89</v>
      </c>
      <c r="F3665" s="487">
        <v>41.44</v>
      </c>
      <c r="G3665" s="487">
        <v>176.45</v>
      </c>
      <c r="H3665" s="487">
        <v>0</v>
      </c>
      <c r="I3665" s="487">
        <v>0</v>
      </c>
      <c r="J3665" s="487">
        <v>0</v>
      </c>
    </row>
    <row r="3666" spans="1:10" x14ac:dyDescent="0.25">
      <c r="A3666" s="487">
        <v>101931</v>
      </c>
      <c r="B3666" s="6" t="s">
        <v>2732</v>
      </c>
      <c r="C3666" s="6" t="s">
        <v>40</v>
      </c>
      <c r="D3666" s="6" t="s">
        <v>108</v>
      </c>
      <c r="E3666" s="487">
        <v>217.89</v>
      </c>
      <c r="F3666" s="487">
        <v>41.44</v>
      </c>
      <c r="G3666" s="487">
        <v>176.45</v>
      </c>
      <c r="H3666" s="487">
        <v>0</v>
      </c>
      <c r="I3666" s="487">
        <v>0</v>
      </c>
      <c r="J3666" s="487">
        <v>0</v>
      </c>
    </row>
    <row r="3667" spans="1:10" x14ac:dyDescent="0.25">
      <c r="A3667" s="487">
        <v>101932</v>
      </c>
      <c r="B3667" s="6" t="s">
        <v>2733</v>
      </c>
      <c r="C3667" s="6" t="s">
        <v>40</v>
      </c>
      <c r="D3667" s="6" t="s">
        <v>108</v>
      </c>
      <c r="E3667" s="487">
        <v>217.89</v>
      </c>
      <c r="F3667" s="487">
        <v>41.44</v>
      </c>
      <c r="G3667" s="487">
        <v>176.45</v>
      </c>
      <c r="H3667" s="487">
        <v>0</v>
      </c>
      <c r="I3667" s="487">
        <v>0</v>
      </c>
      <c r="J3667" s="487">
        <v>0</v>
      </c>
    </row>
    <row r="3668" spans="1:10" x14ac:dyDescent="0.25">
      <c r="A3668" s="487">
        <v>101933</v>
      </c>
      <c r="B3668" s="6" t="s">
        <v>2734</v>
      </c>
      <c r="C3668" s="6" t="s">
        <v>40</v>
      </c>
      <c r="D3668" s="6" t="s">
        <v>108</v>
      </c>
      <c r="E3668" s="487">
        <v>181.82</v>
      </c>
      <c r="F3668" s="487">
        <v>41.44</v>
      </c>
      <c r="G3668" s="487">
        <v>140.38</v>
      </c>
      <c r="H3668" s="487">
        <v>0</v>
      </c>
      <c r="I3668" s="487">
        <v>0</v>
      </c>
      <c r="J3668" s="487">
        <v>0</v>
      </c>
    </row>
    <row r="3669" spans="1:10" x14ac:dyDescent="0.25">
      <c r="A3669" s="487">
        <v>101934</v>
      </c>
      <c r="B3669" s="6" t="s">
        <v>2735</v>
      </c>
      <c r="C3669" s="6" t="s">
        <v>40</v>
      </c>
      <c r="D3669" s="6" t="s">
        <v>108</v>
      </c>
      <c r="E3669" s="487">
        <v>301.88</v>
      </c>
      <c r="F3669" s="487">
        <v>62.16</v>
      </c>
      <c r="G3669" s="487">
        <v>239.72</v>
      </c>
      <c r="H3669" s="487">
        <v>0</v>
      </c>
      <c r="I3669" s="487">
        <v>0</v>
      </c>
      <c r="J3669" s="487">
        <v>0</v>
      </c>
    </row>
    <row r="3670" spans="1:10" x14ac:dyDescent="0.25">
      <c r="A3670" s="487">
        <v>101935</v>
      </c>
      <c r="B3670" s="6" t="s">
        <v>2736</v>
      </c>
      <c r="C3670" s="6" t="s">
        <v>40</v>
      </c>
      <c r="D3670" s="6" t="s">
        <v>108</v>
      </c>
      <c r="E3670" s="487">
        <v>390.03</v>
      </c>
      <c r="F3670" s="487">
        <v>82.88</v>
      </c>
      <c r="G3670" s="487">
        <v>307.14999999999998</v>
      </c>
      <c r="H3670" s="487">
        <v>0</v>
      </c>
      <c r="I3670" s="487">
        <v>0</v>
      </c>
      <c r="J3670" s="487">
        <v>0</v>
      </c>
    </row>
    <row r="3671" spans="1:10" x14ac:dyDescent="0.25">
      <c r="A3671" s="487">
        <v>103802</v>
      </c>
      <c r="B3671" s="6" t="s">
        <v>10246</v>
      </c>
      <c r="C3671" s="6" t="s">
        <v>79</v>
      </c>
      <c r="D3671" s="6" t="s">
        <v>437</v>
      </c>
      <c r="E3671" s="487">
        <v>38.51</v>
      </c>
      <c r="F3671" s="487">
        <v>7.82</v>
      </c>
      <c r="G3671" s="487">
        <v>30.69</v>
      </c>
      <c r="H3671" s="487">
        <v>0</v>
      </c>
      <c r="I3671" s="487">
        <v>0</v>
      </c>
      <c r="J3671" s="487">
        <v>0</v>
      </c>
    </row>
    <row r="3672" spans="1:10" x14ac:dyDescent="0.25">
      <c r="A3672" s="487">
        <v>103803</v>
      </c>
      <c r="B3672" s="6" t="s">
        <v>10247</v>
      </c>
      <c r="C3672" s="6" t="s">
        <v>79</v>
      </c>
      <c r="D3672" s="6" t="s">
        <v>437</v>
      </c>
      <c r="E3672" s="487">
        <v>66.19</v>
      </c>
      <c r="F3672" s="487">
        <v>13.42</v>
      </c>
      <c r="G3672" s="487">
        <v>52.77</v>
      </c>
      <c r="H3672" s="487">
        <v>0</v>
      </c>
      <c r="I3672" s="487">
        <v>0</v>
      </c>
      <c r="J3672" s="487">
        <v>0</v>
      </c>
    </row>
    <row r="3673" spans="1:10" x14ac:dyDescent="0.25">
      <c r="A3673" s="487">
        <v>103804</v>
      </c>
      <c r="B3673" s="6" t="s">
        <v>10248</v>
      </c>
      <c r="C3673" s="6" t="s">
        <v>79</v>
      </c>
      <c r="D3673" s="6" t="s">
        <v>437</v>
      </c>
      <c r="E3673" s="487">
        <v>79.59</v>
      </c>
      <c r="F3673" s="487">
        <v>13.41</v>
      </c>
      <c r="G3673" s="487">
        <v>66.180000000000007</v>
      </c>
      <c r="H3673" s="487">
        <v>0</v>
      </c>
      <c r="I3673" s="487">
        <v>0</v>
      </c>
      <c r="J3673" s="487">
        <v>0</v>
      </c>
    </row>
    <row r="3674" spans="1:10" x14ac:dyDescent="0.25">
      <c r="A3674" s="487">
        <v>103835</v>
      </c>
      <c r="B3674" s="6" t="s">
        <v>10249</v>
      </c>
      <c r="C3674" s="6" t="s">
        <v>79</v>
      </c>
      <c r="D3674" s="6" t="s">
        <v>437</v>
      </c>
      <c r="E3674" s="487">
        <v>60.24</v>
      </c>
      <c r="F3674" s="487">
        <v>12.62</v>
      </c>
      <c r="G3674" s="487">
        <v>47.62</v>
      </c>
      <c r="H3674" s="487">
        <v>0</v>
      </c>
      <c r="I3674" s="487">
        <v>0</v>
      </c>
      <c r="J3674" s="487">
        <v>0</v>
      </c>
    </row>
    <row r="3675" spans="1:10" x14ac:dyDescent="0.25">
      <c r="A3675" s="487">
        <v>103836</v>
      </c>
      <c r="B3675" s="6" t="s">
        <v>10250</v>
      </c>
      <c r="C3675" s="6" t="s">
        <v>79</v>
      </c>
      <c r="D3675" s="6" t="s">
        <v>437</v>
      </c>
      <c r="E3675" s="487">
        <v>93.08</v>
      </c>
      <c r="F3675" s="487">
        <v>16.809999999999999</v>
      </c>
      <c r="G3675" s="487">
        <v>76.27</v>
      </c>
      <c r="H3675" s="487">
        <v>0</v>
      </c>
      <c r="I3675" s="487">
        <v>0</v>
      </c>
      <c r="J3675" s="487">
        <v>0</v>
      </c>
    </row>
    <row r="3676" spans="1:10" x14ac:dyDescent="0.25">
      <c r="A3676" s="487">
        <v>103837</v>
      </c>
      <c r="B3676" s="6" t="s">
        <v>10251</v>
      </c>
      <c r="C3676" s="6" t="s">
        <v>79</v>
      </c>
      <c r="D3676" s="6" t="s">
        <v>437</v>
      </c>
      <c r="E3676" s="487">
        <v>117.22</v>
      </c>
      <c r="F3676" s="487">
        <v>20.43</v>
      </c>
      <c r="G3676" s="487">
        <v>96.79</v>
      </c>
      <c r="H3676" s="487">
        <v>0</v>
      </c>
      <c r="I3676" s="487">
        <v>0</v>
      </c>
      <c r="J3676" s="487">
        <v>0</v>
      </c>
    </row>
    <row r="3677" spans="1:10" x14ac:dyDescent="0.25">
      <c r="A3677" s="487">
        <v>103868</v>
      </c>
      <c r="B3677" s="6" t="s">
        <v>10252</v>
      </c>
      <c r="C3677" s="6" t="s">
        <v>79</v>
      </c>
      <c r="D3677" s="6" t="s">
        <v>437</v>
      </c>
      <c r="E3677" s="487">
        <v>49.11</v>
      </c>
      <c r="F3677" s="487">
        <v>16.5</v>
      </c>
      <c r="G3677" s="487">
        <v>32.61</v>
      </c>
      <c r="H3677" s="487">
        <v>0</v>
      </c>
      <c r="I3677" s="487">
        <v>0</v>
      </c>
      <c r="J3677" s="487">
        <v>0</v>
      </c>
    </row>
    <row r="3678" spans="1:10" x14ac:dyDescent="0.25">
      <c r="A3678" s="487">
        <v>103869</v>
      </c>
      <c r="B3678" s="6" t="s">
        <v>10253</v>
      </c>
      <c r="C3678" s="6" t="s">
        <v>79</v>
      </c>
      <c r="D3678" s="6" t="s">
        <v>437</v>
      </c>
      <c r="E3678" s="487">
        <v>73.62</v>
      </c>
      <c r="F3678" s="487">
        <v>19.48</v>
      </c>
      <c r="G3678" s="487">
        <v>54.14</v>
      </c>
      <c r="H3678" s="487">
        <v>0</v>
      </c>
      <c r="I3678" s="487">
        <v>0</v>
      </c>
      <c r="J3678" s="487">
        <v>0</v>
      </c>
    </row>
    <row r="3679" spans="1:10" x14ac:dyDescent="0.25">
      <c r="A3679" s="487">
        <v>103870</v>
      </c>
      <c r="B3679" s="6" t="s">
        <v>10254</v>
      </c>
      <c r="C3679" s="6" t="s">
        <v>79</v>
      </c>
      <c r="D3679" s="6" t="s">
        <v>437</v>
      </c>
      <c r="E3679" s="487">
        <v>90.16</v>
      </c>
      <c r="F3679" s="487">
        <v>22.05</v>
      </c>
      <c r="G3679" s="487">
        <v>68.11</v>
      </c>
      <c r="H3679" s="487">
        <v>0</v>
      </c>
      <c r="I3679" s="487">
        <v>0</v>
      </c>
      <c r="J3679" s="487">
        <v>0</v>
      </c>
    </row>
    <row r="3680" spans="1:10" x14ac:dyDescent="0.25">
      <c r="A3680" s="487">
        <v>103871</v>
      </c>
      <c r="B3680" s="6" t="s">
        <v>10255</v>
      </c>
      <c r="C3680" s="6" t="s">
        <v>79</v>
      </c>
      <c r="D3680" s="6" t="s">
        <v>437</v>
      </c>
      <c r="E3680" s="487">
        <v>61.88</v>
      </c>
      <c r="F3680" s="487">
        <v>17.329999999999998</v>
      </c>
      <c r="G3680" s="487">
        <v>44.55</v>
      </c>
      <c r="H3680" s="487">
        <v>0</v>
      </c>
      <c r="I3680" s="487">
        <v>0</v>
      </c>
      <c r="J3680" s="487">
        <v>0</v>
      </c>
    </row>
    <row r="3681" spans="1:10" x14ac:dyDescent="0.25">
      <c r="A3681" s="487">
        <v>103872</v>
      </c>
      <c r="B3681" s="6" t="s">
        <v>10256</v>
      </c>
      <c r="C3681" s="6" t="s">
        <v>79</v>
      </c>
      <c r="D3681" s="6" t="s">
        <v>437</v>
      </c>
      <c r="E3681" s="487">
        <v>132.69</v>
      </c>
      <c r="F3681" s="487">
        <v>20.3</v>
      </c>
      <c r="G3681" s="487">
        <v>112.39</v>
      </c>
      <c r="H3681" s="487">
        <v>0</v>
      </c>
      <c r="I3681" s="487">
        <v>0</v>
      </c>
      <c r="J3681" s="487">
        <v>0</v>
      </c>
    </row>
    <row r="3682" spans="1:10" x14ac:dyDescent="0.25">
      <c r="A3682" s="487">
        <v>103873</v>
      </c>
      <c r="B3682" s="6" t="s">
        <v>10257</v>
      </c>
      <c r="C3682" s="6" t="s">
        <v>79</v>
      </c>
      <c r="D3682" s="6" t="s">
        <v>437</v>
      </c>
      <c r="E3682" s="487">
        <v>151.63999999999999</v>
      </c>
      <c r="F3682" s="487">
        <v>22.87</v>
      </c>
      <c r="G3682" s="487">
        <v>128.77000000000001</v>
      </c>
      <c r="H3682" s="487">
        <v>0</v>
      </c>
      <c r="I3682" s="487">
        <v>0</v>
      </c>
      <c r="J3682" s="487">
        <v>0</v>
      </c>
    </row>
    <row r="3683" spans="1:10" x14ac:dyDescent="0.25">
      <c r="A3683" s="487">
        <v>103978</v>
      </c>
      <c r="B3683" s="6" t="s">
        <v>10258</v>
      </c>
      <c r="C3683" s="6" t="s">
        <v>79</v>
      </c>
      <c r="D3683" s="6" t="s">
        <v>108</v>
      </c>
      <c r="E3683" s="487">
        <v>28.45</v>
      </c>
      <c r="F3683" s="487">
        <v>9.7200000000000006</v>
      </c>
      <c r="G3683" s="487">
        <v>18.73</v>
      </c>
      <c r="H3683" s="487">
        <v>0</v>
      </c>
      <c r="I3683" s="487">
        <v>0</v>
      </c>
      <c r="J3683" s="487">
        <v>0</v>
      </c>
    </row>
    <row r="3684" spans="1:10" x14ac:dyDescent="0.25">
      <c r="A3684" s="487">
        <v>103979</v>
      </c>
      <c r="B3684" s="6" t="s">
        <v>10259</v>
      </c>
      <c r="C3684" s="6" t="s">
        <v>79</v>
      </c>
      <c r="D3684" s="6" t="s">
        <v>108</v>
      </c>
      <c r="E3684" s="487">
        <v>32.39</v>
      </c>
      <c r="F3684" s="487">
        <v>11.62</v>
      </c>
      <c r="G3684" s="487">
        <v>20.77</v>
      </c>
      <c r="H3684" s="487">
        <v>0</v>
      </c>
      <c r="I3684" s="487">
        <v>0</v>
      </c>
      <c r="J3684" s="487">
        <v>0</v>
      </c>
    </row>
    <row r="3685" spans="1:10" x14ac:dyDescent="0.25">
      <c r="A3685" s="487">
        <v>104021</v>
      </c>
      <c r="B3685" s="6" t="s">
        <v>10260</v>
      </c>
      <c r="C3685" s="6" t="s">
        <v>79</v>
      </c>
      <c r="D3685" s="6" t="s">
        <v>108</v>
      </c>
      <c r="E3685" s="487">
        <v>79.48</v>
      </c>
      <c r="F3685" s="487">
        <v>10.1</v>
      </c>
      <c r="G3685" s="487">
        <v>69.38</v>
      </c>
      <c r="H3685" s="487">
        <v>0</v>
      </c>
      <c r="I3685" s="487">
        <v>0</v>
      </c>
      <c r="J3685" s="487">
        <v>0</v>
      </c>
    </row>
    <row r="3686" spans="1:10" x14ac:dyDescent="0.25">
      <c r="A3686" s="487">
        <v>104166</v>
      </c>
      <c r="B3686" s="6" t="s">
        <v>10261</v>
      </c>
      <c r="C3686" s="6" t="s">
        <v>79</v>
      </c>
      <c r="D3686" s="6" t="s">
        <v>108</v>
      </c>
      <c r="E3686" s="487">
        <v>83.77</v>
      </c>
      <c r="F3686" s="487">
        <v>10.98</v>
      </c>
      <c r="G3686" s="487">
        <v>72.790000000000006</v>
      </c>
      <c r="H3686" s="487">
        <v>0</v>
      </c>
      <c r="I3686" s="487">
        <v>0</v>
      </c>
      <c r="J3686" s="487">
        <v>0</v>
      </c>
    </row>
    <row r="3687" spans="1:10" x14ac:dyDescent="0.25">
      <c r="A3687" s="487">
        <v>104194</v>
      </c>
      <c r="B3687" s="6" t="s">
        <v>10262</v>
      </c>
      <c r="C3687" s="6" t="s">
        <v>79</v>
      </c>
      <c r="D3687" s="6" t="s">
        <v>108</v>
      </c>
      <c r="E3687" s="487">
        <v>22.3</v>
      </c>
      <c r="F3687" s="487">
        <v>9.83</v>
      </c>
      <c r="G3687" s="487">
        <v>12.38</v>
      </c>
      <c r="H3687" s="487">
        <v>0.01</v>
      </c>
      <c r="I3687" s="487">
        <v>0</v>
      </c>
      <c r="J3687" s="487">
        <v>0.08</v>
      </c>
    </row>
    <row r="3688" spans="1:10" x14ac:dyDescent="0.25">
      <c r="A3688" s="487">
        <v>104195</v>
      </c>
      <c r="B3688" s="6" t="s">
        <v>10263</v>
      </c>
      <c r="C3688" s="6" t="s">
        <v>79</v>
      </c>
      <c r="D3688" s="6" t="s">
        <v>108</v>
      </c>
      <c r="E3688" s="487">
        <v>23.67</v>
      </c>
      <c r="F3688" s="487">
        <v>10.11</v>
      </c>
      <c r="G3688" s="487">
        <v>13.46</v>
      </c>
      <c r="H3688" s="487">
        <v>0.01</v>
      </c>
      <c r="I3688" s="487">
        <v>0</v>
      </c>
      <c r="J3688" s="487">
        <v>0.09</v>
      </c>
    </row>
    <row r="3689" spans="1:10" x14ac:dyDescent="0.25">
      <c r="A3689" s="487">
        <v>104315</v>
      </c>
      <c r="B3689" s="6" t="s">
        <v>10264</v>
      </c>
      <c r="C3689" s="6" t="s">
        <v>79</v>
      </c>
      <c r="D3689" s="6" t="s">
        <v>108</v>
      </c>
      <c r="E3689" s="487">
        <v>17.23</v>
      </c>
      <c r="F3689" s="487">
        <v>10.58</v>
      </c>
      <c r="G3689" s="487">
        <v>6.65</v>
      </c>
      <c r="H3689" s="487">
        <v>0</v>
      </c>
      <c r="I3689" s="487">
        <v>0</v>
      </c>
      <c r="J3689" s="487">
        <v>0</v>
      </c>
    </row>
    <row r="3690" spans="1:10" x14ac:dyDescent="0.25">
      <c r="A3690" s="487">
        <v>104316</v>
      </c>
      <c r="B3690" s="6" t="s">
        <v>10265</v>
      </c>
      <c r="C3690" s="6" t="s">
        <v>79</v>
      </c>
      <c r="D3690" s="6" t="s">
        <v>108</v>
      </c>
      <c r="E3690" s="487">
        <v>25.07</v>
      </c>
      <c r="F3690" s="487">
        <v>11.85</v>
      </c>
      <c r="G3690" s="487">
        <v>13.22</v>
      </c>
      <c r="H3690" s="487">
        <v>0</v>
      </c>
      <c r="I3690" s="487">
        <v>0</v>
      </c>
      <c r="J3690" s="487">
        <v>0</v>
      </c>
    </row>
    <row r="3691" spans="1:10" x14ac:dyDescent="0.25">
      <c r="A3691" s="487">
        <v>89358</v>
      </c>
      <c r="B3691" s="6" t="s">
        <v>10266</v>
      </c>
      <c r="C3691" s="6" t="s">
        <v>40</v>
      </c>
      <c r="D3691" s="6" t="s">
        <v>108</v>
      </c>
      <c r="E3691" s="487">
        <v>8.52</v>
      </c>
      <c r="F3691" s="487">
        <v>5.73</v>
      </c>
      <c r="G3691" s="487">
        <v>2.79</v>
      </c>
      <c r="H3691" s="487">
        <v>0</v>
      </c>
      <c r="I3691" s="487">
        <v>0</v>
      </c>
      <c r="J3691" s="487">
        <v>0</v>
      </c>
    </row>
    <row r="3692" spans="1:10" x14ac:dyDescent="0.25">
      <c r="A3692" s="487">
        <v>89359</v>
      </c>
      <c r="B3692" s="6" t="s">
        <v>10267</v>
      </c>
      <c r="C3692" s="6" t="s">
        <v>40</v>
      </c>
      <c r="D3692" s="6" t="s">
        <v>108</v>
      </c>
      <c r="E3692" s="487">
        <v>9.1199999999999992</v>
      </c>
      <c r="F3692" s="487">
        <v>5.73</v>
      </c>
      <c r="G3692" s="487">
        <v>3.39</v>
      </c>
      <c r="H3692" s="487">
        <v>0</v>
      </c>
      <c r="I3692" s="487">
        <v>0</v>
      </c>
      <c r="J3692" s="487">
        <v>0</v>
      </c>
    </row>
    <row r="3693" spans="1:10" x14ac:dyDescent="0.25">
      <c r="A3693" s="487">
        <v>89360</v>
      </c>
      <c r="B3693" s="6" t="s">
        <v>10268</v>
      </c>
      <c r="C3693" s="6" t="s">
        <v>40</v>
      </c>
      <c r="D3693" s="6" t="s">
        <v>108</v>
      </c>
      <c r="E3693" s="487">
        <v>10.220000000000001</v>
      </c>
      <c r="F3693" s="487">
        <v>5.72</v>
      </c>
      <c r="G3693" s="487">
        <v>4.5</v>
      </c>
      <c r="H3693" s="487">
        <v>0</v>
      </c>
      <c r="I3693" s="487">
        <v>0</v>
      </c>
      <c r="J3693" s="487">
        <v>0</v>
      </c>
    </row>
    <row r="3694" spans="1:10" x14ac:dyDescent="0.25">
      <c r="A3694" s="487">
        <v>89361</v>
      </c>
      <c r="B3694" s="6" t="s">
        <v>10269</v>
      </c>
      <c r="C3694" s="6" t="s">
        <v>40</v>
      </c>
      <c r="D3694" s="6" t="s">
        <v>108</v>
      </c>
      <c r="E3694" s="487">
        <v>10.3</v>
      </c>
      <c r="F3694" s="487">
        <v>5.72</v>
      </c>
      <c r="G3694" s="487">
        <v>4.58</v>
      </c>
      <c r="H3694" s="487">
        <v>0</v>
      </c>
      <c r="I3694" s="487">
        <v>0</v>
      </c>
      <c r="J3694" s="487">
        <v>0</v>
      </c>
    </row>
    <row r="3695" spans="1:10" x14ac:dyDescent="0.25">
      <c r="A3695" s="487">
        <v>89362</v>
      </c>
      <c r="B3695" s="6" t="s">
        <v>10270</v>
      </c>
      <c r="C3695" s="6" t="s">
        <v>40</v>
      </c>
      <c r="D3695" s="6" t="s">
        <v>108</v>
      </c>
      <c r="E3695" s="487">
        <v>10.130000000000001</v>
      </c>
      <c r="F3695" s="487">
        <v>6.62</v>
      </c>
      <c r="G3695" s="487">
        <v>3.51</v>
      </c>
      <c r="H3695" s="487">
        <v>0</v>
      </c>
      <c r="I3695" s="487">
        <v>0</v>
      </c>
      <c r="J3695" s="487">
        <v>0</v>
      </c>
    </row>
    <row r="3696" spans="1:10" x14ac:dyDescent="0.25">
      <c r="A3696" s="487">
        <v>89363</v>
      </c>
      <c r="B3696" s="6" t="s">
        <v>10271</v>
      </c>
      <c r="C3696" s="6" t="s">
        <v>40</v>
      </c>
      <c r="D3696" s="6" t="s">
        <v>108</v>
      </c>
      <c r="E3696" s="487">
        <v>11</v>
      </c>
      <c r="F3696" s="487">
        <v>6.62</v>
      </c>
      <c r="G3696" s="487">
        <v>4.38</v>
      </c>
      <c r="H3696" s="487">
        <v>0</v>
      </c>
      <c r="I3696" s="487">
        <v>0</v>
      </c>
      <c r="J3696" s="487">
        <v>0</v>
      </c>
    </row>
    <row r="3697" spans="1:10" x14ac:dyDescent="0.25">
      <c r="A3697" s="487">
        <v>89364</v>
      </c>
      <c r="B3697" s="6" t="s">
        <v>10272</v>
      </c>
      <c r="C3697" s="6" t="s">
        <v>40</v>
      </c>
      <c r="D3697" s="6" t="s">
        <v>108</v>
      </c>
      <c r="E3697" s="487">
        <v>12.65</v>
      </c>
      <c r="F3697" s="487">
        <v>6.62</v>
      </c>
      <c r="G3697" s="487">
        <v>6.03</v>
      </c>
      <c r="H3697" s="487">
        <v>0</v>
      </c>
      <c r="I3697" s="487">
        <v>0</v>
      </c>
      <c r="J3697" s="487">
        <v>0</v>
      </c>
    </row>
    <row r="3698" spans="1:10" x14ac:dyDescent="0.25">
      <c r="A3698" s="487">
        <v>89365</v>
      </c>
      <c r="B3698" s="6" t="s">
        <v>10273</v>
      </c>
      <c r="C3698" s="6" t="s">
        <v>40</v>
      </c>
      <c r="D3698" s="6" t="s">
        <v>108</v>
      </c>
      <c r="E3698" s="487">
        <v>12.06</v>
      </c>
      <c r="F3698" s="487">
        <v>6.62</v>
      </c>
      <c r="G3698" s="487">
        <v>5.44</v>
      </c>
      <c r="H3698" s="487">
        <v>0</v>
      </c>
      <c r="I3698" s="487">
        <v>0</v>
      </c>
      <c r="J3698" s="487">
        <v>0</v>
      </c>
    </row>
    <row r="3699" spans="1:10" x14ac:dyDescent="0.25">
      <c r="A3699" s="487">
        <v>89366</v>
      </c>
      <c r="B3699" s="6" t="s">
        <v>10274</v>
      </c>
      <c r="C3699" s="6" t="s">
        <v>40</v>
      </c>
      <c r="D3699" s="6" t="s">
        <v>108</v>
      </c>
      <c r="E3699" s="487">
        <v>17.61</v>
      </c>
      <c r="F3699" s="487">
        <v>6.15</v>
      </c>
      <c r="G3699" s="487">
        <v>11.46</v>
      </c>
      <c r="H3699" s="487">
        <v>0</v>
      </c>
      <c r="I3699" s="487">
        <v>0</v>
      </c>
      <c r="J3699" s="487">
        <v>0</v>
      </c>
    </row>
    <row r="3700" spans="1:10" x14ac:dyDescent="0.25">
      <c r="A3700" s="487">
        <v>89367</v>
      </c>
      <c r="B3700" s="6" t="s">
        <v>10275</v>
      </c>
      <c r="C3700" s="6" t="s">
        <v>40</v>
      </c>
      <c r="D3700" s="6" t="s">
        <v>108</v>
      </c>
      <c r="E3700" s="487">
        <v>14.02</v>
      </c>
      <c r="F3700" s="487">
        <v>7.89</v>
      </c>
      <c r="G3700" s="487">
        <v>6.13</v>
      </c>
      <c r="H3700" s="487">
        <v>0</v>
      </c>
      <c r="I3700" s="487">
        <v>0</v>
      </c>
      <c r="J3700" s="487">
        <v>0</v>
      </c>
    </row>
    <row r="3701" spans="1:10" x14ac:dyDescent="0.25">
      <c r="A3701" s="487">
        <v>89368</v>
      </c>
      <c r="B3701" s="6" t="s">
        <v>10276</v>
      </c>
      <c r="C3701" s="6" t="s">
        <v>40</v>
      </c>
      <c r="D3701" s="6" t="s">
        <v>108</v>
      </c>
      <c r="E3701" s="487">
        <v>15.94</v>
      </c>
      <c r="F3701" s="487">
        <v>7.87</v>
      </c>
      <c r="G3701" s="487">
        <v>8.07</v>
      </c>
      <c r="H3701" s="487">
        <v>0</v>
      </c>
      <c r="I3701" s="487">
        <v>0</v>
      </c>
      <c r="J3701" s="487">
        <v>0</v>
      </c>
    </row>
    <row r="3702" spans="1:10" x14ac:dyDescent="0.25">
      <c r="A3702" s="487">
        <v>89369</v>
      </c>
      <c r="B3702" s="6" t="s">
        <v>10277</v>
      </c>
      <c r="C3702" s="6" t="s">
        <v>40</v>
      </c>
      <c r="D3702" s="6" t="s">
        <v>108</v>
      </c>
      <c r="E3702" s="487">
        <v>18.52</v>
      </c>
      <c r="F3702" s="487">
        <v>7.87</v>
      </c>
      <c r="G3702" s="487">
        <v>10.65</v>
      </c>
      <c r="H3702" s="487">
        <v>0</v>
      </c>
      <c r="I3702" s="487">
        <v>0</v>
      </c>
      <c r="J3702" s="487">
        <v>0</v>
      </c>
    </row>
    <row r="3703" spans="1:10" x14ac:dyDescent="0.25">
      <c r="A3703" s="487">
        <v>89370</v>
      </c>
      <c r="B3703" s="6" t="s">
        <v>10278</v>
      </c>
      <c r="C3703" s="6" t="s">
        <v>40</v>
      </c>
      <c r="D3703" s="6" t="s">
        <v>108</v>
      </c>
      <c r="E3703" s="487">
        <v>16.3</v>
      </c>
      <c r="F3703" s="487">
        <v>7.87</v>
      </c>
      <c r="G3703" s="487">
        <v>8.43</v>
      </c>
      <c r="H3703" s="487">
        <v>0</v>
      </c>
      <c r="I3703" s="487">
        <v>0</v>
      </c>
      <c r="J3703" s="487">
        <v>0</v>
      </c>
    </row>
    <row r="3704" spans="1:10" x14ac:dyDescent="0.25">
      <c r="A3704" s="487">
        <v>89371</v>
      </c>
      <c r="B3704" s="6" t="s">
        <v>10279</v>
      </c>
      <c r="C3704" s="6" t="s">
        <v>40</v>
      </c>
      <c r="D3704" s="6" t="s">
        <v>108</v>
      </c>
      <c r="E3704" s="487">
        <v>6.4</v>
      </c>
      <c r="F3704" s="487">
        <v>3.82</v>
      </c>
      <c r="G3704" s="487">
        <v>2.58</v>
      </c>
      <c r="H3704" s="487">
        <v>0</v>
      </c>
      <c r="I3704" s="487">
        <v>0</v>
      </c>
      <c r="J3704" s="487">
        <v>0</v>
      </c>
    </row>
    <row r="3705" spans="1:10" x14ac:dyDescent="0.25">
      <c r="A3705" s="487">
        <v>89372</v>
      </c>
      <c r="B3705" s="6" t="s">
        <v>10280</v>
      </c>
      <c r="C3705" s="6" t="s">
        <v>40</v>
      </c>
      <c r="D3705" s="6" t="s">
        <v>108</v>
      </c>
      <c r="E3705" s="487">
        <v>17.38</v>
      </c>
      <c r="F3705" s="487">
        <v>3.78</v>
      </c>
      <c r="G3705" s="487">
        <v>13.6</v>
      </c>
      <c r="H3705" s="487">
        <v>0</v>
      </c>
      <c r="I3705" s="487">
        <v>0</v>
      </c>
      <c r="J3705" s="487">
        <v>0</v>
      </c>
    </row>
    <row r="3706" spans="1:10" x14ac:dyDescent="0.25">
      <c r="A3706" s="487">
        <v>89373</v>
      </c>
      <c r="B3706" s="6" t="s">
        <v>10281</v>
      </c>
      <c r="C3706" s="6" t="s">
        <v>40</v>
      </c>
      <c r="D3706" s="6" t="s">
        <v>108</v>
      </c>
      <c r="E3706" s="487">
        <v>7.66</v>
      </c>
      <c r="F3706" s="487">
        <v>4.13</v>
      </c>
      <c r="G3706" s="487">
        <v>3.53</v>
      </c>
      <c r="H3706" s="487">
        <v>0</v>
      </c>
      <c r="I3706" s="487">
        <v>0</v>
      </c>
      <c r="J3706" s="487">
        <v>0</v>
      </c>
    </row>
    <row r="3707" spans="1:10" x14ac:dyDescent="0.25">
      <c r="A3707" s="487">
        <v>89374</v>
      </c>
      <c r="B3707" s="6" t="s">
        <v>10282</v>
      </c>
      <c r="C3707" s="6" t="s">
        <v>40</v>
      </c>
      <c r="D3707" s="6" t="s">
        <v>108</v>
      </c>
      <c r="E3707" s="487">
        <v>10.95</v>
      </c>
      <c r="F3707" s="487">
        <v>3.48</v>
      </c>
      <c r="G3707" s="487">
        <v>7.47</v>
      </c>
      <c r="H3707" s="487">
        <v>0</v>
      </c>
      <c r="I3707" s="487">
        <v>0</v>
      </c>
      <c r="J3707" s="487">
        <v>0</v>
      </c>
    </row>
    <row r="3708" spans="1:10" x14ac:dyDescent="0.25">
      <c r="A3708" s="487">
        <v>89375</v>
      </c>
      <c r="B3708" s="6" t="s">
        <v>10283</v>
      </c>
      <c r="C3708" s="6" t="s">
        <v>40</v>
      </c>
      <c r="D3708" s="6" t="s">
        <v>108</v>
      </c>
      <c r="E3708" s="487">
        <v>12.94</v>
      </c>
      <c r="F3708" s="487">
        <v>3.79</v>
      </c>
      <c r="G3708" s="487">
        <v>9.15</v>
      </c>
      <c r="H3708" s="487">
        <v>0</v>
      </c>
      <c r="I3708" s="487">
        <v>0</v>
      </c>
      <c r="J3708" s="487">
        <v>0</v>
      </c>
    </row>
    <row r="3709" spans="1:10" x14ac:dyDescent="0.25">
      <c r="A3709" s="487">
        <v>89376</v>
      </c>
      <c r="B3709" s="6" t="s">
        <v>10284</v>
      </c>
      <c r="C3709" s="6" t="s">
        <v>40</v>
      </c>
      <c r="D3709" s="6" t="s">
        <v>108</v>
      </c>
      <c r="E3709" s="487">
        <v>6.09</v>
      </c>
      <c r="F3709" s="487">
        <v>3.51</v>
      </c>
      <c r="G3709" s="487">
        <v>2.58</v>
      </c>
      <c r="H3709" s="487">
        <v>0</v>
      </c>
      <c r="I3709" s="487">
        <v>0</v>
      </c>
      <c r="J3709" s="487">
        <v>0</v>
      </c>
    </row>
    <row r="3710" spans="1:10" x14ac:dyDescent="0.25">
      <c r="A3710" s="487">
        <v>89377</v>
      </c>
      <c r="B3710" s="6" t="s">
        <v>10285</v>
      </c>
      <c r="C3710" s="6" t="s">
        <v>40</v>
      </c>
      <c r="D3710" s="6" t="s">
        <v>108</v>
      </c>
      <c r="E3710" s="487">
        <v>11.04</v>
      </c>
      <c r="F3710" s="487">
        <v>3.79</v>
      </c>
      <c r="G3710" s="487">
        <v>7.25</v>
      </c>
      <c r="H3710" s="487">
        <v>0</v>
      </c>
      <c r="I3710" s="487">
        <v>0</v>
      </c>
      <c r="J3710" s="487">
        <v>0</v>
      </c>
    </row>
    <row r="3711" spans="1:10" x14ac:dyDescent="0.25">
      <c r="A3711" s="487">
        <v>89378</v>
      </c>
      <c r="B3711" s="6" t="s">
        <v>10286</v>
      </c>
      <c r="C3711" s="6" t="s">
        <v>40</v>
      </c>
      <c r="D3711" s="6" t="s">
        <v>108</v>
      </c>
      <c r="E3711" s="487">
        <v>7.55</v>
      </c>
      <c r="F3711" s="487">
        <v>4.43</v>
      </c>
      <c r="G3711" s="487">
        <v>3.12</v>
      </c>
      <c r="H3711" s="487">
        <v>0</v>
      </c>
      <c r="I3711" s="487">
        <v>0</v>
      </c>
      <c r="J3711" s="487">
        <v>0</v>
      </c>
    </row>
    <row r="3712" spans="1:10" x14ac:dyDescent="0.25">
      <c r="A3712" s="487">
        <v>89379</v>
      </c>
      <c r="B3712" s="6" t="s">
        <v>2737</v>
      </c>
      <c r="C3712" s="6" t="s">
        <v>40</v>
      </c>
      <c r="D3712" s="6" t="s">
        <v>108</v>
      </c>
      <c r="E3712" s="487">
        <v>20.420000000000002</v>
      </c>
      <c r="F3712" s="487">
        <v>4.3899999999999997</v>
      </c>
      <c r="G3712" s="487">
        <v>16.03</v>
      </c>
      <c r="H3712" s="487">
        <v>0</v>
      </c>
      <c r="I3712" s="487">
        <v>0</v>
      </c>
      <c r="J3712" s="487">
        <v>0</v>
      </c>
    </row>
    <row r="3713" spans="1:10" x14ac:dyDescent="0.25">
      <c r="A3713" s="487">
        <v>89380</v>
      </c>
      <c r="B3713" s="6" t="s">
        <v>10287</v>
      </c>
      <c r="C3713" s="6" t="s">
        <v>40</v>
      </c>
      <c r="D3713" s="6" t="s">
        <v>108</v>
      </c>
      <c r="E3713" s="487">
        <v>10.82</v>
      </c>
      <c r="F3713" s="487">
        <v>4.82</v>
      </c>
      <c r="G3713" s="487">
        <v>6</v>
      </c>
      <c r="H3713" s="487">
        <v>0</v>
      </c>
      <c r="I3713" s="487">
        <v>0</v>
      </c>
      <c r="J3713" s="487">
        <v>0</v>
      </c>
    </row>
    <row r="3714" spans="1:10" x14ac:dyDescent="0.25">
      <c r="A3714" s="487">
        <v>89381</v>
      </c>
      <c r="B3714" s="6" t="s">
        <v>10288</v>
      </c>
      <c r="C3714" s="6" t="s">
        <v>40</v>
      </c>
      <c r="D3714" s="6" t="s">
        <v>108</v>
      </c>
      <c r="E3714" s="487">
        <v>13.43</v>
      </c>
      <c r="F3714" s="487">
        <v>4.0999999999999996</v>
      </c>
      <c r="G3714" s="487">
        <v>9.33</v>
      </c>
      <c r="H3714" s="487">
        <v>0</v>
      </c>
      <c r="I3714" s="487">
        <v>0</v>
      </c>
      <c r="J3714" s="487">
        <v>0</v>
      </c>
    </row>
    <row r="3715" spans="1:10" x14ac:dyDescent="0.25">
      <c r="A3715" s="487">
        <v>89382</v>
      </c>
      <c r="B3715" s="6" t="s">
        <v>10289</v>
      </c>
      <c r="C3715" s="6" t="s">
        <v>40</v>
      </c>
      <c r="D3715" s="6" t="s">
        <v>108</v>
      </c>
      <c r="E3715" s="487">
        <v>15.56</v>
      </c>
      <c r="F3715" s="487">
        <v>4.3899999999999997</v>
      </c>
      <c r="G3715" s="487">
        <v>11.17</v>
      </c>
      <c r="H3715" s="487">
        <v>0</v>
      </c>
      <c r="I3715" s="487">
        <v>0</v>
      </c>
      <c r="J3715" s="487">
        <v>0</v>
      </c>
    </row>
    <row r="3716" spans="1:10" x14ac:dyDescent="0.25">
      <c r="A3716" s="487">
        <v>89383</v>
      </c>
      <c r="B3716" s="6" t="s">
        <v>10290</v>
      </c>
      <c r="C3716" s="6" t="s">
        <v>40</v>
      </c>
      <c r="D3716" s="6" t="s">
        <v>108</v>
      </c>
      <c r="E3716" s="487">
        <v>7.08</v>
      </c>
      <c r="F3716" s="487">
        <v>4.13</v>
      </c>
      <c r="G3716" s="487">
        <v>2.95</v>
      </c>
      <c r="H3716" s="487">
        <v>0</v>
      </c>
      <c r="I3716" s="487">
        <v>0</v>
      </c>
      <c r="J3716" s="487">
        <v>0</v>
      </c>
    </row>
    <row r="3717" spans="1:10" x14ac:dyDescent="0.25">
      <c r="A3717" s="487">
        <v>89384</v>
      </c>
      <c r="B3717" s="6" t="s">
        <v>10291</v>
      </c>
      <c r="C3717" s="6" t="s">
        <v>40</v>
      </c>
      <c r="D3717" s="6" t="s">
        <v>108</v>
      </c>
      <c r="E3717" s="487">
        <v>14.1</v>
      </c>
      <c r="F3717" s="487">
        <v>4.4000000000000004</v>
      </c>
      <c r="G3717" s="487">
        <v>9.6999999999999993</v>
      </c>
      <c r="H3717" s="487">
        <v>0</v>
      </c>
      <c r="I3717" s="487">
        <v>0</v>
      </c>
      <c r="J3717" s="487">
        <v>0</v>
      </c>
    </row>
    <row r="3718" spans="1:10" x14ac:dyDescent="0.25">
      <c r="A3718" s="487">
        <v>89385</v>
      </c>
      <c r="B3718" s="6" t="s">
        <v>10292</v>
      </c>
      <c r="C3718" s="6" t="s">
        <v>40</v>
      </c>
      <c r="D3718" s="6" t="s">
        <v>108</v>
      </c>
      <c r="E3718" s="487">
        <v>7.78</v>
      </c>
      <c r="F3718" s="487">
        <v>4.13</v>
      </c>
      <c r="G3718" s="487">
        <v>3.65</v>
      </c>
      <c r="H3718" s="487">
        <v>0</v>
      </c>
      <c r="I3718" s="487">
        <v>0</v>
      </c>
      <c r="J3718" s="487">
        <v>0</v>
      </c>
    </row>
    <row r="3719" spans="1:10" x14ac:dyDescent="0.25">
      <c r="A3719" s="487">
        <v>89386</v>
      </c>
      <c r="B3719" s="6" t="s">
        <v>10293</v>
      </c>
      <c r="C3719" s="6" t="s">
        <v>40</v>
      </c>
      <c r="D3719" s="6" t="s">
        <v>108</v>
      </c>
      <c r="E3719" s="487">
        <v>10.33</v>
      </c>
      <c r="F3719" s="487">
        <v>5.27</v>
      </c>
      <c r="G3719" s="487">
        <v>5.0599999999999996</v>
      </c>
      <c r="H3719" s="487">
        <v>0</v>
      </c>
      <c r="I3719" s="487">
        <v>0</v>
      </c>
      <c r="J3719" s="487">
        <v>0</v>
      </c>
    </row>
    <row r="3720" spans="1:10" x14ac:dyDescent="0.25">
      <c r="A3720" s="487">
        <v>89387</v>
      </c>
      <c r="B3720" s="6" t="s">
        <v>10294</v>
      </c>
      <c r="C3720" s="6" t="s">
        <v>40</v>
      </c>
      <c r="D3720" s="6" t="s">
        <v>108</v>
      </c>
      <c r="E3720" s="487">
        <v>32.58</v>
      </c>
      <c r="F3720" s="487">
        <v>5.24</v>
      </c>
      <c r="G3720" s="487">
        <v>27.34</v>
      </c>
      <c r="H3720" s="487">
        <v>0</v>
      </c>
      <c r="I3720" s="487">
        <v>0</v>
      </c>
      <c r="J3720" s="487">
        <v>0</v>
      </c>
    </row>
    <row r="3721" spans="1:10" x14ac:dyDescent="0.25">
      <c r="A3721" s="487">
        <v>89389</v>
      </c>
      <c r="B3721" s="6" t="s">
        <v>10295</v>
      </c>
      <c r="C3721" s="6" t="s">
        <v>40</v>
      </c>
      <c r="D3721" s="6" t="s">
        <v>108</v>
      </c>
      <c r="E3721" s="487">
        <v>12.38</v>
      </c>
      <c r="F3721" s="487">
        <v>4.82</v>
      </c>
      <c r="G3721" s="487">
        <v>7.56</v>
      </c>
      <c r="H3721" s="487">
        <v>0</v>
      </c>
      <c r="I3721" s="487">
        <v>0</v>
      </c>
      <c r="J3721" s="487">
        <v>0</v>
      </c>
    </row>
    <row r="3722" spans="1:10" x14ac:dyDescent="0.25">
      <c r="A3722" s="487">
        <v>89390</v>
      </c>
      <c r="B3722" s="6" t="s">
        <v>10296</v>
      </c>
      <c r="C3722" s="6" t="s">
        <v>40</v>
      </c>
      <c r="D3722" s="6" t="s">
        <v>108</v>
      </c>
      <c r="E3722" s="487">
        <v>23.13</v>
      </c>
      <c r="F3722" s="487">
        <v>5.24</v>
      </c>
      <c r="G3722" s="487">
        <v>17.89</v>
      </c>
      <c r="H3722" s="487">
        <v>0</v>
      </c>
      <c r="I3722" s="487">
        <v>0</v>
      </c>
      <c r="J3722" s="487">
        <v>0</v>
      </c>
    </row>
    <row r="3723" spans="1:10" x14ac:dyDescent="0.25">
      <c r="A3723" s="487">
        <v>89391</v>
      </c>
      <c r="B3723" s="6" t="s">
        <v>10297</v>
      </c>
      <c r="C3723" s="6" t="s">
        <v>40</v>
      </c>
      <c r="D3723" s="6" t="s">
        <v>108</v>
      </c>
      <c r="E3723" s="487">
        <v>9.35</v>
      </c>
      <c r="F3723" s="487">
        <v>4.84</v>
      </c>
      <c r="G3723" s="487">
        <v>4.51</v>
      </c>
      <c r="H3723" s="487">
        <v>0</v>
      </c>
      <c r="I3723" s="487">
        <v>0</v>
      </c>
      <c r="J3723" s="487">
        <v>0</v>
      </c>
    </row>
    <row r="3724" spans="1:10" x14ac:dyDescent="0.25">
      <c r="A3724" s="487">
        <v>89392</v>
      </c>
      <c r="B3724" s="6" t="s">
        <v>10298</v>
      </c>
      <c r="C3724" s="6" t="s">
        <v>40</v>
      </c>
      <c r="D3724" s="6" t="s">
        <v>108</v>
      </c>
      <c r="E3724" s="487">
        <v>26.53</v>
      </c>
      <c r="F3724" s="487">
        <v>5.24</v>
      </c>
      <c r="G3724" s="487">
        <v>21.29</v>
      </c>
      <c r="H3724" s="487">
        <v>0</v>
      </c>
      <c r="I3724" s="487">
        <v>0</v>
      </c>
      <c r="J3724" s="487">
        <v>0</v>
      </c>
    </row>
    <row r="3725" spans="1:10" x14ac:dyDescent="0.25">
      <c r="A3725" s="487">
        <v>89393</v>
      </c>
      <c r="B3725" s="6" t="s">
        <v>10299</v>
      </c>
      <c r="C3725" s="6" t="s">
        <v>40</v>
      </c>
      <c r="D3725" s="6" t="s">
        <v>108</v>
      </c>
      <c r="E3725" s="487">
        <v>11.82</v>
      </c>
      <c r="F3725" s="487">
        <v>7.61</v>
      </c>
      <c r="G3725" s="487">
        <v>4.21</v>
      </c>
      <c r="H3725" s="487">
        <v>0</v>
      </c>
      <c r="I3725" s="487">
        <v>0</v>
      </c>
      <c r="J3725" s="487">
        <v>0</v>
      </c>
    </row>
    <row r="3726" spans="1:10" x14ac:dyDescent="0.25">
      <c r="A3726" s="487">
        <v>89394</v>
      </c>
      <c r="B3726" s="6" t="s">
        <v>10300</v>
      </c>
      <c r="C3726" s="6" t="s">
        <v>40</v>
      </c>
      <c r="D3726" s="6" t="s">
        <v>108</v>
      </c>
      <c r="E3726" s="487">
        <v>20.14</v>
      </c>
      <c r="F3726" s="487">
        <v>6.98</v>
      </c>
      <c r="G3726" s="487">
        <v>13.16</v>
      </c>
      <c r="H3726" s="487">
        <v>0</v>
      </c>
      <c r="I3726" s="487">
        <v>0</v>
      </c>
      <c r="J3726" s="487">
        <v>0</v>
      </c>
    </row>
    <row r="3727" spans="1:10" x14ac:dyDescent="0.25">
      <c r="A3727" s="487">
        <v>89395</v>
      </c>
      <c r="B3727" s="6" t="s">
        <v>10301</v>
      </c>
      <c r="C3727" s="6" t="s">
        <v>40</v>
      </c>
      <c r="D3727" s="6" t="s">
        <v>108</v>
      </c>
      <c r="E3727" s="487">
        <v>13.99</v>
      </c>
      <c r="F3727" s="487">
        <v>8.83</v>
      </c>
      <c r="G3727" s="487">
        <v>5.16</v>
      </c>
      <c r="H3727" s="487">
        <v>0</v>
      </c>
      <c r="I3727" s="487">
        <v>0</v>
      </c>
      <c r="J3727" s="487">
        <v>0</v>
      </c>
    </row>
    <row r="3728" spans="1:10" x14ac:dyDescent="0.25">
      <c r="A3728" s="487">
        <v>89396</v>
      </c>
      <c r="B3728" s="6" t="s">
        <v>10302</v>
      </c>
      <c r="C3728" s="6" t="s">
        <v>40</v>
      </c>
      <c r="D3728" s="6" t="s">
        <v>108</v>
      </c>
      <c r="E3728" s="487">
        <v>22.08</v>
      </c>
      <c r="F3728" s="487">
        <v>7.59</v>
      </c>
      <c r="G3728" s="487">
        <v>14.49</v>
      </c>
      <c r="H3728" s="487">
        <v>0</v>
      </c>
      <c r="I3728" s="487">
        <v>0</v>
      </c>
      <c r="J3728" s="487">
        <v>0</v>
      </c>
    </row>
    <row r="3729" spans="1:10" x14ac:dyDescent="0.25">
      <c r="A3729" s="487">
        <v>89397</v>
      </c>
      <c r="B3729" s="6" t="s">
        <v>10303</v>
      </c>
      <c r="C3729" s="6" t="s">
        <v>40</v>
      </c>
      <c r="D3729" s="6" t="s">
        <v>108</v>
      </c>
      <c r="E3729" s="487">
        <v>15.93</v>
      </c>
      <c r="F3729" s="487">
        <v>8.2100000000000009</v>
      </c>
      <c r="G3729" s="487">
        <v>7.72</v>
      </c>
      <c r="H3729" s="487">
        <v>0</v>
      </c>
      <c r="I3729" s="487">
        <v>0</v>
      </c>
      <c r="J3729" s="487">
        <v>0</v>
      </c>
    </row>
    <row r="3730" spans="1:10" x14ac:dyDescent="0.25">
      <c r="A3730" s="487">
        <v>89398</v>
      </c>
      <c r="B3730" s="6" t="s">
        <v>10304</v>
      </c>
      <c r="C3730" s="6" t="s">
        <v>40</v>
      </c>
      <c r="D3730" s="6" t="s">
        <v>108</v>
      </c>
      <c r="E3730" s="487">
        <v>19.579999999999998</v>
      </c>
      <c r="F3730" s="487">
        <v>10.52</v>
      </c>
      <c r="G3730" s="487">
        <v>9.06</v>
      </c>
      <c r="H3730" s="487">
        <v>0</v>
      </c>
      <c r="I3730" s="487">
        <v>0</v>
      </c>
      <c r="J3730" s="487">
        <v>0</v>
      </c>
    </row>
    <row r="3731" spans="1:10" x14ac:dyDescent="0.25">
      <c r="A3731" s="487">
        <v>89399</v>
      </c>
      <c r="B3731" s="6" t="s">
        <v>10305</v>
      </c>
      <c r="C3731" s="6" t="s">
        <v>40</v>
      </c>
      <c r="D3731" s="6" t="s">
        <v>108</v>
      </c>
      <c r="E3731" s="487">
        <v>26.81</v>
      </c>
      <c r="F3731" s="487">
        <v>8.6199999999999992</v>
      </c>
      <c r="G3731" s="487">
        <v>18.190000000000001</v>
      </c>
      <c r="H3731" s="487">
        <v>0</v>
      </c>
      <c r="I3731" s="487">
        <v>0</v>
      </c>
      <c r="J3731" s="487">
        <v>0</v>
      </c>
    </row>
    <row r="3732" spans="1:10" x14ac:dyDescent="0.25">
      <c r="A3732" s="487">
        <v>89400</v>
      </c>
      <c r="B3732" s="6" t="s">
        <v>10306</v>
      </c>
      <c r="C3732" s="6" t="s">
        <v>40</v>
      </c>
      <c r="D3732" s="6" t="s">
        <v>108</v>
      </c>
      <c r="E3732" s="487">
        <v>21.49</v>
      </c>
      <c r="F3732" s="487">
        <v>9.64</v>
      </c>
      <c r="G3732" s="487">
        <v>11.85</v>
      </c>
      <c r="H3732" s="487">
        <v>0</v>
      </c>
      <c r="I3732" s="487">
        <v>0</v>
      </c>
      <c r="J3732" s="487">
        <v>0</v>
      </c>
    </row>
    <row r="3733" spans="1:10" x14ac:dyDescent="0.25">
      <c r="A3733" s="487">
        <v>89404</v>
      </c>
      <c r="B3733" s="6" t="s">
        <v>10307</v>
      </c>
      <c r="C3733" s="6" t="s">
        <v>40</v>
      </c>
      <c r="D3733" s="6" t="s">
        <v>108</v>
      </c>
      <c r="E3733" s="487">
        <v>7.78</v>
      </c>
      <c r="F3733" s="487">
        <v>5.14</v>
      </c>
      <c r="G3733" s="487">
        <v>2.64</v>
      </c>
      <c r="H3733" s="487">
        <v>0</v>
      </c>
      <c r="I3733" s="487">
        <v>0</v>
      </c>
      <c r="J3733" s="487">
        <v>0</v>
      </c>
    </row>
    <row r="3734" spans="1:10" x14ac:dyDescent="0.25">
      <c r="A3734" s="487">
        <v>89405</v>
      </c>
      <c r="B3734" s="6" t="s">
        <v>10308</v>
      </c>
      <c r="C3734" s="6" t="s">
        <v>40</v>
      </c>
      <c r="D3734" s="6" t="s">
        <v>108</v>
      </c>
      <c r="E3734" s="487">
        <v>8.3800000000000008</v>
      </c>
      <c r="F3734" s="487">
        <v>5.13</v>
      </c>
      <c r="G3734" s="487">
        <v>3.25</v>
      </c>
      <c r="H3734" s="487">
        <v>0</v>
      </c>
      <c r="I3734" s="487">
        <v>0</v>
      </c>
      <c r="J3734" s="487">
        <v>0</v>
      </c>
    </row>
    <row r="3735" spans="1:10" x14ac:dyDescent="0.25">
      <c r="A3735" s="487">
        <v>89406</v>
      </c>
      <c r="B3735" s="6" t="s">
        <v>10309</v>
      </c>
      <c r="C3735" s="6" t="s">
        <v>40</v>
      </c>
      <c r="D3735" s="6" t="s">
        <v>108</v>
      </c>
      <c r="E3735" s="487">
        <v>9.48</v>
      </c>
      <c r="F3735" s="487">
        <v>5.13</v>
      </c>
      <c r="G3735" s="487">
        <v>4.3499999999999996</v>
      </c>
      <c r="H3735" s="487">
        <v>0</v>
      </c>
      <c r="I3735" s="487">
        <v>0</v>
      </c>
      <c r="J3735" s="487">
        <v>0</v>
      </c>
    </row>
    <row r="3736" spans="1:10" x14ac:dyDescent="0.25">
      <c r="A3736" s="487">
        <v>89407</v>
      </c>
      <c r="B3736" s="6" t="s">
        <v>10310</v>
      </c>
      <c r="C3736" s="6" t="s">
        <v>40</v>
      </c>
      <c r="D3736" s="6" t="s">
        <v>108</v>
      </c>
      <c r="E3736" s="487">
        <v>9.56</v>
      </c>
      <c r="F3736" s="487">
        <v>5.13</v>
      </c>
      <c r="G3736" s="487">
        <v>4.43</v>
      </c>
      <c r="H3736" s="487">
        <v>0</v>
      </c>
      <c r="I3736" s="487">
        <v>0</v>
      </c>
      <c r="J3736" s="487">
        <v>0</v>
      </c>
    </row>
    <row r="3737" spans="1:10" x14ac:dyDescent="0.25">
      <c r="A3737" s="487">
        <v>89408</v>
      </c>
      <c r="B3737" s="6" t="s">
        <v>10311</v>
      </c>
      <c r="C3737" s="6" t="s">
        <v>40</v>
      </c>
      <c r="D3737" s="6" t="s">
        <v>108</v>
      </c>
      <c r="E3737" s="487">
        <v>9.27</v>
      </c>
      <c r="F3737" s="487">
        <v>5.94</v>
      </c>
      <c r="G3737" s="487">
        <v>3.33</v>
      </c>
      <c r="H3737" s="487">
        <v>0</v>
      </c>
      <c r="I3737" s="487">
        <v>0</v>
      </c>
      <c r="J3737" s="487">
        <v>0</v>
      </c>
    </row>
    <row r="3738" spans="1:10" x14ac:dyDescent="0.25">
      <c r="A3738" s="487">
        <v>89409</v>
      </c>
      <c r="B3738" s="6" t="s">
        <v>10312</v>
      </c>
      <c r="C3738" s="6" t="s">
        <v>40</v>
      </c>
      <c r="D3738" s="6" t="s">
        <v>108</v>
      </c>
      <c r="E3738" s="487">
        <v>10.14</v>
      </c>
      <c r="F3738" s="487">
        <v>5.93</v>
      </c>
      <c r="G3738" s="487">
        <v>4.21</v>
      </c>
      <c r="H3738" s="487">
        <v>0</v>
      </c>
      <c r="I3738" s="487">
        <v>0</v>
      </c>
      <c r="J3738" s="487">
        <v>0</v>
      </c>
    </row>
    <row r="3739" spans="1:10" x14ac:dyDescent="0.25">
      <c r="A3739" s="487">
        <v>89410</v>
      </c>
      <c r="B3739" s="6" t="s">
        <v>10313</v>
      </c>
      <c r="C3739" s="6" t="s">
        <v>40</v>
      </c>
      <c r="D3739" s="6" t="s">
        <v>108</v>
      </c>
      <c r="E3739" s="487">
        <v>11.79</v>
      </c>
      <c r="F3739" s="487">
        <v>5.93</v>
      </c>
      <c r="G3739" s="487">
        <v>5.86</v>
      </c>
      <c r="H3739" s="487">
        <v>0</v>
      </c>
      <c r="I3739" s="487">
        <v>0</v>
      </c>
      <c r="J3739" s="487">
        <v>0</v>
      </c>
    </row>
    <row r="3740" spans="1:10" x14ac:dyDescent="0.25">
      <c r="A3740" s="487">
        <v>89411</v>
      </c>
      <c r="B3740" s="6" t="s">
        <v>10314</v>
      </c>
      <c r="C3740" s="6" t="s">
        <v>40</v>
      </c>
      <c r="D3740" s="6" t="s">
        <v>108</v>
      </c>
      <c r="E3740" s="487">
        <v>11.2</v>
      </c>
      <c r="F3740" s="487">
        <v>5.93</v>
      </c>
      <c r="G3740" s="487">
        <v>5.27</v>
      </c>
      <c r="H3740" s="487">
        <v>0</v>
      </c>
      <c r="I3740" s="487">
        <v>0</v>
      </c>
      <c r="J3740" s="487">
        <v>0</v>
      </c>
    </row>
    <row r="3741" spans="1:10" x14ac:dyDescent="0.25">
      <c r="A3741" s="487">
        <v>89412</v>
      </c>
      <c r="B3741" s="6" t="s">
        <v>10315</v>
      </c>
      <c r="C3741" s="6" t="s">
        <v>40</v>
      </c>
      <c r="D3741" s="6" t="s">
        <v>108</v>
      </c>
      <c r="E3741" s="487">
        <v>10.5</v>
      </c>
      <c r="F3741" s="487">
        <v>5.51</v>
      </c>
      <c r="G3741" s="487">
        <v>4.99</v>
      </c>
      <c r="H3741" s="487">
        <v>0</v>
      </c>
      <c r="I3741" s="487">
        <v>0</v>
      </c>
      <c r="J3741" s="487">
        <v>0</v>
      </c>
    </row>
    <row r="3742" spans="1:10" x14ac:dyDescent="0.25">
      <c r="A3742" s="487">
        <v>89413</v>
      </c>
      <c r="B3742" s="6" t="s">
        <v>10316</v>
      </c>
      <c r="C3742" s="6" t="s">
        <v>40</v>
      </c>
      <c r="D3742" s="6" t="s">
        <v>108</v>
      </c>
      <c r="E3742" s="487">
        <v>13</v>
      </c>
      <c r="F3742" s="487">
        <v>7.05</v>
      </c>
      <c r="G3742" s="487">
        <v>5.95</v>
      </c>
      <c r="H3742" s="487">
        <v>0</v>
      </c>
      <c r="I3742" s="487">
        <v>0</v>
      </c>
      <c r="J3742" s="487">
        <v>0</v>
      </c>
    </row>
    <row r="3743" spans="1:10" x14ac:dyDescent="0.25">
      <c r="A3743" s="487">
        <v>89414</v>
      </c>
      <c r="B3743" s="6" t="s">
        <v>10317</v>
      </c>
      <c r="C3743" s="6" t="s">
        <v>40</v>
      </c>
      <c r="D3743" s="6" t="s">
        <v>108</v>
      </c>
      <c r="E3743" s="487">
        <v>14.92</v>
      </c>
      <c r="F3743" s="487">
        <v>7.04</v>
      </c>
      <c r="G3743" s="487">
        <v>7.88</v>
      </c>
      <c r="H3743" s="487">
        <v>0</v>
      </c>
      <c r="I3743" s="487">
        <v>0</v>
      </c>
      <c r="J3743" s="487">
        <v>0</v>
      </c>
    </row>
    <row r="3744" spans="1:10" x14ac:dyDescent="0.25">
      <c r="A3744" s="487">
        <v>89415</v>
      </c>
      <c r="B3744" s="6" t="s">
        <v>10318</v>
      </c>
      <c r="C3744" s="6" t="s">
        <v>40</v>
      </c>
      <c r="D3744" s="6" t="s">
        <v>108</v>
      </c>
      <c r="E3744" s="487">
        <v>17.5</v>
      </c>
      <c r="F3744" s="487">
        <v>7.03</v>
      </c>
      <c r="G3744" s="487">
        <v>10.47</v>
      </c>
      <c r="H3744" s="487">
        <v>0</v>
      </c>
      <c r="I3744" s="487">
        <v>0</v>
      </c>
      <c r="J3744" s="487">
        <v>0</v>
      </c>
    </row>
    <row r="3745" spans="1:10" x14ac:dyDescent="0.25">
      <c r="A3745" s="487">
        <v>89416</v>
      </c>
      <c r="B3745" s="6" t="s">
        <v>10319</v>
      </c>
      <c r="C3745" s="6" t="s">
        <v>40</v>
      </c>
      <c r="D3745" s="6" t="s">
        <v>108</v>
      </c>
      <c r="E3745" s="487">
        <v>15.28</v>
      </c>
      <c r="F3745" s="487">
        <v>7.04</v>
      </c>
      <c r="G3745" s="487">
        <v>8.24</v>
      </c>
      <c r="H3745" s="487">
        <v>0</v>
      </c>
      <c r="I3745" s="487">
        <v>0</v>
      </c>
      <c r="J3745" s="487">
        <v>0</v>
      </c>
    </row>
    <row r="3746" spans="1:10" x14ac:dyDescent="0.25">
      <c r="A3746" s="487">
        <v>89417</v>
      </c>
      <c r="B3746" s="6" t="s">
        <v>10320</v>
      </c>
      <c r="C3746" s="6" t="s">
        <v>40</v>
      </c>
      <c r="D3746" s="6" t="s">
        <v>108</v>
      </c>
      <c r="E3746" s="487">
        <v>5.9</v>
      </c>
      <c r="F3746" s="487">
        <v>3.43</v>
      </c>
      <c r="G3746" s="487">
        <v>2.4700000000000002</v>
      </c>
      <c r="H3746" s="487">
        <v>0</v>
      </c>
      <c r="I3746" s="487">
        <v>0</v>
      </c>
      <c r="J3746" s="487">
        <v>0</v>
      </c>
    </row>
    <row r="3747" spans="1:10" x14ac:dyDescent="0.25">
      <c r="A3747" s="487">
        <v>89418</v>
      </c>
      <c r="B3747" s="6" t="s">
        <v>10321</v>
      </c>
      <c r="C3747" s="6" t="s">
        <v>40</v>
      </c>
      <c r="D3747" s="6" t="s">
        <v>108</v>
      </c>
      <c r="E3747" s="487">
        <v>16.88</v>
      </c>
      <c r="F3747" s="487">
        <v>3.38</v>
      </c>
      <c r="G3747" s="487">
        <v>13.5</v>
      </c>
      <c r="H3747" s="487">
        <v>0</v>
      </c>
      <c r="I3747" s="487">
        <v>0</v>
      </c>
      <c r="J3747" s="487">
        <v>0</v>
      </c>
    </row>
    <row r="3748" spans="1:10" x14ac:dyDescent="0.25">
      <c r="A3748" s="487">
        <v>89419</v>
      </c>
      <c r="B3748" s="6" t="s">
        <v>10322</v>
      </c>
      <c r="C3748" s="6" t="s">
        <v>40</v>
      </c>
      <c r="D3748" s="6" t="s">
        <v>108</v>
      </c>
      <c r="E3748" s="487">
        <v>7.12</v>
      </c>
      <c r="F3748" s="487">
        <v>3.7</v>
      </c>
      <c r="G3748" s="487">
        <v>3.42</v>
      </c>
      <c r="H3748" s="487">
        <v>0</v>
      </c>
      <c r="I3748" s="487">
        <v>0</v>
      </c>
      <c r="J3748" s="487">
        <v>0</v>
      </c>
    </row>
    <row r="3749" spans="1:10" x14ac:dyDescent="0.25">
      <c r="A3749" s="487">
        <v>89421</v>
      </c>
      <c r="B3749" s="6" t="s">
        <v>10323</v>
      </c>
      <c r="C3749" s="6" t="s">
        <v>40</v>
      </c>
      <c r="D3749" s="6" t="s">
        <v>108</v>
      </c>
      <c r="E3749" s="487">
        <v>12.44</v>
      </c>
      <c r="F3749" s="487">
        <v>3.39</v>
      </c>
      <c r="G3749" s="487">
        <v>9.0500000000000007</v>
      </c>
      <c r="H3749" s="487">
        <v>0</v>
      </c>
      <c r="I3749" s="487">
        <v>0</v>
      </c>
      <c r="J3749" s="487">
        <v>0</v>
      </c>
    </row>
    <row r="3750" spans="1:10" x14ac:dyDescent="0.25">
      <c r="A3750" s="487">
        <v>89423</v>
      </c>
      <c r="B3750" s="6" t="s">
        <v>10324</v>
      </c>
      <c r="C3750" s="6" t="s">
        <v>40</v>
      </c>
      <c r="D3750" s="6" t="s">
        <v>108</v>
      </c>
      <c r="E3750" s="487">
        <v>10.54</v>
      </c>
      <c r="F3750" s="487">
        <v>3.39</v>
      </c>
      <c r="G3750" s="487">
        <v>7.15</v>
      </c>
      <c r="H3750" s="487">
        <v>0</v>
      </c>
      <c r="I3750" s="487">
        <v>0</v>
      </c>
      <c r="J3750" s="487">
        <v>0</v>
      </c>
    </row>
    <row r="3751" spans="1:10" x14ac:dyDescent="0.25">
      <c r="A3751" s="487">
        <v>89424</v>
      </c>
      <c r="B3751" s="6" t="s">
        <v>10325</v>
      </c>
      <c r="C3751" s="6" t="s">
        <v>40</v>
      </c>
      <c r="D3751" s="6" t="s">
        <v>108</v>
      </c>
      <c r="E3751" s="487">
        <v>6.97</v>
      </c>
      <c r="F3751" s="487">
        <v>3.96</v>
      </c>
      <c r="G3751" s="487">
        <v>3.01</v>
      </c>
      <c r="H3751" s="487">
        <v>0</v>
      </c>
      <c r="I3751" s="487">
        <v>0</v>
      </c>
      <c r="J3751" s="487">
        <v>0</v>
      </c>
    </row>
    <row r="3752" spans="1:10" x14ac:dyDescent="0.25">
      <c r="A3752" s="487">
        <v>89425</v>
      </c>
      <c r="B3752" s="6" t="s">
        <v>10326</v>
      </c>
      <c r="C3752" s="6" t="s">
        <v>40</v>
      </c>
      <c r="D3752" s="6" t="s">
        <v>108</v>
      </c>
      <c r="E3752" s="487">
        <v>19.84</v>
      </c>
      <c r="F3752" s="487">
        <v>3.93</v>
      </c>
      <c r="G3752" s="487">
        <v>15.91</v>
      </c>
      <c r="H3752" s="487">
        <v>0</v>
      </c>
      <c r="I3752" s="487">
        <v>0</v>
      </c>
      <c r="J3752" s="487">
        <v>0</v>
      </c>
    </row>
    <row r="3753" spans="1:10" x14ac:dyDescent="0.25">
      <c r="A3753" s="487">
        <v>89426</v>
      </c>
      <c r="B3753" s="6" t="s">
        <v>10327</v>
      </c>
      <c r="C3753" s="6" t="s">
        <v>40</v>
      </c>
      <c r="D3753" s="6" t="s">
        <v>108</v>
      </c>
      <c r="E3753" s="487">
        <v>10.199999999999999</v>
      </c>
      <c r="F3753" s="487">
        <v>4.32</v>
      </c>
      <c r="G3753" s="487">
        <v>5.88</v>
      </c>
      <c r="H3753" s="487">
        <v>0</v>
      </c>
      <c r="I3753" s="487">
        <v>0</v>
      </c>
      <c r="J3753" s="487">
        <v>0</v>
      </c>
    </row>
    <row r="3754" spans="1:10" x14ac:dyDescent="0.25">
      <c r="A3754" s="487">
        <v>89427</v>
      </c>
      <c r="B3754" s="6" t="s">
        <v>10328</v>
      </c>
      <c r="C3754" s="6" t="s">
        <v>40</v>
      </c>
      <c r="D3754" s="6" t="s">
        <v>108</v>
      </c>
      <c r="E3754" s="487">
        <v>12.89</v>
      </c>
      <c r="F3754" s="487">
        <v>3.67</v>
      </c>
      <c r="G3754" s="487">
        <v>9.2200000000000006</v>
      </c>
      <c r="H3754" s="487">
        <v>0</v>
      </c>
      <c r="I3754" s="487">
        <v>0</v>
      </c>
      <c r="J3754" s="487">
        <v>0</v>
      </c>
    </row>
    <row r="3755" spans="1:10" x14ac:dyDescent="0.25">
      <c r="A3755" s="487">
        <v>89428</v>
      </c>
      <c r="B3755" s="6" t="s">
        <v>10329</v>
      </c>
      <c r="C3755" s="6" t="s">
        <v>40</v>
      </c>
      <c r="D3755" s="6" t="s">
        <v>108</v>
      </c>
      <c r="E3755" s="487">
        <v>14.98</v>
      </c>
      <c r="F3755" s="487">
        <v>3.93</v>
      </c>
      <c r="G3755" s="487">
        <v>11.05</v>
      </c>
      <c r="H3755" s="487">
        <v>0</v>
      </c>
      <c r="I3755" s="487">
        <v>0</v>
      </c>
      <c r="J3755" s="487">
        <v>0</v>
      </c>
    </row>
    <row r="3756" spans="1:10" x14ac:dyDescent="0.25">
      <c r="A3756" s="487">
        <v>89429</v>
      </c>
      <c r="B3756" s="6" t="s">
        <v>10330</v>
      </c>
      <c r="C3756" s="6" t="s">
        <v>40</v>
      </c>
      <c r="D3756" s="6" t="s">
        <v>108</v>
      </c>
      <c r="E3756" s="487">
        <v>6.54</v>
      </c>
      <c r="F3756" s="487">
        <v>3.7</v>
      </c>
      <c r="G3756" s="487">
        <v>2.84</v>
      </c>
      <c r="H3756" s="487">
        <v>0</v>
      </c>
      <c r="I3756" s="487">
        <v>0</v>
      </c>
      <c r="J3756" s="487">
        <v>0</v>
      </c>
    </row>
    <row r="3757" spans="1:10" x14ac:dyDescent="0.25">
      <c r="A3757" s="487">
        <v>89430</v>
      </c>
      <c r="B3757" s="6" t="s">
        <v>10331</v>
      </c>
      <c r="C3757" s="6" t="s">
        <v>40</v>
      </c>
      <c r="D3757" s="6" t="s">
        <v>108</v>
      </c>
      <c r="E3757" s="487">
        <v>13.52</v>
      </c>
      <c r="F3757" s="487">
        <v>3.93</v>
      </c>
      <c r="G3757" s="487">
        <v>9.59</v>
      </c>
      <c r="H3757" s="487">
        <v>0</v>
      </c>
      <c r="I3757" s="487">
        <v>0</v>
      </c>
      <c r="J3757" s="487">
        <v>0</v>
      </c>
    </row>
    <row r="3758" spans="1:10" x14ac:dyDescent="0.25">
      <c r="A3758" s="487">
        <v>89431</v>
      </c>
      <c r="B3758" s="6" t="s">
        <v>10332</v>
      </c>
      <c r="C3758" s="6" t="s">
        <v>40</v>
      </c>
      <c r="D3758" s="6" t="s">
        <v>108</v>
      </c>
      <c r="E3758" s="487">
        <v>9.65</v>
      </c>
      <c r="F3758" s="487">
        <v>4.7</v>
      </c>
      <c r="G3758" s="487">
        <v>4.95</v>
      </c>
      <c r="H3758" s="487">
        <v>0</v>
      </c>
      <c r="I3758" s="487">
        <v>0</v>
      </c>
      <c r="J3758" s="487">
        <v>0</v>
      </c>
    </row>
    <row r="3759" spans="1:10" x14ac:dyDescent="0.25">
      <c r="A3759" s="487">
        <v>89432</v>
      </c>
      <c r="B3759" s="6" t="s">
        <v>10333</v>
      </c>
      <c r="C3759" s="6" t="s">
        <v>40</v>
      </c>
      <c r="D3759" s="6" t="s">
        <v>108</v>
      </c>
      <c r="E3759" s="487">
        <v>31.9</v>
      </c>
      <c r="F3759" s="487">
        <v>4.68</v>
      </c>
      <c r="G3759" s="487">
        <v>27.22</v>
      </c>
      <c r="H3759" s="487">
        <v>0</v>
      </c>
      <c r="I3759" s="487">
        <v>0</v>
      </c>
      <c r="J3759" s="487">
        <v>0</v>
      </c>
    </row>
    <row r="3760" spans="1:10" x14ac:dyDescent="0.25">
      <c r="A3760" s="487">
        <v>89433</v>
      </c>
      <c r="B3760" s="6" t="s">
        <v>10334</v>
      </c>
      <c r="C3760" s="6" t="s">
        <v>40</v>
      </c>
      <c r="D3760" s="6" t="s">
        <v>108</v>
      </c>
      <c r="E3760" s="487">
        <v>14.09</v>
      </c>
      <c r="F3760" s="487">
        <v>5.14</v>
      </c>
      <c r="G3760" s="487">
        <v>8.9499999999999993</v>
      </c>
      <c r="H3760" s="487">
        <v>0</v>
      </c>
      <c r="I3760" s="487">
        <v>0</v>
      </c>
      <c r="J3760" s="487">
        <v>0</v>
      </c>
    </row>
    <row r="3761" spans="1:10" x14ac:dyDescent="0.25">
      <c r="A3761" s="487">
        <v>89434</v>
      </c>
      <c r="B3761" s="6" t="s">
        <v>10335</v>
      </c>
      <c r="C3761" s="6" t="s">
        <v>40</v>
      </c>
      <c r="D3761" s="6" t="s">
        <v>108</v>
      </c>
      <c r="E3761" s="487">
        <v>11.76</v>
      </c>
      <c r="F3761" s="487">
        <v>4.3099999999999996</v>
      </c>
      <c r="G3761" s="487">
        <v>7.45</v>
      </c>
      <c r="H3761" s="487">
        <v>0</v>
      </c>
      <c r="I3761" s="487">
        <v>0</v>
      </c>
      <c r="J3761" s="487">
        <v>0</v>
      </c>
    </row>
    <row r="3762" spans="1:10" x14ac:dyDescent="0.25">
      <c r="A3762" s="487">
        <v>89435</v>
      </c>
      <c r="B3762" s="6" t="s">
        <v>10336</v>
      </c>
      <c r="C3762" s="6" t="s">
        <v>40</v>
      </c>
      <c r="D3762" s="6" t="s">
        <v>108</v>
      </c>
      <c r="E3762" s="487">
        <v>22.45</v>
      </c>
      <c r="F3762" s="487">
        <v>4.68</v>
      </c>
      <c r="G3762" s="487">
        <v>17.77</v>
      </c>
      <c r="H3762" s="487">
        <v>0</v>
      </c>
      <c r="I3762" s="487">
        <v>0</v>
      </c>
      <c r="J3762" s="487">
        <v>0</v>
      </c>
    </row>
    <row r="3763" spans="1:10" x14ac:dyDescent="0.25">
      <c r="A3763" s="487">
        <v>89436</v>
      </c>
      <c r="B3763" s="6" t="s">
        <v>10337</v>
      </c>
      <c r="C3763" s="6" t="s">
        <v>40</v>
      </c>
      <c r="D3763" s="6" t="s">
        <v>108</v>
      </c>
      <c r="E3763" s="487">
        <v>8.73</v>
      </c>
      <c r="F3763" s="487">
        <v>4.32</v>
      </c>
      <c r="G3763" s="487">
        <v>4.41</v>
      </c>
      <c r="H3763" s="487">
        <v>0</v>
      </c>
      <c r="I3763" s="487">
        <v>0</v>
      </c>
      <c r="J3763" s="487">
        <v>0</v>
      </c>
    </row>
    <row r="3764" spans="1:10" x14ac:dyDescent="0.25">
      <c r="A3764" s="487">
        <v>89437</v>
      </c>
      <c r="B3764" s="6" t="s">
        <v>10338</v>
      </c>
      <c r="C3764" s="6" t="s">
        <v>40</v>
      </c>
      <c r="D3764" s="6" t="s">
        <v>108</v>
      </c>
      <c r="E3764" s="487">
        <v>25.85</v>
      </c>
      <c r="F3764" s="487">
        <v>4.68</v>
      </c>
      <c r="G3764" s="487">
        <v>21.17</v>
      </c>
      <c r="H3764" s="487">
        <v>0</v>
      </c>
      <c r="I3764" s="487">
        <v>0</v>
      </c>
      <c r="J3764" s="487">
        <v>0</v>
      </c>
    </row>
    <row r="3765" spans="1:10" x14ac:dyDescent="0.25">
      <c r="A3765" s="487">
        <v>89438</v>
      </c>
      <c r="B3765" s="6" t="s">
        <v>10339</v>
      </c>
      <c r="C3765" s="6" t="s">
        <v>40</v>
      </c>
      <c r="D3765" s="6" t="s">
        <v>108</v>
      </c>
      <c r="E3765" s="487">
        <v>10.83</v>
      </c>
      <c r="F3765" s="487">
        <v>6.81</v>
      </c>
      <c r="G3765" s="487">
        <v>4.0199999999999996</v>
      </c>
      <c r="H3765" s="487">
        <v>0</v>
      </c>
      <c r="I3765" s="487">
        <v>0</v>
      </c>
      <c r="J3765" s="487">
        <v>0</v>
      </c>
    </row>
    <row r="3766" spans="1:10" x14ac:dyDescent="0.25">
      <c r="A3766" s="487">
        <v>89439</v>
      </c>
      <c r="B3766" s="6" t="s">
        <v>10340</v>
      </c>
      <c r="C3766" s="6" t="s">
        <v>40</v>
      </c>
      <c r="D3766" s="6" t="s">
        <v>108</v>
      </c>
      <c r="E3766" s="487">
        <v>12.48</v>
      </c>
      <c r="F3766" s="487">
        <v>6.8</v>
      </c>
      <c r="G3766" s="487">
        <v>5.68</v>
      </c>
      <c r="H3766" s="487">
        <v>0</v>
      </c>
      <c r="I3766" s="487">
        <v>0</v>
      </c>
      <c r="J3766" s="487">
        <v>0</v>
      </c>
    </row>
    <row r="3767" spans="1:10" x14ac:dyDescent="0.25">
      <c r="A3767" s="487">
        <v>89440</v>
      </c>
      <c r="B3767" s="6" t="s">
        <v>10341</v>
      </c>
      <c r="C3767" s="6" t="s">
        <v>40</v>
      </c>
      <c r="D3767" s="6" t="s">
        <v>108</v>
      </c>
      <c r="E3767" s="487">
        <v>12.84</v>
      </c>
      <c r="F3767" s="487">
        <v>7.89</v>
      </c>
      <c r="G3767" s="487">
        <v>4.95</v>
      </c>
      <c r="H3767" s="487">
        <v>0</v>
      </c>
      <c r="I3767" s="487">
        <v>0</v>
      </c>
      <c r="J3767" s="487">
        <v>0</v>
      </c>
    </row>
    <row r="3768" spans="1:10" x14ac:dyDescent="0.25">
      <c r="A3768" s="487">
        <v>89442</v>
      </c>
      <c r="B3768" s="6" t="s">
        <v>10342</v>
      </c>
      <c r="C3768" s="6" t="s">
        <v>40</v>
      </c>
      <c r="D3768" s="6" t="s">
        <v>108</v>
      </c>
      <c r="E3768" s="487">
        <v>14.86</v>
      </c>
      <c r="F3768" s="487">
        <v>7.33</v>
      </c>
      <c r="G3768" s="487">
        <v>7.53</v>
      </c>
      <c r="H3768" s="487">
        <v>0</v>
      </c>
      <c r="I3768" s="487">
        <v>0</v>
      </c>
      <c r="J3768" s="487">
        <v>0</v>
      </c>
    </row>
    <row r="3769" spans="1:10" x14ac:dyDescent="0.25">
      <c r="A3769" s="487">
        <v>89443</v>
      </c>
      <c r="B3769" s="6" t="s">
        <v>10343</v>
      </c>
      <c r="C3769" s="6" t="s">
        <v>40</v>
      </c>
      <c r="D3769" s="6" t="s">
        <v>108</v>
      </c>
      <c r="E3769" s="487">
        <v>18.21</v>
      </c>
      <c r="F3769" s="487">
        <v>9.41</v>
      </c>
      <c r="G3769" s="487">
        <v>8.8000000000000007</v>
      </c>
      <c r="H3769" s="487">
        <v>0</v>
      </c>
      <c r="I3769" s="487">
        <v>0</v>
      </c>
      <c r="J3769" s="487">
        <v>0</v>
      </c>
    </row>
    <row r="3770" spans="1:10" x14ac:dyDescent="0.25">
      <c r="A3770" s="487">
        <v>89444</v>
      </c>
      <c r="B3770" s="6" t="s">
        <v>10344</v>
      </c>
      <c r="C3770" s="6" t="s">
        <v>40</v>
      </c>
      <c r="D3770" s="6" t="s">
        <v>108</v>
      </c>
      <c r="E3770" s="487">
        <v>26.14</v>
      </c>
      <c r="F3770" s="487">
        <v>8.08</v>
      </c>
      <c r="G3770" s="487">
        <v>18.059999999999999</v>
      </c>
      <c r="H3770" s="487">
        <v>0</v>
      </c>
      <c r="I3770" s="487">
        <v>0</v>
      </c>
      <c r="J3770" s="487">
        <v>0</v>
      </c>
    </row>
    <row r="3771" spans="1:10" x14ac:dyDescent="0.25">
      <c r="A3771" s="487">
        <v>89445</v>
      </c>
      <c r="B3771" s="6" t="s">
        <v>10345</v>
      </c>
      <c r="C3771" s="6" t="s">
        <v>40</v>
      </c>
      <c r="D3771" s="6" t="s">
        <v>108</v>
      </c>
      <c r="E3771" s="487">
        <v>20.23</v>
      </c>
      <c r="F3771" s="487">
        <v>8.6300000000000008</v>
      </c>
      <c r="G3771" s="487">
        <v>11.6</v>
      </c>
      <c r="H3771" s="487">
        <v>0</v>
      </c>
      <c r="I3771" s="487">
        <v>0</v>
      </c>
      <c r="J3771" s="487">
        <v>0</v>
      </c>
    </row>
    <row r="3772" spans="1:10" x14ac:dyDescent="0.25">
      <c r="A3772" s="487">
        <v>89481</v>
      </c>
      <c r="B3772" s="6" t="s">
        <v>10346</v>
      </c>
      <c r="C3772" s="6" t="s">
        <v>40</v>
      </c>
      <c r="D3772" s="6" t="s">
        <v>108</v>
      </c>
      <c r="E3772" s="487">
        <v>5.75</v>
      </c>
      <c r="F3772" s="487">
        <v>3.08</v>
      </c>
      <c r="G3772" s="487">
        <v>2.67</v>
      </c>
      <c r="H3772" s="487">
        <v>0</v>
      </c>
      <c r="I3772" s="487">
        <v>0</v>
      </c>
      <c r="J3772" s="487">
        <v>0</v>
      </c>
    </row>
    <row r="3773" spans="1:10" x14ac:dyDescent="0.25">
      <c r="A3773" s="487">
        <v>89485</v>
      </c>
      <c r="B3773" s="6" t="s">
        <v>10347</v>
      </c>
      <c r="C3773" s="6" t="s">
        <v>40</v>
      </c>
      <c r="D3773" s="6" t="s">
        <v>108</v>
      </c>
      <c r="E3773" s="487">
        <v>6.62</v>
      </c>
      <c r="F3773" s="487">
        <v>3.07</v>
      </c>
      <c r="G3773" s="487">
        <v>3.55</v>
      </c>
      <c r="H3773" s="487">
        <v>0</v>
      </c>
      <c r="I3773" s="487">
        <v>0</v>
      </c>
      <c r="J3773" s="487">
        <v>0</v>
      </c>
    </row>
    <row r="3774" spans="1:10" x14ac:dyDescent="0.25">
      <c r="A3774" s="487">
        <v>89489</v>
      </c>
      <c r="B3774" s="6" t="s">
        <v>10348</v>
      </c>
      <c r="C3774" s="6" t="s">
        <v>40</v>
      </c>
      <c r="D3774" s="6" t="s">
        <v>108</v>
      </c>
      <c r="E3774" s="487">
        <v>8.27</v>
      </c>
      <c r="F3774" s="487">
        <v>3.06</v>
      </c>
      <c r="G3774" s="487">
        <v>5.21</v>
      </c>
      <c r="H3774" s="487">
        <v>0</v>
      </c>
      <c r="I3774" s="487">
        <v>0</v>
      </c>
      <c r="J3774" s="487">
        <v>0</v>
      </c>
    </row>
    <row r="3775" spans="1:10" x14ac:dyDescent="0.25">
      <c r="A3775" s="487">
        <v>89490</v>
      </c>
      <c r="B3775" s="6" t="s">
        <v>10349</v>
      </c>
      <c r="C3775" s="6" t="s">
        <v>40</v>
      </c>
      <c r="D3775" s="6" t="s">
        <v>108</v>
      </c>
      <c r="E3775" s="487">
        <v>7.68</v>
      </c>
      <c r="F3775" s="487">
        <v>3.06</v>
      </c>
      <c r="G3775" s="487">
        <v>4.62</v>
      </c>
      <c r="H3775" s="487">
        <v>0</v>
      </c>
      <c r="I3775" s="487">
        <v>0</v>
      </c>
      <c r="J3775" s="487">
        <v>0</v>
      </c>
    </row>
    <row r="3776" spans="1:10" x14ac:dyDescent="0.25">
      <c r="A3776" s="487">
        <v>89492</v>
      </c>
      <c r="B3776" s="6" t="s">
        <v>10350</v>
      </c>
      <c r="C3776" s="6" t="s">
        <v>40</v>
      </c>
      <c r="D3776" s="6" t="s">
        <v>108</v>
      </c>
      <c r="E3776" s="487">
        <v>8.8800000000000008</v>
      </c>
      <c r="F3776" s="487">
        <v>3.75</v>
      </c>
      <c r="G3776" s="487">
        <v>5.13</v>
      </c>
      <c r="H3776" s="487">
        <v>0</v>
      </c>
      <c r="I3776" s="487">
        <v>0</v>
      </c>
      <c r="J3776" s="487">
        <v>0</v>
      </c>
    </row>
    <row r="3777" spans="1:10" x14ac:dyDescent="0.25">
      <c r="A3777" s="487">
        <v>89493</v>
      </c>
      <c r="B3777" s="6" t="s">
        <v>10351</v>
      </c>
      <c r="C3777" s="6" t="s">
        <v>40</v>
      </c>
      <c r="D3777" s="6" t="s">
        <v>108</v>
      </c>
      <c r="E3777" s="487">
        <v>10.8</v>
      </c>
      <c r="F3777" s="487">
        <v>3.74</v>
      </c>
      <c r="G3777" s="487">
        <v>7.06</v>
      </c>
      <c r="H3777" s="487">
        <v>0</v>
      </c>
      <c r="I3777" s="487">
        <v>0</v>
      </c>
      <c r="J3777" s="487">
        <v>0</v>
      </c>
    </row>
    <row r="3778" spans="1:10" x14ac:dyDescent="0.25">
      <c r="A3778" s="487">
        <v>89494</v>
      </c>
      <c r="B3778" s="6" t="s">
        <v>10352</v>
      </c>
      <c r="C3778" s="6" t="s">
        <v>40</v>
      </c>
      <c r="D3778" s="6" t="s">
        <v>108</v>
      </c>
      <c r="E3778" s="487">
        <v>13.38</v>
      </c>
      <c r="F3778" s="487">
        <v>3.73</v>
      </c>
      <c r="G3778" s="487">
        <v>9.65</v>
      </c>
      <c r="H3778" s="487">
        <v>0</v>
      </c>
      <c r="I3778" s="487">
        <v>0</v>
      </c>
      <c r="J3778" s="487">
        <v>0</v>
      </c>
    </row>
    <row r="3779" spans="1:10" x14ac:dyDescent="0.25">
      <c r="A3779" s="487">
        <v>89496</v>
      </c>
      <c r="B3779" s="6" t="s">
        <v>10353</v>
      </c>
      <c r="C3779" s="6" t="s">
        <v>40</v>
      </c>
      <c r="D3779" s="6" t="s">
        <v>108</v>
      </c>
      <c r="E3779" s="487">
        <v>11.16</v>
      </c>
      <c r="F3779" s="487">
        <v>3.74</v>
      </c>
      <c r="G3779" s="487">
        <v>7.42</v>
      </c>
      <c r="H3779" s="487">
        <v>0</v>
      </c>
      <c r="I3779" s="487">
        <v>0</v>
      </c>
      <c r="J3779" s="487">
        <v>0</v>
      </c>
    </row>
    <row r="3780" spans="1:10" x14ac:dyDescent="0.25">
      <c r="A3780" s="487">
        <v>89497</v>
      </c>
      <c r="B3780" s="6" t="s">
        <v>10354</v>
      </c>
      <c r="C3780" s="6" t="s">
        <v>40</v>
      </c>
      <c r="D3780" s="6" t="s">
        <v>108</v>
      </c>
      <c r="E3780" s="487">
        <v>14.19</v>
      </c>
      <c r="F3780" s="487">
        <v>4.54</v>
      </c>
      <c r="G3780" s="487">
        <v>9.65</v>
      </c>
      <c r="H3780" s="487">
        <v>0</v>
      </c>
      <c r="I3780" s="487">
        <v>0</v>
      </c>
      <c r="J3780" s="487">
        <v>0</v>
      </c>
    </row>
    <row r="3781" spans="1:10" x14ac:dyDescent="0.25">
      <c r="A3781" s="487">
        <v>89498</v>
      </c>
      <c r="B3781" s="6" t="s">
        <v>10355</v>
      </c>
      <c r="C3781" s="6" t="s">
        <v>40</v>
      </c>
      <c r="D3781" s="6" t="s">
        <v>108</v>
      </c>
      <c r="E3781" s="487">
        <v>14.26</v>
      </c>
      <c r="F3781" s="487">
        <v>4.54</v>
      </c>
      <c r="G3781" s="487">
        <v>9.7200000000000006</v>
      </c>
      <c r="H3781" s="487">
        <v>0</v>
      </c>
      <c r="I3781" s="487">
        <v>0</v>
      </c>
      <c r="J3781" s="487">
        <v>0</v>
      </c>
    </row>
    <row r="3782" spans="1:10" x14ac:dyDescent="0.25">
      <c r="A3782" s="487">
        <v>89499</v>
      </c>
      <c r="B3782" s="6" t="s">
        <v>10356</v>
      </c>
      <c r="C3782" s="6" t="s">
        <v>40</v>
      </c>
      <c r="D3782" s="6" t="s">
        <v>108</v>
      </c>
      <c r="E3782" s="487">
        <v>21.03</v>
      </c>
      <c r="F3782" s="487">
        <v>4.53</v>
      </c>
      <c r="G3782" s="487">
        <v>16.5</v>
      </c>
      <c r="H3782" s="487">
        <v>0</v>
      </c>
      <c r="I3782" s="487">
        <v>0</v>
      </c>
      <c r="J3782" s="487">
        <v>0</v>
      </c>
    </row>
    <row r="3783" spans="1:10" x14ac:dyDescent="0.25">
      <c r="A3783" s="487">
        <v>89500</v>
      </c>
      <c r="B3783" s="6" t="s">
        <v>10357</v>
      </c>
      <c r="C3783" s="6" t="s">
        <v>40</v>
      </c>
      <c r="D3783" s="6" t="s">
        <v>108</v>
      </c>
      <c r="E3783" s="487">
        <v>13.65</v>
      </c>
      <c r="F3783" s="487">
        <v>4.54</v>
      </c>
      <c r="G3783" s="487">
        <v>9.11</v>
      </c>
      <c r="H3783" s="487">
        <v>0</v>
      </c>
      <c r="I3783" s="487">
        <v>0</v>
      </c>
      <c r="J3783" s="487">
        <v>0</v>
      </c>
    </row>
    <row r="3784" spans="1:10" x14ac:dyDescent="0.25">
      <c r="A3784" s="487">
        <v>89501</v>
      </c>
      <c r="B3784" s="6" t="s">
        <v>10358</v>
      </c>
      <c r="C3784" s="6" t="s">
        <v>40</v>
      </c>
      <c r="D3784" s="6" t="s">
        <v>108</v>
      </c>
      <c r="E3784" s="487">
        <v>15.39</v>
      </c>
      <c r="F3784" s="487">
        <v>5.52</v>
      </c>
      <c r="G3784" s="487">
        <v>9.8699999999999992</v>
      </c>
      <c r="H3784" s="487">
        <v>0</v>
      </c>
      <c r="I3784" s="487">
        <v>0</v>
      </c>
      <c r="J3784" s="487">
        <v>0</v>
      </c>
    </row>
    <row r="3785" spans="1:10" x14ac:dyDescent="0.25">
      <c r="A3785" s="487">
        <v>89502</v>
      </c>
      <c r="B3785" s="6" t="s">
        <v>10359</v>
      </c>
      <c r="C3785" s="6" t="s">
        <v>40</v>
      </c>
      <c r="D3785" s="6" t="s">
        <v>108</v>
      </c>
      <c r="E3785" s="487">
        <v>18.170000000000002</v>
      </c>
      <c r="F3785" s="487">
        <v>5.51</v>
      </c>
      <c r="G3785" s="487">
        <v>12.66</v>
      </c>
      <c r="H3785" s="487">
        <v>0</v>
      </c>
      <c r="I3785" s="487">
        <v>0</v>
      </c>
      <c r="J3785" s="487">
        <v>0</v>
      </c>
    </row>
    <row r="3786" spans="1:10" x14ac:dyDescent="0.25">
      <c r="A3786" s="487">
        <v>89503</v>
      </c>
      <c r="B3786" s="6" t="s">
        <v>10360</v>
      </c>
      <c r="C3786" s="6" t="s">
        <v>40</v>
      </c>
      <c r="D3786" s="6" t="s">
        <v>108</v>
      </c>
      <c r="E3786" s="487">
        <v>24.38</v>
      </c>
      <c r="F3786" s="487">
        <v>5.51</v>
      </c>
      <c r="G3786" s="487">
        <v>18.87</v>
      </c>
      <c r="H3786" s="487">
        <v>0</v>
      </c>
      <c r="I3786" s="487">
        <v>0</v>
      </c>
      <c r="J3786" s="487">
        <v>0</v>
      </c>
    </row>
    <row r="3787" spans="1:10" x14ac:dyDescent="0.25">
      <c r="A3787" s="487">
        <v>89504</v>
      </c>
      <c r="B3787" s="6" t="s">
        <v>10361</v>
      </c>
      <c r="C3787" s="6" t="s">
        <v>40</v>
      </c>
      <c r="D3787" s="6" t="s">
        <v>108</v>
      </c>
      <c r="E3787" s="487">
        <v>20.170000000000002</v>
      </c>
      <c r="F3787" s="487">
        <v>5.51</v>
      </c>
      <c r="G3787" s="487">
        <v>14.66</v>
      </c>
      <c r="H3787" s="487">
        <v>0</v>
      </c>
      <c r="I3787" s="487">
        <v>0</v>
      </c>
      <c r="J3787" s="487">
        <v>0</v>
      </c>
    </row>
    <row r="3788" spans="1:10" x14ac:dyDescent="0.25">
      <c r="A3788" s="487">
        <v>89505</v>
      </c>
      <c r="B3788" s="6" t="s">
        <v>10362</v>
      </c>
      <c r="C3788" s="6" t="s">
        <v>40</v>
      </c>
      <c r="D3788" s="6" t="s">
        <v>108</v>
      </c>
      <c r="E3788" s="487">
        <v>44.4</v>
      </c>
      <c r="F3788" s="487">
        <v>6.52</v>
      </c>
      <c r="G3788" s="487">
        <v>37.880000000000003</v>
      </c>
      <c r="H3788" s="487">
        <v>0</v>
      </c>
      <c r="I3788" s="487">
        <v>0</v>
      </c>
      <c r="J3788" s="487">
        <v>0</v>
      </c>
    </row>
    <row r="3789" spans="1:10" x14ac:dyDescent="0.25">
      <c r="A3789" s="487">
        <v>89506</v>
      </c>
      <c r="B3789" s="6" t="s">
        <v>10363</v>
      </c>
      <c r="C3789" s="6" t="s">
        <v>40</v>
      </c>
      <c r="D3789" s="6" t="s">
        <v>108</v>
      </c>
      <c r="E3789" s="487">
        <v>42.45</v>
      </c>
      <c r="F3789" s="487">
        <v>6.52</v>
      </c>
      <c r="G3789" s="487">
        <v>35.93</v>
      </c>
      <c r="H3789" s="487">
        <v>0</v>
      </c>
      <c r="I3789" s="487">
        <v>0</v>
      </c>
      <c r="J3789" s="487">
        <v>0</v>
      </c>
    </row>
    <row r="3790" spans="1:10" x14ac:dyDescent="0.25">
      <c r="A3790" s="487">
        <v>89507</v>
      </c>
      <c r="B3790" s="6" t="s">
        <v>10364</v>
      </c>
      <c r="C3790" s="6" t="s">
        <v>40</v>
      </c>
      <c r="D3790" s="6" t="s">
        <v>108</v>
      </c>
      <c r="E3790" s="487">
        <v>50.15</v>
      </c>
      <c r="F3790" s="487">
        <v>6.52</v>
      </c>
      <c r="G3790" s="487">
        <v>43.63</v>
      </c>
      <c r="H3790" s="487">
        <v>0</v>
      </c>
      <c r="I3790" s="487">
        <v>0</v>
      </c>
      <c r="J3790" s="487">
        <v>0</v>
      </c>
    </row>
    <row r="3791" spans="1:10" x14ac:dyDescent="0.25">
      <c r="A3791" s="487">
        <v>89510</v>
      </c>
      <c r="B3791" s="6" t="s">
        <v>10365</v>
      </c>
      <c r="C3791" s="6" t="s">
        <v>40</v>
      </c>
      <c r="D3791" s="6" t="s">
        <v>108</v>
      </c>
      <c r="E3791" s="487">
        <v>28.78</v>
      </c>
      <c r="F3791" s="487">
        <v>6.52</v>
      </c>
      <c r="G3791" s="487">
        <v>22.26</v>
      </c>
      <c r="H3791" s="487">
        <v>0</v>
      </c>
      <c r="I3791" s="487">
        <v>0</v>
      </c>
      <c r="J3791" s="487">
        <v>0</v>
      </c>
    </row>
    <row r="3792" spans="1:10" x14ac:dyDescent="0.25">
      <c r="A3792" s="487">
        <v>89513</v>
      </c>
      <c r="B3792" s="6" t="s">
        <v>10366</v>
      </c>
      <c r="C3792" s="6" t="s">
        <v>40</v>
      </c>
      <c r="D3792" s="6" t="s">
        <v>108</v>
      </c>
      <c r="E3792" s="487">
        <v>111.28</v>
      </c>
      <c r="F3792" s="487">
        <v>8</v>
      </c>
      <c r="G3792" s="487">
        <v>103.28</v>
      </c>
      <c r="H3792" s="487">
        <v>0</v>
      </c>
      <c r="I3792" s="487">
        <v>0</v>
      </c>
      <c r="J3792" s="487">
        <v>0</v>
      </c>
    </row>
    <row r="3793" spans="1:10" x14ac:dyDescent="0.25">
      <c r="A3793" s="487">
        <v>89514</v>
      </c>
      <c r="B3793" s="6" t="s">
        <v>10367</v>
      </c>
      <c r="C3793" s="6" t="s">
        <v>40</v>
      </c>
      <c r="D3793" s="6" t="s">
        <v>108</v>
      </c>
      <c r="E3793" s="487">
        <v>9.0399999999999991</v>
      </c>
      <c r="F3793" s="487">
        <v>2.0499999999999998</v>
      </c>
      <c r="G3793" s="487">
        <v>6.99</v>
      </c>
      <c r="H3793" s="487">
        <v>0</v>
      </c>
      <c r="I3793" s="487">
        <v>0</v>
      </c>
      <c r="J3793" s="487">
        <v>0</v>
      </c>
    </row>
    <row r="3794" spans="1:10" x14ac:dyDescent="0.25">
      <c r="A3794" s="487">
        <v>89515</v>
      </c>
      <c r="B3794" s="6" t="s">
        <v>10368</v>
      </c>
      <c r="C3794" s="6" t="s">
        <v>40</v>
      </c>
      <c r="D3794" s="6" t="s">
        <v>108</v>
      </c>
      <c r="E3794" s="487">
        <v>88.76</v>
      </c>
      <c r="F3794" s="487">
        <v>8</v>
      </c>
      <c r="G3794" s="487">
        <v>80.760000000000005</v>
      </c>
      <c r="H3794" s="487">
        <v>0</v>
      </c>
      <c r="I3794" s="487">
        <v>0</v>
      </c>
      <c r="J3794" s="487">
        <v>0</v>
      </c>
    </row>
    <row r="3795" spans="1:10" x14ac:dyDescent="0.25">
      <c r="A3795" s="487">
        <v>89516</v>
      </c>
      <c r="B3795" s="6" t="s">
        <v>10369</v>
      </c>
      <c r="C3795" s="6" t="s">
        <v>40</v>
      </c>
      <c r="D3795" s="6" t="s">
        <v>108</v>
      </c>
      <c r="E3795" s="487">
        <v>9.14</v>
      </c>
      <c r="F3795" s="487">
        <v>2.0499999999999998</v>
      </c>
      <c r="G3795" s="487">
        <v>7.09</v>
      </c>
      <c r="H3795" s="487">
        <v>0</v>
      </c>
      <c r="I3795" s="487">
        <v>0</v>
      </c>
      <c r="J3795" s="487">
        <v>0</v>
      </c>
    </row>
    <row r="3796" spans="1:10" x14ac:dyDescent="0.25">
      <c r="A3796" s="487">
        <v>89517</v>
      </c>
      <c r="B3796" s="6" t="s">
        <v>10370</v>
      </c>
      <c r="C3796" s="6" t="s">
        <v>40</v>
      </c>
      <c r="D3796" s="6" t="s">
        <v>108</v>
      </c>
      <c r="E3796" s="487">
        <v>74.39</v>
      </c>
      <c r="F3796" s="487">
        <v>8</v>
      </c>
      <c r="G3796" s="487">
        <v>66.39</v>
      </c>
      <c r="H3796" s="487">
        <v>0</v>
      </c>
      <c r="I3796" s="487">
        <v>0</v>
      </c>
      <c r="J3796" s="487">
        <v>0</v>
      </c>
    </row>
    <row r="3797" spans="1:10" x14ac:dyDescent="0.25">
      <c r="A3797" s="487">
        <v>89518</v>
      </c>
      <c r="B3797" s="6" t="s">
        <v>10371</v>
      </c>
      <c r="C3797" s="6" t="s">
        <v>40</v>
      </c>
      <c r="D3797" s="6" t="s">
        <v>108</v>
      </c>
      <c r="E3797" s="487">
        <v>16.600000000000001</v>
      </c>
      <c r="F3797" s="487">
        <v>2.63</v>
      </c>
      <c r="G3797" s="487">
        <v>13.97</v>
      </c>
      <c r="H3797" s="487">
        <v>0</v>
      </c>
      <c r="I3797" s="487">
        <v>0</v>
      </c>
      <c r="J3797" s="487">
        <v>0</v>
      </c>
    </row>
    <row r="3798" spans="1:10" x14ac:dyDescent="0.25">
      <c r="A3798" s="487">
        <v>89519</v>
      </c>
      <c r="B3798" s="6" t="s">
        <v>10372</v>
      </c>
      <c r="C3798" s="6" t="s">
        <v>40</v>
      </c>
      <c r="D3798" s="6" t="s">
        <v>108</v>
      </c>
      <c r="E3798" s="487">
        <v>50.48</v>
      </c>
      <c r="F3798" s="487">
        <v>8</v>
      </c>
      <c r="G3798" s="487">
        <v>42.48</v>
      </c>
      <c r="H3798" s="487">
        <v>0</v>
      </c>
      <c r="I3798" s="487">
        <v>0</v>
      </c>
      <c r="J3798" s="487">
        <v>0</v>
      </c>
    </row>
    <row r="3799" spans="1:10" x14ac:dyDescent="0.25">
      <c r="A3799" s="487">
        <v>89520</v>
      </c>
      <c r="B3799" s="6" t="s">
        <v>10373</v>
      </c>
      <c r="C3799" s="6" t="s">
        <v>40</v>
      </c>
      <c r="D3799" s="6" t="s">
        <v>108</v>
      </c>
      <c r="E3799" s="487">
        <v>17.420000000000002</v>
      </c>
      <c r="F3799" s="487">
        <v>2.63</v>
      </c>
      <c r="G3799" s="487">
        <v>14.79</v>
      </c>
      <c r="H3799" s="487">
        <v>0</v>
      </c>
      <c r="I3799" s="487">
        <v>0</v>
      </c>
      <c r="J3799" s="487">
        <v>0</v>
      </c>
    </row>
    <row r="3800" spans="1:10" x14ac:dyDescent="0.25">
      <c r="A3800" s="487">
        <v>89521</v>
      </c>
      <c r="B3800" s="6" t="s">
        <v>10374</v>
      </c>
      <c r="C3800" s="6" t="s">
        <v>40</v>
      </c>
      <c r="D3800" s="6" t="s">
        <v>108</v>
      </c>
      <c r="E3800" s="487">
        <v>132.65</v>
      </c>
      <c r="F3800" s="487">
        <v>8.9600000000000009</v>
      </c>
      <c r="G3800" s="487">
        <v>123.69</v>
      </c>
      <c r="H3800" s="487">
        <v>0</v>
      </c>
      <c r="I3800" s="487">
        <v>0</v>
      </c>
      <c r="J3800" s="487">
        <v>0</v>
      </c>
    </row>
    <row r="3801" spans="1:10" x14ac:dyDescent="0.25">
      <c r="A3801" s="487">
        <v>89522</v>
      </c>
      <c r="B3801" s="6" t="s">
        <v>10375</v>
      </c>
      <c r="C3801" s="6" t="s">
        <v>40</v>
      </c>
      <c r="D3801" s="6" t="s">
        <v>108</v>
      </c>
      <c r="E3801" s="487">
        <v>32.64</v>
      </c>
      <c r="F3801" s="487">
        <v>4.07</v>
      </c>
      <c r="G3801" s="487">
        <v>28.57</v>
      </c>
      <c r="H3801" s="487">
        <v>0</v>
      </c>
      <c r="I3801" s="487">
        <v>0</v>
      </c>
      <c r="J3801" s="487">
        <v>0</v>
      </c>
    </row>
    <row r="3802" spans="1:10" x14ac:dyDescent="0.25">
      <c r="A3802" s="487">
        <v>89523</v>
      </c>
      <c r="B3802" s="6" t="s">
        <v>10376</v>
      </c>
      <c r="C3802" s="6" t="s">
        <v>40</v>
      </c>
      <c r="D3802" s="6" t="s">
        <v>108</v>
      </c>
      <c r="E3802" s="487">
        <v>108.53</v>
      </c>
      <c r="F3802" s="487">
        <v>8.9600000000000009</v>
      </c>
      <c r="G3802" s="487">
        <v>99.57</v>
      </c>
      <c r="H3802" s="487">
        <v>0</v>
      </c>
      <c r="I3802" s="487">
        <v>0</v>
      </c>
      <c r="J3802" s="487">
        <v>0</v>
      </c>
    </row>
    <row r="3803" spans="1:10" x14ac:dyDescent="0.25">
      <c r="A3803" s="487">
        <v>89524</v>
      </c>
      <c r="B3803" s="6" t="s">
        <v>10377</v>
      </c>
      <c r="C3803" s="6" t="s">
        <v>40</v>
      </c>
      <c r="D3803" s="6" t="s">
        <v>108</v>
      </c>
      <c r="E3803" s="487">
        <v>33.159999999999997</v>
      </c>
      <c r="F3803" s="487">
        <v>4.07</v>
      </c>
      <c r="G3803" s="487">
        <v>29.09</v>
      </c>
      <c r="H3803" s="487">
        <v>0</v>
      </c>
      <c r="I3803" s="487">
        <v>0</v>
      </c>
      <c r="J3803" s="487">
        <v>0</v>
      </c>
    </row>
    <row r="3804" spans="1:10" x14ac:dyDescent="0.25">
      <c r="A3804" s="487">
        <v>89525</v>
      </c>
      <c r="B3804" s="6" t="s">
        <v>10378</v>
      </c>
      <c r="C3804" s="6" t="s">
        <v>40</v>
      </c>
      <c r="D3804" s="6" t="s">
        <v>108</v>
      </c>
      <c r="E3804" s="487">
        <v>93.54</v>
      </c>
      <c r="F3804" s="487">
        <v>8.9600000000000009</v>
      </c>
      <c r="G3804" s="487">
        <v>84.58</v>
      </c>
      <c r="H3804" s="487">
        <v>0</v>
      </c>
      <c r="I3804" s="487">
        <v>0</v>
      </c>
      <c r="J3804" s="487">
        <v>0</v>
      </c>
    </row>
    <row r="3805" spans="1:10" x14ac:dyDescent="0.25">
      <c r="A3805" s="487">
        <v>89526</v>
      </c>
      <c r="B3805" s="6" t="s">
        <v>10379</v>
      </c>
      <c r="C3805" s="6" t="s">
        <v>40</v>
      </c>
      <c r="D3805" s="6" t="s">
        <v>108</v>
      </c>
      <c r="E3805" s="487">
        <v>42.8</v>
      </c>
      <c r="F3805" s="487">
        <v>4.07</v>
      </c>
      <c r="G3805" s="487">
        <v>38.729999999999997</v>
      </c>
      <c r="H3805" s="487">
        <v>0</v>
      </c>
      <c r="I3805" s="487">
        <v>0</v>
      </c>
      <c r="J3805" s="487">
        <v>0</v>
      </c>
    </row>
    <row r="3806" spans="1:10" x14ac:dyDescent="0.25">
      <c r="A3806" s="487">
        <v>89527</v>
      </c>
      <c r="B3806" s="6" t="s">
        <v>10380</v>
      </c>
      <c r="C3806" s="6" t="s">
        <v>40</v>
      </c>
      <c r="D3806" s="6" t="s">
        <v>108</v>
      </c>
      <c r="E3806" s="487">
        <v>60.83</v>
      </c>
      <c r="F3806" s="487">
        <v>8.9700000000000006</v>
      </c>
      <c r="G3806" s="487">
        <v>51.86</v>
      </c>
      <c r="H3806" s="487">
        <v>0</v>
      </c>
      <c r="I3806" s="487">
        <v>0</v>
      </c>
      <c r="J3806" s="487">
        <v>0</v>
      </c>
    </row>
    <row r="3807" spans="1:10" x14ac:dyDescent="0.25">
      <c r="A3807" s="487">
        <v>89528</v>
      </c>
      <c r="B3807" s="6" t="s">
        <v>10381</v>
      </c>
      <c r="C3807" s="6" t="s">
        <v>40</v>
      </c>
      <c r="D3807" s="6" t="s">
        <v>108</v>
      </c>
      <c r="E3807" s="487">
        <v>4.6100000000000003</v>
      </c>
      <c r="F3807" s="487">
        <v>2.06</v>
      </c>
      <c r="G3807" s="487">
        <v>2.5499999999999998</v>
      </c>
      <c r="H3807" s="487">
        <v>0</v>
      </c>
      <c r="I3807" s="487">
        <v>0</v>
      </c>
      <c r="J3807" s="487">
        <v>0</v>
      </c>
    </row>
    <row r="3808" spans="1:10" x14ac:dyDescent="0.25">
      <c r="A3808" s="487">
        <v>89529</v>
      </c>
      <c r="B3808" s="6" t="s">
        <v>10382</v>
      </c>
      <c r="C3808" s="6" t="s">
        <v>40</v>
      </c>
      <c r="D3808" s="6" t="s">
        <v>108</v>
      </c>
      <c r="E3808" s="487">
        <v>40.479999999999997</v>
      </c>
      <c r="F3808" s="487">
        <v>5.57</v>
      </c>
      <c r="G3808" s="487">
        <v>34.909999999999997</v>
      </c>
      <c r="H3808" s="487">
        <v>0</v>
      </c>
      <c r="I3808" s="487">
        <v>0</v>
      </c>
      <c r="J3808" s="487">
        <v>0</v>
      </c>
    </row>
    <row r="3809" spans="1:10" x14ac:dyDescent="0.25">
      <c r="A3809" s="487">
        <v>89530</v>
      </c>
      <c r="B3809" s="6" t="s">
        <v>10383</v>
      </c>
      <c r="C3809" s="6" t="s">
        <v>40</v>
      </c>
      <c r="D3809" s="6" t="s">
        <v>108</v>
      </c>
      <c r="E3809" s="487">
        <v>17.48</v>
      </c>
      <c r="F3809" s="487">
        <v>2.0299999999999998</v>
      </c>
      <c r="G3809" s="487">
        <v>15.45</v>
      </c>
      <c r="H3809" s="487">
        <v>0</v>
      </c>
      <c r="I3809" s="487">
        <v>0</v>
      </c>
      <c r="J3809" s="487">
        <v>0</v>
      </c>
    </row>
    <row r="3810" spans="1:10" x14ac:dyDescent="0.25">
      <c r="A3810" s="487">
        <v>89531</v>
      </c>
      <c r="B3810" s="6" t="s">
        <v>10384</v>
      </c>
      <c r="C3810" s="6" t="s">
        <v>40</v>
      </c>
      <c r="D3810" s="6" t="s">
        <v>108</v>
      </c>
      <c r="E3810" s="487">
        <v>41.65</v>
      </c>
      <c r="F3810" s="487">
        <v>5.57</v>
      </c>
      <c r="G3810" s="487">
        <v>36.08</v>
      </c>
      <c r="H3810" s="487">
        <v>0</v>
      </c>
      <c r="I3810" s="487">
        <v>0</v>
      </c>
      <c r="J3810" s="487">
        <v>0</v>
      </c>
    </row>
    <row r="3811" spans="1:10" x14ac:dyDescent="0.25">
      <c r="A3811" s="487">
        <v>89532</v>
      </c>
      <c r="B3811" s="6" t="s">
        <v>10385</v>
      </c>
      <c r="C3811" s="6" t="s">
        <v>40</v>
      </c>
      <c r="D3811" s="6" t="s">
        <v>108</v>
      </c>
      <c r="E3811" s="487">
        <v>7.64</v>
      </c>
      <c r="F3811" s="487">
        <v>2.27</v>
      </c>
      <c r="G3811" s="487">
        <v>5.37</v>
      </c>
      <c r="H3811" s="487">
        <v>0</v>
      </c>
      <c r="I3811" s="487">
        <v>0</v>
      </c>
      <c r="J3811" s="487">
        <v>0</v>
      </c>
    </row>
    <row r="3812" spans="1:10" x14ac:dyDescent="0.25">
      <c r="A3812" s="487">
        <v>89535</v>
      </c>
      <c r="B3812" s="6" t="s">
        <v>10386</v>
      </c>
      <c r="C3812" s="6" t="s">
        <v>40</v>
      </c>
      <c r="D3812" s="6" t="s">
        <v>108</v>
      </c>
      <c r="E3812" s="487">
        <v>46.69</v>
      </c>
      <c r="F3812" s="487">
        <v>5.57</v>
      </c>
      <c r="G3812" s="487">
        <v>41.12</v>
      </c>
      <c r="H3812" s="487">
        <v>0</v>
      </c>
      <c r="I3812" s="487">
        <v>0</v>
      </c>
      <c r="J3812" s="487">
        <v>0</v>
      </c>
    </row>
    <row r="3813" spans="1:10" x14ac:dyDescent="0.25">
      <c r="A3813" s="487">
        <v>89536</v>
      </c>
      <c r="B3813" s="6" t="s">
        <v>10387</v>
      </c>
      <c r="C3813" s="6" t="s">
        <v>40</v>
      </c>
      <c r="D3813" s="6" t="s">
        <v>108</v>
      </c>
      <c r="E3813" s="487">
        <v>12.62</v>
      </c>
      <c r="F3813" s="487">
        <v>2.04</v>
      </c>
      <c r="G3813" s="487">
        <v>10.58</v>
      </c>
      <c r="H3813" s="487">
        <v>0</v>
      </c>
      <c r="I3813" s="487">
        <v>0</v>
      </c>
      <c r="J3813" s="487">
        <v>0</v>
      </c>
    </row>
    <row r="3814" spans="1:10" x14ac:dyDescent="0.25">
      <c r="A3814" s="487">
        <v>89540</v>
      </c>
      <c r="B3814" s="6" t="s">
        <v>10388</v>
      </c>
      <c r="C3814" s="6" t="s">
        <v>40</v>
      </c>
      <c r="D3814" s="6" t="s">
        <v>108</v>
      </c>
      <c r="E3814" s="487">
        <v>11.16</v>
      </c>
      <c r="F3814" s="487">
        <v>2.04</v>
      </c>
      <c r="G3814" s="487">
        <v>9.1199999999999992</v>
      </c>
      <c r="H3814" s="487">
        <v>0</v>
      </c>
      <c r="I3814" s="487">
        <v>0</v>
      </c>
      <c r="J3814" s="487">
        <v>0</v>
      </c>
    </row>
    <row r="3815" spans="1:10" x14ac:dyDescent="0.25">
      <c r="A3815" s="487">
        <v>89541</v>
      </c>
      <c r="B3815" s="6" t="s">
        <v>10389</v>
      </c>
      <c r="C3815" s="6" t="s">
        <v>40</v>
      </c>
      <c r="D3815" s="6" t="s">
        <v>108</v>
      </c>
      <c r="E3815" s="487">
        <v>6.9</v>
      </c>
      <c r="F3815" s="487">
        <v>2.5099999999999998</v>
      </c>
      <c r="G3815" s="487">
        <v>4.3899999999999997</v>
      </c>
      <c r="H3815" s="487">
        <v>0</v>
      </c>
      <c r="I3815" s="487">
        <v>0</v>
      </c>
      <c r="J3815" s="487">
        <v>0</v>
      </c>
    </row>
    <row r="3816" spans="1:10" x14ac:dyDescent="0.25">
      <c r="A3816" s="487">
        <v>89542</v>
      </c>
      <c r="B3816" s="6" t="s">
        <v>10390</v>
      </c>
      <c r="C3816" s="6" t="s">
        <v>40</v>
      </c>
      <c r="D3816" s="6" t="s">
        <v>108</v>
      </c>
      <c r="E3816" s="487">
        <v>29.15</v>
      </c>
      <c r="F3816" s="487">
        <v>2.4900000000000002</v>
      </c>
      <c r="G3816" s="487">
        <v>26.66</v>
      </c>
      <c r="H3816" s="487">
        <v>0</v>
      </c>
      <c r="I3816" s="487">
        <v>0</v>
      </c>
      <c r="J3816" s="487">
        <v>0</v>
      </c>
    </row>
    <row r="3817" spans="1:10" x14ac:dyDescent="0.25">
      <c r="A3817" s="487">
        <v>89544</v>
      </c>
      <c r="B3817" s="6" t="s">
        <v>10391</v>
      </c>
      <c r="C3817" s="6" t="s">
        <v>40</v>
      </c>
      <c r="D3817" s="6" t="s">
        <v>108</v>
      </c>
      <c r="E3817" s="487">
        <v>9.34</v>
      </c>
      <c r="F3817" s="487">
        <v>1.35</v>
      </c>
      <c r="G3817" s="487">
        <v>7.99</v>
      </c>
      <c r="H3817" s="487">
        <v>0</v>
      </c>
      <c r="I3817" s="487">
        <v>0</v>
      </c>
      <c r="J3817" s="487">
        <v>0</v>
      </c>
    </row>
    <row r="3818" spans="1:10" x14ac:dyDescent="0.25">
      <c r="A3818" s="487">
        <v>89545</v>
      </c>
      <c r="B3818" s="6" t="s">
        <v>10392</v>
      </c>
      <c r="C3818" s="6" t="s">
        <v>40</v>
      </c>
      <c r="D3818" s="6" t="s">
        <v>108</v>
      </c>
      <c r="E3818" s="487">
        <v>18.48</v>
      </c>
      <c r="F3818" s="487">
        <v>1.74</v>
      </c>
      <c r="G3818" s="487">
        <v>16.739999999999998</v>
      </c>
      <c r="H3818" s="487">
        <v>0</v>
      </c>
      <c r="I3818" s="487">
        <v>0</v>
      </c>
      <c r="J3818" s="487">
        <v>0</v>
      </c>
    </row>
    <row r="3819" spans="1:10" x14ac:dyDescent="0.25">
      <c r="A3819" s="487">
        <v>89546</v>
      </c>
      <c r="B3819" s="6" t="s">
        <v>10393</v>
      </c>
      <c r="C3819" s="6" t="s">
        <v>40</v>
      </c>
      <c r="D3819" s="6" t="s">
        <v>108</v>
      </c>
      <c r="E3819" s="487">
        <v>12.24</v>
      </c>
      <c r="F3819" s="487">
        <v>1.55</v>
      </c>
      <c r="G3819" s="487">
        <v>10.69</v>
      </c>
      <c r="H3819" s="487">
        <v>0</v>
      </c>
      <c r="I3819" s="487">
        <v>0</v>
      </c>
      <c r="J3819" s="487">
        <v>0</v>
      </c>
    </row>
    <row r="3820" spans="1:10" x14ac:dyDescent="0.25">
      <c r="A3820" s="487">
        <v>89547</v>
      </c>
      <c r="B3820" s="6" t="s">
        <v>10394</v>
      </c>
      <c r="C3820" s="6" t="s">
        <v>40</v>
      </c>
      <c r="D3820" s="6" t="s">
        <v>108</v>
      </c>
      <c r="E3820" s="487">
        <v>24.49</v>
      </c>
      <c r="F3820" s="487">
        <v>2.7</v>
      </c>
      <c r="G3820" s="487">
        <v>21.79</v>
      </c>
      <c r="H3820" s="487">
        <v>0</v>
      </c>
      <c r="I3820" s="487">
        <v>0</v>
      </c>
      <c r="J3820" s="487">
        <v>0</v>
      </c>
    </row>
    <row r="3821" spans="1:10" x14ac:dyDescent="0.25">
      <c r="A3821" s="487">
        <v>89548</v>
      </c>
      <c r="B3821" s="6" t="s">
        <v>10395</v>
      </c>
      <c r="C3821" s="6" t="s">
        <v>40</v>
      </c>
      <c r="D3821" s="6" t="s">
        <v>108</v>
      </c>
      <c r="E3821" s="487">
        <v>25.18</v>
      </c>
      <c r="F3821" s="487">
        <v>2.7</v>
      </c>
      <c r="G3821" s="487">
        <v>22.48</v>
      </c>
      <c r="H3821" s="487">
        <v>0</v>
      </c>
      <c r="I3821" s="487">
        <v>0</v>
      </c>
      <c r="J3821" s="487">
        <v>0</v>
      </c>
    </row>
    <row r="3822" spans="1:10" x14ac:dyDescent="0.25">
      <c r="A3822" s="487">
        <v>89549</v>
      </c>
      <c r="B3822" s="6" t="s">
        <v>10396</v>
      </c>
      <c r="C3822" s="6" t="s">
        <v>40</v>
      </c>
      <c r="D3822" s="6" t="s">
        <v>108</v>
      </c>
      <c r="E3822" s="487">
        <v>20.86</v>
      </c>
      <c r="F3822" s="487">
        <v>2.2200000000000002</v>
      </c>
      <c r="G3822" s="487">
        <v>18.64</v>
      </c>
      <c r="H3822" s="487">
        <v>0</v>
      </c>
      <c r="I3822" s="487">
        <v>0</v>
      </c>
      <c r="J3822" s="487">
        <v>0</v>
      </c>
    </row>
    <row r="3823" spans="1:10" x14ac:dyDescent="0.25">
      <c r="A3823" s="487">
        <v>89550</v>
      </c>
      <c r="B3823" s="6" t="s">
        <v>10397</v>
      </c>
      <c r="C3823" s="6" t="s">
        <v>40</v>
      </c>
      <c r="D3823" s="6" t="s">
        <v>108</v>
      </c>
      <c r="E3823" s="487">
        <v>45.37</v>
      </c>
      <c r="F3823" s="487">
        <v>2.7</v>
      </c>
      <c r="G3823" s="487">
        <v>42.67</v>
      </c>
      <c r="H3823" s="487">
        <v>0</v>
      </c>
      <c r="I3823" s="487">
        <v>0</v>
      </c>
      <c r="J3823" s="487">
        <v>0</v>
      </c>
    </row>
    <row r="3824" spans="1:10" x14ac:dyDescent="0.25">
      <c r="A3824" s="487">
        <v>89551</v>
      </c>
      <c r="B3824" s="6" t="s">
        <v>10398</v>
      </c>
      <c r="C3824" s="6" t="s">
        <v>40</v>
      </c>
      <c r="D3824" s="6" t="s">
        <v>108</v>
      </c>
      <c r="E3824" s="487">
        <v>9.1999999999999993</v>
      </c>
      <c r="F3824" s="487">
        <v>2.2599999999999998</v>
      </c>
      <c r="G3824" s="487">
        <v>6.94</v>
      </c>
      <c r="H3824" s="487">
        <v>0</v>
      </c>
      <c r="I3824" s="487">
        <v>0</v>
      </c>
      <c r="J3824" s="487">
        <v>0</v>
      </c>
    </row>
    <row r="3825" spans="1:10" x14ac:dyDescent="0.25">
      <c r="A3825" s="487">
        <v>89552</v>
      </c>
      <c r="B3825" s="6" t="s">
        <v>10399</v>
      </c>
      <c r="C3825" s="6" t="s">
        <v>40</v>
      </c>
      <c r="D3825" s="6" t="s">
        <v>108</v>
      </c>
      <c r="E3825" s="487">
        <v>19.7</v>
      </c>
      <c r="F3825" s="487">
        <v>2.5</v>
      </c>
      <c r="G3825" s="487">
        <v>17.2</v>
      </c>
      <c r="H3825" s="487">
        <v>0</v>
      </c>
      <c r="I3825" s="487">
        <v>0</v>
      </c>
      <c r="J3825" s="487">
        <v>0</v>
      </c>
    </row>
    <row r="3826" spans="1:10" x14ac:dyDescent="0.25">
      <c r="A3826" s="487">
        <v>89553</v>
      </c>
      <c r="B3826" s="6" t="s">
        <v>10400</v>
      </c>
      <c r="C3826" s="6" t="s">
        <v>40</v>
      </c>
      <c r="D3826" s="6" t="s">
        <v>108</v>
      </c>
      <c r="E3826" s="487">
        <v>6.17</v>
      </c>
      <c r="F3826" s="487">
        <v>2.27</v>
      </c>
      <c r="G3826" s="487">
        <v>3.9</v>
      </c>
      <c r="H3826" s="487">
        <v>0</v>
      </c>
      <c r="I3826" s="487">
        <v>0</v>
      </c>
      <c r="J3826" s="487">
        <v>0</v>
      </c>
    </row>
    <row r="3827" spans="1:10" x14ac:dyDescent="0.25">
      <c r="A3827" s="487">
        <v>89554</v>
      </c>
      <c r="B3827" s="6" t="s">
        <v>10401</v>
      </c>
      <c r="C3827" s="6" t="s">
        <v>40</v>
      </c>
      <c r="D3827" s="6" t="s">
        <v>108</v>
      </c>
      <c r="E3827" s="487">
        <v>31.01</v>
      </c>
      <c r="F3827" s="487">
        <v>3.72</v>
      </c>
      <c r="G3827" s="487">
        <v>27.29</v>
      </c>
      <c r="H3827" s="487">
        <v>0</v>
      </c>
      <c r="I3827" s="487">
        <v>0</v>
      </c>
      <c r="J3827" s="487">
        <v>0</v>
      </c>
    </row>
    <row r="3828" spans="1:10" x14ac:dyDescent="0.25">
      <c r="A3828" s="487">
        <v>89555</v>
      </c>
      <c r="B3828" s="6" t="s">
        <v>10402</v>
      </c>
      <c r="C3828" s="6" t="s">
        <v>40</v>
      </c>
      <c r="D3828" s="6" t="s">
        <v>108</v>
      </c>
      <c r="E3828" s="487">
        <v>23.1</v>
      </c>
      <c r="F3828" s="487">
        <v>2.4900000000000002</v>
      </c>
      <c r="G3828" s="487">
        <v>20.61</v>
      </c>
      <c r="H3828" s="487">
        <v>0</v>
      </c>
      <c r="I3828" s="487">
        <v>0</v>
      </c>
      <c r="J3828" s="487">
        <v>0</v>
      </c>
    </row>
    <row r="3829" spans="1:10" x14ac:dyDescent="0.25">
      <c r="A3829" s="487">
        <v>89556</v>
      </c>
      <c r="B3829" s="6" t="s">
        <v>10403</v>
      </c>
      <c r="C3829" s="6" t="s">
        <v>40</v>
      </c>
      <c r="D3829" s="6" t="s">
        <v>108</v>
      </c>
      <c r="E3829" s="487">
        <v>44.04</v>
      </c>
      <c r="F3829" s="487">
        <v>3.71</v>
      </c>
      <c r="G3829" s="487">
        <v>40.33</v>
      </c>
      <c r="H3829" s="487">
        <v>0</v>
      </c>
      <c r="I3829" s="487">
        <v>0</v>
      </c>
      <c r="J3829" s="487">
        <v>0</v>
      </c>
    </row>
    <row r="3830" spans="1:10" x14ac:dyDescent="0.25">
      <c r="A3830" s="487">
        <v>89557</v>
      </c>
      <c r="B3830" s="6" t="s">
        <v>10404</v>
      </c>
      <c r="C3830" s="6" t="s">
        <v>40</v>
      </c>
      <c r="D3830" s="6" t="s">
        <v>108</v>
      </c>
      <c r="E3830" s="487">
        <v>34.93</v>
      </c>
      <c r="F3830" s="487">
        <v>3.21</v>
      </c>
      <c r="G3830" s="487">
        <v>31.72</v>
      </c>
      <c r="H3830" s="487">
        <v>0</v>
      </c>
      <c r="I3830" s="487">
        <v>0</v>
      </c>
      <c r="J3830" s="487">
        <v>0</v>
      </c>
    </row>
    <row r="3831" spans="1:10" x14ac:dyDescent="0.25">
      <c r="A3831" s="487">
        <v>89558</v>
      </c>
      <c r="B3831" s="6" t="s">
        <v>10405</v>
      </c>
      <c r="C3831" s="6" t="s">
        <v>40</v>
      </c>
      <c r="D3831" s="6" t="s">
        <v>108</v>
      </c>
      <c r="E3831" s="487">
        <v>10.47</v>
      </c>
      <c r="F3831" s="487">
        <v>3</v>
      </c>
      <c r="G3831" s="487">
        <v>7.47</v>
      </c>
      <c r="H3831" s="487">
        <v>0</v>
      </c>
      <c r="I3831" s="487">
        <v>0</v>
      </c>
      <c r="J3831" s="487">
        <v>0</v>
      </c>
    </row>
    <row r="3832" spans="1:10" x14ac:dyDescent="0.25">
      <c r="A3832" s="487">
        <v>89559</v>
      </c>
      <c r="B3832" s="6" t="s">
        <v>10406</v>
      </c>
      <c r="C3832" s="6" t="s">
        <v>40</v>
      </c>
      <c r="D3832" s="6" t="s">
        <v>108</v>
      </c>
      <c r="E3832" s="487">
        <v>73.88</v>
      </c>
      <c r="F3832" s="487">
        <v>3.71</v>
      </c>
      <c r="G3832" s="487">
        <v>70.17</v>
      </c>
      <c r="H3832" s="487">
        <v>0</v>
      </c>
      <c r="I3832" s="487">
        <v>0</v>
      </c>
      <c r="J3832" s="487">
        <v>0</v>
      </c>
    </row>
    <row r="3833" spans="1:10" x14ac:dyDescent="0.25">
      <c r="A3833" s="487">
        <v>89560</v>
      </c>
      <c r="B3833" s="6" t="s">
        <v>10407</v>
      </c>
      <c r="C3833" s="6" t="s">
        <v>40</v>
      </c>
      <c r="D3833" s="6" t="s">
        <v>108</v>
      </c>
      <c r="E3833" s="487">
        <v>37.36</v>
      </c>
      <c r="F3833" s="487">
        <v>2.99</v>
      </c>
      <c r="G3833" s="487">
        <v>34.369999999999997</v>
      </c>
      <c r="H3833" s="487">
        <v>0</v>
      </c>
      <c r="I3833" s="487">
        <v>0</v>
      </c>
      <c r="J3833" s="487">
        <v>0</v>
      </c>
    </row>
    <row r="3834" spans="1:10" x14ac:dyDescent="0.25">
      <c r="A3834" s="487">
        <v>89561</v>
      </c>
      <c r="B3834" s="6" t="s">
        <v>10408</v>
      </c>
      <c r="C3834" s="6" t="s">
        <v>40</v>
      </c>
      <c r="D3834" s="6" t="s">
        <v>108</v>
      </c>
      <c r="E3834" s="487">
        <v>16.22</v>
      </c>
      <c r="F3834" s="487">
        <v>2.73</v>
      </c>
      <c r="G3834" s="487">
        <v>13.49</v>
      </c>
      <c r="H3834" s="487">
        <v>0</v>
      </c>
      <c r="I3834" s="487">
        <v>0</v>
      </c>
      <c r="J3834" s="487">
        <v>0</v>
      </c>
    </row>
    <row r="3835" spans="1:10" x14ac:dyDescent="0.25">
      <c r="A3835" s="487">
        <v>89562</v>
      </c>
      <c r="B3835" s="6" t="s">
        <v>10409</v>
      </c>
      <c r="C3835" s="6" t="s">
        <v>40</v>
      </c>
      <c r="D3835" s="6" t="s">
        <v>108</v>
      </c>
      <c r="E3835" s="487">
        <v>11.13</v>
      </c>
      <c r="F3835" s="487">
        <v>2.75</v>
      </c>
      <c r="G3835" s="487">
        <v>8.3800000000000008</v>
      </c>
      <c r="H3835" s="487">
        <v>0</v>
      </c>
      <c r="I3835" s="487">
        <v>0</v>
      </c>
      <c r="J3835" s="487">
        <v>0</v>
      </c>
    </row>
    <row r="3836" spans="1:10" x14ac:dyDescent="0.25">
      <c r="A3836" s="487">
        <v>89563</v>
      </c>
      <c r="B3836" s="6" t="s">
        <v>10410</v>
      </c>
      <c r="C3836" s="6" t="s">
        <v>40</v>
      </c>
      <c r="D3836" s="6" t="s">
        <v>108</v>
      </c>
      <c r="E3836" s="487">
        <v>38.130000000000003</v>
      </c>
      <c r="F3836" s="487">
        <v>3.49</v>
      </c>
      <c r="G3836" s="487">
        <v>34.64</v>
      </c>
      <c r="H3836" s="487">
        <v>0</v>
      </c>
      <c r="I3836" s="487">
        <v>0</v>
      </c>
      <c r="J3836" s="487">
        <v>0</v>
      </c>
    </row>
    <row r="3837" spans="1:10" x14ac:dyDescent="0.25">
      <c r="A3837" s="487">
        <v>89564</v>
      </c>
      <c r="B3837" s="6" t="s">
        <v>10411</v>
      </c>
      <c r="C3837" s="6" t="s">
        <v>40</v>
      </c>
      <c r="D3837" s="6" t="s">
        <v>108</v>
      </c>
      <c r="E3837" s="487">
        <v>16.75</v>
      </c>
      <c r="F3837" s="487">
        <v>2.74</v>
      </c>
      <c r="G3837" s="487">
        <v>14.01</v>
      </c>
      <c r="H3837" s="487">
        <v>0</v>
      </c>
      <c r="I3837" s="487">
        <v>0</v>
      </c>
      <c r="J3837" s="487">
        <v>0</v>
      </c>
    </row>
    <row r="3838" spans="1:10" x14ac:dyDescent="0.25">
      <c r="A3838" s="487">
        <v>89565</v>
      </c>
      <c r="B3838" s="6" t="s">
        <v>10412</v>
      </c>
      <c r="C3838" s="6" t="s">
        <v>40</v>
      </c>
      <c r="D3838" s="6" t="s">
        <v>108</v>
      </c>
      <c r="E3838" s="487">
        <v>61.53</v>
      </c>
      <c r="F3838" s="487">
        <v>5.43</v>
      </c>
      <c r="G3838" s="487">
        <v>56.1</v>
      </c>
      <c r="H3838" s="487">
        <v>0</v>
      </c>
      <c r="I3838" s="487">
        <v>0</v>
      </c>
      <c r="J3838" s="487">
        <v>0</v>
      </c>
    </row>
    <row r="3839" spans="1:10" x14ac:dyDescent="0.25">
      <c r="A3839" s="487">
        <v>89566</v>
      </c>
      <c r="B3839" s="6" t="s">
        <v>10413</v>
      </c>
      <c r="C3839" s="6" t="s">
        <v>40</v>
      </c>
      <c r="D3839" s="6" t="s">
        <v>108</v>
      </c>
      <c r="E3839" s="487">
        <v>52.07</v>
      </c>
      <c r="F3839" s="487">
        <v>5.43</v>
      </c>
      <c r="G3839" s="487">
        <v>46.64</v>
      </c>
      <c r="H3839" s="487">
        <v>0</v>
      </c>
      <c r="I3839" s="487">
        <v>0</v>
      </c>
      <c r="J3839" s="487">
        <v>0</v>
      </c>
    </row>
    <row r="3840" spans="1:10" x14ac:dyDescent="0.25">
      <c r="A3840" s="487">
        <v>89567</v>
      </c>
      <c r="B3840" s="6" t="s">
        <v>10414</v>
      </c>
      <c r="C3840" s="6" t="s">
        <v>40</v>
      </c>
      <c r="D3840" s="6" t="s">
        <v>108</v>
      </c>
      <c r="E3840" s="487">
        <v>88.29</v>
      </c>
      <c r="F3840" s="487">
        <v>7.44</v>
      </c>
      <c r="G3840" s="487">
        <v>80.849999999999994</v>
      </c>
      <c r="H3840" s="487">
        <v>0</v>
      </c>
      <c r="I3840" s="487">
        <v>0</v>
      </c>
      <c r="J3840" s="487">
        <v>0</v>
      </c>
    </row>
    <row r="3841" spans="1:10" x14ac:dyDescent="0.25">
      <c r="A3841" s="487">
        <v>89568</v>
      </c>
      <c r="B3841" s="6" t="s">
        <v>10415</v>
      </c>
      <c r="C3841" s="6" t="s">
        <v>40</v>
      </c>
      <c r="D3841" s="6" t="s">
        <v>108</v>
      </c>
      <c r="E3841" s="487">
        <v>34.630000000000003</v>
      </c>
      <c r="F3841" s="487">
        <v>2.99</v>
      </c>
      <c r="G3841" s="487">
        <v>31.64</v>
      </c>
      <c r="H3841" s="487">
        <v>0</v>
      </c>
      <c r="I3841" s="487">
        <v>0</v>
      </c>
      <c r="J3841" s="487">
        <v>0</v>
      </c>
    </row>
    <row r="3842" spans="1:10" x14ac:dyDescent="0.25">
      <c r="A3842" s="487">
        <v>89569</v>
      </c>
      <c r="B3842" s="6" t="s">
        <v>10416</v>
      </c>
      <c r="C3842" s="6" t="s">
        <v>40</v>
      </c>
      <c r="D3842" s="6" t="s">
        <v>108</v>
      </c>
      <c r="E3842" s="487">
        <v>103.3</v>
      </c>
      <c r="F3842" s="487">
        <v>6.76</v>
      </c>
      <c r="G3842" s="487">
        <v>96.54</v>
      </c>
      <c r="H3842" s="487">
        <v>0</v>
      </c>
      <c r="I3842" s="487">
        <v>0</v>
      </c>
      <c r="J3842" s="487">
        <v>0</v>
      </c>
    </row>
    <row r="3843" spans="1:10" x14ac:dyDescent="0.25">
      <c r="A3843" s="487">
        <v>89570</v>
      </c>
      <c r="B3843" s="6" t="s">
        <v>10417</v>
      </c>
      <c r="C3843" s="6" t="s">
        <v>40</v>
      </c>
      <c r="D3843" s="6" t="s">
        <v>108</v>
      </c>
      <c r="E3843" s="487">
        <v>12.28</v>
      </c>
      <c r="F3843" s="487">
        <v>2.85</v>
      </c>
      <c r="G3843" s="487">
        <v>9.43</v>
      </c>
      <c r="H3843" s="487">
        <v>0</v>
      </c>
      <c r="I3843" s="487">
        <v>0</v>
      </c>
      <c r="J3843" s="487">
        <v>0</v>
      </c>
    </row>
    <row r="3844" spans="1:10" x14ac:dyDescent="0.25">
      <c r="A3844" s="487">
        <v>89571</v>
      </c>
      <c r="B3844" s="6" t="s">
        <v>10418</v>
      </c>
      <c r="C3844" s="6" t="s">
        <v>40</v>
      </c>
      <c r="D3844" s="6" t="s">
        <v>108</v>
      </c>
      <c r="E3844" s="487">
        <v>76.37</v>
      </c>
      <c r="F3844" s="487">
        <v>7.44</v>
      </c>
      <c r="G3844" s="487">
        <v>68.930000000000007</v>
      </c>
      <c r="H3844" s="487">
        <v>0</v>
      </c>
      <c r="I3844" s="487">
        <v>0</v>
      </c>
      <c r="J3844" s="487">
        <v>0</v>
      </c>
    </row>
    <row r="3845" spans="1:10" x14ac:dyDescent="0.25">
      <c r="A3845" s="487">
        <v>89572</v>
      </c>
      <c r="B3845" s="6" t="s">
        <v>10419</v>
      </c>
      <c r="C3845" s="6" t="s">
        <v>40</v>
      </c>
      <c r="D3845" s="6" t="s">
        <v>108</v>
      </c>
      <c r="E3845" s="487">
        <v>9.35</v>
      </c>
      <c r="F3845" s="487">
        <v>2.75</v>
      </c>
      <c r="G3845" s="487">
        <v>6.6</v>
      </c>
      <c r="H3845" s="487">
        <v>0</v>
      </c>
      <c r="I3845" s="487">
        <v>0</v>
      </c>
      <c r="J3845" s="487">
        <v>0</v>
      </c>
    </row>
    <row r="3846" spans="1:10" x14ac:dyDescent="0.25">
      <c r="A3846" s="487">
        <v>89573</v>
      </c>
      <c r="B3846" s="6" t="s">
        <v>10420</v>
      </c>
      <c r="C3846" s="6" t="s">
        <v>40</v>
      </c>
      <c r="D3846" s="6" t="s">
        <v>108</v>
      </c>
      <c r="E3846" s="487">
        <v>84</v>
      </c>
      <c r="F3846" s="487">
        <v>6.76</v>
      </c>
      <c r="G3846" s="487">
        <v>77.239999999999995</v>
      </c>
      <c r="H3846" s="487">
        <v>0</v>
      </c>
      <c r="I3846" s="487">
        <v>0</v>
      </c>
      <c r="J3846" s="487">
        <v>0</v>
      </c>
    </row>
    <row r="3847" spans="1:10" x14ac:dyDescent="0.25">
      <c r="A3847" s="487">
        <v>89574</v>
      </c>
      <c r="B3847" s="6" t="s">
        <v>10421</v>
      </c>
      <c r="C3847" s="6" t="s">
        <v>40</v>
      </c>
      <c r="D3847" s="6" t="s">
        <v>108</v>
      </c>
      <c r="E3847" s="487">
        <v>170.82</v>
      </c>
      <c r="F3847" s="487">
        <v>11.17</v>
      </c>
      <c r="G3847" s="487">
        <v>159.65</v>
      </c>
      <c r="H3847" s="487">
        <v>0</v>
      </c>
      <c r="I3847" s="487">
        <v>0</v>
      </c>
      <c r="J3847" s="487">
        <v>0</v>
      </c>
    </row>
    <row r="3848" spans="1:10" x14ac:dyDescent="0.25">
      <c r="A3848" s="487">
        <v>89575</v>
      </c>
      <c r="B3848" s="6" t="s">
        <v>10422</v>
      </c>
      <c r="C3848" s="6" t="s">
        <v>40</v>
      </c>
      <c r="D3848" s="6" t="s">
        <v>108</v>
      </c>
      <c r="E3848" s="487">
        <v>12.43</v>
      </c>
      <c r="F3848" s="487">
        <v>3.68</v>
      </c>
      <c r="G3848" s="487">
        <v>8.75</v>
      </c>
      <c r="H3848" s="487">
        <v>0</v>
      </c>
      <c r="I3848" s="487">
        <v>0</v>
      </c>
      <c r="J3848" s="487">
        <v>0</v>
      </c>
    </row>
    <row r="3849" spans="1:10" x14ac:dyDescent="0.25">
      <c r="A3849" s="487">
        <v>89577</v>
      </c>
      <c r="B3849" s="6" t="s">
        <v>10423</v>
      </c>
      <c r="C3849" s="6" t="s">
        <v>40</v>
      </c>
      <c r="D3849" s="6" t="s">
        <v>108</v>
      </c>
      <c r="E3849" s="487">
        <v>39.47</v>
      </c>
      <c r="F3849" s="487">
        <v>3.66</v>
      </c>
      <c r="G3849" s="487">
        <v>35.81</v>
      </c>
      <c r="H3849" s="487">
        <v>0</v>
      </c>
      <c r="I3849" s="487">
        <v>0</v>
      </c>
      <c r="J3849" s="487">
        <v>0</v>
      </c>
    </row>
    <row r="3850" spans="1:10" x14ac:dyDescent="0.25">
      <c r="A3850" s="487">
        <v>89579</v>
      </c>
      <c r="B3850" s="6" t="s">
        <v>10424</v>
      </c>
      <c r="C3850" s="6" t="s">
        <v>40</v>
      </c>
      <c r="D3850" s="6" t="s">
        <v>108</v>
      </c>
      <c r="E3850" s="487">
        <v>12.58</v>
      </c>
      <c r="F3850" s="487">
        <v>2.85</v>
      </c>
      <c r="G3850" s="487">
        <v>9.73</v>
      </c>
      <c r="H3850" s="487">
        <v>0</v>
      </c>
      <c r="I3850" s="487">
        <v>0</v>
      </c>
      <c r="J3850" s="487">
        <v>0</v>
      </c>
    </row>
    <row r="3851" spans="1:10" x14ac:dyDescent="0.25">
      <c r="A3851" s="487">
        <v>89581</v>
      </c>
      <c r="B3851" s="6" t="s">
        <v>10425</v>
      </c>
      <c r="C3851" s="6" t="s">
        <v>40</v>
      </c>
      <c r="D3851" s="6" t="s">
        <v>108</v>
      </c>
      <c r="E3851" s="487">
        <v>36.869999999999997</v>
      </c>
      <c r="F3851" s="487">
        <v>7.53</v>
      </c>
      <c r="G3851" s="487">
        <v>29.34</v>
      </c>
      <c r="H3851" s="487">
        <v>0</v>
      </c>
      <c r="I3851" s="487">
        <v>0</v>
      </c>
      <c r="J3851" s="487">
        <v>0</v>
      </c>
    </row>
    <row r="3852" spans="1:10" x14ac:dyDescent="0.25">
      <c r="A3852" s="487">
        <v>89582</v>
      </c>
      <c r="B3852" s="6" t="s">
        <v>10426</v>
      </c>
      <c r="C3852" s="6" t="s">
        <v>40</v>
      </c>
      <c r="D3852" s="6" t="s">
        <v>108</v>
      </c>
      <c r="E3852" s="487">
        <v>37.39</v>
      </c>
      <c r="F3852" s="487">
        <v>7.53</v>
      </c>
      <c r="G3852" s="487">
        <v>29.86</v>
      </c>
      <c r="H3852" s="487">
        <v>0</v>
      </c>
      <c r="I3852" s="487">
        <v>0</v>
      </c>
      <c r="J3852" s="487">
        <v>0</v>
      </c>
    </row>
    <row r="3853" spans="1:10" x14ac:dyDescent="0.25">
      <c r="A3853" s="487">
        <v>89583</v>
      </c>
      <c r="B3853" s="6" t="s">
        <v>10427</v>
      </c>
      <c r="C3853" s="6" t="s">
        <v>40</v>
      </c>
      <c r="D3853" s="6" t="s">
        <v>108</v>
      </c>
      <c r="E3853" s="487">
        <v>47.03</v>
      </c>
      <c r="F3853" s="487">
        <v>7.53</v>
      </c>
      <c r="G3853" s="487">
        <v>39.5</v>
      </c>
      <c r="H3853" s="487">
        <v>0</v>
      </c>
      <c r="I3853" s="487">
        <v>0</v>
      </c>
      <c r="J3853" s="487">
        <v>0</v>
      </c>
    </row>
    <row r="3854" spans="1:10" x14ac:dyDescent="0.25">
      <c r="A3854" s="487">
        <v>89584</v>
      </c>
      <c r="B3854" s="6" t="s">
        <v>10428</v>
      </c>
      <c r="C3854" s="6" t="s">
        <v>40</v>
      </c>
      <c r="D3854" s="6" t="s">
        <v>108</v>
      </c>
      <c r="E3854" s="487">
        <v>48.13</v>
      </c>
      <c r="F3854" s="487">
        <v>11.83</v>
      </c>
      <c r="G3854" s="487">
        <v>36.299999999999997</v>
      </c>
      <c r="H3854" s="487">
        <v>0</v>
      </c>
      <c r="I3854" s="487">
        <v>0</v>
      </c>
      <c r="J3854" s="487">
        <v>0</v>
      </c>
    </row>
    <row r="3855" spans="1:10" x14ac:dyDescent="0.25">
      <c r="A3855" s="487">
        <v>89585</v>
      </c>
      <c r="B3855" s="6" t="s">
        <v>10429</v>
      </c>
      <c r="C3855" s="6" t="s">
        <v>40</v>
      </c>
      <c r="D3855" s="6" t="s">
        <v>108</v>
      </c>
      <c r="E3855" s="487">
        <v>49.3</v>
      </c>
      <c r="F3855" s="487">
        <v>11.83</v>
      </c>
      <c r="G3855" s="487">
        <v>37.47</v>
      </c>
      <c r="H3855" s="487">
        <v>0</v>
      </c>
      <c r="I3855" s="487">
        <v>0</v>
      </c>
      <c r="J3855" s="487">
        <v>0</v>
      </c>
    </row>
    <row r="3856" spans="1:10" x14ac:dyDescent="0.25">
      <c r="A3856" s="487">
        <v>89587</v>
      </c>
      <c r="B3856" s="6" t="s">
        <v>10430</v>
      </c>
      <c r="C3856" s="6" t="s">
        <v>40</v>
      </c>
      <c r="D3856" s="6" t="s">
        <v>108</v>
      </c>
      <c r="E3856" s="487">
        <v>54.34</v>
      </c>
      <c r="F3856" s="487">
        <v>11.83</v>
      </c>
      <c r="G3856" s="487">
        <v>42.51</v>
      </c>
      <c r="H3856" s="487">
        <v>0</v>
      </c>
      <c r="I3856" s="487">
        <v>0</v>
      </c>
      <c r="J3856" s="487">
        <v>0</v>
      </c>
    </row>
    <row r="3857" spans="1:10" x14ac:dyDescent="0.25">
      <c r="A3857" s="487">
        <v>89590</v>
      </c>
      <c r="B3857" s="6" t="s">
        <v>10431</v>
      </c>
      <c r="C3857" s="6" t="s">
        <v>40</v>
      </c>
      <c r="D3857" s="6" t="s">
        <v>108</v>
      </c>
      <c r="E3857" s="487">
        <v>146.08000000000001</v>
      </c>
      <c r="F3857" s="487">
        <v>20.45</v>
      </c>
      <c r="G3857" s="487">
        <v>125.63</v>
      </c>
      <c r="H3857" s="487">
        <v>0</v>
      </c>
      <c r="I3857" s="487">
        <v>0</v>
      </c>
      <c r="J3857" s="487">
        <v>0</v>
      </c>
    </row>
    <row r="3858" spans="1:10" x14ac:dyDescent="0.25">
      <c r="A3858" s="487">
        <v>89591</v>
      </c>
      <c r="B3858" s="6" t="s">
        <v>10432</v>
      </c>
      <c r="C3858" s="6" t="s">
        <v>40</v>
      </c>
      <c r="D3858" s="6" t="s">
        <v>108</v>
      </c>
      <c r="E3858" s="487">
        <v>142.49</v>
      </c>
      <c r="F3858" s="487">
        <v>20.45</v>
      </c>
      <c r="G3858" s="487">
        <v>122.04</v>
      </c>
      <c r="H3858" s="487">
        <v>0</v>
      </c>
      <c r="I3858" s="487">
        <v>0</v>
      </c>
      <c r="J3858" s="487">
        <v>0</v>
      </c>
    </row>
    <row r="3859" spans="1:10" x14ac:dyDescent="0.25">
      <c r="A3859" s="487">
        <v>89592</v>
      </c>
      <c r="B3859" s="6" t="s">
        <v>10433</v>
      </c>
      <c r="C3859" s="6" t="s">
        <v>40</v>
      </c>
      <c r="D3859" s="6" t="s">
        <v>108</v>
      </c>
      <c r="E3859" s="487">
        <v>174.06</v>
      </c>
      <c r="F3859" s="487">
        <v>20.440000000000001</v>
      </c>
      <c r="G3859" s="487">
        <v>153.62</v>
      </c>
      <c r="H3859" s="487">
        <v>0</v>
      </c>
      <c r="I3859" s="487">
        <v>0</v>
      </c>
      <c r="J3859" s="487">
        <v>0</v>
      </c>
    </row>
    <row r="3860" spans="1:10" x14ac:dyDescent="0.25">
      <c r="A3860" s="487">
        <v>89593</v>
      </c>
      <c r="B3860" s="6" t="s">
        <v>10434</v>
      </c>
      <c r="C3860" s="6" t="s">
        <v>40</v>
      </c>
      <c r="D3860" s="6" t="s">
        <v>108</v>
      </c>
      <c r="E3860" s="487">
        <v>26.64</v>
      </c>
      <c r="F3860" s="487">
        <v>3.17</v>
      </c>
      <c r="G3860" s="487">
        <v>23.47</v>
      </c>
      <c r="H3860" s="487">
        <v>0</v>
      </c>
      <c r="I3860" s="487">
        <v>0</v>
      </c>
      <c r="J3860" s="487">
        <v>0</v>
      </c>
    </row>
    <row r="3861" spans="1:10" x14ac:dyDescent="0.25">
      <c r="A3861" s="487">
        <v>89594</v>
      </c>
      <c r="B3861" s="6" t="s">
        <v>10435</v>
      </c>
      <c r="C3861" s="6" t="s">
        <v>40</v>
      </c>
      <c r="D3861" s="6" t="s">
        <v>108</v>
      </c>
      <c r="E3861" s="487">
        <v>38.43</v>
      </c>
      <c r="F3861" s="487">
        <v>3.66</v>
      </c>
      <c r="G3861" s="487">
        <v>34.770000000000003</v>
      </c>
      <c r="H3861" s="487">
        <v>0</v>
      </c>
      <c r="I3861" s="487">
        <v>0</v>
      </c>
      <c r="J3861" s="487">
        <v>0</v>
      </c>
    </row>
    <row r="3862" spans="1:10" x14ac:dyDescent="0.25">
      <c r="A3862" s="487">
        <v>89595</v>
      </c>
      <c r="B3862" s="6" t="s">
        <v>10436</v>
      </c>
      <c r="C3862" s="6" t="s">
        <v>40</v>
      </c>
      <c r="D3862" s="6" t="s">
        <v>108</v>
      </c>
      <c r="E3862" s="487">
        <v>15.52</v>
      </c>
      <c r="F3862" s="487">
        <v>3.08</v>
      </c>
      <c r="G3862" s="487">
        <v>12.44</v>
      </c>
      <c r="H3862" s="487">
        <v>0</v>
      </c>
      <c r="I3862" s="487">
        <v>0</v>
      </c>
      <c r="J3862" s="487">
        <v>0</v>
      </c>
    </row>
    <row r="3863" spans="1:10" x14ac:dyDescent="0.25">
      <c r="A3863" s="487">
        <v>89596</v>
      </c>
      <c r="B3863" s="6" t="s">
        <v>10437</v>
      </c>
      <c r="C3863" s="6" t="s">
        <v>40</v>
      </c>
      <c r="D3863" s="6" t="s">
        <v>108</v>
      </c>
      <c r="E3863" s="487">
        <v>11.21</v>
      </c>
      <c r="F3863" s="487">
        <v>3.18</v>
      </c>
      <c r="G3863" s="487">
        <v>8.0299999999999994</v>
      </c>
      <c r="H3863" s="487">
        <v>0</v>
      </c>
      <c r="I3863" s="487">
        <v>0</v>
      </c>
      <c r="J3863" s="487">
        <v>0</v>
      </c>
    </row>
    <row r="3864" spans="1:10" x14ac:dyDescent="0.25">
      <c r="A3864" s="487">
        <v>89597</v>
      </c>
      <c r="B3864" s="6" t="s">
        <v>10438</v>
      </c>
      <c r="C3864" s="6" t="s">
        <v>40</v>
      </c>
      <c r="D3864" s="6" t="s">
        <v>108</v>
      </c>
      <c r="E3864" s="487">
        <v>24.3</v>
      </c>
      <c r="F3864" s="487">
        <v>4.33</v>
      </c>
      <c r="G3864" s="487">
        <v>19.97</v>
      </c>
      <c r="H3864" s="487">
        <v>0</v>
      </c>
      <c r="I3864" s="487">
        <v>0</v>
      </c>
      <c r="J3864" s="487">
        <v>0</v>
      </c>
    </row>
    <row r="3865" spans="1:10" x14ac:dyDescent="0.25">
      <c r="A3865" s="487">
        <v>89598</v>
      </c>
      <c r="B3865" s="6" t="s">
        <v>10439</v>
      </c>
      <c r="C3865" s="6" t="s">
        <v>40</v>
      </c>
      <c r="D3865" s="6" t="s">
        <v>108</v>
      </c>
      <c r="E3865" s="487">
        <v>53.24</v>
      </c>
      <c r="F3865" s="487">
        <v>4.32</v>
      </c>
      <c r="G3865" s="487">
        <v>48.92</v>
      </c>
      <c r="H3865" s="487">
        <v>0</v>
      </c>
      <c r="I3865" s="487">
        <v>0</v>
      </c>
      <c r="J3865" s="487">
        <v>0</v>
      </c>
    </row>
    <row r="3866" spans="1:10" x14ac:dyDescent="0.25">
      <c r="A3866" s="487">
        <v>89599</v>
      </c>
      <c r="B3866" s="6" t="s">
        <v>10440</v>
      </c>
      <c r="C3866" s="6" t="s">
        <v>40</v>
      </c>
      <c r="D3866" s="6" t="s">
        <v>108</v>
      </c>
      <c r="E3866" s="487">
        <v>27.33</v>
      </c>
      <c r="F3866" s="487">
        <v>5.0199999999999996</v>
      </c>
      <c r="G3866" s="487">
        <v>22.31</v>
      </c>
      <c r="H3866" s="487">
        <v>0</v>
      </c>
      <c r="I3866" s="487">
        <v>0</v>
      </c>
      <c r="J3866" s="487">
        <v>0</v>
      </c>
    </row>
    <row r="3867" spans="1:10" x14ac:dyDescent="0.25">
      <c r="A3867" s="487">
        <v>89600</v>
      </c>
      <c r="B3867" s="6" t="s">
        <v>10441</v>
      </c>
      <c r="C3867" s="6" t="s">
        <v>40</v>
      </c>
      <c r="D3867" s="6" t="s">
        <v>108</v>
      </c>
      <c r="E3867" s="487">
        <v>28</v>
      </c>
      <c r="F3867" s="487">
        <v>5.0199999999999996</v>
      </c>
      <c r="G3867" s="487">
        <v>22.98</v>
      </c>
      <c r="H3867" s="487">
        <v>0</v>
      </c>
      <c r="I3867" s="487">
        <v>0</v>
      </c>
      <c r="J3867" s="487">
        <v>0</v>
      </c>
    </row>
    <row r="3868" spans="1:10" x14ac:dyDescent="0.25">
      <c r="A3868" s="487">
        <v>89605</v>
      </c>
      <c r="B3868" s="6" t="s">
        <v>10442</v>
      </c>
      <c r="C3868" s="6" t="s">
        <v>40</v>
      </c>
      <c r="D3868" s="6" t="s">
        <v>108</v>
      </c>
      <c r="E3868" s="487">
        <v>22.12</v>
      </c>
      <c r="F3868" s="487">
        <v>4</v>
      </c>
      <c r="G3868" s="487">
        <v>18.12</v>
      </c>
      <c r="H3868" s="487">
        <v>0</v>
      </c>
      <c r="I3868" s="487">
        <v>0</v>
      </c>
      <c r="J3868" s="487">
        <v>0</v>
      </c>
    </row>
    <row r="3869" spans="1:10" x14ac:dyDescent="0.25">
      <c r="A3869" s="487">
        <v>89609</v>
      </c>
      <c r="B3869" s="6" t="s">
        <v>10443</v>
      </c>
      <c r="C3869" s="6" t="s">
        <v>40</v>
      </c>
      <c r="D3869" s="6" t="s">
        <v>108</v>
      </c>
      <c r="E3869" s="487">
        <v>89.71</v>
      </c>
      <c r="F3869" s="487">
        <v>4.32</v>
      </c>
      <c r="G3869" s="487">
        <v>85.39</v>
      </c>
      <c r="H3869" s="487">
        <v>0</v>
      </c>
      <c r="I3869" s="487">
        <v>0</v>
      </c>
      <c r="J3869" s="487">
        <v>0</v>
      </c>
    </row>
    <row r="3870" spans="1:10" x14ac:dyDescent="0.25">
      <c r="A3870" s="487">
        <v>89610</v>
      </c>
      <c r="B3870" s="6" t="s">
        <v>10444</v>
      </c>
      <c r="C3870" s="6" t="s">
        <v>40</v>
      </c>
      <c r="D3870" s="6" t="s">
        <v>108</v>
      </c>
      <c r="E3870" s="487">
        <v>20.94</v>
      </c>
      <c r="F3870" s="487">
        <v>4</v>
      </c>
      <c r="G3870" s="487">
        <v>16.940000000000001</v>
      </c>
      <c r="H3870" s="487">
        <v>0</v>
      </c>
      <c r="I3870" s="487">
        <v>0</v>
      </c>
      <c r="J3870" s="487">
        <v>0</v>
      </c>
    </row>
    <row r="3871" spans="1:10" x14ac:dyDescent="0.25">
      <c r="A3871" s="487">
        <v>89611</v>
      </c>
      <c r="B3871" s="6" t="s">
        <v>10445</v>
      </c>
      <c r="C3871" s="6" t="s">
        <v>40</v>
      </c>
      <c r="D3871" s="6" t="s">
        <v>108</v>
      </c>
      <c r="E3871" s="487">
        <v>34.409999999999997</v>
      </c>
      <c r="F3871" s="487">
        <v>5.31</v>
      </c>
      <c r="G3871" s="487">
        <v>29.1</v>
      </c>
      <c r="H3871" s="487">
        <v>0</v>
      </c>
      <c r="I3871" s="487">
        <v>0</v>
      </c>
      <c r="J3871" s="487">
        <v>0</v>
      </c>
    </row>
    <row r="3872" spans="1:10" x14ac:dyDescent="0.25">
      <c r="A3872" s="487">
        <v>89612</v>
      </c>
      <c r="B3872" s="6" t="s">
        <v>10446</v>
      </c>
      <c r="C3872" s="6" t="s">
        <v>40</v>
      </c>
      <c r="D3872" s="6" t="s">
        <v>108</v>
      </c>
      <c r="E3872" s="487">
        <v>176.18</v>
      </c>
      <c r="F3872" s="487">
        <v>5.3</v>
      </c>
      <c r="G3872" s="487">
        <v>170.88</v>
      </c>
      <c r="H3872" s="487">
        <v>0</v>
      </c>
      <c r="I3872" s="487">
        <v>0</v>
      </c>
      <c r="J3872" s="487">
        <v>0</v>
      </c>
    </row>
    <row r="3873" spans="1:10" x14ac:dyDescent="0.25">
      <c r="A3873" s="487">
        <v>89613</v>
      </c>
      <c r="B3873" s="6" t="s">
        <v>2738</v>
      </c>
      <c r="C3873" s="6" t="s">
        <v>40</v>
      </c>
      <c r="D3873" s="6" t="s">
        <v>108</v>
      </c>
      <c r="E3873" s="487">
        <v>32.71</v>
      </c>
      <c r="F3873" s="487">
        <v>4.82</v>
      </c>
      <c r="G3873" s="487">
        <v>27.89</v>
      </c>
      <c r="H3873" s="487">
        <v>0</v>
      </c>
      <c r="I3873" s="487">
        <v>0</v>
      </c>
      <c r="J3873" s="487">
        <v>0</v>
      </c>
    </row>
    <row r="3874" spans="1:10" x14ac:dyDescent="0.25">
      <c r="A3874" s="487">
        <v>89614</v>
      </c>
      <c r="B3874" s="6" t="s">
        <v>10447</v>
      </c>
      <c r="C3874" s="6" t="s">
        <v>40</v>
      </c>
      <c r="D3874" s="6" t="s">
        <v>108</v>
      </c>
      <c r="E3874" s="487">
        <v>63.92</v>
      </c>
      <c r="F3874" s="487">
        <v>5.95</v>
      </c>
      <c r="G3874" s="487">
        <v>57.97</v>
      </c>
      <c r="H3874" s="487">
        <v>0</v>
      </c>
      <c r="I3874" s="487">
        <v>0</v>
      </c>
      <c r="J3874" s="487">
        <v>0</v>
      </c>
    </row>
    <row r="3875" spans="1:10" x14ac:dyDescent="0.25">
      <c r="A3875" s="487">
        <v>89615</v>
      </c>
      <c r="B3875" s="6" t="s">
        <v>10448</v>
      </c>
      <c r="C3875" s="6" t="s">
        <v>40</v>
      </c>
      <c r="D3875" s="6" t="s">
        <v>108</v>
      </c>
      <c r="E3875" s="487">
        <v>208.07</v>
      </c>
      <c r="F3875" s="487">
        <v>5.95</v>
      </c>
      <c r="G3875" s="487">
        <v>202.12</v>
      </c>
      <c r="H3875" s="487">
        <v>0</v>
      </c>
      <c r="I3875" s="487">
        <v>0</v>
      </c>
      <c r="J3875" s="487">
        <v>0</v>
      </c>
    </row>
    <row r="3876" spans="1:10" x14ac:dyDescent="0.25">
      <c r="A3876" s="487">
        <v>89616</v>
      </c>
      <c r="B3876" s="6" t="s">
        <v>10449</v>
      </c>
      <c r="C3876" s="6" t="s">
        <v>40</v>
      </c>
      <c r="D3876" s="6" t="s">
        <v>108</v>
      </c>
      <c r="E3876" s="487">
        <v>43.69</v>
      </c>
      <c r="F3876" s="487">
        <v>5.63</v>
      </c>
      <c r="G3876" s="487">
        <v>38.06</v>
      </c>
      <c r="H3876" s="487">
        <v>0</v>
      </c>
      <c r="I3876" s="487">
        <v>0</v>
      </c>
      <c r="J3876" s="487">
        <v>0</v>
      </c>
    </row>
    <row r="3877" spans="1:10" x14ac:dyDescent="0.25">
      <c r="A3877" s="487">
        <v>89617</v>
      </c>
      <c r="B3877" s="6" t="s">
        <v>10450</v>
      </c>
      <c r="C3877" s="6" t="s">
        <v>40</v>
      </c>
      <c r="D3877" s="6" t="s">
        <v>108</v>
      </c>
      <c r="E3877" s="487">
        <v>8.1199999999999992</v>
      </c>
      <c r="F3877" s="487">
        <v>4.1100000000000003</v>
      </c>
      <c r="G3877" s="487">
        <v>4.01</v>
      </c>
      <c r="H3877" s="487">
        <v>0</v>
      </c>
      <c r="I3877" s="487">
        <v>0</v>
      </c>
      <c r="J3877" s="487">
        <v>0</v>
      </c>
    </row>
    <row r="3878" spans="1:10" x14ac:dyDescent="0.25">
      <c r="A3878" s="487">
        <v>89620</v>
      </c>
      <c r="B3878" s="6" t="s">
        <v>10451</v>
      </c>
      <c r="C3878" s="6" t="s">
        <v>40</v>
      </c>
      <c r="D3878" s="6" t="s">
        <v>108</v>
      </c>
      <c r="E3878" s="487">
        <v>12.76</v>
      </c>
      <c r="F3878" s="487">
        <v>5.0199999999999996</v>
      </c>
      <c r="G3878" s="487">
        <v>7.74</v>
      </c>
      <c r="H3878" s="487">
        <v>0</v>
      </c>
      <c r="I3878" s="487">
        <v>0</v>
      </c>
      <c r="J3878" s="487">
        <v>0</v>
      </c>
    </row>
    <row r="3879" spans="1:10" x14ac:dyDescent="0.25">
      <c r="A3879" s="487">
        <v>89622</v>
      </c>
      <c r="B3879" s="6" t="s">
        <v>10452</v>
      </c>
      <c r="C3879" s="6" t="s">
        <v>40</v>
      </c>
      <c r="D3879" s="6" t="s">
        <v>108</v>
      </c>
      <c r="E3879" s="487">
        <v>15.15</v>
      </c>
      <c r="F3879" s="487">
        <v>4.54</v>
      </c>
      <c r="G3879" s="487">
        <v>10.61</v>
      </c>
      <c r="H3879" s="487">
        <v>0</v>
      </c>
      <c r="I3879" s="487">
        <v>0</v>
      </c>
      <c r="J3879" s="487">
        <v>0</v>
      </c>
    </row>
    <row r="3880" spans="1:10" x14ac:dyDescent="0.25">
      <c r="A3880" s="487">
        <v>89623</v>
      </c>
      <c r="B3880" s="6" t="s">
        <v>10453</v>
      </c>
      <c r="C3880" s="6" t="s">
        <v>40</v>
      </c>
      <c r="D3880" s="6" t="s">
        <v>108</v>
      </c>
      <c r="E3880" s="487">
        <v>20.8</v>
      </c>
      <c r="F3880" s="487">
        <v>6.09</v>
      </c>
      <c r="G3880" s="487">
        <v>14.71</v>
      </c>
      <c r="H3880" s="487">
        <v>0</v>
      </c>
      <c r="I3880" s="487">
        <v>0</v>
      </c>
      <c r="J3880" s="487">
        <v>0</v>
      </c>
    </row>
    <row r="3881" spans="1:10" x14ac:dyDescent="0.25">
      <c r="A3881" s="487">
        <v>89624</v>
      </c>
      <c r="B3881" s="6" t="s">
        <v>10454</v>
      </c>
      <c r="C3881" s="6" t="s">
        <v>40</v>
      </c>
      <c r="D3881" s="6" t="s">
        <v>108</v>
      </c>
      <c r="E3881" s="487">
        <v>19.239999999999998</v>
      </c>
      <c r="F3881" s="487">
        <v>5.54</v>
      </c>
      <c r="G3881" s="487">
        <v>13.7</v>
      </c>
      <c r="H3881" s="487">
        <v>0</v>
      </c>
      <c r="I3881" s="487">
        <v>0</v>
      </c>
      <c r="J3881" s="487">
        <v>0</v>
      </c>
    </row>
    <row r="3882" spans="1:10" x14ac:dyDescent="0.25">
      <c r="A3882" s="487">
        <v>89625</v>
      </c>
      <c r="B3882" s="6" t="s">
        <v>10455</v>
      </c>
      <c r="C3882" s="6" t="s">
        <v>40</v>
      </c>
      <c r="D3882" s="6" t="s">
        <v>108</v>
      </c>
      <c r="E3882" s="487">
        <v>24.37</v>
      </c>
      <c r="F3882" s="487">
        <v>7.35</v>
      </c>
      <c r="G3882" s="487">
        <v>17.02</v>
      </c>
      <c r="H3882" s="487">
        <v>0</v>
      </c>
      <c r="I3882" s="487">
        <v>0</v>
      </c>
      <c r="J3882" s="487">
        <v>0</v>
      </c>
    </row>
    <row r="3883" spans="1:10" x14ac:dyDescent="0.25">
      <c r="A3883" s="487">
        <v>89626</v>
      </c>
      <c r="B3883" s="6" t="s">
        <v>10456</v>
      </c>
      <c r="C3883" s="6" t="s">
        <v>40</v>
      </c>
      <c r="D3883" s="6" t="s">
        <v>108</v>
      </c>
      <c r="E3883" s="487">
        <v>32.25</v>
      </c>
      <c r="F3883" s="487">
        <v>6.71</v>
      </c>
      <c r="G3883" s="487">
        <v>25.54</v>
      </c>
      <c r="H3883" s="487">
        <v>0</v>
      </c>
      <c r="I3883" s="487">
        <v>0</v>
      </c>
      <c r="J3883" s="487">
        <v>0</v>
      </c>
    </row>
    <row r="3884" spans="1:10" x14ac:dyDescent="0.25">
      <c r="A3884" s="487">
        <v>89627</v>
      </c>
      <c r="B3884" s="6" t="s">
        <v>10457</v>
      </c>
      <c r="C3884" s="6" t="s">
        <v>40</v>
      </c>
      <c r="D3884" s="6" t="s">
        <v>108</v>
      </c>
      <c r="E3884" s="487">
        <v>21.57</v>
      </c>
      <c r="F3884" s="487">
        <v>5.71</v>
      </c>
      <c r="G3884" s="487">
        <v>15.86</v>
      </c>
      <c r="H3884" s="487">
        <v>0</v>
      </c>
      <c r="I3884" s="487">
        <v>0</v>
      </c>
      <c r="J3884" s="487">
        <v>0</v>
      </c>
    </row>
    <row r="3885" spans="1:10" x14ac:dyDescent="0.25">
      <c r="A3885" s="487">
        <v>89628</v>
      </c>
      <c r="B3885" s="6" t="s">
        <v>10458</v>
      </c>
      <c r="C3885" s="6" t="s">
        <v>40</v>
      </c>
      <c r="D3885" s="6" t="s">
        <v>108</v>
      </c>
      <c r="E3885" s="487">
        <v>51.33</v>
      </c>
      <c r="F3885" s="487">
        <v>8.68</v>
      </c>
      <c r="G3885" s="487">
        <v>42.65</v>
      </c>
      <c r="H3885" s="487">
        <v>0</v>
      </c>
      <c r="I3885" s="487">
        <v>0</v>
      </c>
      <c r="J3885" s="487">
        <v>0</v>
      </c>
    </row>
    <row r="3886" spans="1:10" x14ac:dyDescent="0.25">
      <c r="A3886" s="487">
        <v>89629</v>
      </c>
      <c r="B3886" s="6" t="s">
        <v>10459</v>
      </c>
      <c r="C3886" s="6" t="s">
        <v>40</v>
      </c>
      <c r="D3886" s="6" t="s">
        <v>108</v>
      </c>
      <c r="E3886" s="487">
        <v>86.36</v>
      </c>
      <c r="F3886" s="487">
        <v>10.65</v>
      </c>
      <c r="G3886" s="487">
        <v>75.709999999999994</v>
      </c>
      <c r="H3886" s="487">
        <v>0</v>
      </c>
      <c r="I3886" s="487">
        <v>0</v>
      </c>
      <c r="J3886" s="487">
        <v>0</v>
      </c>
    </row>
    <row r="3887" spans="1:10" x14ac:dyDescent="0.25">
      <c r="A3887" s="487">
        <v>89630</v>
      </c>
      <c r="B3887" s="6" t="s">
        <v>10460</v>
      </c>
      <c r="C3887" s="6" t="s">
        <v>40</v>
      </c>
      <c r="D3887" s="6" t="s">
        <v>108</v>
      </c>
      <c r="E3887" s="487">
        <v>65.489999999999995</v>
      </c>
      <c r="F3887" s="487">
        <v>9.01</v>
      </c>
      <c r="G3887" s="487">
        <v>56.48</v>
      </c>
      <c r="H3887" s="487">
        <v>0</v>
      </c>
      <c r="I3887" s="487">
        <v>0</v>
      </c>
      <c r="J3887" s="487">
        <v>0</v>
      </c>
    </row>
    <row r="3888" spans="1:10" x14ac:dyDescent="0.25">
      <c r="A3888" s="487">
        <v>89631</v>
      </c>
      <c r="B3888" s="6" t="s">
        <v>10461</v>
      </c>
      <c r="C3888" s="6" t="s">
        <v>40</v>
      </c>
      <c r="D3888" s="6" t="s">
        <v>108</v>
      </c>
      <c r="E3888" s="487">
        <v>113.35</v>
      </c>
      <c r="F3888" s="487">
        <v>11.98</v>
      </c>
      <c r="G3888" s="487">
        <v>101.37</v>
      </c>
      <c r="H3888" s="487">
        <v>0</v>
      </c>
      <c r="I3888" s="487">
        <v>0</v>
      </c>
      <c r="J3888" s="487">
        <v>0</v>
      </c>
    </row>
    <row r="3889" spans="1:10" x14ac:dyDescent="0.25">
      <c r="A3889" s="487">
        <v>89632</v>
      </c>
      <c r="B3889" s="6" t="s">
        <v>10462</v>
      </c>
      <c r="C3889" s="6" t="s">
        <v>40</v>
      </c>
      <c r="D3889" s="6" t="s">
        <v>108</v>
      </c>
      <c r="E3889" s="487">
        <v>131.38999999999999</v>
      </c>
      <c r="F3889" s="487">
        <v>10.32</v>
      </c>
      <c r="G3889" s="487">
        <v>121.07</v>
      </c>
      <c r="H3889" s="487">
        <v>0</v>
      </c>
      <c r="I3889" s="487">
        <v>0</v>
      </c>
      <c r="J3889" s="487">
        <v>0</v>
      </c>
    </row>
    <row r="3890" spans="1:10" x14ac:dyDescent="0.25">
      <c r="A3890" s="487">
        <v>89637</v>
      </c>
      <c r="B3890" s="6" t="s">
        <v>10463</v>
      </c>
      <c r="C3890" s="6" t="s">
        <v>40</v>
      </c>
      <c r="D3890" s="6" t="s">
        <v>108</v>
      </c>
      <c r="E3890" s="487">
        <v>11.79</v>
      </c>
      <c r="F3890" s="487">
        <v>4.78</v>
      </c>
      <c r="G3890" s="487">
        <v>7.01</v>
      </c>
      <c r="H3890" s="487">
        <v>0</v>
      </c>
      <c r="I3890" s="487">
        <v>0</v>
      </c>
      <c r="J3890" s="487">
        <v>0</v>
      </c>
    </row>
    <row r="3891" spans="1:10" x14ac:dyDescent="0.25">
      <c r="A3891" s="487">
        <v>89638</v>
      </c>
      <c r="B3891" s="6" t="s">
        <v>10464</v>
      </c>
      <c r="C3891" s="6" t="s">
        <v>40</v>
      </c>
      <c r="D3891" s="6" t="s">
        <v>108</v>
      </c>
      <c r="E3891" s="487">
        <v>12.81</v>
      </c>
      <c r="F3891" s="487">
        <v>4.78</v>
      </c>
      <c r="G3891" s="487">
        <v>8.0299999999999994</v>
      </c>
      <c r="H3891" s="487">
        <v>0</v>
      </c>
      <c r="I3891" s="487">
        <v>0</v>
      </c>
      <c r="J3891" s="487">
        <v>0</v>
      </c>
    </row>
    <row r="3892" spans="1:10" x14ac:dyDescent="0.25">
      <c r="A3892" s="487">
        <v>89639</v>
      </c>
      <c r="B3892" s="6" t="s">
        <v>10465</v>
      </c>
      <c r="C3892" s="6" t="s">
        <v>40</v>
      </c>
      <c r="D3892" s="6" t="s">
        <v>108</v>
      </c>
      <c r="E3892" s="487">
        <v>13.53</v>
      </c>
      <c r="F3892" s="487">
        <v>4.78</v>
      </c>
      <c r="G3892" s="487">
        <v>8.75</v>
      </c>
      <c r="H3892" s="487">
        <v>0</v>
      </c>
      <c r="I3892" s="487">
        <v>0</v>
      </c>
      <c r="J3892" s="487">
        <v>0</v>
      </c>
    </row>
    <row r="3893" spans="1:10" x14ac:dyDescent="0.25">
      <c r="A3893" s="487">
        <v>89640</v>
      </c>
      <c r="B3893" s="6" t="s">
        <v>10466</v>
      </c>
      <c r="C3893" s="6" t="s">
        <v>40</v>
      </c>
      <c r="D3893" s="6" t="s">
        <v>108</v>
      </c>
      <c r="E3893" s="487">
        <v>21.29</v>
      </c>
      <c r="F3893" s="487">
        <v>4.7699999999999996</v>
      </c>
      <c r="G3893" s="487">
        <v>16.52</v>
      </c>
      <c r="H3893" s="487">
        <v>0</v>
      </c>
      <c r="I3893" s="487">
        <v>0</v>
      </c>
      <c r="J3893" s="487">
        <v>0</v>
      </c>
    </row>
    <row r="3894" spans="1:10" x14ac:dyDescent="0.25">
      <c r="A3894" s="487">
        <v>89641</v>
      </c>
      <c r="B3894" s="6" t="s">
        <v>10467</v>
      </c>
      <c r="C3894" s="6" t="s">
        <v>40</v>
      </c>
      <c r="D3894" s="6" t="s">
        <v>108</v>
      </c>
      <c r="E3894" s="487">
        <v>15.25</v>
      </c>
      <c r="F3894" s="487">
        <v>6.06</v>
      </c>
      <c r="G3894" s="487">
        <v>9.19</v>
      </c>
      <c r="H3894" s="487">
        <v>0</v>
      </c>
      <c r="I3894" s="487">
        <v>0</v>
      </c>
      <c r="J3894" s="487">
        <v>0</v>
      </c>
    </row>
    <row r="3895" spans="1:10" x14ac:dyDescent="0.25">
      <c r="A3895" s="487">
        <v>89642</v>
      </c>
      <c r="B3895" s="6" t="s">
        <v>10468</v>
      </c>
      <c r="C3895" s="6" t="s">
        <v>40</v>
      </c>
      <c r="D3895" s="6" t="s">
        <v>108</v>
      </c>
      <c r="E3895" s="487">
        <v>17.05</v>
      </c>
      <c r="F3895" s="487">
        <v>6.06</v>
      </c>
      <c r="G3895" s="487">
        <v>10.99</v>
      </c>
      <c r="H3895" s="487">
        <v>0</v>
      </c>
      <c r="I3895" s="487">
        <v>0</v>
      </c>
      <c r="J3895" s="487">
        <v>0</v>
      </c>
    </row>
    <row r="3896" spans="1:10" x14ac:dyDescent="0.25">
      <c r="A3896" s="487">
        <v>89643</v>
      </c>
      <c r="B3896" s="6" t="s">
        <v>10469</v>
      </c>
      <c r="C3896" s="6" t="s">
        <v>40</v>
      </c>
      <c r="D3896" s="6" t="s">
        <v>108</v>
      </c>
      <c r="E3896" s="487">
        <v>18.48</v>
      </c>
      <c r="F3896" s="487">
        <v>6.05</v>
      </c>
      <c r="G3896" s="487">
        <v>12.43</v>
      </c>
      <c r="H3896" s="487">
        <v>0</v>
      </c>
      <c r="I3896" s="487">
        <v>0</v>
      </c>
      <c r="J3896" s="487">
        <v>0</v>
      </c>
    </row>
    <row r="3897" spans="1:10" x14ac:dyDescent="0.25">
      <c r="A3897" s="487">
        <v>89644</v>
      </c>
      <c r="B3897" s="6" t="s">
        <v>10470</v>
      </c>
      <c r="C3897" s="6" t="s">
        <v>40</v>
      </c>
      <c r="D3897" s="6" t="s">
        <v>108</v>
      </c>
      <c r="E3897" s="487">
        <v>26.01</v>
      </c>
      <c r="F3897" s="487">
        <v>5.43</v>
      </c>
      <c r="G3897" s="487">
        <v>20.58</v>
      </c>
      <c r="H3897" s="487">
        <v>0</v>
      </c>
      <c r="I3897" s="487">
        <v>0</v>
      </c>
      <c r="J3897" s="487">
        <v>0</v>
      </c>
    </row>
    <row r="3898" spans="1:10" x14ac:dyDescent="0.25">
      <c r="A3898" s="487">
        <v>89645</v>
      </c>
      <c r="B3898" s="6" t="s">
        <v>10471</v>
      </c>
      <c r="C3898" s="6" t="s">
        <v>40</v>
      </c>
      <c r="D3898" s="6" t="s">
        <v>108</v>
      </c>
      <c r="E3898" s="487">
        <v>36.340000000000003</v>
      </c>
      <c r="F3898" s="487">
        <v>5.86</v>
      </c>
      <c r="G3898" s="487">
        <v>30.48</v>
      </c>
      <c r="H3898" s="487">
        <v>0</v>
      </c>
      <c r="I3898" s="487">
        <v>0</v>
      </c>
      <c r="J3898" s="487">
        <v>0</v>
      </c>
    </row>
    <row r="3899" spans="1:10" x14ac:dyDescent="0.25">
      <c r="A3899" s="487">
        <v>89646</v>
      </c>
      <c r="B3899" s="6" t="s">
        <v>10472</v>
      </c>
      <c r="C3899" s="6" t="s">
        <v>40</v>
      </c>
      <c r="D3899" s="6" t="s">
        <v>108</v>
      </c>
      <c r="E3899" s="487">
        <v>23.07</v>
      </c>
      <c r="F3899" s="487">
        <v>7.14</v>
      </c>
      <c r="G3899" s="487">
        <v>15.93</v>
      </c>
      <c r="H3899" s="487">
        <v>0</v>
      </c>
      <c r="I3899" s="487">
        <v>0</v>
      </c>
      <c r="J3899" s="487">
        <v>0</v>
      </c>
    </row>
    <row r="3900" spans="1:10" x14ac:dyDescent="0.25">
      <c r="A3900" s="487">
        <v>89647</v>
      </c>
      <c r="B3900" s="6" t="s">
        <v>10473</v>
      </c>
      <c r="C3900" s="6" t="s">
        <v>40</v>
      </c>
      <c r="D3900" s="6" t="s">
        <v>108</v>
      </c>
      <c r="E3900" s="487">
        <v>22.33</v>
      </c>
      <c r="F3900" s="487">
        <v>7.14</v>
      </c>
      <c r="G3900" s="487">
        <v>15.19</v>
      </c>
      <c r="H3900" s="487">
        <v>0</v>
      </c>
      <c r="I3900" s="487">
        <v>0</v>
      </c>
      <c r="J3900" s="487">
        <v>0</v>
      </c>
    </row>
    <row r="3901" spans="1:10" x14ac:dyDescent="0.25">
      <c r="A3901" s="487">
        <v>89648</v>
      </c>
      <c r="B3901" s="6" t="s">
        <v>10474</v>
      </c>
      <c r="C3901" s="6" t="s">
        <v>40</v>
      </c>
      <c r="D3901" s="6" t="s">
        <v>108</v>
      </c>
      <c r="E3901" s="487">
        <v>27.92</v>
      </c>
      <c r="F3901" s="487">
        <v>7.14</v>
      </c>
      <c r="G3901" s="487">
        <v>20.78</v>
      </c>
      <c r="H3901" s="487">
        <v>0</v>
      </c>
      <c r="I3901" s="487">
        <v>0</v>
      </c>
      <c r="J3901" s="487">
        <v>0</v>
      </c>
    </row>
    <row r="3902" spans="1:10" x14ac:dyDescent="0.25">
      <c r="A3902" s="487">
        <v>89649</v>
      </c>
      <c r="B3902" s="6" t="s">
        <v>10475</v>
      </c>
      <c r="C3902" s="6" t="s">
        <v>40</v>
      </c>
      <c r="D3902" s="6" t="s">
        <v>108</v>
      </c>
      <c r="E3902" s="487">
        <v>33.979999999999997</v>
      </c>
      <c r="F3902" s="487">
        <v>8.4</v>
      </c>
      <c r="G3902" s="487">
        <v>25.58</v>
      </c>
      <c r="H3902" s="487">
        <v>0</v>
      </c>
      <c r="I3902" s="487">
        <v>0</v>
      </c>
      <c r="J3902" s="487">
        <v>0</v>
      </c>
    </row>
    <row r="3903" spans="1:10" x14ac:dyDescent="0.25">
      <c r="A3903" s="487">
        <v>89650</v>
      </c>
      <c r="B3903" s="6" t="s">
        <v>10476</v>
      </c>
      <c r="C3903" s="6" t="s">
        <v>40</v>
      </c>
      <c r="D3903" s="6" t="s">
        <v>108</v>
      </c>
      <c r="E3903" s="487">
        <v>32.14</v>
      </c>
      <c r="F3903" s="487">
        <v>8.4</v>
      </c>
      <c r="G3903" s="487">
        <v>23.74</v>
      </c>
      <c r="H3903" s="487">
        <v>0</v>
      </c>
      <c r="I3903" s="487">
        <v>0</v>
      </c>
      <c r="J3903" s="487">
        <v>0</v>
      </c>
    </row>
    <row r="3904" spans="1:10" x14ac:dyDescent="0.25">
      <c r="A3904" s="487">
        <v>89651</v>
      </c>
      <c r="B3904" s="6" t="s">
        <v>10477</v>
      </c>
      <c r="C3904" s="6" t="s">
        <v>40</v>
      </c>
      <c r="D3904" s="6" t="s">
        <v>108</v>
      </c>
      <c r="E3904" s="487">
        <v>7.97</v>
      </c>
      <c r="F3904" s="487">
        <v>3.19</v>
      </c>
      <c r="G3904" s="487">
        <v>4.78</v>
      </c>
      <c r="H3904" s="487">
        <v>0</v>
      </c>
      <c r="I3904" s="487">
        <v>0</v>
      </c>
      <c r="J3904" s="487">
        <v>0</v>
      </c>
    </row>
    <row r="3905" spans="1:10" x14ac:dyDescent="0.25">
      <c r="A3905" s="487">
        <v>89652</v>
      </c>
      <c r="B3905" s="6" t="s">
        <v>10478</v>
      </c>
      <c r="C3905" s="6" t="s">
        <v>40</v>
      </c>
      <c r="D3905" s="6" t="s">
        <v>108</v>
      </c>
      <c r="E3905" s="487">
        <v>13.67</v>
      </c>
      <c r="F3905" s="487">
        <v>3.18</v>
      </c>
      <c r="G3905" s="487">
        <v>10.49</v>
      </c>
      <c r="H3905" s="487">
        <v>0</v>
      </c>
      <c r="I3905" s="487">
        <v>0</v>
      </c>
      <c r="J3905" s="487">
        <v>0</v>
      </c>
    </row>
    <row r="3906" spans="1:10" x14ac:dyDescent="0.25">
      <c r="A3906" s="487">
        <v>89653</v>
      </c>
      <c r="B3906" s="6" t="s">
        <v>10479</v>
      </c>
      <c r="C3906" s="6" t="s">
        <v>40</v>
      </c>
      <c r="D3906" s="6" t="s">
        <v>108</v>
      </c>
      <c r="E3906" s="487">
        <v>19.45</v>
      </c>
      <c r="F3906" s="487">
        <v>3.17</v>
      </c>
      <c r="G3906" s="487">
        <v>16.28</v>
      </c>
      <c r="H3906" s="487">
        <v>0</v>
      </c>
      <c r="I3906" s="487">
        <v>0</v>
      </c>
      <c r="J3906" s="487">
        <v>0</v>
      </c>
    </row>
    <row r="3907" spans="1:10" x14ac:dyDescent="0.25">
      <c r="A3907" s="487">
        <v>89654</v>
      </c>
      <c r="B3907" s="6" t="s">
        <v>10480</v>
      </c>
      <c r="C3907" s="6" t="s">
        <v>40</v>
      </c>
      <c r="D3907" s="6" t="s">
        <v>108</v>
      </c>
      <c r="E3907" s="487">
        <v>22.54</v>
      </c>
      <c r="F3907" s="487">
        <v>3.17</v>
      </c>
      <c r="G3907" s="487">
        <v>19.37</v>
      </c>
      <c r="H3907" s="487">
        <v>0</v>
      </c>
      <c r="I3907" s="487">
        <v>0</v>
      </c>
      <c r="J3907" s="487">
        <v>0</v>
      </c>
    </row>
    <row r="3908" spans="1:10" x14ac:dyDescent="0.25">
      <c r="A3908" s="487">
        <v>89655</v>
      </c>
      <c r="B3908" s="6" t="s">
        <v>10481</v>
      </c>
      <c r="C3908" s="6" t="s">
        <v>40</v>
      </c>
      <c r="D3908" s="6" t="s">
        <v>108</v>
      </c>
      <c r="E3908" s="487">
        <v>26.87</v>
      </c>
      <c r="F3908" s="487">
        <v>3.17</v>
      </c>
      <c r="G3908" s="487">
        <v>23.7</v>
      </c>
      <c r="H3908" s="487">
        <v>0</v>
      </c>
      <c r="I3908" s="487">
        <v>0</v>
      </c>
      <c r="J3908" s="487">
        <v>0</v>
      </c>
    </row>
    <row r="3909" spans="1:10" x14ac:dyDescent="0.25">
      <c r="A3909" s="487">
        <v>89656</v>
      </c>
      <c r="B3909" s="6" t="s">
        <v>10482</v>
      </c>
      <c r="C3909" s="6" t="s">
        <v>40</v>
      </c>
      <c r="D3909" s="6" t="s">
        <v>108</v>
      </c>
      <c r="E3909" s="487">
        <v>25.03</v>
      </c>
      <c r="F3909" s="487">
        <v>3.17</v>
      </c>
      <c r="G3909" s="487">
        <v>21.86</v>
      </c>
      <c r="H3909" s="487">
        <v>0</v>
      </c>
      <c r="I3909" s="487">
        <v>0</v>
      </c>
      <c r="J3909" s="487">
        <v>0</v>
      </c>
    </row>
    <row r="3910" spans="1:10" x14ac:dyDescent="0.25">
      <c r="A3910" s="487">
        <v>89657</v>
      </c>
      <c r="B3910" s="6" t="s">
        <v>10483</v>
      </c>
      <c r="C3910" s="6" t="s">
        <v>40</v>
      </c>
      <c r="D3910" s="6" t="s">
        <v>108</v>
      </c>
      <c r="E3910" s="487">
        <v>15.49</v>
      </c>
      <c r="F3910" s="487">
        <v>3.18</v>
      </c>
      <c r="G3910" s="487">
        <v>12.31</v>
      </c>
      <c r="H3910" s="487">
        <v>0</v>
      </c>
      <c r="I3910" s="487">
        <v>0</v>
      </c>
      <c r="J3910" s="487">
        <v>0</v>
      </c>
    </row>
    <row r="3911" spans="1:10" x14ac:dyDescent="0.25">
      <c r="A3911" s="487">
        <v>89658</v>
      </c>
      <c r="B3911" s="6" t="s">
        <v>10484</v>
      </c>
      <c r="C3911" s="6" t="s">
        <v>40</v>
      </c>
      <c r="D3911" s="6" t="s">
        <v>108</v>
      </c>
      <c r="E3911" s="487">
        <v>10.62</v>
      </c>
      <c r="F3911" s="487">
        <v>4.04</v>
      </c>
      <c r="G3911" s="487">
        <v>6.58</v>
      </c>
      <c r="H3911" s="487">
        <v>0</v>
      </c>
      <c r="I3911" s="487">
        <v>0</v>
      </c>
      <c r="J3911" s="487">
        <v>0</v>
      </c>
    </row>
    <row r="3912" spans="1:10" x14ac:dyDescent="0.25">
      <c r="A3912" s="487">
        <v>89659</v>
      </c>
      <c r="B3912" s="6" t="s">
        <v>10485</v>
      </c>
      <c r="C3912" s="6" t="s">
        <v>40</v>
      </c>
      <c r="D3912" s="6" t="s">
        <v>108</v>
      </c>
      <c r="E3912" s="487">
        <v>19.23</v>
      </c>
      <c r="F3912" s="487">
        <v>4.03</v>
      </c>
      <c r="G3912" s="487">
        <v>15.2</v>
      </c>
      <c r="H3912" s="487">
        <v>0</v>
      </c>
      <c r="I3912" s="487">
        <v>0</v>
      </c>
      <c r="J3912" s="487">
        <v>0</v>
      </c>
    </row>
    <row r="3913" spans="1:10" x14ac:dyDescent="0.25">
      <c r="A3913" s="487">
        <v>89660</v>
      </c>
      <c r="B3913" s="6" t="s">
        <v>10486</v>
      </c>
      <c r="C3913" s="6" t="s">
        <v>40</v>
      </c>
      <c r="D3913" s="6" t="s">
        <v>108</v>
      </c>
      <c r="E3913" s="487">
        <v>10.8</v>
      </c>
      <c r="F3913" s="487">
        <v>4.22</v>
      </c>
      <c r="G3913" s="487">
        <v>6.58</v>
      </c>
      <c r="H3913" s="487">
        <v>0</v>
      </c>
      <c r="I3913" s="487">
        <v>0</v>
      </c>
      <c r="J3913" s="487">
        <v>0</v>
      </c>
    </row>
    <row r="3914" spans="1:10" x14ac:dyDescent="0.25">
      <c r="A3914" s="487">
        <v>89661</v>
      </c>
      <c r="B3914" s="6" t="s">
        <v>10487</v>
      </c>
      <c r="C3914" s="6" t="s">
        <v>40</v>
      </c>
      <c r="D3914" s="6" t="s">
        <v>108</v>
      </c>
      <c r="E3914" s="487">
        <v>26.29</v>
      </c>
      <c r="F3914" s="487">
        <v>4.0199999999999996</v>
      </c>
      <c r="G3914" s="487">
        <v>22.27</v>
      </c>
      <c r="H3914" s="487">
        <v>0</v>
      </c>
      <c r="I3914" s="487">
        <v>0</v>
      </c>
      <c r="J3914" s="487">
        <v>0</v>
      </c>
    </row>
    <row r="3915" spans="1:10" x14ac:dyDescent="0.25">
      <c r="A3915" s="487">
        <v>89662</v>
      </c>
      <c r="B3915" s="6" t="s">
        <v>10488</v>
      </c>
      <c r="C3915" s="6" t="s">
        <v>40</v>
      </c>
      <c r="D3915" s="6" t="s">
        <v>108</v>
      </c>
      <c r="E3915" s="487">
        <v>34.799999999999997</v>
      </c>
      <c r="F3915" s="487">
        <v>3.59</v>
      </c>
      <c r="G3915" s="487">
        <v>31.21</v>
      </c>
      <c r="H3915" s="487">
        <v>0</v>
      </c>
      <c r="I3915" s="487">
        <v>0</v>
      </c>
      <c r="J3915" s="487">
        <v>0</v>
      </c>
    </row>
    <row r="3916" spans="1:10" x14ac:dyDescent="0.25">
      <c r="A3916" s="487">
        <v>89663</v>
      </c>
      <c r="B3916" s="6" t="s">
        <v>10489</v>
      </c>
      <c r="C3916" s="6" t="s">
        <v>40</v>
      </c>
      <c r="D3916" s="6" t="s">
        <v>108</v>
      </c>
      <c r="E3916" s="487">
        <v>33.549999999999997</v>
      </c>
      <c r="F3916" s="487">
        <v>4.0199999999999996</v>
      </c>
      <c r="G3916" s="487">
        <v>29.53</v>
      </c>
      <c r="H3916" s="487">
        <v>0</v>
      </c>
      <c r="I3916" s="487">
        <v>0</v>
      </c>
      <c r="J3916" s="487">
        <v>0</v>
      </c>
    </row>
    <row r="3917" spans="1:10" x14ac:dyDescent="0.25">
      <c r="A3917" s="487">
        <v>89664</v>
      </c>
      <c r="B3917" s="6" t="s">
        <v>10490</v>
      </c>
      <c r="C3917" s="6" t="s">
        <v>40</v>
      </c>
      <c r="D3917" s="6" t="s">
        <v>108</v>
      </c>
      <c r="E3917" s="487">
        <v>19.149999999999999</v>
      </c>
      <c r="F3917" s="487">
        <v>4.03</v>
      </c>
      <c r="G3917" s="487">
        <v>15.12</v>
      </c>
      <c r="H3917" s="487">
        <v>0</v>
      </c>
      <c r="I3917" s="487">
        <v>0</v>
      </c>
      <c r="J3917" s="487">
        <v>0</v>
      </c>
    </row>
    <row r="3918" spans="1:10" x14ac:dyDescent="0.25">
      <c r="A3918" s="487">
        <v>89666</v>
      </c>
      <c r="B3918" s="6" t="s">
        <v>10491</v>
      </c>
      <c r="C3918" s="6" t="s">
        <v>40</v>
      </c>
      <c r="D3918" s="6" t="s">
        <v>108</v>
      </c>
      <c r="E3918" s="487">
        <v>8.2200000000000006</v>
      </c>
      <c r="F3918" s="487">
        <v>3.62</v>
      </c>
      <c r="G3918" s="487">
        <v>4.5999999999999996</v>
      </c>
      <c r="H3918" s="487">
        <v>0</v>
      </c>
      <c r="I3918" s="487">
        <v>0</v>
      </c>
      <c r="J3918" s="487">
        <v>0</v>
      </c>
    </row>
    <row r="3919" spans="1:10" x14ac:dyDescent="0.25">
      <c r="A3919" s="487">
        <v>89667</v>
      </c>
      <c r="B3919" s="6" t="s">
        <v>10492</v>
      </c>
      <c r="C3919" s="6" t="s">
        <v>40</v>
      </c>
      <c r="D3919" s="6" t="s">
        <v>108</v>
      </c>
      <c r="E3919" s="487">
        <v>48.19</v>
      </c>
      <c r="F3919" s="487">
        <v>5.01</v>
      </c>
      <c r="G3919" s="487">
        <v>43.18</v>
      </c>
      <c r="H3919" s="487">
        <v>0</v>
      </c>
      <c r="I3919" s="487">
        <v>0</v>
      </c>
      <c r="J3919" s="487">
        <v>0</v>
      </c>
    </row>
    <row r="3920" spans="1:10" x14ac:dyDescent="0.25">
      <c r="A3920" s="487">
        <v>89668</v>
      </c>
      <c r="B3920" s="6" t="s">
        <v>10493</v>
      </c>
      <c r="C3920" s="6" t="s">
        <v>40</v>
      </c>
      <c r="D3920" s="6" t="s">
        <v>108</v>
      </c>
      <c r="E3920" s="487">
        <v>32.75</v>
      </c>
      <c r="F3920" s="487">
        <v>3.9</v>
      </c>
      <c r="G3920" s="487">
        <v>28.85</v>
      </c>
      <c r="H3920" s="487">
        <v>0</v>
      </c>
      <c r="I3920" s="487">
        <v>0</v>
      </c>
      <c r="J3920" s="487">
        <v>0</v>
      </c>
    </row>
    <row r="3921" spans="1:10" x14ac:dyDescent="0.25">
      <c r="A3921" s="487">
        <v>89669</v>
      </c>
      <c r="B3921" s="6" t="s">
        <v>10494</v>
      </c>
      <c r="C3921" s="6" t="s">
        <v>40</v>
      </c>
      <c r="D3921" s="6" t="s">
        <v>108</v>
      </c>
      <c r="E3921" s="487">
        <v>36.15</v>
      </c>
      <c r="F3921" s="487">
        <v>7.88</v>
      </c>
      <c r="G3921" s="487">
        <v>28.27</v>
      </c>
      <c r="H3921" s="487">
        <v>0</v>
      </c>
      <c r="I3921" s="487">
        <v>0</v>
      </c>
      <c r="J3921" s="487">
        <v>0</v>
      </c>
    </row>
    <row r="3922" spans="1:10" x14ac:dyDescent="0.25">
      <c r="A3922" s="487">
        <v>89670</v>
      </c>
      <c r="B3922" s="6" t="s">
        <v>10495</v>
      </c>
      <c r="C3922" s="6" t="s">
        <v>40</v>
      </c>
      <c r="D3922" s="6" t="s">
        <v>108</v>
      </c>
      <c r="E3922" s="487">
        <v>15.8</v>
      </c>
      <c r="F3922" s="487">
        <v>4.76</v>
      </c>
      <c r="G3922" s="487">
        <v>11.04</v>
      </c>
      <c r="H3922" s="487">
        <v>0</v>
      </c>
      <c r="I3922" s="487">
        <v>0</v>
      </c>
      <c r="J3922" s="487">
        <v>0</v>
      </c>
    </row>
    <row r="3923" spans="1:10" x14ac:dyDescent="0.25">
      <c r="A3923" s="487">
        <v>89671</v>
      </c>
      <c r="B3923" s="6" t="s">
        <v>10496</v>
      </c>
      <c r="C3923" s="6" t="s">
        <v>40</v>
      </c>
      <c r="D3923" s="6" t="s">
        <v>108</v>
      </c>
      <c r="E3923" s="487">
        <v>49.14</v>
      </c>
      <c r="F3923" s="487">
        <v>7.88</v>
      </c>
      <c r="G3923" s="487">
        <v>41.26</v>
      </c>
      <c r="H3923" s="487">
        <v>0</v>
      </c>
      <c r="I3923" s="487">
        <v>0</v>
      </c>
      <c r="J3923" s="487">
        <v>0</v>
      </c>
    </row>
    <row r="3924" spans="1:10" x14ac:dyDescent="0.25">
      <c r="A3924" s="487">
        <v>89672</v>
      </c>
      <c r="B3924" s="6" t="s">
        <v>10497</v>
      </c>
      <c r="C3924" s="6" t="s">
        <v>40</v>
      </c>
      <c r="D3924" s="6" t="s">
        <v>108</v>
      </c>
      <c r="E3924" s="487">
        <v>26.51</v>
      </c>
      <c r="F3924" s="487">
        <v>4.75</v>
      </c>
      <c r="G3924" s="487">
        <v>21.76</v>
      </c>
      <c r="H3924" s="487">
        <v>0</v>
      </c>
      <c r="I3924" s="487">
        <v>0</v>
      </c>
      <c r="J3924" s="487">
        <v>0</v>
      </c>
    </row>
    <row r="3925" spans="1:10" x14ac:dyDescent="0.25">
      <c r="A3925" s="487">
        <v>89673</v>
      </c>
      <c r="B3925" s="6" t="s">
        <v>10498</v>
      </c>
      <c r="C3925" s="6" t="s">
        <v>40</v>
      </c>
      <c r="D3925" s="6" t="s">
        <v>108</v>
      </c>
      <c r="E3925" s="487">
        <v>38.9</v>
      </c>
      <c r="F3925" s="487">
        <v>6.46</v>
      </c>
      <c r="G3925" s="487">
        <v>32.44</v>
      </c>
      <c r="H3925" s="487">
        <v>0</v>
      </c>
      <c r="I3925" s="487">
        <v>0</v>
      </c>
      <c r="J3925" s="487">
        <v>0</v>
      </c>
    </row>
    <row r="3926" spans="1:10" x14ac:dyDescent="0.25">
      <c r="A3926" s="487">
        <v>89674</v>
      </c>
      <c r="B3926" s="6" t="s">
        <v>10499</v>
      </c>
      <c r="C3926" s="6" t="s">
        <v>40</v>
      </c>
      <c r="D3926" s="6" t="s">
        <v>108</v>
      </c>
      <c r="E3926" s="487">
        <v>34.25</v>
      </c>
      <c r="F3926" s="487">
        <v>4.74</v>
      </c>
      <c r="G3926" s="487">
        <v>29.51</v>
      </c>
      <c r="H3926" s="487">
        <v>0</v>
      </c>
      <c r="I3926" s="487">
        <v>0</v>
      </c>
      <c r="J3926" s="487">
        <v>0</v>
      </c>
    </row>
    <row r="3927" spans="1:10" x14ac:dyDescent="0.25">
      <c r="A3927" s="487">
        <v>89675</v>
      </c>
      <c r="B3927" s="6" t="s">
        <v>10500</v>
      </c>
      <c r="C3927" s="6" t="s">
        <v>40</v>
      </c>
      <c r="D3927" s="6" t="s">
        <v>108</v>
      </c>
      <c r="E3927" s="487">
        <v>78.98</v>
      </c>
      <c r="F3927" s="487">
        <v>7.87</v>
      </c>
      <c r="G3927" s="487">
        <v>71.11</v>
      </c>
      <c r="H3927" s="487">
        <v>0</v>
      </c>
      <c r="I3927" s="487">
        <v>0</v>
      </c>
      <c r="J3927" s="487">
        <v>0</v>
      </c>
    </row>
    <row r="3928" spans="1:10" x14ac:dyDescent="0.25">
      <c r="A3928" s="487">
        <v>89676</v>
      </c>
      <c r="B3928" s="6" t="s">
        <v>10501</v>
      </c>
      <c r="C3928" s="6" t="s">
        <v>40</v>
      </c>
      <c r="D3928" s="6" t="s">
        <v>108</v>
      </c>
      <c r="E3928" s="487">
        <v>41.27</v>
      </c>
      <c r="F3928" s="487">
        <v>4.5599999999999996</v>
      </c>
      <c r="G3928" s="487">
        <v>36.71</v>
      </c>
      <c r="H3928" s="487">
        <v>0</v>
      </c>
      <c r="I3928" s="487">
        <v>0</v>
      </c>
      <c r="J3928" s="487">
        <v>0</v>
      </c>
    </row>
    <row r="3929" spans="1:10" x14ac:dyDescent="0.25">
      <c r="A3929" s="487">
        <v>89677</v>
      </c>
      <c r="B3929" s="6" t="s">
        <v>10502</v>
      </c>
      <c r="C3929" s="6" t="s">
        <v>40</v>
      </c>
      <c r="D3929" s="6" t="s">
        <v>108</v>
      </c>
      <c r="E3929" s="487">
        <v>84.51</v>
      </c>
      <c r="F3929" s="487">
        <v>13.63</v>
      </c>
      <c r="G3929" s="487">
        <v>70.88</v>
      </c>
      <c r="H3929" s="487">
        <v>0</v>
      </c>
      <c r="I3929" s="487">
        <v>0</v>
      </c>
      <c r="J3929" s="487">
        <v>0</v>
      </c>
    </row>
    <row r="3930" spans="1:10" x14ac:dyDescent="0.25">
      <c r="A3930" s="487">
        <v>89678</v>
      </c>
      <c r="B3930" s="6" t="s">
        <v>10503</v>
      </c>
      <c r="C3930" s="6" t="s">
        <v>40</v>
      </c>
      <c r="D3930" s="6" t="s">
        <v>108</v>
      </c>
      <c r="E3930" s="487">
        <v>13.44</v>
      </c>
      <c r="F3930" s="487">
        <v>4.4000000000000004</v>
      </c>
      <c r="G3930" s="487">
        <v>9.0399999999999991</v>
      </c>
      <c r="H3930" s="487">
        <v>0</v>
      </c>
      <c r="I3930" s="487">
        <v>0</v>
      </c>
      <c r="J3930" s="487">
        <v>0</v>
      </c>
    </row>
    <row r="3931" spans="1:10" x14ac:dyDescent="0.25">
      <c r="A3931" s="487">
        <v>89679</v>
      </c>
      <c r="B3931" s="6" t="s">
        <v>10504</v>
      </c>
      <c r="C3931" s="6" t="s">
        <v>40</v>
      </c>
      <c r="D3931" s="6" t="s">
        <v>108</v>
      </c>
      <c r="E3931" s="487">
        <v>135.18</v>
      </c>
      <c r="F3931" s="487">
        <v>13.63</v>
      </c>
      <c r="G3931" s="487">
        <v>121.55</v>
      </c>
      <c r="H3931" s="487">
        <v>0</v>
      </c>
      <c r="I3931" s="487">
        <v>0</v>
      </c>
      <c r="J3931" s="487">
        <v>0</v>
      </c>
    </row>
    <row r="3932" spans="1:10" x14ac:dyDescent="0.25">
      <c r="A3932" s="487">
        <v>89680</v>
      </c>
      <c r="B3932" s="6" t="s">
        <v>10505</v>
      </c>
      <c r="C3932" s="6" t="s">
        <v>40</v>
      </c>
      <c r="D3932" s="6" t="s">
        <v>108</v>
      </c>
      <c r="E3932" s="487">
        <v>25.2</v>
      </c>
      <c r="F3932" s="487">
        <v>5.59</v>
      </c>
      <c r="G3932" s="487">
        <v>19.61</v>
      </c>
      <c r="H3932" s="487">
        <v>0</v>
      </c>
      <c r="I3932" s="487">
        <v>0</v>
      </c>
      <c r="J3932" s="487">
        <v>0</v>
      </c>
    </row>
    <row r="3933" spans="1:10" x14ac:dyDescent="0.25">
      <c r="A3933" s="487">
        <v>89681</v>
      </c>
      <c r="B3933" s="6" t="s">
        <v>10506</v>
      </c>
      <c r="C3933" s="6" t="s">
        <v>40</v>
      </c>
      <c r="D3933" s="6" t="s">
        <v>108</v>
      </c>
      <c r="E3933" s="487">
        <v>98.56</v>
      </c>
      <c r="F3933" s="487">
        <v>10.75</v>
      </c>
      <c r="G3933" s="487">
        <v>87.81</v>
      </c>
      <c r="H3933" s="487">
        <v>0</v>
      </c>
      <c r="I3933" s="487">
        <v>0</v>
      </c>
      <c r="J3933" s="487">
        <v>0</v>
      </c>
    </row>
    <row r="3934" spans="1:10" x14ac:dyDescent="0.25">
      <c r="A3934" s="487">
        <v>89682</v>
      </c>
      <c r="B3934" s="6" t="s">
        <v>10507</v>
      </c>
      <c r="C3934" s="6" t="s">
        <v>40</v>
      </c>
      <c r="D3934" s="6" t="s">
        <v>108</v>
      </c>
      <c r="E3934" s="487">
        <v>35.299999999999997</v>
      </c>
      <c r="F3934" s="487">
        <v>5.58</v>
      </c>
      <c r="G3934" s="487">
        <v>29.72</v>
      </c>
      <c r="H3934" s="487">
        <v>0</v>
      </c>
      <c r="I3934" s="487">
        <v>0</v>
      </c>
      <c r="J3934" s="487">
        <v>0</v>
      </c>
    </row>
    <row r="3935" spans="1:10" x14ac:dyDescent="0.25">
      <c r="A3935" s="487">
        <v>89683</v>
      </c>
      <c r="B3935" s="6" t="s">
        <v>10508</v>
      </c>
      <c r="C3935" s="6" t="s">
        <v>40</v>
      </c>
      <c r="D3935" s="6" t="s">
        <v>108</v>
      </c>
      <c r="E3935" s="487">
        <v>312.24</v>
      </c>
      <c r="F3935" s="487">
        <v>13.63</v>
      </c>
      <c r="G3935" s="487">
        <v>298.61</v>
      </c>
      <c r="H3935" s="487">
        <v>0</v>
      </c>
      <c r="I3935" s="487">
        <v>0</v>
      </c>
      <c r="J3935" s="487">
        <v>0</v>
      </c>
    </row>
    <row r="3936" spans="1:10" x14ac:dyDescent="0.25">
      <c r="A3936" s="487">
        <v>89684</v>
      </c>
      <c r="B3936" s="6" t="s">
        <v>10509</v>
      </c>
      <c r="C3936" s="6" t="s">
        <v>40</v>
      </c>
      <c r="D3936" s="6" t="s">
        <v>108</v>
      </c>
      <c r="E3936" s="487">
        <v>49.77</v>
      </c>
      <c r="F3936" s="487">
        <v>5.58</v>
      </c>
      <c r="G3936" s="487">
        <v>44.19</v>
      </c>
      <c r="H3936" s="487">
        <v>0</v>
      </c>
      <c r="I3936" s="487">
        <v>0</v>
      </c>
      <c r="J3936" s="487">
        <v>0</v>
      </c>
    </row>
    <row r="3937" spans="1:10" x14ac:dyDescent="0.25">
      <c r="A3937" s="487">
        <v>89685</v>
      </c>
      <c r="B3937" s="6" t="s">
        <v>10510</v>
      </c>
      <c r="C3937" s="6" t="s">
        <v>40</v>
      </c>
      <c r="D3937" s="6" t="s">
        <v>108</v>
      </c>
      <c r="E3937" s="487">
        <v>67.17</v>
      </c>
      <c r="F3937" s="487">
        <v>10.039999999999999</v>
      </c>
      <c r="G3937" s="487">
        <v>57.13</v>
      </c>
      <c r="H3937" s="487">
        <v>0</v>
      </c>
      <c r="I3937" s="487">
        <v>0</v>
      </c>
      <c r="J3937" s="487">
        <v>0</v>
      </c>
    </row>
    <row r="3938" spans="1:10" x14ac:dyDescent="0.25">
      <c r="A3938" s="487">
        <v>89686</v>
      </c>
      <c r="B3938" s="6" t="s">
        <v>10511</v>
      </c>
      <c r="C3938" s="6" t="s">
        <v>40</v>
      </c>
      <c r="D3938" s="6" t="s">
        <v>108</v>
      </c>
      <c r="E3938" s="487">
        <v>63.11</v>
      </c>
      <c r="F3938" s="487">
        <v>5.41</v>
      </c>
      <c r="G3938" s="487">
        <v>57.7</v>
      </c>
      <c r="H3938" s="487">
        <v>0</v>
      </c>
      <c r="I3938" s="487">
        <v>0</v>
      </c>
      <c r="J3938" s="487">
        <v>0</v>
      </c>
    </row>
    <row r="3939" spans="1:10" x14ac:dyDescent="0.25">
      <c r="A3939" s="487">
        <v>89687</v>
      </c>
      <c r="B3939" s="6" t="s">
        <v>10512</v>
      </c>
      <c r="C3939" s="6" t="s">
        <v>40</v>
      </c>
      <c r="D3939" s="6" t="s">
        <v>108</v>
      </c>
      <c r="E3939" s="487">
        <v>57.71</v>
      </c>
      <c r="F3939" s="487">
        <v>10.039999999999999</v>
      </c>
      <c r="G3939" s="487">
        <v>47.67</v>
      </c>
      <c r="H3939" s="487">
        <v>0</v>
      </c>
      <c r="I3939" s="487">
        <v>0</v>
      </c>
      <c r="J3939" s="487">
        <v>0</v>
      </c>
    </row>
    <row r="3940" spans="1:10" x14ac:dyDescent="0.25">
      <c r="A3940" s="487">
        <v>89689</v>
      </c>
      <c r="B3940" s="6" t="s">
        <v>10513</v>
      </c>
      <c r="C3940" s="6" t="s">
        <v>40</v>
      </c>
      <c r="D3940" s="6" t="s">
        <v>108</v>
      </c>
      <c r="E3940" s="487">
        <v>42.11</v>
      </c>
      <c r="F3940" s="487">
        <v>5.17</v>
      </c>
      <c r="G3940" s="487">
        <v>36.94</v>
      </c>
      <c r="H3940" s="487">
        <v>0</v>
      </c>
      <c r="I3940" s="487">
        <v>0</v>
      </c>
      <c r="J3940" s="487">
        <v>0</v>
      </c>
    </row>
    <row r="3941" spans="1:10" x14ac:dyDescent="0.25">
      <c r="A3941" s="487">
        <v>89690</v>
      </c>
      <c r="B3941" s="6" t="s">
        <v>10514</v>
      </c>
      <c r="C3941" s="6" t="s">
        <v>40</v>
      </c>
      <c r="D3941" s="6" t="s">
        <v>108</v>
      </c>
      <c r="E3941" s="487">
        <v>98.5</v>
      </c>
      <c r="F3941" s="487">
        <v>15.79</v>
      </c>
      <c r="G3941" s="487">
        <v>82.71</v>
      </c>
      <c r="H3941" s="487">
        <v>0</v>
      </c>
      <c r="I3941" s="487">
        <v>0</v>
      </c>
      <c r="J3941" s="487">
        <v>0</v>
      </c>
    </row>
    <row r="3942" spans="1:10" x14ac:dyDescent="0.25">
      <c r="A3942" s="487">
        <v>89691</v>
      </c>
      <c r="B3942" s="6" t="s">
        <v>10515</v>
      </c>
      <c r="C3942" s="6" t="s">
        <v>40</v>
      </c>
      <c r="D3942" s="6" t="s">
        <v>108</v>
      </c>
      <c r="E3942" s="487">
        <v>15.18</v>
      </c>
      <c r="F3942" s="487">
        <v>6.39</v>
      </c>
      <c r="G3942" s="487">
        <v>8.7899999999999991</v>
      </c>
      <c r="H3942" s="487">
        <v>0</v>
      </c>
      <c r="I3942" s="487">
        <v>0</v>
      </c>
      <c r="J3942" s="487">
        <v>0</v>
      </c>
    </row>
    <row r="3943" spans="1:10" x14ac:dyDescent="0.25">
      <c r="A3943" s="487">
        <v>89692</v>
      </c>
      <c r="B3943" s="6" t="s">
        <v>10516</v>
      </c>
      <c r="C3943" s="6" t="s">
        <v>40</v>
      </c>
      <c r="D3943" s="6" t="s">
        <v>108</v>
      </c>
      <c r="E3943" s="487">
        <v>111.98</v>
      </c>
      <c r="F3943" s="487">
        <v>13.86</v>
      </c>
      <c r="G3943" s="487">
        <v>98.12</v>
      </c>
      <c r="H3943" s="487">
        <v>0</v>
      </c>
      <c r="I3943" s="487">
        <v>0</v>
      </c>
      <c r="J3943" s="487">
        <v>0</v>
      </c>
    </row>
    <row r="3944" spans="1:10" x14ac:dyDescent="0.25">
      <c r="A3944" s="487">
        <v>89693</v>
      </c>
      <c r="B3944" s="6" t="s">
        <v>10517</v>
      </c>
      <c r="C3944" s="6" t="s">
        <v>40</v>
      </c>
      <c r="D3944" s="6" t="s">
        <v>108</v>
      </c>
      <c r="E3944" s="487">
        <v>86.58</v>
      </c>
      <c r="F3944" s="487">
        <v>15.79</v>
      </c>
      <c r="G3944" s="487">
        <v>70.790000000000006</v>
      </c>
      <c r="H3944" s="487">
        <v>0</v>
      </c>
      <c r="I3944" s="487">
        <v>0</v>
      </c>
      <c r="J3944" s="487">
        <v>0</v>
      </c>
    </row>
    <row r="3945" spans="1:10" x14ac:dyDescent="0.25">
      <c r="A3945" s="487">
        <v>89694</v>
      </c>
      <c r="B3945" s="6" t="s">
        <v>10518</v>
      </c>
      <c r="C3945" s="6" t="s">
        <v>40</v>
      </c>
      <c r="D3945" s="6" t="s">
        <v>108</v>
      </c>
      <c r="E3945" s="487">
        <v>22.51</v>
      </c>
      <c r="F3945" s="487">
        <v>6.38</v>
      </c>
      <c r="G3945" s="487">
        <v>16.13</v>
      </c>
      <c r="H3945" s="487">
        <v>0</v>
      </c>
      <c r="I3945" s="487">
        <v>0</v>
      </c>
      <c r="J3945" s="487">
        <v>0</v>
      </c>
    </row>
    <row r="3946" spans="1:10" x14ac:dyDescent="0.25">
      <c r="A3946" s="487">
        <v>89695</v>
      </c>
      <c r="B3946" s="6" t="s">
        <v>10519</v>
      </c>
      <c r="C3946" s="6" t="s">
        <v>40</v>
      </c>
      <c r="D3946" s="6" t="s">
        <v>108</v>
      </c>
      <c r="E3946" s="487">
        <v>19.13</v>
      </c>
      <c r="F3946" s="487">
        <v>6.39</v>
      </c>
      <c r="G3946" s="487">
        <v>12.74</v>
      </c>
      <c r="H3946" s="487">
        <v>0</v>
      </c>
      <c r="I3946" s="487">
        <v>0</v>
      </c>
      <c r="J3946" s="487">
        <v>0</v>
      </c>
    </row>
    <row r="3947" spans="1:10" x14ac:dyDescent="0.25">
      <c r="A3947" s="487">
        <v>89696</v>
      </c>
      <c r="B3947" s="6" t="s">
        <v>10520</v>
      </c>
      <c r="C3947" s="6" t="s">
        <v>40</v>
      </c>
      <c r="D3947" s="6" t="s">
        <v>108</v>
      </c>
      <c r="E3947" s="487">
        <v>92.68</v>
      </c>
      <c r="F3947" s="487">
        <v>13.87</v>
      </c>
      <c r="G3947" s="487">
        <v>78.81</v>
      </c>
      <c r="H3947" s="487">
        <v>0</v>
      </c>
      <c r="I3947" s="487">
        <v>0</v>
      </c>
      <c r="J3947" s="487">
        <v>0</v>
      </c>
    </row>
    <row r="3948" spans="1:10" x14ac:dyDescent="0.25">
      <c r="A3948" s="487">
        <v>89697</v>
      </c>
      <c r="B3948" s="6" t="s">
        <v>10521</v>
      </c>
      <c r="C3948" s="6" t="s">
        <v>40</v>
      </c>
      <c r="D3948" s="6" t="s">
        <v>108</v>
      </c>
      <c r="E3948" s="487">
        <v>19.850000000000001</v>
      </c>
      <c r="F3948" s="487">
        <v>8.08</v>
      </c>
      <c r="G3948" s="487">
        <v>11.77</v>
      </c>
      <c r="H3948" s="487">
        <v>0</v>
      </c>
      <c r="I3948" s="487">
        <v>0</v>
      </c>
      <c r="J3948" s="487">
        <v>0</v>
      </c>
    </row>
    <row r="3949" spans="1:10" x14ac:dyDescent="0.25">
      <c r="A3949" s="487">
        <v>89698</v>
      </c>
      <c r="B3949" s="6" t="s">
        <v>10522</v>
      </c>
      <c r="C3949" s="6" t="s">
        <v>40</v>
      </c>
      <c r="D3949" s="6" t="s">
        <v>108</v>
      </c>
      <c r="E3949" s="487">
        <v>291.88</v>
      </c>
      <c r="F3949" s="487">
        <v>27.27</v>
      </c>
      <c r="G3949" s="487">
        <v>264.61</v>
      </c>
      <c r="H3949" s="487">
        <v>0</v>
      </c>
      <c r="I3949" s="487">
        <v>0</v>
      </c>
      <c r="J3949" s="487">
        <v>0</v>
      </c>
    </row>
    <row r="3950" spans="1:10" x14ac:dyDescent="0.25">
      <c r="A3950" s="487">
        <v>89699</v>
      </c>
      <c r="B3950" s="6" t="s">
        <v>10523</v>
      </c>
      <c r="C3950" s="6" t="s">
        <v>40</v>
      </c>
      <c r="D3950" s="6" t="s">
        <v>108</v>
      </c>
      <c r="E3950" s="487">
        <v>220.32</v>
      </c>
      <c r="F3950" s="487">
        <v>23.44</v>
      </c>
      <c r="G3950" s="487">
        <v>196.88</v>
      </c>
      <c r="H3950" s="487">
        <v>0</v>
      </c>
      <c r="I3950" s="487">
        <v>0</v>
      </c>
      <c r="J3950" s="487">
        <v>0</v>
      </c>
    </row>
    <row r="3951" spans="1:10" x14ac:dyDescent="0.25">
      <c r="A3951" s="487">
        <v>89700</v>
      </c>
      <c r="B3951" s="6" t="s">
        <v>10524</v>
      </c>
      <c r="C3951" s="6" t="s">
        <v>40</v>
      </c>
      <c r="D3951" s="6" t="s">
        <v>108</v>
      </c>
      <c r="E3951" s="487">
        <v>25.76</v>
      </c>
      <c r="F3951" s="487">
        <v>7.22</v>
      </c>
      <c r="G3951" s="487">
        <v>18.54</v>
      </c>
      <c r="H3951" s="487">
        <v>0</v>
      </c>
      <c r="I3951" s="487">
        <v>0</v>
      </c>
      <c r="J3951" s="487">
        <v>0</v>
      </c>
    </row>
    <row r="3952" spans="1:10" x14ac:dyDescent="0.25">
      <c r="A3952" s="487">
        <v>89701</v>
      </c>
      <c r="B3952" s="6" t="s">
        <v>10525</v>
      </c>
      <c r="C3952" s="6" t="s">
        <v>40</v>
      </c>
      <c r="D3952" s="6" t="s">
        <v>108</v>
      </c>
      <c r="E3952" s="487">
        <v>215.34</v>
      </c>
      <c r="F3952" s="487">
        <v>27.27</v>
      </c>
      <c r="G3952" s="487">
        <v>188.07</v>
      </c>
      <c r="H3952" s="487">
        <v>0</v>
      </c>
      <c r="I3952" s="487">
        <v>0</v>
      </c>
      <c r="J3952" s="487">
        <v>0</v>
      </c>
    </row>
    <row r="3953" spans="1:10" x14ac:dyDescent="0.25">
      <c r="A3953" s="487">
        <v>89702</v>
      </c>
      <c r="B3953" s="6" t="s">
        <v>10526</v>
      </c>
      <c r="C3953" s="6" t="s">
        <v>40</v>
      </c>
      <c r="D3953" s="6" t="s">
        <v>108</v>
      </c>
      <c r="E3953" s="487">
        <v>24.64</v>
      </c>
      <c r="F3953" s="487">
        <v>8.07</v>
      </c>
      <c r="G3953" s="487">
        <v>16.57</v>
      </c>
      <c r="H3953" s="487">
        <v>0</v>
      </c>
      <c r="I3953" s="487">
        <v>0</v>
      </c>
      <c r="J3953" s="487">
        <v>0</v>
      </c>
    </row>
    <row r="3954" spans="1:10" x14ac:dyDescent="0.25">
      <c r="A3954" s="487">
        <v>89703</v>
      </c>
      <c r="B3954" s="6" t="s">
        <v>10527</v>
      </c>
      <c r="C3954" s="6" t="s">
        <v>40</v>
      </c>
      <c r="D3954" s="6" t="s">
        <v>108</v>
      </c>
      <c r="E3954" s="487">
        <v>53.52</v>
      </c>
      <c r="F3954" s="487">
        <v>7.82</v>
      </c>
      <c r="G3954" s="487">
        <v>45.7</v>
      </c>
      <c r="H3954" s="487">
        <v>0</v>
      </c>
      <c r="I3954" s="487">
        <v>0</v>
      </c>
      <c r="J3954" s="487">
        <v>0</v>
      </c>
    </row>
    <row r="3955" spans="1:10" x14ac:dyDescent="0.25">
      <c r="A3955" s="487">
        <v>89704</v>
      </c>
      <c r="B3955" s="6" t="s">
        <v>10528</v>
      </c>
      <c r="C3955" s="6" t="s">
        <v>40</v>
      </c>
      <c r="D3955" s="6" t="s">
        <v>108</v>
      </c>
      <c r="E3955" s="487">
        <v>166.36</v>
      </c>
      <c r="F3955" s="487">
        <v>23.44</v>
      </c>
      <c r="G3955" s="487">
        <v>142.91999999999999</v>
      </c>
      <c r="H3955" s="487">
        <v>0</v>
      </c>
      <c r="I3955" s="487">
        <v>0</v>
      </c>
      <c r="J3955" s="487">
        <v>0</v>
      </c>
    </row>
    <row r="3956" spans="1:10" x14ac:dyDescent="0.25">
      <c r="A3956" s="487">
        <v>89705</v>
      </c>
      <c r="B3956" s="6" t="s">
        <v>10529</v>
      </c>
      <c r="C3956" s="6" t="s">
        <v>40</v>
      </c>
      <c r="D3956" s="6" t="s">
        <v>108</v>
      </c>
      <c r="E3956" s="487">
        <v>28.62</v>
      </c>
      <c r="F3956" s="487">
        <v>9.51</v>
      </c>
      <c r="G3956" s="487">
        <v>19.11</v>
      </c>
      <c r="H3956" s="487">
        <v>0</v>
      </c>
      <c r="I3956" s="487">
        <v>0</v>
      </c>
      <c r="J3956" s="487">
        <v>0</v>
      </c>
    </row>
    <row r="3957" spans="1:10" x14ac:dyDescent="0.25">
      <c r="A3957" s="487">
        <v>89706</v>
      </c>
      <c r="B3957" s="6" t="s">
        <v>10530</v>
      </c>
      <c r="C3957" s="6" t="s">
        <v>40</v>
      </c>
      <c r="D3957" s="6" t="s">
        <v>108</v>
      </c>
      <c r="E3957" s="487">
        <v>63.14</v>
      </c>
      <c r="F3957" s="487">
        <v>11.21</v>
      </c>
      <c r="G3957" s="487">
        <v>51.93</v>
      </c>
      <c r="H3957" s="487">
        <v>0</v>
      </c>
      <c r="I3957" s="487">
        <v>0</v>
      </c>
      <c r="J3957" s="487">
        <v>0</v>
      </c>
    </row>
    <row r="3958" spans="1:10" x14ac:dyDescent="0.25">
      <c r="A3958" s="487">
        <v>89718</v>
      </c>
      <c r="B3958" s="6" t="s">
        <v>10531</v>
      </c>
      <c r="C3958" s="6" t="s">
        <v>79</v>
      </c>
      <c r="D3958" s="6" t="s">
        <v>108</v>
      </c>
      <c r="E3958" s="487">
        <v>60.87</v>
      </c>
      <c r="F3958" s="487">
        <v>8.77</v>
      </c>
      <c r="G3958" s="487">
        <v>52.1</v>
      </c>
      <c r="H3958" s="487">
        <v>0</v>
      </c>
      <c r="I3958" s="487">
        <v>0</v>
      </c>
      <c r="J3958" s="487">
        <v>0</v>
      </c>
    </row>
    <row r="3959" spans="1:10" x14ac:dyDescent="0.25">
      <c r="A3959" s="487">
        <v>89719</v>
      </c>
      <c r="B3959" s="6" t="s">
        <v>10532</v>
      </c>
      <c r="C3959" s="6" t="s">
        <v>40</v>
      </c>
      <c r="D3959" s="6" t="s">
        <v>108</v>
      </c>
      <c r="E3959" s="487">
        <v>14.46</v>
      </c>
      <c r="F3959" s="487">
        <v>5.42</v>
      </c>
      <c r="G3959" s="487">
        <v>9.0399999999999991</v>
      </c>
      <c r="H3959" s="487">
        <v>0</v>
      </c>
      <c r="I3959" s="487">
        <v>0</v>
      </c>
      <c r="J3959" s="487">
        <v>0</v>
      </c>
    </row>
    <row r="3960" spans="1:10" x14ac:dyDescent="0.25">
      <c r="A3960" s="487">
        <v>89720</v>
      </c>
      <c r="B3960" s="6" t="s">
        <v>10533</v>
      </c>
      <c r="C3960" s="6" t="s">
        <v>40</v>
      </c>
      <c r="D3960" s="6" t="s">
        <v>108</v>
      </c>
      <c r="E3960" s="487">
        <v>16.260000000000002</v>
      </c>
      <c r="F3960" s="487">
        <v>5.42</v>
      </c>
      <c r="G3960" s="487">
        <v>10.84</v>
      </c>
      <c r="H3960" s="487">
        <v>0</v>
      </c>
      <c r="I3960" s="487">
        <v>0</v>
      </c>
      <c r="J3960" s="487">
        <v>0</v>
      </c>
    </row>
    <row r="3961" spans="1:10" x14ac:dyDescent="0.25">
      <c r="A3961" s="487">
        <v>89721</v>
      </c>
      <c r="B3961" s="6" t="s">
        <v>10534</v>
      </c>
      <c r="C3961" s="6" t="s">
        <v>40</v>
      </c>
      <c r="D3961" s="6" t="s">
        <v>108</v>
      </c>
      <c r="E3961" s="487">
        <v>17.690000000000001</v>
      </c>
      <c r="F3961" s="487">
        <v>5.42</v>
      </c>
      <c r="G3961" s="487">
        <v>12.27</v>
      </c>
      <c r="H3961" s="487">
        <v>0</v>
      </c>
      <c r="I3961" s="487">
        <v>0</v>
      </c>
      <c r="J3961" s="487">
        <v>0</v>
      </c>
    </row>
    <row r="3962" spans="1:10" x14ac:dyDescent="0.25">
      <c r="A3962" s="487">
        <v>89723</v>
      </c>
      <c r="B3962" s="6" t="s">
        <v>10535</v>
      </c>
      <c r="C3962" s="6" t="s">
        <v>40</v>
      </c>
      <c r="D3962" s="6" t="s">
        <v>108</v>
      </c>
      <c r="E3962" s="487">
        <v>22.15</v>
      </c>
      <c r="F3962" s="487">
        <v>6.39</v>
      </c>
      <c r="G3962" s="487">
        <v>15.76</v>
      </c>
      <c r="H3962" s="487">
        <v>0</v>
      </c>
      <c r="I3962" s="487">
        <v>0</v>
      </c>
      <c r="J3962" s="487">
        <v>0</v>
      </c>
    </row>
    <row r="3963" spans="1:10" x14ac:dyDescent="0.25">
      <c r="A3963" s="487">
        <v>89724</v>
      </c>
      <c r="B3963" s="6" t="s">
        <v>10536</v>
      </c>
      <c r="C3963" s="6" t="s">
        <v>40</v>
      </c>
      <c r="D3963" s="6" t="s">
        <v>108</v>
      </c>
      <c r="E3963" s="487">
        <v>11.14</v>
      </c>
      <c r="F3963" s="487">
        <v>5.52</v>
      </c>
      <c r="G3963" s="487">
        <v>5.62</v>
      </c>
      <c r="H3963" s="487">
        <v>0</v>
      </c>
      <c r="I3963" s="487">
        <v>0</v>
      </c>
      <c r="J3963" s="487">
        <v>0</v>
      </c>
    </row>
    <row r="3964" spans="1:10" x14ac:dyDescent="0.25">
      <c r="A3964" s="487">
        <v>89725</v>
      </c>
      <c r="B3964" s="6" t="s">
        <v>10537</v>
      </c>
      <c r="C3964" s="6" t="s">
        <v>40</v>
      </c>
      <c r="D3964" s="6" t="s">
        <v>108</v>
      </c>
      <c r="E3964" s="487">
        <v>21.41</v>
      </c>
      <c r="F3964" s="487">
        <v>6.39</v>
      </c>
      <c r="G3964" s="487">
        <v>15.02</v>
      </c>
      <c r="H3964" s="487">
        <v>0</v>
      </c>
      <c r="I3964" s="487">
        <v>0</v>
      </c>
      <c r="J3964" s="487">
        <v>0</v>
      </c>
    </row>
    <row r="3965" spans="1:10" x14ac:dyDescent="0.25">
      <c r="A3965" s="487">
        <v>89726</v>
      </c>
      <c r="B3965" s="6" t="s">
        <v>10538</v>
      </c>
      <c r="C3965" s="6" t="s">
        <v>40</v>
      </c>
      <c r="D3965" s="6" t="s">
        <v>108</v>
      </c>
      <c r="E3965" s="487">
        <v>11.4</v>
      </c>
      <c r="F3965" s="487">
        <v>5.52</v>
      </c>
      <c r="G3965" s="487">
        <v>5.88</v>
      </c>
      <c r="H3965" s="487">
        <v>0</v>
      </c>
      <c r="I3965" s="487">
        <v>0</v>
      </c>
      <c r="J3965" s="487">
        <v>0</v>
      </c>
    </row>
    <row r="3966" spans="1:10" x14ac:dyDescent="0.25">
      <c r="A3966" s="487">
        <v>89727</v>
      </c>
      <c r="B3966" s="6" t="s">
        <v>10539</v>
      </c>
      <c r="C3966" s="6" t="s">
        <v>40</v>
      </c>
      <c r="D3966" s="6" t="s">
        <v>108</v>
      </c>
      <c r="E3966" s="487">
        <v>27</v>
      </c>
      <c r="F3966" s="487">
        <v>6.38</v>
      </c>
      <c r="G3966" s="487">
        <v>20.62</v>
      </c>
      <c r="H3966" s="487">
        <v>0</v>
      </c>
      <c r="I3966" s="487">
        <v>0</v>
      </c>
      <c r="J3966" s="487">
        <v>0</v>
      </c>
    </row>
    <row r="3967" spans="1:10" x14ac:dyDescent="0.25">
      <c r="A3967" s="487">
        <v>89728</v>
      </c>
      <c r="B3967" s="6" t="s">
        <v>10540</v>
      </c>
      <c r="C3967" s="6" t="s">
        <v>40</v>
      </c>
      <c r="D3967" s="6" t="s">
        <v>108</v>
      </c>
      <c r="E3967" s="487">
        <v>14.47</v>
      </c>
      <c r="F3967" s="487">
        <v>5.52</v>
      </c>
      <c r="G3967" s="487">
        <v>8.9499999999999993</v>
      </c>
      <c r="H3967" s="487">
        <v>0</v>
      </c>
      <c r="I3967" s="487">
        <v>0</v>
      </c>
      <c r="J3967" s="487">
        <v>0</v>
      </c>
    </row>
    <row r="3968" spans="1:10" x14ac:dyDescent="0.25">
      <c r="A3968" s="487">
        <v>89729</v>
      </c>
      <c r="B3968" s="6" t="s">
        <v>10541</v>
      </c>
      <c r="C3968" s="6" t="s">
        <v>40</v>
      </c>
      <c r="D3968" s="6" t="s">
        <v>108</v>
      </c>
      <c r="E3968" s="487">
        <v>32.89</v>
      </c>
      <c r="F3968" s="487">
        <v>7.51</v>
      </c>
      <c r="G3968" s="487">
        <v>25.38</v>
      </c>
      <c r="H3968" s="487">
        <v>0</v>
      </c>
      <c r="I3968" s="487">
        <v>0</v>
      </c>
      <c r="J3968" s="487">
        <v>0</v>
      </c>
    </row>
    <row r="3969" spans="1:10" x14ac:dyDescent="0.25">
      <c r="A3969" s="487">
        <v>89730</v>
      </c>
      <c r="B3969" s="6" t="s">
        <v>10542</v>
      </c>
      <c r="C3969" s="6" t="s">
        <v>40</v>
      </c>
      <c r="D3969" s="6" t="s">
        <v>108</v>
      </c>
      <c r="E3969" s="487">
        <v>16.649999999999999</v>
      </c>
      <c r="F3969" s="487">
        <v>5.51</v>
      </c>
      <c r="G3969" s="487">
        <v>11.14</v>
      </c>
      <c r="H3969" s="487">
        <v>0</v>
      </c>
      <c r="I3969" s="487">
        <v>0</v>
      </c>
      <c r="J3969" s="487">
        <v>0</v>
      </c>
    </row>
    <row r="3970" spans="1:10" x14ac:dyDescent="0.25">
      <c r="A3970" s="487">
        <v>89731</v>
      </c>
      <c r="B3970" s="6" t="s">
        <v>10543</v>
      </c>
      <c r="C3970" s="6" t="s">
        <v>40</v>
      </c>
      <c r="D3970" s="6" t="s">
        <v>108</v>
      </c>
      <c r="E3970" s="487">
        <v>16.13</v>
      </c>
      <c r="F3970" s="487">
        <v>5.99</v>
      </c>
      <c r="G3970" s="487">
        <v>10.14</v>
      </c>
      <c r="H3970" s="487">
        <v>0</v>
      </c>
      <c r="I3970" s="487">
        <v>0</v>
      </c>
      <c r="J3970" s="487">
        <v>0</v>
      </c>
    </row>
    <row r="3971" spans="1:10" x14ac:dyDescent="0.25">
      <c r="A3971" s="487">
        <v>89732</v>
      </c>
      <c r="B3971" s="6" t="s">
        <v>10544</v>
      </c>
      <c r="C3971" s="6" t="s">
        <v>40</v>
      </c>
      <c r="D3971" s="6" t="s">
        <v>108</v>
      </c>
      <c r="E3971" s="487">
        <v>16.97</v>
      </c>
      <c r="F3971" s="487">
        <v>5.99</v>
      </c>
      <c r="G3971" s="487">
        <v>10.98</v>
      </c>
      <c r="H3971" s="487">
        <v>0</v>
      </c>
      <c r="I3971" s="487">
        <v>0</v>
      </c>
      <c r="J3971" s="487">
        <v>0</v>
      </c>
    </row>
    <row r="3972" spans="1:10" x14ac:dyDescent="0.25">
      <c r="A3972" s="487">
        <v>89733</v>
      </c>
      <c r="B3972" s="6" t="s">
        <v>10545</v>
      </c>
      <c r="C3972" s="6" t="s">
        <v>40</v>
      </c>
      <c r="D3972" s="6" t="s">
        <v>108</v>
      </c>
      <c r="E3972" s="487">
        <v>25.8</v>
      </c>
      <c r="F3972" s="487">
        <v>5.98</v>
      </c>
      <c r="G3972" s="487">
        <v>19.82</v>
      </c>
      <c r="H3972" s="487">
        <v>0</v>
      </c>
      <c r="I3972" s="487">
        <v>0</v>
      </c>
      <c r="J3972" s="487">
        <v>0</v>
      </c>
    </row>
    <row r="3973" spans="1:10" x14ac:dyDescent="0.25">
      <c r="A3973" s="487">
        <v>89734</v>
      </c>
      <c r="B3973" s="6" t="s">
        <v>10546</v>
      </c>
      <c r="C3973" s="6" t="s">
        <v>40</v>
      </c>
      <c r="D3973" s="6" t="s">
        <v>108</v>
      </c>
      <c r="E3973" s="487">
        <v>31.05</v>
      </c>
      <c r="F3973" s="487">
        <v>7.51</v>
      </c>
      <c r="G3973" s="487">
        <v>23.54</v>
      </c>
      <c r="H3973" s="487">
        <v>0</v>
      </c>
      <c r="I3973" s="487">
        <v>0</v>
      </c>
      <c r="J3973" s="487">
        <v>0</v>
      </c>
    </row>
    <row r="3974" spans="1:10" x14ac:dyDescent="0.25">
      <c r="A3974" s="487">
        <v>89735</v>
      </c>
      <c r="B3974" s="6" t="s">
        <v>10547</v>
      </c>
      <c r="C3974" s="6" t="s">
        <v>40</v>
      </c>
      <c r="D3974" s="6" t="s">
        <v>108</v>
      </c>
      <c r="E3974" s="487">
        <v>28.3</v>
      </c>
      <c r="F3974" s="487">
        <v>5.97</v>
      </c>
      <c r="G3974" s="487">
        <v>22.33</v>
      </c>
      <c r="H3974" s="487">
        <v>0</v>
      </c>
      <c r="I3974" s="487">
        <v>0</v>
      </c>
      <c r="J3974" s="487">
        <v>0</v>
      </c>
    </row>
    <row r="3975" spans="1:10" x14ac:dyDescent="0.25">
      <c r="A3975" s="487">
        <v>89736</v>
      </c>
      <c r="B3975" s="6" t="s">
        <v>10548</v>
      </c>
      <c r="C3975" s="6" t="s">
        <v>40</v>
      </c>
      <c r="D3975" s="6" t="s">
        <v>108</v>
      </c>
      <c r="E3975" s="487">
        <v>10.09</v>
      </c>
      <c r="F3975" s="487">
        <v>3.6</v>
      </c>
      <c r="G3975" s="487">
        <v>6.49</v>
      </c>
      <c r="H3975" s="487">
        <v>0</v>
      </c>
      <c r="I3975" s="487">
        <v>0</v>
      </c>
      <c r="J3975" s="487">
        <v>0</v>
      </c>
    </row>
    <row r="3976" spans="1:10" x14ac:dyDescent="0.25">
      <c r="A3976" s="487">
        <v>89737</v>
      </c>
      <c r="B3976" s="6" t="s">
        <v>10549</v>
      </c>
      <c r="C3976" s="6" t="s">
        <v>40</v>
      </c>
      <c r="D3976" s="6" t="s">
        <v>108</v>
      </c>
      <c r="E3976" s="487">
        <v>24.61</v>
      </c>
      <c r="F3976" s="487">
        <v>7.17</v>
      </c>
      <c r="G3976" s="487">
        <v>17.440000000000001</v>
      </c>
      <c r="H3976" s="487">
        <v>0</v>
      </c>
      <c r="I3976" s="487">
        <v>0</v>
      </c>
      <c r="J3976" s="487">
        <v>0</v>
      </c>
    </row>
    <row r="3977" spans="1:10" x14ac:dyDescent="0.25">
      <c r="A3977" s="487">
        <v>89738</v>
      </c>
      <c r="B3977" s="6" t="s">
        <v>2739</v>
      </c>
      <c r="C3977" s="6" t="s">
        <v>40</v>
      </c>
      <c r="D3977" s="6" t="s">
        <v>108</v>
      </c>
      <c r="E3977" s="487">
        <v>18.7</v>
      </c>
      <c r="F3977" s="487">
        <v>3.59</v>
      </c>
      <c r="G3977" s="487">
        <v>15.11</v>
      </c>
      <c r="H3977" s="487">
        <v>0</v>
      </c>
      <c r="I3977" s="487">
        <v>0</v>
      </c>
      <c r="J3977" s="487">
        <v>0</v>
      </c>
    </row>
    <row r="3978" spans="1:10" x14ac:dyDescent="0.25">
      <c r="A3978" s="487">
        <v>89739</v>
      </c>
      <c r="B3978" s="6" t="s">
        <v>10550</v>
      </c>
      <c r="C3978" s="6" t="s">
        <v>40</v>
      </c>
      <c r="D3978" s="6" t="s">
        <v>108</v>
      </c>
      <c r="E3978" s="487">
        <v>25.72</v>
      </c>
      <c r="F3978" s="487">
        <v>7.16</v>
      </c>
      <c r="G3978" s="487">
        <v>18.559999999999999</v>
      </c>
      <c r="H3978" s="487">
        <v>0</v>
      </c>
      <c r="I3978" s="487">
        <v>0</v>
      </c>
      <c r="J3978" s="487">
        <v>0</v>
      </c>
    </row>
    <row r="3979" spans="1:10" x14ac:dyDescent="0.25">
      <c r="A3979" s="487">
        <v>89740</v>
      </c>
      <c r="B3979" s="6" t="s">
        <v>10551</v>
      </c>
      <c r="C3979" s="6" t="s">
        <v>40</v>
      </c>
      <c r="D3979" s="6" t="s">
        <v>108</v>
      </c>
      <c r="E3979" s="487">
        <v>10.26</v>
      </c>
      <c r="F3979" s="487">
        <v>3.78</v>
      </c>
      <c r="G3979" s="487">
        <v>6.48</v>
      </c>
      <c r="H3979" s="487">
        <v>0</v>
      </c>
      <c r="I3979" s="487">
        <v>0</v>
      </c>
      <c r="J3979" s="487">
        <v>0</v>
      </c>
    </row>
    <row r="3980" spans="1:10" x14ac:dyDescent="0.25">
      <c r="A3980" s="487">
        <v>89741</v>
      </c>
      <c r="B3980" s="6" t="s">
        <v>10552</v>
      </c>
      <c r="C3980" s="6" t="s">
        <v>40</v>
      </c>
      <c r="D3980" s="6" t="s">
        <v>108</v>
      </c>
      <c r="E3980" s="487">
        <v>25.76</v>
      </c>
      <c r="F3980" s="487">
        <v>3.59</v>
      </c>
      <c r="G3980" s="487">
        <v>22.17</v>
      </c>
      <c r="H3980" s="487">
        <v>0</v>
      </c>
      <c r="I3980" s="487">
        <v>0</v>
      </c>
      <c r="J3980" s="487">
        <v>0</v>
      </c>
    </row>
    <row r="3981" spans="1:10" x14ac:dyDescent="0.25">
      <c r="A3981" s="487">
        <v>89742</v>
      </c>
      <c r="B3981" s="6" t="s">
        <v>10553</v>
      </c>
      <c r="C3981" s="6" t="s">
        <v>40</v>
      </c>
      <c r="D3981" s="6" t="s">
        <v>108</v>
      </c>
      <c r="E3981" s="487">
        <v>44.12</v>
      </c>
      <c r="F3981" s="487">
        <v>7.16</v>
      </c>
      <c r="G3981" s="487">
        <v>36.96</v>
      </c>
      <c r="H3981" s="487">
        <v>0</v>
      </c>
      <c r="I3981" s="487">
        <v>0</v>
      </c>
      <c r="J3981" s="487">
        <v>0</v>
      </c>
    </row>
    <row r="3982" spans="1:10" x14ac:dyDescent="0.25">
      <c r="A3982" s="487">
        <v>89743</v>
      </c>
      <c r="B3982" s="6" t="s">
        <v>10554</v>
      </c>
      <c r="C3982" s="6" t="s">
        <v>40</v>
      </c>
      <c r="D3982" s="6" t="s">
        <v>108</v>
      </c>
      <c r="E3982" s="487">
        <v>67.650000000000006</v>
      </c>
      <c r="F3982" s="487">
        <v>7.15</v>
      </c>
      <c r="G3982" s="487">
        <v>60.5</v>
      </c>
      <c r="H3982" s="487">
        <v>0</v>
      </c>
      <c r="I3982" s="487">
        <v>0</v>
      </c>
      <c r="J3982" s="487">
        <v>0</v>
      </c>
    </row>
    <row r="3983" spans="1:10" x14ac:dyDescent="0.25">
      <c r="A3983" s="487">
        <v>89744</v>
      </c>
      <c r="B3983" s="6" t="s">
        <v>10555</v>
      </c>
      <c r="C3983" s="6" t="s">
        <v>40</v>
      </c>
      <c r="D3983" s="6" t="s">
        <v>108</v>
      </c>
      <c r="E3983" s="487">
        <v>29.98</v>
      </c>
      <c r="F3983" s="487">
        <v>8.36</v>
      </c>
      <c r="G3983" s="487">
        <v>21.62</v>
      </c>
      <c r="H3983" s="487">
        <v>0</v>
      </c>
      <c r="I3983" s="487">
        <v>0</v>
      </c>
      <c r="J3983" s="487">
        <v>0</v>
      </c>
    </row>
    <row r="3984" spans="1:10" x14ac:dyDescent="0.25">
      <c r="A3984" s="487">
        <v>89746</v>
      </c>
      <c r="B3984" s="6" t="s">
        <v>10556</v>
      </c>
      <c r="C3984" s="6" t="s">
        <v>40</v>
      </c>
      <c r="D3984" s="6" t="s">
        <v>108</v>
      </c>
      <c r="E3984" s="487">
        <v>30.93</v>
      </c>
      <c r="F3984" s="487">
        <v>8.36</v>
      </c>
      <c r="G3984" s="487">
        <v>22.57</v>
      </c>
      <c r="H3984" s="487">
        <v>0</v>
      </c>
      <c r="I3984" s="487">
        <v>0</v>
      </c>
      <c r="J3984" s="487">
        <v>0</v>
      </c>
    </row>
    <row r="3985" spans="1:10" x14ac:dyDescent="0.25">
      <c r="A3985" s="487">
        <v>89747</v>
      </c>
      <c r="B3985" s="6" t="s">
        <v>10557</v>
      </c>
      <c r="C3985" s="6" t="s">
        <v>40</v>
      </c>
      <c r="D3985" s="6" t="s">
        <v>108</v>
      </c>
      <c r="E3985" s="487">
        <v>33.020000000000003</v>
      </c>
      <c r="F3985" s="487">
        <v>3.58</v>
      </c>
      <c r="G3985" s="487">
        <v>29.44</v>
      </c>
      <c r="H3985" s="487">
        <v>0</v>
      </c>
      <c r="I3985" s="487">
        <v>0</v>
      </c>
      <c r="J3985" s="487">
        <v>0</v>
      </c>
    </row>
    <row r="3986" spans="1:10" x14ac:dyDescent="0.25">
      <c r="A3986" s="487">
        <v>89748</v>
      </c>
      <c r="B3986" s="6" t="s">
        <v>10558</v>
      </c>
      <c r="C3986" s="6" t="s">
        <v>40</v>
      </c>
      <c r="D3986" s="6" t="s">
        <v>108</v>
      </c>
      <c r="E3986" s="487">
        <v>47.17</v>
      </c>
      <c r="F3986" s="487">
        <v>8.35</v>
      </c>
      <c r="G3986" s="487">
        <v>38.82</v>
      </c>
      <c r="H3986" s="487">
        <v>0</v>
      </c>
      <c r="I3986" s="487">
        <v>0</v>
      </c>
      <c r="J3986" s="487">
        <v>0</v>
      </c>
    </row>
    <row r="3987" spans="1:10" x14ac:dyDescent="0.25">
      <c r="A3987" s="487">
        <v>89749</v>
      </c>
      <c r="B3987" s="6" t="s">
        <v>10559</v>
      </c>
      <c r="C3987" s="6" t="s">
        <v>40</v>
      </c>
      <c r="D3987" s="6" t="s">
        <v>108</v>
      </c>
      <c r="E3987" s="487">
        <v>18.62</v>
      </c>
      <c r="F3987" s="487">
        <v>3.59</v>
      </c>
      <c r="G3987" s="487">
        <v>15.03</v>
      </c>
      <c r="H3987" s="487">
        <v>0</v>
      </c>
      <c r="I3987" s="487">
        <v>0</v>
      </c>
      <c r="J3987" s="487">
        <v>0</v>
      </c>
    </row>
    <row r="3988" spans="1:10" x14ac:dyDescent="0.25">
      <c r="A3988" s="487">
        <v>89750</v>
      </c>
      <c r="B3988" s="6" t="s">
        <v>10560</v>
      </c>
      <c r="C3988" s="6" t="s">
        <v>40</v>
      </c>
      <c r="D3988" s="6" t="s">
        <v>108</v>
      </c>
      <c r="E3988" s="487">
        <v>87.22</v>
      </c>
      <c r="F3988" s="487">
        <v>8.34</v>
      </c>
      <c r="G3988" s="487">
        <v>78.88</v>
      </c>
      <c r="H3988" s="487">
        <v>0</v>
      </c>
      <c r="I3988" s="487">
        <v>0</v>
      </c>
      <c r="J3988" s="487">
        <v>0</v>
      </c>
    </row>
    <row r="3989" spans="1:10" x14ac:dyDescent="0.25">
      <c r="A3989" s="487">
        <v>89752</v>
      </c>
      <c r="B3989" s="6" t="s">
        <v>10561</v>
      </c>
      <c r="C3989" s="6" t="s">
        <v>40</v>
      </c>
      <c r="D3989" s="6" t="s">
        <v>108</v>
      </c>
      <c r="E3989" s="487">
        <v>8.2899999999999991</v>
      </c>
      <c r="F3989" s="487">
        <v>3.69</v>
      </c>
      <c r="G3989" s="487">
        <v>4.5999999999999996</v>
      </c>
      <c r="H3989" s="487">
        <v>0</v>
      </c>
      <c r="I3989" s="487">
        <v>0</v>
      </c>
      <c r="J3989" s="487">
        <v>0</v>
      </c>
    </row>
    <row r="3990" spans="1:10" x14ac:dyDescent="0.25">
      <c r="A3990" s="487">
        <v>89753</v>
      </c>
      <c r="B3990" s="6" t="s">
        <v>10562</v>
      </c>
      <c r="C3990" s="6" t="s">
        <v>40</v>
      </c>
      <c r="D3990" s="6" t="s">
        <v>108</v>
      </c>
      <c r="E3990" s="487">
        <v>10.210000000000001</v>
      </c>
      <c r="F3990" s="487">
        <v>4</v>
      </c>
      <c r="G3990" s="487">
        <v>6.21</v>
      </c>
      <c r="H3990" s="487">
        <v>0</v>
      </c>
      <c r="I3990" s="487">
        <v>0</v>
      </c>
      <c r="J3990" s="487">
        <v>0</v>
      </c>
    </row>
    <row r="3991" spans="1:10" x14ac:dyDescent="0.25">
      <c r="A3991" s="487">
        <v>89754</v>
      </c>
      <c r="B3991" s="6" t="s">
        <v>10563</v>
      </c>
      <c r="C3991" s="6" t="s">
        <v>40</v>
      </c>
      <c r="D3991" s="6" t="s">
        <v>108</v>
      </c>
      <c r="E3991" s="487">
        <v>23.08</v>
      </c>
      <c r="F3991" s="487">
        <v>3.98</v>
      </c>
      <c r="G3991" s="487">
        <v>19.100000000000001</v>
      </c>
      <c r="H3991" s="487">
        <v>0</v>
      </c>
      <c r="I3991" s="487">
        <v>0</v>
      </c>
      <c r="J3991" s="487">
        <v>0</v>
      </c>
    </row>
    <row r="3992" spans="1:10" x14ac:dyDescent="0.25">
      <c r="A3992" s="487">
        <v>89755</v>
      </c>
      <c r="B3992" s="6" t="s">
        <v>10564</v>
      </c>
      <c r="C3992" s="6" t="s">
        <v>40</v>
      </c>
      <c r="D3992" s="6" t="s">
        <v>108</v>
      </c>
      <c r="E3992" s="487">
        <v>15.19</v>
      </c>
      <c r="F3992" s="487">
        <v>4.25</v>
      </c>
      <c r="G3992" s="487">
        <v>10.94</v>
      </c>
      <c r="H3992" s="487">
        <v>0</v>
      </c>
      <c r="I3992" s="487">
        <v>0</v>
      </c>
      <c r="J3992" s="487">
        <v>0</v>
      </c>
    </row>
    <row r="3993" spans="1:10" x14ac:dyDescent="0.25">
      <c r="A3993" s="487">
        <v>89756</v>
      </c>
      <c r="B3993" s="6" t="s">
        <v>10565</v>
      </c>
      <c r="C3993" s="6" t="s">
        <v>40</v>
      </c>
      <c r="D3993" s="6" t="s">
        <v>108</v>
      </c>
      <c r="E3993" s="487">
        <v>25.9</v>
      </c>
      <c r="F3993" s="487">
        <v>4.24</v>
      </c>
      <c r="G3993" s="487">
        <v>21.66</v>
      </c>
      <c r="H3993" s="487">
        <v>0</v>
      </c>
      <c r="I3993" s="487">
        <v>0</v>
      </c>
      <c r="J3993" s="487">
        <v>0</v>
      </c>
    </row>
    <row r="3994" spans="1:10" x14ac:dyDescent="0.25">
      <c r="A3994" s="487">
        <v>89757</v>
      </c>
      <c r="B3994" s="6" t="s">
        <v>10566</v>
      </c>
      <c r="C3994" s="6" t="s">
        <v>40</v>
      </c>
      <c r="D3994" s="6" t="s">
        <v>108</v>
      </c>
      <c r="E3994" s="487">
        <v>33.64</v>
      </c>
      <c r="F3994" s="487">
        <v>4.24</v>
      </c>
      <c r="G3994" s="487">
        <v>29.4</v>
      </c>
      <c r="H3994" s="487">
        <v>0</v>
      </c>
      <c r="I3994" s="487">
        <v>0</v>
      </c>
      <c r="J3994" s="487">
        <v>0</v>
      </c>
    </row>
    <row r="3995" spans="1:10" x14ac:dyDescent="0.25">
      <c r="A3995" s="487">
        <v>89758</v>
      </c>
      <c r="B3995" s="6" t="s">
        <v>10567</v>
      </c>
      <c r="C3995" s="6" t="s">
        <v>40</v>
      </c>
      <c r="D3995" s="6" t="s">
        <v>108</v>
      </c>
      <c r="E3995" s="487">
        <v>41.17</v>
      </c>
      <c r="F3995" s="487">
        <v>4.08</v>
      </c>
      <c r="G3995" s="487">
        <v>37.090000000000003</v>
      </c>
      <c r="H3995" s="487">
        <v>0</v>
      </c>
      <c r="I3995" s="487">
        <v>0</v>
      </c>
      <c r="J3995" s="487">
        <v>0</v>
      </c>
    </row>
    <row r="3996" spans="1:10" x14ac:dyDescent="0.25">
      <c r="A3996" s="487">
        <v>89759</v>
      </c>
      <c r="B3996" s="6" t="s">
        <v>10568</v>
      </c>
      <c r="C3996" s="6" t="s">
        <v>40</v>
      </c>
      <c r="D3996" s="6" t="s">
        <v>108</v>
      </c>
      <c r="E3996" s="487">
        <v>12.87</v>
      </c>
      <c r="F3996" s="487">
        <v>3.93</v>
      </c>
      <c r="G3996" s="487">
        <v>8.94</v>
      </c>
      <c r="H3996" s="487">
        <v>0</v>
      </c>
      <c r="I3996" s="487">
        <v>0</v>
      </c>
      <c r="J3996" s="487">
        <v>0</v>
      </c>
    </row>
    <row r="3997" spans="1:10" x14ac:dyDescent="0.25">
      <c r="A3997" s="487">
        <v>89760</v>
      </c>
      <c r="B3997" s="6" t="s">
        <v>10569</v>
      </c>
      <c r="C3997" s="6" t="s">
        <v>40</v>
      </c>
      <c r="D3997" s="6" t="s">
        <v>108</v>
      </c>
      <c r="E3997" s="487">
        <v>24.48</v>
      </c>
      <c r="F3997" s="487">
        <v>5</v>
      </c>
      <c r="G3997" s="487">
        <v>19.48</v>
      </c>
      <c r="H3997" s="487">
        <v>0</v>
      </c>
      <c r="I3997" s="487">
        <v>0</v>
      </c>
      <c r="J3997" s="487">
        <v>0</v>
      </c>
    </row>
    <row r="3998" spans="1:10" x14ac:dyDescent="0.25">
      <c r="A3998" s="487">
        <v>89761</v>
      </c>
      <c r="B3998" s="6" t="s">
        <v>10570</v>
      </c>
      <c r="C3998" s="6" t="s">
        <v>40</v>
      </c>
      <c r="D3998" s="6" t="s">
        <v>108</v>
      </c>
      <c r="E3998" s="487">
        <v>34.58</v>
      </c>
      <c r="F3998" s="487">
        <v>5</v>
      </c>
      <c r="G3998" s="487">
        <v>29.58</v>
      </c>
      <c r="H3998" s="487">
        <v>0</v>
      </c>
      <c r="I3998" s="487">
        <v>0</v>
      </c>
      <c r="J3998" s="487">
        <v>0</v>
      </c>
    </row>
    <row r="3999" spans="1:10" x14ac:dyDescent="0.25">
      <c r="A3999" s="487">
        <v>89762</v>
      </c>
      <c r="B3999" s="6" t="s">
        <v>10571</v>
      </c>
      <c r="C3999" s="6" t="s">
        <v>40</v>
      </c>
      <c r="D3999" s="6" t="s">
        <v>108</v>
      </c>
      <c r="E3999" s="487">
        <v>49.05</v>
      </c>
      <c r="F3999" s="487">
        <v>4.99</v>
      </c>
      <c r="G3999" s="487">
        <v>44.06</v>
      </c>
      <c r="H3999" s="487">
        <v>0</v>
      </c>
      <c r="I3999" s="487">
        <v>0</v>
      </c>
      <c r="J3999" s="487">
        <v>0</v>
      </c>
    </row>
    <row r="4000" spans="1:10" x14ac:dyDescent="0.25">
      <c r="A4000" s="487">
        <v>89763</v>
      </c>
      <c r="B4000" s="6" t="s">
        <v>10572</v>
      </c>
      <c r="C4000" s="6" t="s">
        <v>40</v>
      </c>
      <c r="D4000" s="6" t="s">
        <v>108</v>
      </c>
      <c r="E4000" s="487">
        <v>62.4</v>
      </c>
      <c r="F4000" s="487">
        <v>4.84</v>
      </c>
      <c r="G4000" s="487">
        <v>57.56</v>
      </c>
      <c r="H4000" s="487">
        <v>0</v>
      </c>
      <c r="I4000" s="487">
        <v>0</v>
      </c>
      <c r="J4000" s="487">
        <v>0</v>
      </c>
    </row>
    <row r="4001" spans="1:10" x14ac:dyDescent="0.25">
      <c r="A4001" s="487">
        <v>89764</v>
      </c>
      <c r="B4001" s="6" t="s">
        <v>10573</v>
      </c>
      <c r="C4001" s="6" t="s">
        <v>40</v>
      </c>
      <c r="D4001" s="6" t="s">
        <v>108</v>
      </c>
      <c r="E4001" s="487">
        <v>41.44</v>
      </c>
      <c r="F4001" s="487">
        <v>4.6100000000000003</v>
      </c>
      <c r="G4001" s="487">
        <v>36.83</v>
      </c>
      <c r="H4001" s="487">
        <v>0</v>
      </c>
      <c r="I4001" s="487">
        <v>0</v>
      </c>
      <c r="J4001" s="487">
        <v>0</v>
      </c>
    </row>
    <row r="4002" spans="1:10" x14ac:dyDescent="0.25">
      <c r="A4002" s="487">
        <v>89765</v>
      </c>
      <c r="B4002" s="6" t="s">
        <v>10574</v>
      </c>
      <c r="C4002" s="6" t="s">
        <v>40</v>
      </c>
      <c r="D4002" s="6" t="s">
        <v>108</v>
      </c>
      <c r="E4002" s="487">
        <v>18.8</v>
      </c>
      <c r="F4002" s="487">
        <v>7.21</v>
      </c>
      <c r="G4002" s="487">
        <v>11.59</v>
      </c>
      <c r="H4002" s="487">
        <v>0</v>
      </c>
      <c r="I4002" s="487">
        <v>0</v>
      </c>
      <c r="J4002" s="487">
        <v>0</v>
      </c>
    </row>
    <row r="4003" spans="1:10" x14ac:dyDescent="0.25">
      <c r="A4003" s="487">
        <v>89767</v>
      </c>
      <c r="B4003" s="6" t="s">
        <v>10575</v>
      </c>
      <c r="C4003" s="6" t="s">
        <v>40</v>
      </c>
      <c r="D4003" s="6" t="s">
        <v>108</v>
      </c>
      <c r="E4003" s="487">
        <v>23.59</v>
      </c>
      <c r="F4003" s="487">
        <v>7.21</v>
      </c>
      <c r="G4003" s="487">
        <v>16.38</v>
      </c>
      <c r="H4003" s="487">
        <v>0</v>
      </c>
      <c r="I4003" s="487">
        <v>0</v>
      </c>
      <c r="J4003" s="487">
        <v>0</v>
      </c>
    </row>
    <row r="4004" spans="1:10" x14ac:dyDescent="0.25">
      <c r="A4004" s="487">
        <v>89768</v>
      </c>
      <c r="B4004" s="6" t="s">
        <v>10576</v>
      </c>
      <c r="C4004" s="6" t="s">
        <v>40</v>
      </c>
      <c r="D4004" s="6" t="s">
        <v>108</v>
      </c>
      <c r="E4004" s="487">
        <v>27.4</v>
      </c>
      <c r="F4004" s="487">
        <v>8.52</v>
      </c>
      <c r="G4004" s="487">
        <v>18.88</v>
      </c>
      <c r="H4004" s="487">
        <v>0</v>
      </c>
      <c r="I4004" s="487">
        <v>0</v>
      </c>
      <c r="J4004" s="487">
        <v>0</v>
      </c>
    </row>
    <row r="4005" spans="1:10" x14ac:dyDescent="0.25">
      <c r="A4005" s="487">
        <v>89769</v>
      </c>
      <c r="B4005" s="6" t="s">
        <v>10577</v>
      </c>
      <c r="C4005" s="6" t="s">
        <v>40</v>
      </c>
      <c r="D4005" s="6" t="s">
        <v>108</v>
      </c>
      <c r="E4005" s="487">
        <v>61.69</v>
      </c>
      <c r="F4005" s="487">
        <v>10.02</v>
      </c>
      <c r="G4005" s="487">
        <v>51.67</v>
      </c>
      <c r="H4005" s="487">
        <v>0</v>
      </c>
      <c r="I4005" s="487">
        <v>0</v>
      </c>
      <c r="J4005" s="487">
        <v>0</v>
      </c>
    </row>
    <row r="4006" spans="1:10" x14ac:dyDescent="0.25">
      <c r="A4006" s="487">
        <v>89772</v>
      </c>
      <c r="B4006" s="6" t="s">
        <v>10578</v>
      </c>
      <c r="C4006" s="6" t="s">
        <v>79</v>
      </c>
      <c r="D4006" s="6" t="s">
        <v>108</v>
      </c>
      <c r="E4006" s="487">
        <v>100.19</v>
      </c>
      <c r="F4006" s="487">
        <v>1.57</v>
      </c>
      <c r="G4006" s="487">
        <v>98.62</v>
      </c>
      <c r="H4006" s="487">
        <v>0</v>
      </c>
      <c r="I4006" s="487">
        <v>0</v>
      </c>
      <c r="J4006" s="487">
        <v>0</v>
      </c>
    </row>
    <row r="4007" spans="1:10" x14ac:dyDescent="0.25">
      <c r="A4007" s="487">
        <v>89774</v>
      </c>
      <c r="B4007" s="6" t="s">
        <v>10579</v>
      </c>
      <c r="C4007" s="6" t="s">
        <v>40</v>
      </c>
      <c r="D4007" s="6" t="s">
        <v>108</v>
      </c>
      <c r="E4007" s="487">
        <v>17.02</v>
      </c>
      <c r="F4007" s="487">
        <v>4.78</v>
      </c>
      <c r="G4007" s="487">
        <v>12.24</v>
      </c>
      <c r="H4007" s="487">
        <v>0</v>
      </c>
      <c r="I4007" s="487">
        <v>0</v>
      </c>
      <c r="J4007" s="487">
        <v>0</v>
      </c>
    </row>
    <row r="4008" spans="1:10" x14ac:dyDescent="0.25">
      <c r="A4008" s="487">
        <v>89776</v>
      </c>
      <c r="B4008" s="6" t="s">
        <v>10580</v>
      </c>
      <c r="C4008" s="6" t="s">
        <v>40</v>
      </c>
      <c r="D4008" s="6" t="s">
        <v>108</v>
      </c>
      <c r="E4008" s="487">
        <v>28.03</v>
      </c>
      <c r="F4008" s="487">
        <v>4.7699999999999996</v>
      </c>
      <c r="G4008" s="487">
        <v>23.26</v>
      </c>
      <c r="H4008" s="487">
        <v>0</v>
      </c>
      <c r="I4008" s="487">
        <v>0</v>
      </c>
      <c r="J4008" s="487">
        <v>0</v>
      </c>
    </row>
    <row r="4009" spans="1:10" x14ac:dyDescent="0.25">
      <c r="A4009" s="487">
        <v>89777</v>
      </c>
      <c r="B4009" s="6" t="s">
        <v>10581</v>
      </c>
      <c r="C4009" s="6" t="s">
        <v>40</v>
      </c>
      <c r="D4009" s="6" t="s">
        <v>108</v>
      </c>
      <c r="E4009" s="487">
        <v>28.62</v>
      </c>
      <c r="F4009" s="487">
        <v>4.0199999999999996</v>
      </c>
      <c r="G4009" s="487">
        <v>24.6</v>
      </c>
      <c r="H4009" s="487">
        <v>0</v>
      </c>
      <c r="I4009" s="487">
        <v>0</v>
      </c>
      <c r="J4009" s="487">
        <v>0</v>
      </c>
    </row>
    <row r="4010" spans="1:10" x14ac:dyDescent="0.25">
      <c r="A4010" s="487">
        <v>89778</v>
      </c>
      <c r="B4010" s="6" t="s">
        <v>10582</v>
      </c>
      <c r="C4010" s="6" t="s">
        <v>40</v>
      </c>
      <c r="D4010" s="6" t="s">
        <v>108</v>
      </c>
      <c r="E4010" s="487">
        <v>19.43</v>
      </c>
      <c r="F4010" s="487">
        <v>5.58</v>
      </c>
      <c r="G4010" s="487">
        <v>13.85</v>
      </c>
      <c r="H4010" s="487">
        <v>0</v>
      </c>
      <c r="I4010" s="487">
        <v>0</v>
      </c>
      <c r="J4010" s="487">
        <v>0</v>
      </c>
    </row>
    <row r="4011" spans="1:10" x14ac:dyDescent="0.25">
      <c r="A4011" s="487">
        <v>89779</v>
      </c>
      <c r="B4011" s="6" t="s">
        <v>10583</v>
      </c>
      <c r="C4011" s="6" t="s">
        <v>40</v>
      </c>
      <c r="D4011" s="6" t="s">
        <v>108</v>
      </c>
      <c r="E4011" s="487">
        <v>38.18</v>
      </c>
      <c r="F4011" s="487">
        <v>5.57</v>
      </c>
      <c r="G4011" s="487">
        <v>32.61</v>
      </c>
      <c r="H4011" s="487">
        <v>0</v>
      </c>
      <c r="I4011" s="487">
        <v>0</v>
      </c>
      <c r="J4011" s="487">
        <v>0</v>
      </c>
    </row>
    <row r="4012" spans="1:10" x14ac:dyDescent="0.25">
      <c r="A4012" s="487">
        <v>89780</v>
      </c>
      <c r="B4012" s="6" t="s">
        <v>10584</v>
      </c>
      <c r="C4012" s="6" t="s">
        <v>40</v>
      </c>
      <c r="D4012" s="6" t="s">
        <v>108</v>
      </c>
      <c r="E4012" s="487">
        <v>26.78</v>
      </c>
      <c r="F4012" s="487">
        <v>4.0199999999999996</v>
      </c>
      <c r="G4012" s="487">
        <v>22.76</v>
      </c>
      <c r="H4012" s="487">
        <v>0</v>
      </c>
      <c r="I4012" s="487">
        <v>0</v>
      </c>
      <c r="J4012" s="487">
        <v>0</v>
      </c>
    </row>
    <row r="4013" spans="1:10" x14ac:dyDescent="0.25">
      <c r="A4013" s="487">
        <v>89781</v>
      </c>
      <c r="B4013" s="6" t="s">
        <v>10585</v>
      </c>
      <c r="C4013" s="6" t="s">
        <v>40</v>
      </c>
      <c r="D4013" s="6" t="s">
        <v>108</v>
      </c>
      <c r="E4013" s="487">
        <v>40.590000000000003</v>
      </c>
      <c r="F4013" s="487">
        <v>4.72</v>
      </c>
      <c r="G4013" s="487">
        <v>35.869999999999997</v>
      </c>
      <c r="H4013" s="487">
        <v>0</v>
      </c>
      <c r="I4013" s="487">
        <v>0</v>
      </c>
      <c r="J4013" s="487">
        <v>0</v>
      </c>
    </row>
    <row r="4014" spans="1:10" x14ac:dyDescent="0.25">
      <c r="A4014" s="487">
        <v>89782</v>
      </c>
      <c r="B4014" s="6" t="s">
        <v>10586</v>
      </c>
      <c r="C4014" s="6" t="s">
        <v>40</v>
      </c>
      <c r="D4014" s="6" t="s">
        <v>108</v>
      </c>
      <c r="E4014" s="487">
        <v>16.16</v>
      </c>
      <c r="F4014" s="487">
        <v>7.35</v>
      </c>
      <c r="G4014" s="487">
        <v>8.81</v>
      </c>
      <c r="H4014" s="487">
        <v>0</v>
      </c>
      <c r="I4014" s="487">
        <v>0</v>
      </c>
      <c r="J4014" s="487">
        <v>0</v>
      </c>
    </row>
    <row r="4015" spans="1:10" x14ac:dyDescent="0.25">
      <c r="A4015" s="487">
        <v>89783</v>
      </c>
      <c r="B4015" s="6" t="s">
        <v>10587</v>
      </c>
      <c r="C4015" s="6" t="s">
        <v>40</v>
      </c>
      <c r="D4015" s="6" t="s">
        <v>108</v>
      </c>
      <c r="E4015" s="487">
        <v>16.28</v>
      </c>
      <c r="F4015" s="487">
        <v>7.35</v>
      </c>
      <c r="G4015" s="487">
        <v>8.93</v>
      </c>
      <c r="H4015" s="487">
        <v>0</v>
      </c>
      <c r="I4015" s="487">
        <v>0</v>
      </c>
      <c r="J4015" s="487">
        <v>0</v>
      </c>
    </row>
    <row r="4016" spans="1:10" x14ac:dyDescent="0.25">
      <c r="A4016" s="487">
        <v>89784</v>
      </c>
      <c r="B4016" s="6" t="s">
        <v>10588</v>
      </c>
      <c r="C4016" s="6" t="s">
        <v>40</v>
      </c>
      <c r="D4016" s="6" t="s">
        <v>108</v>
      </c>
      <c r="E4016" s="487">
        <v>26.36</v>
      </c>
      <c r="F4016" s="487">
        <v>7.99</v>
      </c>
      <c r="G4016" s="487">
        <v>18.37</v>
      </c>
      <c r="H4016" s="487">
        <v>0</v>
      </c>
      <c r="I4016" s="487">
        <v>0</v>
      </c>
      <c r="J4016" s="487">
        <v>0</v>
      </c>
    </row>
    <row r="4017" spans="1:10" x14ac:dyDescent="0.25">
      <c r="A4017" s="487">
        <v>89785</v>
      </c>
      <c r="B4017" s="6" t="s">
        <v>10589</v>
      </c>
      <c r="C4017" s="6" t="s">
        <v>40</v>
      </c>
      <c r="D4017" s="6" t="s">
        <v>108</v>
      </c>
      <c r="E4017" s="487">
        <v>29.04</v>
      </c>
      <c r="F4017" s="487">
        <v>7.98</v>
      </c>
      <c r="G4017" s="487">
        <v>21.06</v>
      </c>
      <c r="H4017" s="487">
        <v>0</v>
      </c>
      <c r="I4017" s="487">
        <v>0</v>
      </c>
      <c r="J4017" s="487">
        <v>0</v>
      </c>
    </row>
    <row r="4018" spans="1:10" x14ac:dyDescent="0.25">
      <c r="A4018" s="487">
        <v>89786</v>
      </c>
      <c r="B4018" s="6" t="s">
        <v>10590</v>
      </c>
      <c r="C4018" s="6" t="s">
        <v>40</v>
      </c>
      <c r="D4018" s="6" t="s">
        <v>108</v>
      </c>
      <c r="E4018" s="487">
        <v>42.53</v>
      </c>
      <c r="F4018" s="487">
        <v>9.5500000000000007</v>
      </c>
      <c r="G4018" s="487">
        <v>32.979999999999997</v>
      </c>
      <c r="H4018" s="487">
        <v>0</v>
      </c>
      <c r="I4018" s="487">
        <v>0</v>
      </c>
      <c r="J4018" s="487">
        <v>0</v>
      </c>
    </row>
    <row r="4019" spans="1:10" x14ac:dyDescent="0.25">
      <c r="A4019" s="487">
        <v>89787</v>
      </c>
      <c r="B4019" s="6" t="s">
        <v>10591</v>
      </c>
      <c r="C4019" s="6" t="s">
        <v>40</v>
      </c>
      <c r="D4019" s="6" t="s">
        <v>108</v>
      </c>
      <c r="E4019" s="487">
        <v>40.130000000000003</v>
      </c>
      <c r="F4019" s="487">
        <v>4.72</v>
      </c>
      <c r="G4019" s="487">
        <v>35.409999999999997</v>
      </c>
      <c r="H4019" s="487">
        <v>0</v>
      </c>
      <c r="I4019" s="487">
        <v>0</v>
      </c>
      <c r="J4019" s="487">
        <v>0</v>
      </c>
    </row>
    <row r="4020" spans="1:10" x14ac:dyDescent="0.25">
      <c r="A4020" s="487">
        <v>89788</v>
      </c>
      <c r="B4020" s="6" t="s">
        <v>10592</v>
      </c>
      <c r="C4020" s="6" t="s">
        <v>40</v>
      </c>
      <c r="D4020" s="6" t="s">
        <v>108</v>
      </c>
      <c r="E4020" s="487">
        <v>88.3</v>
      </c>
      <c r="F4020" s="487">
        <v>5.9</v>
      </c>
      <c r="G4020" s="487">
        <v>82.4</v>
      </c>
      <c r="H4020" s="487">
        <v>0</v>
      </c>
      <c r="I4020" s="487">
        <v>0</v>
      </c>
      <c r="J4020" s="487">
        <v>0</v>
      </c>
    </row>
    <row r="4021" spans="1:10" x14ac:dyDescent="0.25">
      <c r="A4021" s="487">
        <v>89789</v>
      </c>
      <c r="B4021" s="6" t="s">
        <v>10593</v>
      </c>
      <c r="C4021" s="6" t="s">
        <v>40</v>
      </c>
      <c r="D4021" s="6" t="s">
        <v>108</v>
      </c>
      <c r="E4021" s="487">
        <v>74.900000000000006</v>
      </c>
      <c r="F4021" s="487">
        <v>5.9</v>
      </c>
      <c r="G4021" s="487">
        <v>69</v>
      </c>
      <c r="H4021" s="487">
        <v>0</v>
      </c>
      <c r="I4021" s="487">
        <v>0</v>
      </c>
      <c r="J4021" s="487">
        <v>0</v>
      </c>
    </row>
    <row r="4022" spans="1:10" x14ac:dyDescent="0.25">
      <c r="A4022" s="487">
        <v>89790</v>
      </c>
      <c r="B4022" s="6" t="s">
        <v>10594</v>
      </c>
      <c r="C4022" s="6" t="s">
        <v>40</v>
      </c>
      <c r="D4022" s="6" t="s">
        <v>108</v>
      </c>
      <c r="E4022" s="487">
        <v>176.67</v>
      </c>
      <c r="F4022" s="487">
        <v>7.79</v>
      </c>
      <c r="G4022" s="487">
        <v>168.88</v>
      </c>
      <c r="H4022" s="487">
        <v>0</v>
      </c>
      <c r="I4022" s="487">
        <v>0</v>
      </c>
      <c r="J4022" s="487">
        <v>0</v>
      </c>
    </row>
    <row r="4023" spans="1:10" x14ac:dyDescent="0.25">
      <c r="A4023" s="487">
        <v>89791</v>
      </c>
      <c r="B4023" s="6" t="s">
        <v>10595</v>
      </c>
      <c r="C4023" s="6" t="s">
        <v>40</v>
      </c>
      <c r="D4023" s="6" t="s">
        <v>108</v>
      </c>
      <c r="E4023" s="487">
        <v>170.61</v>
      </c>
      <c r="F4023" s="487">
        <v>7.79</v>
      </c>
      <c r="G4023" s="487">
        <v>162.82</v>
      </c>
      <c r="H4023" s="487">
        <v>0</v>
      </c>
      <c r="I4023" s="487">
        <v>0</v>
      </c>
      <c r="J4023" s="487">
        <v>0</v>
      </c>
    </row>
    <row r="4024" spans="1:10" x14ac:dyDescent="0.25">
      <c r="A4024" s="487">
        <v>89792</v>
      </c>
      <c r="B4024" s="6" t="s">
        <v>10596</v>
      </c>
      <c r="C4024" s="6" t="s">
        <v>40</v>
      </c>
      <c r="D4024" s="6" t="s">
        <v>108</v>
      </c>
      <c r="E4024" s="487">
        <v>208.77</v>
      </c>
      <c r="F4024" s="487">
        <v>9.3800000000000008</v>
      </c>
      <c r="G4024" s="487">
        <v>199.39</v>
      </c>
      <c r="H4024" s="487">
        <v>0</v>
      </c>
      <c r="I4024" s="487">
        <v>0</v>
      </c>
      <c r="J4024" s="487">
        <v>0</v>
      </c>
    </row>
    <row r="4025" spans="1:10" x14ac:dyDescent="0.25">
      <c r="A4025" s="487">
        <v>89793</v>
      </c>
      <c r="B4025" s="6" t="s">
        <v>10597</v>
      </c>
      <c r="C4025" s="6" t="s">
        <v>40</v>
      </c>
      <c r="D4025" s="6" t="s">
        <v>108</v>
      </c>
      <c r="E4025" s="487">
        <v>246.47</v>
      </c>
      <c r="F4025" s="487">
        <v>9.3800000000000008</v>
      </c>
      <c r="G4025" s="487">
        <v>237.09</v>
      </c>
      <c r="H4025" s="487">
        <v>0</v>
      </c>
      <c r="I4025" s="487">
        <v>0</v>
      </c>
      <c r="J4025" s="487">
        <v>0</v>
      </c>
    </row>
    <row r="4026" spans="1:10" x14ac:dyDescent="0.25">
      <c r="A4026" s="487">
        <v>89794</v>
      </c>
      <c r="B4026" s="6" t="s">
        <v>10598</v>
      </c>
      <c r="C4026" s="6" t="s">
        <v>40</v>
      </c>
      <c r="D4026" s="6" t="s">
        <v>108</v>
      </c>
      <c r="E4026" s="487">
        <v>21.66</v>
      </c>
      <c r="F4026" s="487">
        <v>2.69</v>
      </c>
      <c r="G4026" s="487">
        <v>18.97</v>
      </c>
      <c r="H4026" s="487">
        <v>0</v>
      </c>
      <c r="I4026" s="487">
        <v>0</v>
      </c>
      <c r="J4026" s="487">
        <v>0</v>
      </c>
    </row>
    <row r="4027" spans="1:10" x14ac:dyDescent="0.25">
      <c r="A4027" s="487">
        <v>89795</v>
      </c>
      <c r="B4027" s="6" t="s">
        <v>10599</v>
      </c>
      <c r="C4027" s="6" t="s">
        <v>40</v>
      </c>
      <c r="D4027" s="6" t="s">
        <v>108</v>
      </c>
      <c r="E4027" s="487">
        <v>44.9</v>
      </c>
      <c r="F4027" s="487">
        <v>9.5500000000000007</v>
      </c>
      <c r="G4027" s="487">
        <v>35.35</v>
      </c>
      <c r="H4027" s="487">
        <v>0</v>
      </c>
      <c r="I4027" s="487">
        <v>0</v>
      </c>
      <c r="J4027" s="487">
        <v>0</v>
      </c>
    </row>
    <row r="4028" spans="1:10" x14ac:dyDescent="0.25">
      <c r="A4028" s="487">
        <v>89796</v>
      </c>
      <c r="B4028" s="6" t="s">
        <v>10600</v>
      </c>
      <c r="C4028" s="6" t="s">
        <v>40</v>
      </c>
      <c r="D4028" s="6" t="s">
        <v>108</v>
      </c>
      <c r="E4028" s="487">
        <v>47.32</v>
      </c>
      <c r="F4028" s="487">
        <v>11.15</v>
      </c>
      <c r="G4028" s="487">
        <v>36.17</v>
      </c>
      <c r="H4028" s="487">
        <v>0</v>
      </c>
      <c r="I4028" s="487">
        <v>0</v>
      </c>
      <c r="J4028" s="487">
        <v>0</v>
      </c>
    </row>
    <row r="4029" spans="1:10" x14ac:dyDescent="0.25">
      <c r="A4029" s="487">
        <v>89797</v>
      </c>
      <c r="B4029" s="6" t="s">
        <v>10601</v>
      </c>
      <c r="C4029" s="6" t="s">
        <v>40</v>
      </c>
      <c r="D4029" s="6" t="s">
        <v>108</v>
      </c>
      <c r="E4029" s="487">
        <v>56.51</v>
      </c>
      <c r="F4029" s="487">
        <v>11.15</v>
      </c>
      <c r="G4029" s="487">
        <v>45.36</v>
      </c>
      <c r="H4029" s="487">
        <v>0</v>
      </c>
      <c r="I4029" s="487">
        <v>0</v>
      </c>
      <c r="J4029" s="487">
        <v>0</v>
      </c>
    </row>
    <row r="4030" spans="1:10" x14ac:dyDescent="0.25">
      <c r="A4030" s="487">
        <v>89801</v>
      </c>
      <c r="B4030" s="6" t="s">
        <v>10602</v>
      </c>
      <c r="C4030" s="6" t="s">
        <v>40</v>
      </c>
      <c r="D4030" s="6" t="s">
        <v>108</v>
      </c>
      <c r="E4030" s="487">
        <v>10.63</v>
      </c>
      <c r="F4030" s="487">
        <v>1.48</v>
      </c>
      <c r="G4030" s="487">
        <v>9.15</v>
      </c>
      <c r="H4030" s="487">
        <v>0</v>
      </c>
      <c r="I4030" s="487">
        <v>0</v>
      </c>
      <c r="J4030" s="487">
        <v>0</v>
      </c>
    </row>
    <row r="4031" spans="1:10" x14ac:dyDescent="0.25">
      <c r="A4031" s="487">
        <v>89802</v>
      </c>
      <c r="B4031" s="6" t="s">
        <v>10603</v>
      </c>
      <c r="C4031" s="6" t="s">
        <v>40</v>
      </c>
      <c r="D4031" s="6" t="s">
        <v>108</v>
      </c>
      <c r="E4031" s="487">
        <v>11.47</v>
      </c>
      <c r="F4031" s="487">
        <v>1.48</v>
      </c>
      <c r="G4031" s="487">
        <v>9.99</v>
      </c>
      <c r="H4031" s="487">
        <v>0</v>
      </c>
      <c r="I4031" s="487">
        <v>0</v>
      </c>
      <c r="J4031" s="487">
        <v>0</v>
      </c>
    </row>
    <row r="4032" spans="1:10" x14ac:dyDescent="0.25">
      <c r="A4032" s="487">
        <v>89803</v>
      </c>
      <c r="B4032" s="6" t="s">
        <v>10604</v>
      </c>
      <c r="C4032" s="6" t="s">
        <v>40</v>
      </c>
      <c r="D4032" s="6" t="s">
        <v>108</v>
      </c>
      <c r="E4032" s="487">
        <v>20.3</v>
      </c>
      <c r="F4032" s="487">
        <v>1.48</v>
      </c>
      <c r="G4032" s="487">
        <v>18.82</v>
      </c>
      <c r="H4032" s="487">
        <v>0</v>
      </c>
      <c r="I4032" s="487">
        <v>0</v>
      </c>
      <c r="J4032" s="487">
        <v>0</v>
      </c>
    </row>
    <row r="4033" spans="1:10" x14ac:dyDescent="0.25">
      <c r="A4033" s="487">
        <v>89804</v>
      </c>
      <c r="B4033" s="6" t="s">
        <v>10605</v>
      </c>
      <c r="C4033" s="6" t="s">
        <v>40</v>
      </c>
      <c r="D4033" s="6" t="s">
        <v>108</v>
      </c>
      <c r="E4033" s="487">
        <v>22.8</v>
      </c>
      <c r="F4033" s="487">
        <v>1.48</v>
      </c>
      <c r="G4033" s="487">
        <v>21.32</v>
      </c>
      <c r="H4033" s="487">
        <v>0</v>
      </c>
      <c r="I4033" s="487">
        <v>0</v>
      </c>
      <c r="J4033" s="487">
        <v>0</v>
      </c>
    </row>
    <row r="4034" spans="1:10" x14ac:dyDescent="0.25">
      <c r="A4034" s="487">
        <v>89805</v>
      </c>
      <c r="B4034" s="6" t="s">
        <v>10606</v>
      </c>
      <c r="C4034" s="6" t="s">
        <v>40</v>
      </c>
      <c r="D4034" s="6" t="s">
        <v>108</v>
      </c>
      <c r="E4034" s="487">
        <v>22.52</v>
      </c>
      <c r="F4034" s="487">
        <v>5.46</v>
      </c>
      <c r="G4034" s="487">
        <v>17.059999999999999</v>
      </c>
      <c r="H4034" s="487">
        <v>0</v>
      </c>
      <c r="I4034" s="487">
        <v>0</v>
      </c>
      <c r="J4034" s="487">
        <v>0</v>
      </c>
    </row>
    <row r="4035" spans="1:10" x14ac:dyDescent="0.25">
      <c r="A4035" s="487">
        <v>89806</v>
      </c>
      <c r="B4035" s="6" t="s">
        <v>10607</v>
      </c>
      <c r="C4035" s="6" t="s">
        <v>40</v>
      </c>
      <c r="D4035" s="6" t="s">
        <v>108</v>
      </c>
      <c r="E4035" s="487">
        <v>23.63</v>
      </c>
      <c r="F4035" s="487">
        <v>5.46</v>
      </c>
      <c r="G4035" s="487">
        <v>18.170000000000002</v>
      </c>
      <c r="H4035" s="487">
        <v>0</v>
      </c>
      <c r="I4035" s="487">
        <v>0</v>
      </c>
      <c r="J4035" s="487">
        <v>0</v>
      </c>
    </row>
    <row r="4036" spans="1:10" x14ac:dyDescent="0.25">
      <c r="A4036" s="487">
        <v>89807</v>
      </c>
      <c r="B4036" s="6" t="s">
        <v>10608</v>
      </c>
      <c r="C4036" s="6" t="s">
        <v>40</v>
      </c>
      <c r="D4036" s="6" t="s">
        <v>108</v>
      </c>
      <c r="E4036" s="487">
        <v>42.03</v>
      </c>
      <c r="F4036" s="487">
        <v>5.45</v>
      </c>
      <c r="G4036" s="487">
        <v>36.58</v>
      </c>
      <c r="H4036" s="487">
        <v>0</v>
      </c>
      <c r="I4036" s="487">
        <v>0</v>
      </c>
      <c r="J4036" s="487">
        <v>0</v>
      </c>
    </row>
    <row r="4037" spans="1:10" x14ac:dyDescent="0.25">
      <c r="A4037" s="487">
        <v>89808</v>
      </c>
      <c r="B4037" s="6" t="s">
        <v>10609</v>
      </c>
      <c r="C4037" s="6" t="s">
        <v>40</v>
      </c>
      <c r="D4037" s="6" t="s">
        <v>108</v>
      </c>
      <c r="E4037" s="487">
        <v>65.56</v>
      </c>
      <c r="F4037" s="487">
        <v>5.44</v>
      </c>
      <c r="G4037" s="487">
        <v>60.12</v>
      </c>
      <c r="H4037" s="487">
        <v>0</v>
      </c>
      <c r="I4037" s="487">
        <v>0</v>
      </c>
      <c r="J4037" s="487">
        <v>0</v>
      </c>
    </row>
    <row r="4038" spans="1:10" x14ac:dyDescent="0.25">
      <c r="A4038" s="487">
        <v>89809</v>
      </c>
      <c r="B4038" s="6" t="s">
        <v>10610</v>
      </c>
      <c r="C4038" s="6" t="s">
        <v>40</v>
      </c>
      <c r="D4038" s="6" t="s">
        <v>108</v>
      </c>
      <c r="E4038" s="487">
        <v>31.28</v>
      </c>
      <c r="F4038" s="487">
        <v>9.43</v>
      </c>
      <c r="G4038" s="487">
        <v>21.85</v>
      </c>
      <c r="H4038" s="487">
        <v>0</v>
      </c>
      <c r="I4038" s="487">
        <v>0</v>
      </c>
      <c r="J4038" s="487">
        <v>0</v>
      </c>
    </row>
    <row r="4039" spans="1:10" x14ac:dyDescent="0.25">
      <c r="A4039" s="487">
        <v>89810</v>
      </c>
      <c r="B4039" s="6" t="s">
        <v>10611</v>
      </c>
      <c r="C4039" s="6" t="s">
        <v>40</v>
      </c>
      <c r="D4039" s="6" t="s">
        <v>108</v>
      </c>
      <c r="E4039" s="487">
        <v>32.229999999999997</v>
      </c>
      <c r="F4039" s="487">
        <v>9.43</v>
      </c>
      <c r="G4039" s="487">
        <v>22.8</v>
      </c>
      <c r="H4039" s="487">
        <v>0</v>
      </c>
      <c r="I4039" s="487">
        <v>0</v>
      </c>
      <c r="J4039" s="487">
        <v>0</v>
      </c>
    </row>
    <row r="4040" spans="1:10" x14ac:dyDescent="0.25">
      <c r="A4040" s="487">
        <v>89811</v>
      </c>
      <c r="B4040" s="6" t="s">
        <v>10612</v>
      </c>
      <c r="C4040" s="6" t="s">
        <v>40</v>
      </c>
      <c r="D4040" s="6" t="s">
        <v>108</v>
      </c>
      <c r="E4040" s="487">
        <v>48.47</v>
      </c>
      <c r="F4040" s="487">
        <v>9.42</v>
      </c>
      <c r="G4040" s="487">
        <v>39.049999999999997</v>
      </c>
      <c r="H4040" s="487">
        <v>0</v>
      </c>
      <c r="I4040" s="487">
        <v>0</v>
      </c>
      <c r="J4040" s="487">
        <v>0</v>
      </c>
    </row>
    <row r="4041" spans="1:10" x14ac:dyDescent="0.25">
      <c r="A4041" s="487">
        <v>89812</v>
      </c>
      <c r="B4041" s="6" t="s">
        <v>10613</v>
      </c>
      <c r="C4041" s="6" t="s">
        <v>40</v>
      </c>
      <c r="D4041" s="6" t="s">
        <v>108</v>
      </c>
      <c r="E4041" s="487">
        <v>88.52</v>
      </c>
      <c r="F4041" s="487">
        <v>9.41</v>
      </c>
      <c r="G4041" s="487">
        <v>79.11</v>
      </c>
      <c r="H4041" s="487">
        <v>0</v>
      </c>
      <c r="I4041" s="487">
        <v>0</v>
      </c>
      <c r="J4041" s="487">
        <v>0</v>
      </c>
    </row>
    <row r="4042" spans="1:10" x14ac:dyDescent="0.25">
      <c r="A4042" s="487">
        <v>89813</v>
      </c>
      <c r="B4042" s="6" t="s">
        <v>10614</v>
      </c>
      <c r="C4042" s="6" t="s">
        <v>40</v>
      </c>
      <c r="D4042" s="6" t="s">
        <v>108</v>
      </c>
      <c r="E4042" s="487">
        <v>6.45</v>
      </c>
      <c r="F4042" s="487">
        <v>0.97</v>
      </c>
      <c r="G4042" s="487">
        <v>5.48</v>
      </c>
      <c r="H4042" s="487">
        <v>0</v>
      </c>
      <c r="I4042" s="487">
        <v>0</v>
      </c>
      <c r="J4042" s="487">
        <v>0</v>
      </c>
    </row>
    <row r="4043" spans="1:10" x14ac:dyDescent="0.25">
      <c r="A4043" s="487">
        <v>89814</v>
      </c>
      <c r="B4043" s="6" t="s">
        <v>10615</v>
      </c>
      <c r="C4043" s="6" t="s">
        <v>40</v>
      </c>
      <c r="D4043" s="6" t="s">
        <v>108</v>
      </c>
      <c r="E4043" s="487">
        <v>19.41</v>
      </c>
      <c r="F4043" s="487">
        <v>0.96</v>
      </c>
      <c r="G4043" s="487">
        <v>18.45</v>
      </c>
      <c r="H4043" s="487">
        <v>0</v>
      </c>
      <c r="I4043" s="487">
        <v>0</v>
      </c>
      <c r="J4043" s="487">
        <v>0</v>
      </c>
    </row>
    <row r="4044" spans="1:10" x14ac:dyDescent="0.25">
      <c r="A4044" s="487">
        <v>89815</v>
      </c>
      <c r="B4044" s="6" t="s">
        <v>10616</v>
      </c>
      <c r="C4044" s="6" t="s">
        <v>40</v>
      </c>
      <c r="D4044" s="6" t="s">
        <v>108</v>
      </c>
      <c r="E4044" s="487">
        <v>31.76</v>
      </c>
      <c r="F4044" s="487">
        <v>2.69</v>
      </c>
      <c r="G4044" s="487">
        <v>29.07</v>
      </c>
      <c r="H4044" s="487">
        <v>0</v>
      </c>
      <c r="I4044" s="487">
        <v>0</v>
      </c>
      <c r="J4044" s="487">
        <v>0</v>
      </c>
    </row>
    <row r="4045" spans="1:10" x14ac:dyDescent="0.25">
      <c r="A4045" s="487">
        <v>89816</v>
      </c>
      <c r="B4045" s="6" t="s">
        <v>10617</v>
      </c>
      <c r="C4045" s="6" t="s">
        <v>40</v>
      </c>
      <c r="D4045" s="6" t="s">
        <v>108</v>
      </c>
      <c r="E4045" s="487">
        <v>46.23</v>
      </c>
      <c r="F4045" s="487">
        <v>2.69</v>
      </c>
      <c r="G4045" s="487">
        <v>43.54</v>
      </c>
      <c r="H4045" s="487">
        <v>0</v>
      </c>
      <c r="I4045" s="487">
        <v>0</v>
      </c>
      <c r="J4045" s="487">
        <v>0</v>
      </c>
    </row>
    <row r="4046" spans="1:10" x14ac:dyDescent="0.25">
      <c r="A4046" s="487">
        <v>89817</v>
      </c>
      <c r="B4046" s="6" t="s">
        <v>10618</v>
      </c>
      <c r="C4046" s="6" t="s">
        <v>40</v>
      </c>
      <c r="D4046" s="6" t="s">
        <v>108</v>
      </c>
      <c r="E4046" s="487">
        <v>15.57</v>
      </c>
      <c r="F4046" s="487">
        <v>3.63</v>
      </c>
      <c r="G4046" s="487">
        <v>11.94</v>
      </c>
      <c r="H4046" s="487">
        <v>0</v>
      </c>
      <c r="I4046" s="487">
        <v>0</v>
      </c>
      <c r="J4046" s="487">
        <v>0</v>
      </c>
    </row>
    <row r="4047" spans="1:10" x14ac:dyDescent="0.25">
      <c r="A4047" s="487">
        <v>89818</v>
      </c>
      <c r="B4047" s="6" t="s">
        <v>10619</v>
      </c>
      <c r="C4047" s="6" t="s">
        <v>40</v>
      </c>
      <c r="D4047" s="6" t="s">
        <v>108</v>
      </c>
      <c r="E4047" s="487">
        <v>59.66</v>
      </c>
      <c r="F4047" s="487">
        <v>2.59</v>
      </c>
      <c r="G4047" s="487">
        <v>57.07</v>
      </c>
      <c r="H4047" s="487">
        <v>0</v>
      </c>
      <c r="I4047" s="487">
        <v>0</v>
      </c>
      <c r="J4047" s="487">
        <v>0</v>
      </c>
    </row>
    <row r="4048" spans="1:10" x14ac:dyDescent="0.25">
      <c r="A4048" s="487">
        <v>89819</v>
      </c>
      <c r="B4048" s="6" t="s">
        <v>10620</v>
      </c>
      <c r="C4048" s="6" t="s">
        <v>40</v>
      </c>
      <c r="D4048" s="6" t="s">
        <v>108</v>
      </c>
      <c r="E4048" s="487">
        <v>26.63</v>
      </c>
      <c r="F4048" s="487">
        <v>3.63</v>
      </c>
      <c r="G4048" s="487">
        <v>23</v>
      </c>
      <c r="H4048" s="487">
        <v>0</v>
      </c>
      <c r="I4048" s="487">
        <v>0</v>
      </c>
      <c r="J4048" s="487">
        <v>0</v>
      </c>
    </row>
    <row r="4049" spans="1:10" x14ac:dyDescent="0.25">
      <c r="A4049" s="487">
        <v>89821</v>
      </c>
      <c r="B4049" s="6" t="s">
        <v>10621</v>
      </c>
      <c r="C4049" s="6" t="s">
        <v>40</v>
      </c>
      <c r="D4049" s="6" t="s">
        <v>108</v>
      </c>
      <c r="E4049" s="487">
        <v>20.3</v>
      </c>
      <c r="F4049" s="487">
        <v>6.29</v>
      </c>
      <c r="G4049" s="487">
        <v>14.01</v>
      </c>
      <c r="H4049" s="487">
        <v>0</v>
      </c>
      <c r="I4049" s="487">
        <v>0</v>
      </c>
      <c r="J4049" s="487">
        <v>0</v>
      </c>
    </row>
    <row r="4050" spans="1:10" x14ac:dyDescent="0.25">
      <c r="A4050" s="487">
        <v>89822</v>
      </c>
      <c r="B4050" s="6" t="s">
        <v>10622</v>
      </c>
      <c r="C4050" s="6" t="s">
        <v>40</v>
      </c>
      <c r="D4050" s="6" t="s">
        <v>108</v>
      </c>
      <c r="E4050" s="487">
        <v>28.35</v>
      </c>
      <c r="F4050" s="487">
        <v>3.15</v>
      </c>
      <c r="G4050" s="487">
        <v>25.2</v>
      </c>
      <c r="H4050" s="487">
        <v>0</v>
      </c>
      <c r="I4050" s="487">
        <v>0</v>
      </c>
      <c r="J4050" s="487">
        <v>0</v>
      </c>
    </row>
    <row r="4051" spans="1:10" x14ac:dyDescent="0.25">
      <c r="A4051" s="487">
        <v>89823</v>
      </c>
      <c r="B4051" s="6" t="s">
        <v>10623</v>
      </c>
      <c r="C4051" s="6" t="s">
        <v>40</v>
      </c>
      <c r="D4051" s="6" t="s">
        <v>108</v>
      </c>
      <c r="E4051" s="487">
        <v>39.049999999999997</v>
      </c>
      <c r="F4051" s="487">
        <v>6.28</v>
      </c>
      <c r="G4051" s="487">
        <v>32.770000000000003</v>
      </c>
      <c r="H4051" s="487">
        <v>0</v>
      </c>
      <c r="I4051" s="487">
        <v>0</v>
      </c>
      <c r="J4051" s="487">
        <v>0</v>
      </c>
    </row>
    <row r="4052" spans="1:10" x14ac:dyDescent="0.25">
      <c r="A4052" s="487">
        <v>89824</v>
      </c>
      <c r="B4052" s="6" t="s">
        <v>10624</v>
      </c>
      <c r="C4052" s="6" t="s">
        <v>40</v>
      </c>
      <c r="D4052" s="6" t="s">
        <v>108</v>
      </c>
      <c r="E4052" s="487">
        <v>43.2</v>
      </c>
      <c r="F4052" s="487">
        <v>3.15</v>
      </c>
      <c r="G4052" s="487">
        <v>40.049999999999997</v>
      </c>
      <c r="H4052" s="487">
        <v>0</v>
      </c>
      <c r="I4052" s="487">
        <v>0</v>
      </c>
      <c r="J4052" s="487">
        <v>0</v>
      </c>
    </row>
    <row r="4053" spans="1:10" x14ac:dyDescent="0.25">
      <c r="A4053" s="487">
        <v>89825</v>
      </c>
      <c r="B4053" s="6" t="s">
        <v>10625</v>
      </c>
      <c r="C4053" s="6" t="s">
        <v>40</v>
      </c>
      <c r="D4053" s="6" t="s">
        <v>108</v>
      </c>
      <c r="E4053" s="487">
        <v>19.02</v>
      </c>
      <c r="F4053" s="487">
        <v>1.96</v>
      </c>
      <c r="G4053" s="487">
        <v>17.059999999999999</v>
      </c>
      <c r="H4053" s="487">
        <v>0</v>
      </c>
      <c r="I4053" s="487">
        <v>0</v>
      </c>
      <c r="J4053" s="487">
        <v>0</v>
      </c>
    </row>
    <row r="4054" spans="1:10" x14ac:dyDescent="0.25">
      <c r="A4054" s="487">
        <v>89826</v>
      </c>
      <c r="B4054" s="6" t="s">
        <v>10626</v>
      </c>
      <c r="C4054" s="6" t="s">
        <v>40</v>
      </c>
      <c r="D4054" s="6" t="s">
        <v>108</v>
      </c>
      <c r="E4054" s="487">
        <v>141.74</v>
      </c>
      <c r="F4054" s="487">
        <v>2.92</v>
      </c>
      <c r="G4054" s="487">
        <v>138.82</v>
      </c>
      <c r="H4054" s="487">
        <v>0</v>
      </c>
      <c r="I4054" s="487">
        <v>0</v>
      </c>
      <c r="J4054" s="487">
        <v>0</v>
      </c>
    </row>
    <row r="4055" spans="1:10" x14ac:dyDescent="0.25">
      <c r="A4055" s="487">
        <v>89827</v>
      </c>
      <c r="B4055" s="6" t="s">
        <v>10627</v>
      </c>
      <c r="C4055" s="6" t="s">
        <v>40</v>
      </c>
      <c r="D4055" s="6" t="s">
        <v>108</v>
      </c>
      <c r="E4055" s="487">
        <v>21.7</v>
      </c>
      <c r="F4055" s="487">
        <v>1.96</v>
      </c>
      <c r="G4055" s="487">
        <v>19.739999999999998</v>
      </c>
      <c r="H4055" s="487">
        <v>0</v>
      </c>
      <c r="I4055" s="487">
        <v>0</v>
      </c>
      <c r="J4055" s="487">
        <v>0</v>
      </c>
    </row>
    <row r="4056" spans="1:10" x14ac:dyDescent="0.25">
      <c r="A4056" s="487">
        <v>89828</v>
      </c>
      <c r="B4056" s="6" t="s">
        <v>10628</v>
      </c>
      <c r="C4056" s="6" t="s">
        <v>40</v>
      </c>
      <c r="D4056" s="6" t="s">
        <v>108</v>
      </c>
      <c r="E4056" s="487">
        <v>67.42</v>
      </c>
      <c r="F4056" s="487">
        <v>3.15</v>
      </c>
      <c r="G4056" s="487">
        <v>64.27</v>
      </c>
      <c r="H4056" s="487">
        <v>0</v>
      </c>
      <c r="I4056" s="487">
        <v>0</v>
      </c>
      <c r="J4056" s="487">
        <v>0</v>
      </c>
    </row>
    <row r="4057" spans="1:10" x14ac:dyDescent="0.25">
      <c r="A4057" s="487">
        <v>89829</v>
      </c>
      <c r="B4057" s="6" t="s">
        <v>10629</v>
      </c>
      <c r="C4057" s="6" t="s">
        <v>40</v>
      </c>
      <c r="D4057" s="6" t="s">
        <v>108</v>
      </c>
      <c r="E4057" s="487">
        <v>39.729999999999997</v>
      </c>
      <c r="F4057" s="487">
        <v>7.26</v>
      </c>
      <c r="G4057" s="487">
        <v>32.47</v>
      </c>
      <c r="H4057" s="487">
        <v>0</v>
      </c>
      <c r="I4057" s="487">
        <v>0</v>
      </c>
      <c r="J4057" s="487">
        <v>0</v>
      </c>
    </row>
    <row r="4058" spans="1:10" x14ac:dyDescent="0.25">
      <c r="A4058" s="487">
        <v>89830</v>
      </c>
      <c r="B4058" s="6" t="s">
        <v>10630</v>
      </c>
      <c r="C4058" s="6" t="s">
        <v>40</v>
      </c>
      <c r="D4058" s="6" t="s">
        <v>108</v>
      </c>
      <c r="E4058" s="487">
        <v>42.1</v>
      </c>
      <c r="F4058" s="487">
        <v>7.26</v>
      </c>
      <c r="G4058" s="487">
        <v>34.840000000000003</v>
      </c>
      <c r="H4058" s="487">
        <v>0</v>
      </c>
      <c r="I4058" s="487">
        <v>0</v>
      </c>
      <c r="J4058" s="487">
        <v>0</v>
      </c>
    </row>
    <row r="4059" spans="1:10" x14ac:dyDescent="0.25">
      <c r="A4059" s="487">
        <v>89831</v>
      </c>
      <c r="B4059" s="6" t="s">
        <v>10631</v>
      </c>
      <c r="C4059" s="6" t="s">
        <v>40</v>
      </c>
      <c r="D4059" s="6" t="s">
        <v>108</v>
      </c>
      <c r="E4059" s="487">
        <v>72.11</v>
      </c>
      <c r="F4059" s="487">
        <v>2.92</v>
      </c>
      <c r="G4059" s="487">
        <v>69.19</v>
      </c>
      <c r="H4059" s="487">
        <v>0</v>
      </c>
      <c r="I4059" s="487">
        <v>0</v>
      </c>
      <c r="J4059" s="487">
        <v>0</v>
      </c>
    </row>
    <row r="4060" spans="1:10" x14ac:dyDescent="0.25">
      <c r="A4060" s="487">
        <v>89832</v>
      </c>
      <c r="B4060" s="6" t="s">
        <v>10632</v>
      </c>
      <c r="C4060" s="6" t="s">
        <v>40</v>
      </c>
      <c r="D4060" s="6" t="s">
        <v>108</v>
      </c>
      <c r="E4060" s="487">
        <v>46.21</v>
      </c>
      <c r="F4060" s="487">
        <v>4.67</v>
      </c>
      <c r="G4060" s="487">
        <v>41.54</v>
      </c>
      <c r="H4060" s="487">
        <v>0</v>
      </c>
      <c r="I4060" s="487">
        <v>0</v>
      </c>
      <c r="J4060" s="487">
        <v>0</v>
      </c>
    </row>
    <row r="4061" spans="1:10" x14ac:dyDescent="0.25">
      <c r="A4061" s="487">
        <v>89833</v>
      </c>
      <c r="B4061" s="6" t="s">
        <v>10633</v>
      </c>
      <c r="C4061" s="6" t="s">
        <v>40</v>
      </c>
      <c r="D4061" s="6" t="s">
        <v>108</v>
      </c>
      <c r="E4061" s="487">
        <v>49.06</v>
      </c>
      <c r="F4061" s="487">
        <v>12.57</v>
      </c>
      <c r="G4061" s="487">
        <v>36.49</v>
      </c>
      <c r="H4061" s="487">
        <v>0</v>
      </c>
      <c r="I4061" s="487">
        <v>0</v>
      </c>
      <c r="J4061" s="487">
        <v>0</v>
      </c>
    </row>
    <row r="4062" spans="1:10" x14ac:dyDescent="0.25">
      <c r="A4062" s="487">
        <v>89834</v>
      </c>
      <c r="B4062" s="6" t="s">
        <v>10634</v>
      </c>
      <c r="C4062" s="6" t="s">
        <v>40</v>
      </c>
      <c r="D4062" s="6" t="s">
        <v>108</v>
      </c>
      <c r="E4062" s="487">
        <v>58.25</v>
      </c>
      <c r="F4062" s="487">
        <v>12.57</v>
      </c>
      <c r="G4062" s="487">
        <v>45.68</v>
      </c>
      <c r="H4062" s="487">
        <v>0</v>
      </c>
      <c r="I4062" s="487">
        <v>0</v>
      </c>
      <c r="J4062" s="487">
        <v>0</v>
      </c>
    </row>
    <row r="4063" spans="1:10" x14ac:dyDescent="0.25">
      <c r="A4063" s="487">
        <v>89835</v>
      </c>
      <c r="B4063" s="6" t="s">
        <v>10635</v>
      </c>
      <c r="C4063" s="6" t="s">
        <v>40</v>
      </c>
      <c r="D4063" s="6" t="s">
        <v>108</v>
      </c>
      <c r="E4063" s="487">
        <v>48.98</v>
      </c>
      <c r="F4063" s="487">
        <v>3.92</v>
      </c>
      <c r="G4063" s="487">
        <v>45.06</v>
      </c>
      <c r="H4063" s="487">
        <v>0</v>
      </c>
      <c r="I4063" s="487">
        <v>0</v>
      </c>
      <c r="J4063" s="487">
        <v>0</v>
      </c>
    </row>
    <row r="4064" spans="1:10" x14ac:dyDescent="0.25">
      <c r="A4064" s="487">
        <v>89836</v>
      </c>
      <c r="B4064" s="6" t="s">
        <v>10636</v>
      </c>
      <c r="C4064" s="6" t="s">
        <v>40</v>
      </c>
      <c r="D4064" s="6" t="s">
        <v>108</v>
      </c>
      <c r="E4064" s="487">
        <v>222.96</v>
      </c>
      <c r="F4064" s="487">
        <v>3.79</v>
      </c>
      <c r="G4064" s="487">
        <v>219.17</v>
      </c>
      <c r="H4064" s="487">
        <v>0</v>
      </c>
      <c r="I4064" s="487">
        <v>0</v>
      </c>
      <c r="J4064" s="487">
        <v>0</v>
      </c>
    </row>
    <row r="4065" spans="1:10" x14ac:dyDescent="0.25">
      <c r="A4065" s="487">
        <v>89837</v>
      </c>
      <c r="B4065" s="6" t="s">
        <v>10637</v>
      </c>
      <c r="C4065" s="6" t="s">
        <v>40</v>
      </c>
      <c r="D4065" s="6" t="s">
        <v>108</v>
      </c>
      <c r="E4065" s="487">
        <v>149.37</v>
      </c>
      <c r="F4065" s="487">
        <v>3.92</v>
      </c>
      <c r="G4065" s="487">
        <v>145.44999999999999</v>
      </c>
      <c r="H4065" s="487">
        <v>0</v>
      </c>
      <c r="I4065" s="487">
        <v>0</v>
      </c>
      <c r="J4065" s="487">
        <v>0</v>
      </c>
    </row>
    <row r="4066" spans="1:10" x14ac:dyDescent="0.25">
      <c r="A4066" s="487">
        <v>89838</v>
      </c>
      <c r="B4066" s="6" t="s">
        <v>10638</v>
      </c>
      <c r="C4066" s="6" t="s">
        <v>40</v>
      </c>
      <c r="D4066" s="6" t="s">
        <v>108</v>
      </c>
      <c r="E4066" s="487">
        <v>171.06</v>
      </c>
      <c r="F4066" s="487">
        <v>5.19</v>
      </c>
      <c r="G4066" s="487">
        <v>165.87</v>
      </c>
      <c r="H4066" s="487">
        <v>0</v>
      </c>
      <c r="I4066" s="487">
        <v>0</v>
      </c>
      <c r="J4066" s="487">
        <v>0</v>
      </c>
    </row>
    <row r="4067" spans="1:10" x14ac:dyDescent="0.25">
      <c r="A4067" s="487">
        <v>89839</v>
      </c>
      <c r="B4067" s="6" t="s">
        <v>10639</v>
      </c>
      <c r="C4067" s="6" t="s">
        <v>40</v>
      </c>
      <c r="D4067" s="6" t="s">
        <v>108</v>
      </c>
      <c r="E4067" s="487">
        <v>194.04</v>
      </c>
      <c r="F4067" s="487">
        <v>5.19</v>
      </c>
      <c r="G4067" s="487">
        <v>188.85</v>
      </c>
      <c r="H4067" s="487">
        <v>0</v>
      </c>
      <c r="I4067" s="487">
        <v>0</v>
      </c>
      <c r="J4067" s="487">
        <v>0</v>
      </c>
    </row>
    <row r="4068" spans="1:10" x14ac:dyDescent="0.25">
      <c r="A4068" s="487">
        <v>89840</v>
      </c>
      <c r="B4068" s="6" t="s">
        <v>10640</v>
      </c>
      <c r="C4068" s="6" t="s">
        <v>40</v>
      </c>
      <c r="D4068" s="6" t="s">
        <v>108</v>
      </c>
      <c r="E4068" s="487">
        <v>201.52</v>
      </c>
      <c r="F4068" s="487">
        <v>6.26</v>
      </c>
      <c r="G4068" s="487">
        <v>195.26</v>
      </c>
      <c r="H4068" s="487">
        <v>0</v>
      </c>
      <c r="I4068" s="487">
        <v>0</v>
      </c>
      <c r="J4068" s="487">
        <v>0</v>
      </c>
    </row>
    <row r="4069" spans="1:10" x14ac:dyDescent="0.25">
      <c r="A4069" s="487">
        <v>89841</v>
      </c>
      <c r="B4069" s="6" t="s">
        <v>10641</v>
      </c>
      <c r="C4069" s="6" t="s">
        <v>40</v>
      </c>
      <c r="D4069" s="6" t="s">
        <v>108</v>
      </c>
      <c r="E4069" s="487">
        <v>294.75</v>
      </c>
      <c r="F4069" s="487">
        <v>6.26</v>
      </c>
      <c r="G4069" s="487">
        <v>288.49</v>
      </c>
      <c r="H4069" s="487">
        <v>0</v>
      </c>
      <c r="I4069" s="487">
        <v>0</v>
      </c>
      <c r="J4069" s="487">
        <v>0</v>
      </c>
    </row>
    <row r="4070" spans="1:10" x14ac:dyDescent="0.25">
      <c r="A4070" s="487">
        <v>89842</v>
      </c>
      <c r="B4070" s="6" t="s">
        <v>10642</v>
      </c>
      <c r="C4070" s="6" t="s">
        <v>40</v>
      </c>
      <c r="D4070" s="6" t="s">
        <v>108</v>
      </c>
      <c r="E4070" s="487">
        <v>56.04</v>
      </c>
      <c r="F4070" s="487">
        <v>5.39</v>
      </c>
      <c r="G4070" s="487">
        <v>50.65</v>
      </c>
      <c r="H4070" s="487">
        <v>0</v>
      </c>
      <c r="I4070" s="487">
        <v>0</v>
      </c>
      <c r="J4070" s="487">
        <v>0</v>
      </c>
    </row>
    <row r="4071" spans="1:10" x14ac:dyDescent="0.25">
      <c r="A4071" s="487">
        <v>89844</v>
      </c>
      <c r="B4071" s="6" t="s">
        <v>10643</v>
      </c>
      <c r="C4071" s="6" t="s">
        <v>40</v>
      </c>
      <c r="D4071" s="6" t="s">
        <v>108</v>
      </c>
      <c r="E4071" s="487">
        <v>70.61</v>
      </c>
      <c r="F4071" s="487">
        <v>6.32</v>
      </c>
      <c r="G4071" s="487">
        <v>64.290000000000006</v>
      </c>
      <c r="H4071" s="487">
        <v>0</v>
      </c>
      <c r="I4071" s="487">
        <v>0</v>
      </c>
      <c r="J4071" s="487">
        <v>0</v>
      </c>
    </row>
    <row r="4072" spans="1:10" x14ac:dyDescent="0.25">
      <c r="A4072" s="487">
        <v>89845</v>
      </c>
      <c r="B4072" s="6" t="s">
        <v>10644</v>
      </c>
      <c r="C4072" s="6" t="s">
        <v>40</v>
      </c>
      <c r="D4072" s="6" t="s">
        <v>108</v>
      </c>
      <c r="E4072" s="487">
        <v>110.89</v>
      </c>
      <c r="F4072" s="487">
        <v>7.89</v>
      </c>
      <c r="G4072" s="487">
        <v>103</v>
      </c>
      <c r="H4072" s="487">
        <v>0</v>
      </c>
      <c r="I4072" s="487">
        <v>0</v>
      </c>
      <c r="J4072" s="487">
        <v>0</v>
      </c>
    </row>
    <row r="4073" spans="1:10" x14ac:dyDescent="0.25">
      <c r="A4073" s="487">
        <v>89846</v>
      </c>
      <c r="B4073" s="6" t="s">
        <v>10645</v>
      </c>
      <c r="C4073" s="6" t="s">
        <v>40</v>
      </c>
      <c r="D4073" s="6" t="s">
        <v>108</v>
      </c>
      <c r="E4073" s="487">
        <v>237.75</v>
      </c>
      <c r="F4073" s="487">
        <v>10.4</v>
      </c>
      <c r="G4073" s="487">
        <v>227.35</v>
      </c>
      <c r="H4073" s="487">
        <v>0</v>
      </c>
      <c r="I4073" s="487">
        <v>0</v>
      </c>
      <c r="J4073" s="487">
        <v>0</v>
      </c>
    </row>
    <row r="4074" spans="1:10" x14ac:dyDescent="0.25">
      <c r="A4074" s="487">
        <v>89847</v>
      </c>
      <c r="B4074" s="6" t="s">
        <v>10646</v>
      </c>
      <c r="C4074" s="6" t="s">
        <v>40</v>
      </c>
      <c r="D4074" s="6" t="s">
        <v>108</v>
      </c>
      <c r="E4074" s="487">
        <v>283.75</v>
      </c>
      <c r="F4074" s="487">
        <v>12.5</v>
      </c>
      <c r="G4074" s="487">
        <v>271.25</v>
      </c>
      <c r="H4074" s="487">
        <v>0</v>
      </c>
      <c r="I4074" s="487">
        <v>0</v>
      </c>
      <c r="J4074" s="487">
        <v>0</v>
      </c>
    </row>
    <row r="4075" spans="1:10" x14ac:dyDescent="0.25">
      <c r="A4075" s="487">
        <v>89850</v>
      </c>
      <c r="B4075" s="6" t="s">
        <v>10647</v>
      </c>
      <c r="C4075" s="6" t="s">
        <v>40</v>
      </c>
      <c r="D4075" s="6" t="s">
        <v>108</v>
      </c>
      <c r="E4075" s="487">
        <v>34.479999999999997</v>
      </c>
      <c r="F4075" s="487">
        <v>12.04</v>
      </c>
      <c r="G4075" s="487">
        <v>22.44</v>
      </c>
      <c r="H4075" s="487">
        <v>0</v>
      </c>
      <c r="I4075" s="487">
        <v>0</v>
      </c>
      <c r="J4075" s="487">
        <v>0</v>
      </c>
    </row>
    <row r="4076" spans="1:10" x14ac:dyDescent="0.25">
      <c r="A4076" s="487">
        <v>89851</v>
      </c>
      <c r="B4076" s="6" t="s">
        <v>10648</v>
      </c>
      <c r="C4076" s="6" t="s">
        <v>40</v>
      </c>
      <c r="D4076" s="6" t="s">
        <v>108</v>
      </c>
      <c r="E4076" s="487">
        <v>35.43</v>
      </c>
      <c r="F4076" s="487">
        <v>12.04</v>
      </c>
      <c r="G4076" s="487">
        <v>23.39</v>
      </c>
      <c r="H4076" s="487">
        <v>0</v>
      </c>
      <c r="I4076" s="487">
        <v>0</v>
      </c>
      <c r="J4076" s="487">
        <v>0</v>
      </c>
    </row>
    <row r="4077" spans="1:10" x14ac:dyDescent="0.25">
      <c r="A4077" s="487">
        <v>89852</v>
      </c>
      <c r="B4077" s="6" t="s">
        <v>10649</v>
      </c>
      <c r="C4077" s="6" t="s">
        <v>40</v>
      </c>
      <c r="D4077" s="6" t="s">
        <v>108</v>
      </c>
      <c r="E4077" s="487">
        <v>51.67</v>
      </c>
      <c r="F4077" s="487">
        <v>12.03</v>
      </c>
      <c r="G4077" s="487">
        <v>39.64</v>
      </c>
      <c r="H4077" s="487">
        <v>0</v>
      </c>
      <c r="I4077" s="487">
        <v>0</v>
      </c>
      <c r="J4077" s="487">
        <v>0</v>
      </c>
    </row>
    <row r="4078" spans="1:10" x14ac:dyDescent="0.25">
      <c r="A4078" s="487">
        <v>89853</v>
      </c>
      <c r="B4078" s="6" t="s">
        <v>10650</v>
      </c>
      <c r="C4078" s="6" t="s">
        <v>40</v>
      </c>
      <c r="D4078" s="6" t="s">
        <v>108</v>
      </c>
      <c r="E4078" s="487">
        <v>91.72</v>
      </c>
      <c r="F4078" s="487">
        <v>12.03</v>
      </c>
      <c r="G4078" s="487">
        <v>79.69</v>
      </c>
      <c r="H4078" s="487">
        <v>0</v>
      </c>
      <c r="I4078" s="487">
        <v>0</v>
      </c>
      <c r="J4078" s="487">
        <v>0</v>
      </c>
    </row>
    <row r="4079" spans="1:10" x14ac:dyDescent="0.25">
      <c r="A4079" s="487">
        <v>89854</v>
      </c>
      <c r="B4079" s="6" t="s">
        <v>10651</v>
      </c>
      <c r="C4079" s="6" t="s">
        <v>40</v>
      </c>
      <c r="D4079" s="6" t="s">
        <v>108</v>
      </c>
      <c r="E4079" s="487">
        <v>117.11</v>
      </c>
      <c r="F4079" s="487">
        <v>15.63</v>
      </c>
      <c r="G4079" s="487">
        <v>101.48</v>
      </c>
      <c r="H4079" s="487">
        <v>0</v>
      </c>
      <c r="I4079" s="487">
        <v>0</v>
      </c>
      <c r="J4079" s="487">
        <v>0</v>
      </c>
    </row>
    <row r="4080" spans="1:10" x14ac:dyDescent="0.25">
      <c r="A4080" s="487">
        <v>89855</v>
      </c>
      <c r="B4080" s="6" t="s">
        <v>10652</v>
      </c>
      <c r="C4080" s="6" t="s">
        <v>40</v>
      </c>
      <c r="D4080" s="6" t="s">
        <v>108</v>
      </c>
      <c r="E4080" s="487">
        <v>123.07</v>
      </c>
      <c r="F4080" s="487">
        <v>15.63</v>
      </c>
      <c r="G4080" s="487">
        <v>107.44</v>
      </c>
      <c r="H4080" s="487">
        <v>0</v>
      </c>
      <c r="I4080" s="487">
        <v>0</v>
      </c>
      <c r="J4080" s="487">
        <v>0</v>
      </c>
    </row>
    <row r="4081" spans="1:10" x14ac:dyDescent="0.25">
      <c r="A4081" s="487">
        <v>89856</v>
      </c>
      <c r="B4081" s="6" t="s">
        <v>10653</v>
      </c>
      <c r="C4081" s="6" t="s">
        <v>40</v>
      </c>
      <c r="D4081" s="6" t="s">
        <v>108</v>
      </c>
      <c r="E4081" s="487">
        <v>22.44</v>
      </c>
      <c r="F4081" s="487">
        <v>8.02</v>
      </c>
      <c r="G4081" s="487">
        <v>14.42</v>
      </c>
      <c r="H4081" s="487">
        <v>0</v>
      </c>
      <c r="I4081" s="487">
        <v>0</v>
      </c>
      <c r="J4081" s="487">
        <v>0</v>
      </c>
    </row>
    <row r="4082" spans="1:10" x14ac:dyDescent="0.25">
      <c r="A4082" s="487">
        <v>89857</v>
      </c>
      <c r="B4082" s="6" t="s">
        <v>10654</v>
      </c>
      <c r="C4082" s="6" t="s">
        <v>40</v>
      </c>
      <c r="D4082" s="6" t="s">
        <v>108</v>
      </c>
      <c r="E4082" s="487">
        <v>41.18</v>
      </c>
      <c r="F4082" s="487">
        <v>8.01</v>
      </c>
      <c r="G4082" s="487">
        <v>33.17</v>
      </c>
      <c r="H4082" s="487">
        <v>0</v>
      </c>
      <c r="I4082" s="487">
        <v>0</v>
      </c>
      <c r="J4082" s="487">
        <v>0</v>
      </c>
    </row>
    <row r="4083" spans="1:10" x14ac:dyDescent="0.25">
      <c r="A4083" s="487">
        <v>89860</v>
      </c>
      <c r="B4083" s="6" t="s">
        <v>10655</v>
      </c>
      <c r="C4083" s="6" t="s">
        <v>40</v>
      </c>
      <c r="D4083" s="6" t="s">
        <v>108</v>
      </c>
      <c r="E4083" s="487">
        <v>53.32</v>
      </c>
      <c r="F4083" s="487">
        <v>16.05</v>
      </c>
      <c r="G4083" s="487">
        <v>37.270000000000003</v>
      </c>
      <c r="H4083" s="487">
        <v>0</v>
      </c>
      <c r="I4083" s="487">
        <v>0</v>
      </c>
      <c r="J4083" s="487">
        <v>0</v>
      </c>
    </row>
    <row r="4084" spans="1:10" x14ac:dyDescent="0.25">
      <c r="A4084" s="487">
        <v>89861</v>
      </c>
      <c r="B4084" s="6" t="s">
        <v>10656</v>
      </c>
      <c r="C4084" s="6" t="s">
        <v>40</v>
      </c>
      <c r="D4084" s="6" t="s">
        <v>108</v>
      </c>
      <c r="E4084" s="487">
        <v>62.51</v>
      </c>
      <c r="F4084" s="487">
        <v>16.05</v>
      </c>
      <c r="G4084" s="487">
        <v>46.46</v>
      </c>
      <c r="H4084" s="487">
        <v>0</v>
      </c>
      <c r="I4084" s="487">
        <v>0</v>
      </c>
      <c r="J4084" s="487">
        <v>0</v>
      </c>
    </row>
    <row r="4085" spans="1:10" x14ac:dyDescent="0.25">
      <c r="A4085" s="487">
        <v>89866</v>
      </c>
      <c r="B4085" s="6" t="s">
        <v>10657</v>
      </c>
      <c r="C4085" s="6" t="s">
        <v>40</v>
      </c>
      <c r="D4085" s="6" t="s">
        <v>108</v>
      </c>
      <c r="E4085" s="487">
        <v>7.85</v>
      </c>
      <c r="F4085" s="487">
        <v>4.82</v>
      </c>
      <c r="G4085" s="487">
        <v>3.03</v>
      </c>
      <c r="H4085" s="487">
        <v>0</v>
      </c>
      <c r="I4085" s="487">
        <v>0</v>
      </c>
      <c r="J4085" s="487">
        <v>0</v>
      </c>
    </row>
    <row r="4086" spans="1:10" x14ac:dyDescent="0.25">
      <c r="A4086" s="487">
        <v>89867</v>
      </c>
      <c r="B4086" s="6" t="s">
        <v>10658</v>
      </c>
      <c r="C4086" s="6" t="s">
        <v>40</v>
      </c>
      <c r="D4086" s="6" t="s">
        <v>108</v>
      </c>
      <c r="E4086" s="487">
        <v>8.7200000000000006</v>
      </c>
      <c r="F4086" s="487">
        <v>4.82</v>
      </c>
      <c r="G4086" s="487">
        <v>3.9</v>
      </c>
      <c r="H4086" s="487">
        <v>0</v>
      </c>
      <c r="I4086" s="487">
        <v>0</v>
      </c>
      <c r="J4086" s="487">
        <v>0</v>
      </c>
    </row>
    <row r="4087" spans="1:10" x14ac:dyDescent="0.25">
      <c r="A4087" s="487">
        <v>89868</v>
      </c>
      <c r="B4087" s="6" t="s">
        <v>10659</v>
      </c>
      <c r="C4087" s="6" t="s">
        <v>40</v>
      </c>
      <c r="D4087" s="6" t="s">
        <v>108</v>
      </c>
      <c r="E4087" s="487">
        <v>6</v>
      </c>
      <c r="F4087" s="487">
        <v>3.22</v>
      </c>
      <c r="G4087" s="487">
        <v>2.78</v>
      </c>
      <c r="H4087" s="487">
        <v>0</v>
      </c>
      <c r="I4087" s="487">
        <v>0</v>
      </c>
      <c r="J4087" s="487">
        <v>0</v>
      </c>
    </row>
    <row r="4088" spans="1:10" x14ac:dyDescent="0.25">
      <c r="A4088" s="487">
        <v>89869</v>
      </c>
      <c r="B4088" s="6" t="s">
        <v>10660</v>
      </c>
      <c r="C4088" s="6" t="s">
        <v>40</v>
      </c>
      <c r="D4088" s="6" t="s">
        <v>108</v>
      </c>
      <c r="E4088" s="487">
        <v>10.93</v>
      </c>
      <c r="F4088" s="487">
        <v>6.43</v>
      </c>
      <c r="G4088" s="487">
        <v>4.5</v>
      </c>
      <c r="H4088" s="487">
        <v>0</v>
      </c>
      <c r="I4088" s="487">
        <v>0</v>
      </c>
      <c r="J4088" s="487">
        <v>0</v>
      </c>
    </row>
    <row r="4089" spans="1:10" x14ac:dyDescent="0.25">
      <c r="A4089" s="487">
        <v>89979</v>
      </c>
      <c r="B4089" s="6" t="s">
        <v>10661</v>
      </c>
      <c r="C4089" s="6" t="s">
        <v>40</v>
      </c>
      <c r="D4089" s="6" t="s">
        <v>108</v>
      </c>
      <c r="E4089" s="487">
        <v>26.76</v>
      </c>
      <c r="F4089" s="487">
        <v>4.8099999999999996</v>
      </c>
      <c r="G4089" s="487">
        <v>21.95</v>
      </c>
      <c r="H4089" s="487">
        <v>0</v>
      </c>
      <c r="I4089" s="487">
        <v>0</v>
      </c>
      <c r="J4089" s="487">
        <v>0</v>
      </c>
    </row>
    <row r="4090" spans="1:10" x14ac:dyDescent="0.25">
      <c r="A4090" s="487">
        <v>89981</v>
      </c>
      <c r="B4090" s="6" t="s">
        <v>10662</v>
      </c>
      <c r="C4090" s="6" t="s">
        <v>40</v>
      </c>
      <c r="D4090" s="6" t="s">
        <v>108</v>
      </c>
      <c r="E4090" s="487">
        <v>23.58</v>
      </c>
      <c r="F4090" s="487">
        <v>2.25</v>
      </c>
      <c r="G4090" s="487">
        <v>21.33</v>
      </c>
      <c r="H4090" s="487">
        <v>0</v>
      </c>
      <c r="I4090" s="487">
        <v>0</v>
      </c>
      <c r="J4090" s="487">
        <v>0</v>
      </c>
    </row>
    <row r="4091" spans="1:10" x14ac:dyDescent="0.25">
      <c r="A4091" s="487">
        <v>90373</v>
      </c>
      <c r="B4091" s="6" t="s">
        <v>10663</v>
      </c>
      <c r="C4091" s="6" t="s">
        <v>40</v>
      </c>
      <c r="D4091" s="6" t="s">
        <v>108</v>
      </c>
      <c r="E4091" s="487">
        <v>14.02</v>
      </c>
      <c r="F4091" s="487">
        <v>5.7</v>
      </c>
      <c r="G4091" s="487">
        <v>8.32</v>
      </c>
      <c r="H4091" s="487">
        <v>0</v>
      </c>
      <c r="I4091" s="487">
        <v>0</v>
      </c>
      <c r="J4091" s="487">
        <v>0</v>
      </c>
    </row>
    <row r="4092" spans="1:10" x14ac:dyDescent="0.25">
      <c r="A4092" s="487">
        <v>90374</v>
      </c>
      <c r="B4092" s="6" t="s">
        <v>10664</v>
      </c>
      <c r="C4092" s="6" t="s">
        <v>40</v>
      </c>
      <c r="D4092" s="6" t="s">
        <v>108</v>
      </c>
      <c r="E4092" s="487">
        <v>23.94</v>
      </c>
      <c r="F4092" s="487">
        <v>8.19</v>
      </c>
      <c r="G4092" s="487">
        <v>15.75</v>
      </c>
      <c r="H4092" s="487">
        <v>0</v>
      </c>
      <c r="I4092" s="487">
        <v>0</v>
      </c>
      <c r="J4092" s="487">
        <v>0</v>
      </c>
    </row>
    <row r="4093" spans="1:10" x14ac:dyDescent="0.25">
      <c r="A4093" s="487">
        <v>92287</v>
      </c>
      <c r="B4093" s="6" t="s">
        <v>10665</v>
      </c>
      <c r="C4093" s="6" t="s">
        <v>40</v>
      </c>
      <c r="D4093" s="6" t="s">
        <v>437</v>
      </c>
      <c r="E4093" s="487">
        <v>16.89</v>
      </c>
      <c r="F4093" s="487">
        <v>3.85</v>
      </c>
      <c r="G4093" s="487">
        <v>13.04</v>
      </c>
      <c r="H4093" s="487">
        <v>0</v>
      </c>
      <c r="I4093" s="487">
        <v>0</v>
      </c>
      <c r="J4093" s="487">
        <v>0</v>
      </c>
    </row>
    <row r="4094" spans="1:10" x14ac:dyDescent="0.25">
      <c r="A4094" s="487">
        <v>92288</v>
      </c>
      <c r="B4094" s="6" t="s">
        <v>10666</v>
      </c>
      <c r="C4094" s="6" t="s">
        <v>40</v>
      </c>
      <c r="D4094" s="6" t="s">
        <v>437</v>
      </c>
      <c r="E4094" s="487">
        <v>26.44</v>
      </c>
      <c r="F4094" s="487">
        <v>4.97</v>
      </c>
      <c r="G4094" s="487">
        <v>21.47</v>
      </c>
      <c r="H4094" s="487">
        <v>0</v>
      </c>
      <c r="I4094" s="487">
        <v>0</v>
      </c>
      <c r="J4094" s="487">
        <v>0</v>
      </c>
    </row>
    <row r="4095" spans="1:10" x14ac:dyDescent="0.25">
      <c r="A4095" s="487">
        <v>92289</v>
      </c>
      <c r="B4095" s="6" t="s">
        <v>10667</v>
      </c>
      <c r="C4095" s="6" t="s">
        <v>40</v>
      </c>
      <c r="D4095" s="6" t="s">
        <v>437</v>
      </c>
      <c r="E4095" s="487">
        <v>46.43</v>
      </c>
      <c r="F4095" s="487">
        <v>6.28</v>
      </c>
      <c r="G4095" s="487">
        <v>40.15</v>
      </c>
      <c r="H4095" s="487">
        <v>0</v>
      </c>
      <c r="I4095" s="487">
        <v>0</v>
      </c>
      <c r="J4095" s="487">
        <v>0</v>
      </c>
    </row>
    <row r="4096" spans="1:10" x14ac:dyDescent="0.25">
      <c r="A4096" s="487">
        <v>92290</v>
      </c>
      <c r="B4096" s="6" t="s">
        <v>10668</v>
      </c>
      <c r="C4096" s="6" t="s">
        <v>40</v>
      </c>
      <c r="D4096" s="6" t="s">
        <v>437</v>
      </c>
      <c r="E4096" s="487">
        <v>70.02</v>
      </c>
      <c r="F4096" s="487">
        <v>7.57</v>
      </c>
      <c r="G4096" s="487">
        <v>62.45</v>
      </c>
      <c r="H4096" s="487">
        <v>0</v>
      </c>
      <c r="I4096" s="487">
        <v>0</v>
      </c>
      <c r="J4096" s="487">
        <v>0</v>
      </c>
    </row>
    <row r="4097" spans="1:10" x14ac:dyDescent="0.25">
      <c r="A4097" s="487">
        <v>92291</v>
      </c>
      <c r="B4097" s="6" t="s">
        <v>10669</v>
      </c>
      <c r="C4097" s="6" t="s">
        <v>40</v>
      </c>
      <c r="D4097" s="6" t="s">
        <v>437</v>
      </c>
      <c r="E4097" s="487">
        <v>108.18</v>
      </c>
      <c r="F4097" s="487">
        <v>9.81</v>
      </c>
      <c r="G4097" s="487">
        <v>98.37</v>
      </c>
      <c r="H4097" s="487">
        <v>0</v>
      </c>
      <c r="I4097" s="487">
        <v>0</v>
      </c>
      <c r="J4097" s="487">
        <v>0</v>
      </c>
    </row>
    <row r="4098" spans="1:10" x14ac:dyDescent="0.25">
      <c r="A4098" s="487">
        <v>92292</v>
      </c>
      <c r="B4098" s="6" t="s">
        <v>10670</v>
      </c>
      <c r="C4098" s="6" t="s">
        <v>40</v>
      </c>
      <c r="D4098" s="6" t="s">
        <v>437</v>
      </c>
      <c r="E4098" s="487">
        <v>331.99</v>
      </c>
      <c r="F4098" s="487">
        <v>12.05</v>
      </c>
      <c r="G4098" s="487">
        <v>319.94</v>
      </c>
      <c r="H4098" s="487">
        <v>0</v>
      </c>
      <c r="I4098" s="487">
        <v>0</v>
      </c>
      <c r="J4098" s="487">
        <v>0</v>
      </c>
    </row>
    <row r="4099" spans="1:10" x14ac:dyDescent="0.25">
      <c r="A4099" s="487">
        <v>92293</v>
      </c>
      <c r="B4099" s="6" t="s">
        <v>10671</v>
      </c>
      <c r="C4099" s="6" t="s">
        <v>40</v>
      </c>
      <c r="D4099" s="6" t="s">
        <v>437</v>
      </c>
      <c r="E4099" s="487">
        <v>9.66</v>
      </c>
      <c r="F4099" s="487">
        <v>2.57</v>
      </c>
      <c r="G4099" s="487">
        <v>7.09</v>
      </c>
      <c r="H4099" s="487">
        <v>0</v>
      </c>
      <c r="I4099" s="487">
        <v>0</v>
      </c>
      <c r="J4099" s="487">
        <v>0</v>
      </c>
    </row>
    <row r="4100" spans="1:10" x14ac:dyDescent="0.25">
      <c r="A4100" s="487">
        <v>92294</v>
      </c>
      <c r="B4100" s="6" t="s">
        <v>10672</v>
      </c>
      <c r="C4100" s="6" t="s">
        <v>40</v>
      </c>
      <c r="D4100" s="6" t="s">
        <v>437</v>
      </c>
      <c r="E4100" s="487">
        <v>16.170000000000002</v>
      </c>
      <c r="F4100" s="487">
        <v>3.31</v>
      </c>
      <c r="G4100" s="487">
        <v>12.86</v>
      </c>
      <c r="H4100" s="487">
        <v>0</v>
      </c>
      <c r="I4100" s="487">
        <v>0</v>
      </c>
      <c r="J4100" s="487">
        <v>0</v>
      </c>
    </row>
    <row r="4101" spans="1:10" x14ac:dyDescent="0.25">
      <c r="A4101" s="487">
        <v>92295</v>
      </c>
      <c r="B4101" s="6" t="s">
        <v>10673</v>
      </c>
      <c r="C4101" s="6" t="s">
        <v>40</v>
      </c>
      <c r="D4101" s="6" t="s">
        <v>437</v>
      </c>
      <c r="E4101" s="487">
        <v>30.15</v>
      </c>
      <c r="F4101" s="487">
        <v>4.17</v>
      </c>
      <c r="G4101" s="487">
        <v>25.98</v>
      </c>
      <c r="H4101" s="487">
        <v>0</v>
      </c>
      <c r="I4101" s="487">
        <v>0</v>
      </c>
      <c r="J4101" s="487">
        <v>0</v>
      </c>
    </row>
    <row r="4102" spans="1:10" x14ac:dyDescent="0.25">
      <c r="A4102" s="487">
        <v>92296</v>
      </c>
      <c r="B4102" s="6" t="s">
        <v>10674</v>
      </c>
      <c r="C4102" s="6" t="s">
        <v>40</v>
      </c>
      <c r="D4102" s="6" t="s">
        <v>437</v>
      </c>
      <c r="E4102" s="487">
        <v>39.869999999999997</v>
      </c>
      <c r="F4102" s="487">
        <v>5.05</v>
      </c>
      <c r="G4102" s="487">
        <v>34.82</v>
      </c>
      <c r="H4102" s="487">
        <v>0</v>
      </c>
      <c r="I4102" s="487">
        <v>0</v>
      </c>
      <c r="J4102" s="487">
        <v>0</v>
      </c>
    </row>
    <row r="4103" spans="1:10" x14ac:dyDescent="0.25">
      <c r="A4103" s="487">
        <v>92297</v>
      </c>
      <c r="B4103" s="6" t="s">
        <v>10675</v>
      </c>
      <c r="C4103" s="6" t="s">
        <v>40</v>
      </c>
      <c r="D4103" s="6" t="s">
        <v>437</v>
      </c>
      <c r="E4103" s="487">
        <v>61.64</v>
      </c>
      <c r="F4103" s="487">
        <v>6.54</v>
      </c>
      <c r="G4103" s="487">
        <v>55.1</v>
      </c>
      <c r="H4103" s="487">
        <v>0</v>
      </c>
      <c r="I4103" s="487">
        <v>0</v>
      </c>
      <c r="J4103" s="487">
        <v>0</v>
      </c>
    </row>
    <row r="4104" spans="1:10" x14ac:dyDescent="0.25">
      <c r="A4104" s="487">
        <v>92298</v>
      </c>
      <c r="B4104" s="6" t="s">
        <v>10676</v>
      </c>
      <c r="C4104" s="6" t="s">
        <v>40</v>
      </c>
      <c r="D4104" s="6" t="s">
        <v>437</v>
      </c>
      <c r="E4104" s="487">
        <v>171.36</v>
      </c>
      <c r="F4104" s="487">
        <v>8.02</v>
      </c>
      <c r="G4104" s="487">
        <v>163.34</v>
      </c>
      <c r="H4104" s="487">
        <v>0</v>
      </c>
      <c r="I4104" s="487">
        <v>0</v>
      </c>
      <c r="J4104" s="487">
        <v>0</v>
      </c>
    </row>
    <row r="4105" spans="1:10" x14ac:dyDescent="0.25">
      <c r="A4105" s="487">
        <v>92299</v>
      </c>
      <c r="B4105" s="6" t="s">
        <v>10677</v>
      </c>
      <c r="C4105" s="6" t="s">
        <v>40</v>
      </c>
      <c r="D4105" s="6" t="s">
        <v>437</v>
      </c>
      <c r="E4105" s="487">
        <v>22.24</v>
      </c>
      <c r="F4105" s="487">
        <v>5.14</v>
      </c>
      <c r="G4105" s="487">
        <v>17.100000000000001</v>
      </c>
      <c r="H4105" s="487">
        <v>0</v>
      </c>
      <c r="I4105" s="487">
        <v>0</v>
      </c>
      <c r="J4105" s="487">
        <v>0</v>
      </c>
    </row>
    <row r="4106" spans="1:10" x14ac:dyDescent="0.25">
      <c r="A4106" s="487">
        <v>92300</v>
      </c>
      <c r="B4106" s="6" t="s">
        <v>10678</v>
      </c>
      <c r="C4106" s="6" t="s">
        <v>40</v>
      </c>
      <c r="D4106" s="6" t="s">
        <v>437</v>
      </c>
      <c r="E4106" s="487">
        <v>33.67</v>
      </c>
      <c r="F4106" s="487">
        <v>6.64</v>
      </c>
      <c r="G4106" s="487">
        <v>27.03</v>
      </c>
      <c r="H4106" s="487">
        <v>0</v>
      </c>
      <c r="I4106" s="487">
        <v>0</v>
      </c>
      <c r="J4106" s="487">
        <v>0</v>
      </c>
    </row>
    <row r="4107" spans="1:10" x14ac:dyDescent="0.25">
      <c r="A4107" s="487">
        <v>92301</v>
      </c>
      <c r="B4107" s="6" t="s">
        <v>10679</v>
      </c>
      <c r="C4107" s="6" t="s">
        <v>40</v>
      </c>
      <c r="D4107" s="6" t="s">
        <v>437</v>
      </c>
      <c r="E4107" s="487">
        <v>65.86</v>
      </c>
      <c r="F4107" s="487">
        <v>8.36</v>
      </c>
      <c r="G4107" s="487">
        <v>57.5</v>
      </c>
      <c r="H4107" s="487">
        <v>0</v>
      </c>
      <c r="I4107" s="487">
        <v>0</v>
      </c>
      <c r="J4107" s="487">
        <v>0</v>
      </c>
    </row>
    <row r="4108" spans="1:10" x14ac:dyDescent="0.25">
      <c r="A4108" s="487">
        <v>92302</v>
      </c>
      <c r="B4108" s="6" t="s">
        <v>10680</v>
      </c>
      <c r="C4108" s="6" t="s">
        <v>40</v>
      </c>
      <c r="D4108" s="6" t="s">
        <v>437</v>
      </c>
      <c r="E4108" s="487">
        <v>86.87</v>
      </c>
      <c r="F4108" s="487">
        <v>10.11</v>
      </c>
      <c r="G4108" s="487">
        <v>76.760000000000005</v>
      </c>
      <c r="H4108" s="487">
        <v>0</v>
      </c>
      <c r="I4108" s="487">
        <v>0</v>
      </c>
      <c r="J4108" s="487">
        <v>0</v>
      </c>
    </row>
    <row r="4109" spans="1:10" x14ac:dyDescent="0.25">
      <c r="A4109" s="487">
        <v>92303</v>
      </c>
      <c r="B4109" s="6" t="s">
        <v>10681</v>
      </c>
      <c r="C4109" s="6" t="s">
        <v>40</v>
      </c>
      <c r="D4109" s="6" t="s">
        <v>437</v>
      </c>
      <c r="E4109" s="487">
        <v>158.51</v>
      </c>
      <c r="F4109" s="487">
        <v>13.09</v>
      </c>
      <c r="G4109" s="487">
        <v>145.41999999999999</v>
      </c>
      <c r="H4109" s="487">
        <v>0</v>
      </c>
      <c r="I4109" s="487">
        <v>0</v>
      </c>
      <c r="J4109" s="487">
        <v>0</v>
      </c>
    </row>
    <row r="4110" spans="1:10" x14ac:dyDescent="0.25">
      <c r="A4110" s="487">
        <v>92304</v>
      </c>
      <c r="B4110" s="6" t="s">
        <v>10682</v>
      </c>
      <c r="C4110" s="6" t="s">
        <v>40</v>
      </c>
      <c r="D4110" s="6" t="s">
        <v>437</v>
      </c>
      <c r="E4110" s="487">
        <v>408.46</v>
      </c>
      <c r="F4110" s="487">
        <v>16.07</v>
      </c>
      <c r="G4110" s="487">
        <v>392.39</v>
      </c>
      <c r="H4110" s="487">
        <v>0</v>
      </c>
      <c r="I4110" s="487">
        <v>0</v>
      </c>
      <c r="J4110" s="487">
        <v>0</v>
      </c>
    </row>
    <row r="4111" spans="1:10" x14ac:dyDescent="0.25">
      <c r="A4111" s="487">
        <v>92311</v>
      </c>
      <c r="B4111" s="6" t="s">
        <v>10683</v>
      </c>
      <c r="C4111" s="6" t="s">
        <v>40</v>
      </c>
      <c r="D4111" s="6" t="s">
        <v>437</v>
      </c>
      <c r="E4111" s="487">
        <v>13.07</v>
      </c>
      <c r="F4111" s="487">
        <v>5.96</v>
      </c>
      <c r="G4111" s="487">
        <v>7.11</v>
      </c>
      <c r="H4111" s="487">
        <v>0</v>
      </c>
      <c r="I4111" s="487">
        <v>0</v>
      </c>
      <c r="J4111" s="487">
        <v>0</v>
      </c>
    </row>
    <row r="4112" spans="1:10" x14ac:dyDescent="0.25">
      <c r="A4112" s="487">
        <v>92312</v>
      </c>
      <c r="B4112" s="6" t="s">
        <v>10684</v>
      </c>
      <c r="C4112" s="6" t="s">
        <v>40</v>
      </c>
      <c r="D4112" s="6" t="s">
        <v>437</v>
      </c>
      <c r="E4112" s="487">
        <v>21.36</v>
      </c>
      <c r="F4112" s="487">
        <v>7.49</v>
      </c>
      <c r="G4112" s="487">
        <v>13.87</v>
      </c>
      <c r="H4112" s="487">
        <v>0</v>
      </c>
      <c r="I4112" s="487">
        <v>0</v>
      </c>
      <c r="J4112" s="487">
        <v>0</v>
      </c>
    </row>
    <row r="4113" spans="1:10" x14ac:dyDescent="0.25">
      <c r="A4113" s="487">
        <v>92313</v>
      </c>
      <c r="B4113" s="6" t="s">
        <v>10685</v>
      </c>
      <c r="C4113" s="6" t="s">
        <v>40</v>
      </c>
      <c r="D4113" s="6" t="s">
        <v>437</v>
      </c>
      <c r="E4113" s="487">
        <v>30.58</v>
      </c>
      <c r="F4113" s="487">
        <v>8.33</v>
      </c>
      <c r="G4113" s="487">
        <v>22.25</v>
      </c>
      <c r="H4113" s="487">
        <v>0</v>
      </c>
      <c r="I4113" s="487">
        <v>0</v>
      </c>
      <c r="J4113" s="487">
        <v>0</v>
      </c>
    </row>
    <row r="4114" spans="1:10" x14ac:dyDescent="0.25">
      <c r="A4114" s="487">
        <v>92314</v>
      </c>
      <c r="B4114" s="6" t="s">
        <v>10686</v>
      </c>
      <c r="C4114" s="6" t="s">
        <v>40</v>
      </c>
      <c r="D4114" s="6" t="s">
        <v>437</v>
      </c>
      <c r="E4114" s="487">
        <v>8.83</v>
      </c>
      <c r="F4114" s="487">
        <v>4.32</v>
      </c>
      <c r="G4114" s="487">
        <v>4.51</v>
      </c>
      <c r="H4114" s="487">
        <v>0</v>
      </c>
      <c r="I4114" s="487">
        <v>0</v>
      </c>
      <c r="J4114" s="487">
        <v>0</v>
      </c>
    </row>
    <row r="4115" spans="1:10" x14ac:dyDescent="0.25">
      <c r="A4115" s="487">
        <v>92315</v>
      </c>
      <c r="B4115" s="6" t="s">
        <v>10687</v>
      </c>
      <c r="C4115" s="6" t="s">
        <v>40</v>
      </c>
      <c r="D4115" s="6" t="s">
        <v>437</v>
      </c>
      <c r="E4115" s="487">
        <v>12.66</v>
      </c>
      <c r="F4115" s="487">
        <v>5</v>
      </c>
      <c r="G4115" s="487">
        <v>7.66</v>
      </c>
      <c r="H4115" s="487">
        <v>0</v>
      </c>
      <c r="I4115" s="487">
        <v>0</v>
      </c>
      <c r="J4115" s="487">
        <v>0</v>
      </c>
    </row>
    <row r="4116" spans="1:10" x14ac:dyDescent="0.25">
      <c r="A4116" s="487">
        <v>92316</v>
      </c>
      <c r="B4116" s="6" t="s">
        <v>10688</v>
      </c>
      <c r="C4116" s="6" t="s">
        <v>40</v>
      </c>
      <c r="D4116" s="6" t="s">
        <v>437</v>
      </c>
      <c r="E4116" s="487">
        <v>18.96</v>
      </c>
      <c r="F4116" s="487">
        <v>5.56</v>
      </c>
      <c r="G4116" s="487">
        <v>13.4</v>
      </c>
      <c r="H4116" s="487">
        <v>0</v>
      </c>
      <c r="I4116" s="487">
        <v>0</v>
      </c>
      <c r="J4116" s="487">
        <v>0</v>
      </c>
    </row>
    <row r="4117" spans="1:10" x14ac:dyDescent="0.25">
      <c r="A4117" s="487">
        <v>92317</v>
      </c>
      <c r="B4117" s="6" t="s">
        <v>10689</v>
      </c>
      <c r="C4117" s="6" t="s">
        <v>40</v>
      </c>
      <c r="D4117" s="6" t="s">
        <v>437</v>
      </c>
      <c r="E4117" s="487">
        <v>18.420000000000002</v>
      </c>
      <c r="F4117" s="487">
        <v>8.66</v>
      </c>
      <c r="G4117" s="487">
        <v>9.76</v>
      </c>
      <c r="H4117" s="487">
        <v>0</v>
      </c>
      <c r="I4117" s="487">
        <v>0</v>
      </c>
      <c r="J4117" s="487">
        <v>0</v>
      </c>
    </row>
    <row r="4118" spans="1:10" x14ac:dyDescent="0.25">
      <c r="A4118" s="487">
        <v>92318</v>
      </c>
      <c r="B4118" s="6" t="s">
        <v>10690</v>
      </c>
      <c r="C4118" s="6" t="s">
        <v>40</v>
      </c>
      <c r="D4118" s="6" t="s">
        <v>437</v>
      </c>
      <c r="E4118" s="487">
        <v>28.22</v>
      </c>
      <c r="F4118" s="487">
        <v>9.98</v>
      </c>
      <c r="G4118" s="487">
        <v>18.239999999999998</v>
      </c>
      <c r="H4118" s="487">
        <v>0</v>
      </c>
      <c r="I4118" s="487">
        <v>0</v>
      </c>
      <c r="J4118" s="487">
        <v>0</v>
      </c>
    </row>
    <row r="4119" spans="1:10" x14ac:dyDescent="0.25">
      <c r="A4119" s="487">
        <v>92319</v>
      </c>
      <c r="B4119" s="6" t="s">
        <v>10691</v>
      </c>
      <c r="C4119" s="6" t="s">
        <v>40</v>
      </c>
      <c r="D4119" s="6" t="s">
        <v>437</v>
      </c>
      <c r="E4119" s="487">
        <v>39.200000000000003</v>
      </c>
      <c r="F4119" s="487">
        <v>11.12</v>
      </c>
      <c r="G4119" s="487">
        <v>28.08</v>
      </c>
      <c r="H4119" s="487">
        <v>0</v>
      </c>
      <c r="I4119" s="487">
        <v>0</v>
      </c>
      <c r="J4119" s="487">
        <v>0</v>
      </c>
    </row>
    <row r="4120" spans="1:10" x14ac:dyDescent="0.25">
      <c r="A4120" s="487">
        <v>92326</v>
      </c>
      <c r="B4120" s="6" t="s">
        <v>10692</v>
      </c>
      <c r="C4120" s="6" t="s">
        <v>40</v>
      </c>
      <c r="D4120" s="6" t="s">
        <v>437</v>
      </c>
      <c r="E4120" s="487">
        <v>13.85</v>
      </c>
      <c r="F4120" s="487">
        <v>6.73</v>
      </c>
      <c r="G4120" s="487">
        <v>7.12</v>
      </c>
      <c r="H4120" s="487">
        <v>0</v>
      </c>
      <c r="I4120" s="487">
        <v>0</v>
      </c>
      <c r="J4120" s="487">
        <v>0</v>
      </c>
    </row>
    <row r="4121" spans="1:10" x14ac:dyDescent="0.25">
      <c r="A4121" s="487">
        <v>92327</v>
      </c>
      <c r="B4121" s="6" t="s">
        <v>10693</v>
      </c>
      <c r="C4121" s="6" t="s">
        <v>40</v>
      </c>
      <c r="D4121" s="6" t="s">
        <v>437</v>
      </c>
      <c r="E4121" s="487">
        <v>24.69</v>
      </c>
      <c r="F4121" s="487">
        <v>10.16</v>
      </c>
      <c r="G4121" s="487">
        <v>14.53</v>
      </c>
      <c r="H4121" s="487">
        <v>0</v>
      </c>
      <c r="I4121" s="487">
        <v>0</v>
      </c>
      <c r="J4121" s="487">
        <v>0</v>
      </c>
    </row>
    <row r="4122" spans="1:10" x14ac:dyDescent="0.25">
      <c r="A4122" s="487">
        <v>92328</v>
      </c>
      <c r="B4122" s="6" t="s">
        <v>10694</v>
      </c>
      <c r="C4122" s="6" t="s">
        <v>40</v>
      </c>
      <c r="D4122" s="6" t="s">
        <v>437</v>
      </c>
      <c r="E4122" s="487">
        <v>36.51</v>
      </c>
      <c r="F4122" s="487">
        <v>13.09</v>
      </c>
      <c r="G4122" s="487">
        <v>23.42</v>
      </c>
      <c r="H4122" s="487">
        <v>0</v>
      </c>
      <c r="I4122" s="487">
        <v>0</v>
      </c>
      <c r="J4122" s="487">
        <v>0</v>
      </c>
    </row>
    <row r="4123" spans="1:10" x14ac:dyDescent="0.25">
      <c r="A4123" s="487">
        <v>92329</v>
      </c>
      <c r="B4123" s="6" t="s">
        <v>10695</v>
      </c>
      <c r="C4123" s="6" t="s">
        <v>40</v>
      </c>
      <c r="D4123" s="6" t="s">
        <v>437</v>
      </c>
      <c r="E4123" s="487">
        <v>9.02</v>
      </c>
      <c r="F4123" s="487">
        <v>4.4800000000000004</v>
      </c>
      <c r="G4123" s="487">
        <v>4.54</v>
      </c>
      <c r="H4123" s="487">
        <v>0</v>
      </c>
      <c r="I4123" s="487">
        <v>0</v>
      </c>
      <c r="J4123" s="487">
        <v>0</v>
      </c>
    </row>
    <row r="4124" spans="1:10" x14ac:dyDescent="0.25">
      <c r="A4124" s="487">
        <v>92330</v>
      </c>
      <c r="B4124" s="6" t="s">
        <v>10696</v>
      </c>
      <c r="C4124" s="6" t="s">
        <v>40</v>
      </c>
      <c r="D4124" s="6" t="s">
        <v>437</v>
      </c>
      <c r="E4124" s="487">
        <v>14.89</v>
      </c>
      <c r="F4124" s="487">
        <v>6.77</v>
      </c>
      <c r="G4124" s="487">
        <v>8.1199999999999992</v>
      </c>
      <c r="H4124" s="487">
        <v>0</v>
      </c>
      <c r="I4124" s="487">
        <v>0</v>
      </c>
      <c r="J4124" s="487">
        <v>0</v>
      </c>
    </row>
    <row r="4125" spans="1:10" x14ac:dyDescent="0.25">
      <c r="A4125" s="487">
        <v>92331</v>
      </c>
      <c r="B4125" s="6" t="s">
        <v>10697</v>
      </c>
      <c r="C4125" s="6" t="s">
        <v>40</v>
      </c>
      <c r="D4125" s="6" t="s">
        <v>437</v>
      </c>
      <c r="E4125" s="487">
        <v>22.94</v>
      </c>
      <c r="F4125" s="487">
        <v>8.74</v>
      </c>
      <c r="G4125" s="487">
        <v>14.2</v>
      </c>
      <c r="H4125" s="487">
        <v>0</v>
      </c>
      <c r="I4125" s="487">
        <v>0</v>
      </c>
      <c r="J4125" s="487">
        <v>0</v>
      </c>
    </row>
    <row r="4126" spans="1:10" x14ac:dyDescent="0.25">
      <c r="A4126" s="487">
        <v>92332</v>
      </c>
      <c r="B4126" s="6" t="s">
        <v>10698</v>
      </c>
      <c r="C4126" s="6" t="s">
        <v>40</v>
      </c>
      <c r="D4126" s="6" t="s">
        <v>437</v>
      </c>
      <c r="E4126" s="487">
        <v>18.79</v>
      </c>
      <c r="F4126" s="487">
        <v>8.9600000000000009</v>
      </c>
      <c r="G4126" s="487">
        <v>9.83</v>
      </c>
      <c r="H4126" s="487">
        <v>0</v>
      </c>
      <c r="I4126" s="487">
        <v>0</v>
      </c>
      <c r="J4126" s="487">
        <v>0</v>
      </c>
    </row>
    <row r="4127" spans="1:10" x14ac:dyDescent="0.25">
      <c r="A4127" s="487">
        <v>92333</v>
      </c>
      <c r="B4127" s="6" t="s">
        <v>10699</v>
      </c>
      <c r="C4127" s="6" t="s">
        <v>40</v>
      </c>
      <c r="D4127" s="6" t="s">
        <v>437</v>
      </c>
      <c r="E4127" s="487">
        <v>32.65</v>
      </c>
      <c r="F4127" s="487">
        <v>13.54</v>
      </c>
      <c r="G4127" s="487">
        <v>19.11</v>
      </c>
      <c r="H4127" s="487">
        <v>0</v>
      </c>
      <c r="I4127" s="487">
        <v>0</v>
      </c>
      <c r="J4127" s="487">
        <v>0</v>
      </c>
    </row>
    <row r="4128" spans="1:10" x14ac:dyDescent="0.25">
      <c r="A4128" s="487">
        <v>92334</v>
      </c>
      <c r="B4128" s="6" t="s">
        <v>10700</v>
      </c>
      <c r="C4128" s="6" t="s">
        <v>40</v>
      </c>
      <c r="D4128" s="6" t="s">
        <v>437</v>
      </c>
      <c r="E4128" s="487">
        <v>47.12</v>
      </c>
      <c r="F4128" s="487">
        <v>17.47</v>
      </c>
      <c r="G4128" s="487">
        <v>29.65</v>
      </c>
      <c r="H4128" s="487">
        <v>0</v>
      </c>
      <c r="I4128" s="487">
        <v>0</v>
      </c>
      <c r="J4128" s="487">
        <v>0</v>
      </c>
    </row>
    <row r="4129" spans="1:10" x14ac:dyDescent="0.25">
      <c r="A4129" s="487">
        <v>92344</v>
      </c>
      <c r="B4129" s="6" t="s">
        <v>2740</v>
      </c>
      <c r="C4129" s="6" t="s">
        <v>40</v>
      </c>
      <c r="D4129" s="6" t="s">
        <v>108</v>
      </c>
      <c r="E4129" s="487">
        <v>67.290000000000006</v>
      </c>
      <c r="F4129" s="487">
        <v>28.01</v>
      </c>
      <c r="G4129" s="487">
        <v>39.28</v>
      </c>
      <c r="H4129" s="487">
        <v>0</v>
      </c>
      <c r="I4129" s="487">
        <v>0</v>
      </c>
      <c r="J4129" s="487">
        <v>0</v>
      </c>
    </row>
    <row r="4130" spans="1:10" x14ac:dyDescent="0.25">
      <c r="A4130" s="487">
        <v>92345</v>
      </c>
      <c r="B4130" s="6" t="s">
        <v>2741</v>
      </c>
      <c r="C4130" s="6" t="s">
        <v>40</v>
      </c>
      <c r="D4130" s="6" t="s">
        <v>108</v>
      </c>
      <c r="E4130" s="487">
        <v>67.27</v>
      </c>
      <c r="F4130" s="487">
        <v>28.01</v>
      </c>
      <c r="G4130" s="487">
        <v>39.26</v>
      </c>
      <c r="H4130" s="487">
        <v>0</v>
      </c>
      <c r="I4130" s="487">
        <v>0</v>
      </c>
      <c r="J4130" s="487">
        <v>0</v>
      </c>
    </row>
    <row r="4131" spans="1:10" x14ac:dyDescent="0.25">
      <c r="A4131" s="487">
        <v>92346</v>
      </c>
      <c r="B4131" s="6" t="s">
        <v>2742</v>
      </c>
      <c r="C4131" s="6" t="s">
        <v>40</v>
      </c>
      <c r="D4131" s="6" t="s">
        <v>108</v>
      </c>
      <c r="E4131" s="487">
        <v>87.67</v>
      </c>
      <c r="F4131" s="487">
        <v>30.49</v>
      </c>
      <c r="G4131" s="487">
        <v>57.18</v>
      </c>
      <c r="H4131" s="487">
        <v>0</v>
      </c>
      <c r="I4131" s="487">
        <v>0</v>
      </c>
      <c r="J4131" s="487">
        <v>0</v>
      </c>
    </row>
    <row r="4132" spans="1:10" x14ac:dyDescent="0.25">
      <c r="A4132" s="487">
        <v>92347</v>
      </c>
      <c r="B4132" s="6" t="s">
        <v>2743</v>
      </c>
      <c r="C4132" s="6" t="s">
        <v>40</v>
      </c>
      <c r="D4132" s="6" t="s">
        <v>108</v>
      </c>
      <c r="E4132" s="487">
        <v>97.15</v>
      </c>
      <c r="F4132" s="487">
        <v>30.48</v>
      </c>
      <c r="G4132" s="487">
        <v>66.67</v>
      </c>
      <c r="H4132" s="487">
        <v>0</v>
      </c>
      <c r="I4132" s="487">
        <v>0</v>
      </c>
      <c r="J4132" s="487">
        <v>0</v>
      </c>
    </row>
    <row r="4133" spans="1:10" x14ac:dyDescent="0.25">
      <c r="A4133" s="487">
        <v>92348</v>
      </c>
      <c r="B4133" s="6" t="s">
        <v>2744</v>
      </c>
      <c r="C4133" s="6" t="s">
        <v>40</v>
      </c>
      <c r="D4133" s="6" t="s">
        <v>108</v>
      </c>
      <c r="E4133" s="487">
        <v>121.86</v>
      </c>
      <c r="F4133" s="487">
        <v>32.9</v>
      </c>
      <c r="G4133" s="487">
        <v>88.96</v>
      </c>
      <c r="H4133" s="487">
        <v>0</v>
      </c>
      <c r="I4133" s="487">
        <v>0</v>
      </c>
      <c r="J4133" s="487">
        <v>0</v>
      </c>
    </row>
    <row r="4134" spans="1:10" x14ac:dyDescent="0.25">
      <c r="A4134" s="487">
        <v>92349</v>
      </c>
      <c r="B4134" s="6" t="s">
        <v>2745</v>
      </c>
      <c r="C4134" s="6" t="s">
        <v>40</v>
      </c>
      <c r="D4134" s="6" t="s">
        <v>108</v>
      </c>
      <c r="E4134" s="487">
        <v>130.30000000000001</v>
      </c>
      <c r="F4134" s="487">
        <v>32.9</v>
      </c>
      <c r="G4134" s="487">
        <v>97.4</v>
      </c>
      <c r="H4134" s="487">
        <v>0</v>
      </c>
      <c r="I4134" s="487">
        <v>0</v>
      </c>
      <c r="J4134" s="487">
        <v>0</v>
      </c>
    </row>
    <row r="4135" spans="1:10" x14ac:dyDescent="0.25">
      <c r="A4135" s="487">
        <v>92350</v>
      </c>
      <c r="B4135" s="6" t="s">
        <v>2746</v>
      </c>
      <c r="C4135" s="6" t="s">
        <v>40</v>
      </c>
      <c r="D4135" s="6" t="s">
        <v>108</v>
      </c>
      <c r="E4135" s="487">
        <v>100.11</v>
      </c>
      <c r="F4135" s="487">
        <v>42</v>
      </c>
      <c r="G4135" s="487">
        <v>58.11</v>
      </c>
      <c r="H4135" s="487">
        <v>0</v>
      </c>
      <c r="I4135" s="487">
        <v>0</v>
      </c>
      <c r="J4135" s="487">
        <v>0</v>
      </c>
    </row>
    <row r="4136" spans="1:10" x14ac:dyDescent="0.25">
      <c r="A4136" s="487">
        <v>92351</v>
      </c>
      <c r="B4136" s="6" t="s">
        <v>2747</v>
      </c>
      <c r="C4136" s="6" t="s">
        <v>40</v>
      </c>
      <c r="D4136" s="6" t="s">
        <v>108</v>
      </c>
      <c r="E4136" s="487">
        <v>98</v>
      </c>
      <c r="F4136" s="487">
        <v>42</v>
      </c>
      <c r="G4136" s="487">
        <v>56</v>
      </c>
      <c r="H4136" s="487">
        <v>0</v>
      </c>
      <c r="I4136" s="487">
        <v>0</v>
      </c>
      <c r="J4136" s="487">
        <v>0</v>
      </c>
    </row>
    <row r="4137" spans="1:10" x14ac:dyDescent="0.25">
      <c r="A4137" s="487">
        <v>92352</v>
      </c>
      <c r="B4137" s="6" t="s">
        <v>2748</v>
      </c>
      <c r="C4137" s="6" t="s">
        <v>40</v>
      </c>
      <c r="D4137" s="6" t="s">
        <v>108</v>
      </c>
      <c r="E4137" s="487">
        <v>149.66</v>
      </c>
      <c r="F4137" s="487">
        <v>45.68</v>
      </c>
      <c r="G4137" s="487">
        <v>103.98</v>
      </c>
      <c r="H4137" s="487">
        <v>0</v>
      </c>
      <c r="I4137" s="487">
        <v>0</v>
      </c>
      <c r="J4137" s="487">
        <v>0</v>
      </c>
    </row>
    <row r="4138" spans="1:10" x14ac:dyDescent="0.25">
      <c r="A4138" s="487">
        <v>92353</v>
      </c>
      <c r="B4138" s="6" t="s">
        <v>2749</v>
      </c>
      <c r="C4138" s="6" t="s">
        <v>40</v>
      </c>
      <c r="D4138" s="6" t="s">
        <v>108</v>
      </c>
      <c r="E4138" s="487">
        <v>140.38</v>
      </c>
      <c r="F4138" s="487">
        <v>45.68</v>
      </c>
      <c r="G4138" s="487">
        <v>94.7</v>
      </c>
      <c r="H4138" s="487">
        <v>0</v>
      </c>
      <c r="I4138" s="487">
        <v>0</v>
      </c>
      <c r="J4138" s="487">
        <v>0</v>
      </c>
    </row>
    <row r="4139" spans="1:10" x14ac:dyDescent="0.25">
      <c r="A4139" s="487">
        <v>92354</v>
      </c>
      <c r="B4139" s="6" t="s">
        <v>2750</v>
      </c>
      <c r="C4139" s="6" t="s">
        <v>40</v>
      </c>
      <c r="D4139" s="6" t="s">
        <v>108</v>
      </c>
      <c r="E4139" s="487">
        <v>197.29</v>
      </c>
      <c r="F4139" s="487">
        <v>49.36</v>
      </c>
      <c r="G4139" s="487">
        <v>147.93</v>
      </c>
      <c r="H4139" s="487">
        <v>0</v>
      </c>
      <c r="I4139" s="487">
        <v>0</v>
      </c>
      <c r="J4139" s="487">
        <v>0</v>
      </c>
    </row>
    <row r="4140" spans="1:10" x14ac:dyDescent="0.25">
      <c r="A4140" s="487">
        <v>92355</v>
      </c>
      <c r="B4140" s="6" t="s">
        <v>2751</v>
      </c>
      <c r="C4140" s="6" t="s">
        <v>40</v>
      </c>
      <c r="D4140" s="6" t="s">
        <v>108</v>
      </c>
      <c r="E4140" s="487">
        <v>179.41</v>
      </c>
      <c r="F4140" s="487">
        <v>49.36</v>
      </c>
      <c r="G4140" s="487">
        <v>130.05000000000001</v>
      </c>
      <c r="H4140" s="487">
        <v>0</v>
      </c>
      <c r="I4140" s="487">
        <v>0</v>
      </c>
      <c r="J4140" s="487">
        <v>0</v>
      </c>
    </row>
    <row r="4141" spans="1:10" x14ac:dyDescent="0.25">
      <c r="A4141" s="487">
        <v>92356</v>
      </c>
      <c r="B4141" s="6" t="s">
        <v>2752</v>
      </c>
      <c r="C4141" s="6" t="s">
        <v>40</v>
      </c>
      <c r="D4141" s="6" t="s">
        <v>108</v>
      </c>
      <c r="E4141" s="487">
        <v>130.63</v>
      </c>
      <c r="F4141" s="487">
        <v>56.01</v>
      </c>
      <c r="G4141" s="487">
        <v>74.62</v>
      </c>
      <c r="H4141" s="487">
        <v>0</v>
      </c>
      <c r="I4141" s="487">
        <v>0</v>
      </c>
      <c r="J4141" s="487">
        <v>0</v>
      </c>
    </row>
    <row r="4142" spans="1:10" x14ac:dyDescent="0.25">
      <c r="A4142" s="487">
        <v>92357</v>
      </c>
      <c r="B4142" s="6" t="s">
        <v>2753</v>
      </c>
      <c r="C4142" s="6" t="s">
        <v>40</v>
      </c>
      <c r="D4142" s="6" t="s">
        <v>108</v>
      </c>
      <c r="E4142" s="487">
        <v>191.86</v>
      </c>
      <c r="F4142" s="487">
        <v>60.92</v>
      </c>
      <c r="G4142" s="487">
        <v>130.94</v>
      </c>
      <c r="H4142" s="487">
        <v>0</v>
      </c>
      <c r="I4142" s="487">
        <v>0</v>
      </c>
      <c r="J4142" s="487">
        <v>0</v>
      </c>
    </row>
    <row r="4143" spans="1:10" x14ac:dyDescent="0.25">
      <c r="A4143" s="487">
        <v>92358</v>
      </c>
      <c r="B4143" s="6" t="s">
        <v>2754</v>
      </c>
      <c r="C4143" s="6" t="s">
        <v>40</v>
      </c>
      <c r="D4143" s="6" t="s">
        <v>108</v>
      </c>
      <c r="E4143" s="487">
        <v>237.52</v>
      </c>
      <c r="F4143" s="487">
        <v>65.81</v>
      </c>
      <c r="G4143" s="487">
        <v>171.71</v>
      </c>
      <c r="H4143" s="487">
        <v>0</v>
      </c>
      <c r="I4143" s="487">
        <v>0</v>
      </c>
      <c r="J4143" s="487">
        <v>0</v>
      </c>
    </row>
    <row r="4144" spans="1:10" x14ac:dyDescent="0.25">
      <c r="A4144" s="487">
        <v>92369</v>
      </c>
      <c r="B4144" s="6" t="s">
        <v>2755</v>
      </c>
      <c r="C4144" s="6" t="s">
        <v>40</v>
      </c>
      <c r="D4144" s="6" t="s">
        <v>108</v>
      </c>
      <c r="E4144" s="487">
        <v>37</v>
      </c>
      <c r="F4144" s="487">
        <v>21.3</v>
      </c>
      <c r="G4144" s="487">
        <v>15.7</v>
      </c>
      <c r="H4144" s="487">
        <v>0</v>
      </c>
      <c r="I4144" s="487">
        <v>0</v>
      </c>
      <c r="J4144" s="487">
        <v>0</v>
      </c>
    </row>
    <row r="4145" spans="1:10" x14ac:dyDescent="0.25">
      <c r="A4145" s="487">
        <v>92370</v>
      </c>
      <c r="B4145" s="6" t="s">
        <v>2756</v>
      </c>
      <c r="C4145" s="6" t="s">
        <v>40</v>
      </c>
      <c r="D4145" s="6" t="s">
        <v>108</v>
      </c>
      <c r="E4145" s="487">
        <v>38.700000000000003</v>
      </c>
      <c r="F4145" s="487">
        <v>21.3</v>
      </c>
      <c r="G4145" s="487">
        <v>17.399999999999999</v>
      </c>
      <c r="H4145" s="487">
        <v>0</v>
      </c>
      <c r="I4145" s="487">
        <v>0</v>
      </c>
      <c r="J4145" s="487">
        <v>0</v>
      </c>
    </row>
    <row r="4146" spans="1:10" x14ac:dyDescent="0.25">
      <c r="A4146" s="487">
        <v>92371</v>
      </c>
      <c r="B4146" s="6" t="s">
        <v>2757</v>
      </c>
      <c r="C4146" s="6" t="s">
        <v>40</v>
      </c>
      <c r="D4146" s="6" t="s">
        <v>108</v>
      </c>
      <c r="E4146" s="487">
        <v>44.42</v>
      </c>
      <c r="F4146" s="487">
        <v>23.18</v>
      </c>
      <c r="G4146" s="487">
        <v>21.24</v>
      </c>
      <c r="H4146" s="487">
        <v>0</v>
      </c>
      <c r="I4146" s="487">
        <v>0</v>
      </c>
      <c r="J4146" s="487">
        <v>0</v>
      </c>
    </row>
    <row r="4147" spans="1:10" x14ac:dyDescent="0.25">
      <c r="A4147" s="487">
        <v>92372</v>
      </c>
      <c r="B4147" s="6" t="s">
        <v>2758</v>
      </c>
      <c r="C4147" s="6" t="s">
        <v>40</v>
      </c>
      <c r="D4147" s="6" t="s">
        <v>108</v>
      </c>
      <c r="E4147" s="487">
        <v>46.01</v>
      </c>
      <c r="F4147" s="487">
        <v>23.18</v>
      </c>
      <c r="G4147" s="487">
        <v>22.83</v>
      </c>
      <c r="H4147" s="487">
        <v>0</v>
      </c>
      <c r="I4147" s="487">
        <v>0</v>
      </c>
      <c r="J4147" s="487">
        <v>0</v>
      </c>
    </row>
    <row r="4148" spans="1:10" x14ac:dyDescent="0.25">
      <c r="A4148" s="487">
        <v>92373</v>
      </c>
      <c r="B4148" s="6" t="s">
        <v>2759</v>
      </c>
      <c r="C4148" s="6" t="s">
        <v>40</v>
      </c>
      <c r="D4148" s="6" t="s">
        <v>108</v>
      </c>
      <c r="E4148" s="487">
        <v>52.25</v>
      </c>
      <c r="F4148" s="487">
        <v>25.28</v>
      </c>
      <c r="G4148" s="487">
        <v>26.97</v>
      </c>
      <c r="H4148" s="487">
        <v>0</v>
      </c>
      <c r="I4148" s="487">
        <v>0</v>
      </c>
      <c r="J4148" s="487">
        <v>0</v>
      </c>
    </row>
    <row r="4149" spans="1:10" x14ac:dyDescent="0.25">
      <c r="A4149" s="487">
        <v>92374</v>
      </c>
      <c r="B4149" s="6" t="s">
        <v>2760</v>
      </c>
      <c r="C4149" s="6" t="s">
        <v>40</v>
      </c>
      <c r="D4149" s="6" t="s">
        <v>108</v>
      </c>
      <c r="E4149" s="487">
        <v>52.56</v>
      </c>
      <c r="F4149" s="487">
        <v>25.28</v>
      </c>
      <c r="G4149" s="487">
        <v>27.28</v>
      </c>
      <c r="H4149" s="487">
        <v>0</v>
      </c>
      <c r="I4149" s="487">
        <v>0</v>
      </c>
      <c r="J4149" s="487">
        <v>0</v>
      </c>
    </row>
    <row r="4150" spans="1:10" x14ac:dyDescent="0.25">
      <c r="A4150" s="487">
        <v>92375</v>
      </c>
      <c r="B4150" s="6" t="s">
        <v>2761</v>
      </c>
      <c r="C4150" s="6" t="s">
        <v>40</v>
      </c>
      <c r="D4150" s="6" t="s">
        <v>108</v>
      </c>
      <c r="E4150" s="487">
        <v>67.23</v>
      </c>
      <c r="F4150" s="487">
        <v>27.97</v>
      </c>
      <c r="G4150" s="487">
        <v>39.26</v>
      </c>
      <c r="H4150" s="487">
        <v>0</v>
      </c>
      <c r="I4150" s="487">
        <v>0</v>
      </c>
      <c r="J4150" s="487">
        <v>0</v>
      </c>
    </row>
    <row r="4151" spans="1:10" x14ac:dyDescent="0.25">
      <c r="A4151" s="487">
        <v>92376</v>
      </c>
      <c r="B4151" s="6" t="s">
        <v>2762</v>
      </c>
      <c r="C4151" s="6" t="s">
        <v>40</v>
      </c>
      <c r="D4151" s="6" t="s">
        <v>108</v>
      </c>
      <c r="E4151" s="487">
        <v>67.209999999999994</v>
      </c>
      <c r="F4151" s="487">
        <v>27.97</v>
      </c>
      <c r="G4151" s="487">
        <v>39.24</v>
      </c>
      <c r="H4151" s="487">
        <v>0</v>
      </c>
      <c r="I4151" s="487">
        <v>0</v>
      </c>
      <c r="J4151" s="487">
        <v>0</v>
      </c>
    </row>
    <row r="4152" spans="1:10" x14ac:dyDescent="0.25">
      <c r="A4152" s="487">
        <v>92377</v>
      </c>
      <c r="B4152" s="6" t="s">
        <v>2763</v>
      </c>
      <c r="C4152" s="6" t="s">
        <v>40</v>
      </c>
      <c r="D4152" s="6" t="s">
        <v>108</v>
      </c>
      <c r="E4152" s="487">
        <v>89.47</v>
      </c>
      <c r="F4152" s="487">
        <v>31.95</v>
      </c>
      <c r="G4152" s="487">
        <v>57.52</v>
      </c>
      <c r="H4152" s="487">
        <v>0</v>
      </c>
      <c r="I4152" s="487">
        <v>0</v>
      </c>
      <c r="J4152" s="487">
        <v>0</v>
      </c>
    </row>
    <row r="4153" spans="1:10" x14ac:dyDescent="0.25">
      <c r="A4153" s="487">
        <v>92378</v>
      </c>
      <c r="B4153" s="6" t="s">
        <v>2764</v>
      </c>
      <c r="C4153" s="6" t="s">
        <v>40</v>
      </c>
      <c r="D4153" s="6" t="s">
        <v>108</v>
      </c>
      <c r="E4153" s="487">
        <v>98.95</v>
      </c>
      <c r="F4153" s="487">
        <v>31.95</v>
      </c>
      <c r="G4153" s="487">
        <v>67</v>
      </c>
      <c r="H4153" s="487">
        <v>0</v>
      </c>
      <c r="I4153" s="487">
        <v>0</v>
      </c>
      <c r="J4153" s="487">
        <v>0</v>
      </c>
    </row>
    <row r="4154" spans="1:10" x14ac:dyDescent="0.25">
      <c r="A4154" s="487">
        <v>92379</v>
      </c>
      <c r="B4154" s="6" t="s">
        <v>2765</v>
      </c>
      <c r="C4154" s="6" t="s">
        <v>40</v>
      </c>
      <c r="D4154" s="6" t="s">
        <v>108</v>
      </c>
      <c r="E4154" s="487">
        <v>125.58</v>
      </c>
      <c r="F4154" s="487">
        <v>35.950000000000003</v>
      </c>
      <c r="G4154" s="487">
        <v>89.63</v>
      </c>
      <c r="H4154" s="487">
        <v>0</v>
      </c>
      <c r="I4154" s="487">
        <v>0</v>
      </c>
      <c r="J4154" s="487">
        <v>0</v>
      </c>
    </row>
    <row r="4155" spans="1:10" x14ac:dyDescent="0.25">
      <c r="A4155" s="487">
        <v>92380</v>
      </c>
      <c r="B4155" s="6" t="s">
        <v>2766</v>
      </c>
      <c r="C4155" s="6" t="s">
        <v>40</v>
      </c>
      <c r="D4155" s="6" t="s">
        <v>108</v>
      </c>
      <c r="E4155" s="487">
        <v>134.02000000000001</v>
      </c>
      <c r="F4155" s="487">
        <v>35.94</v>
      </c>
      <c r="G4155" s="487">
        <v>98.08</v>
      </c>
      <c r="H4155" s="487">
        <v>0</v>
      </c>
      <c r="I4155" s="487">
        <v>0</v>
      </c>
      <c r="J4155" s="487">
        <v>0</v>
      </c>
    </row>
    <row r="4156" spans="1:10" x14ac:dyDescent="0.25">
      <c r="A4156" s="487">
        <v>92381</v>
      </c>
      <c r="B4156" s="6" t="s">
        <v>2767</v>
      </c>
      <c r="C4156" s="6" t="s">
        <v>40</v>
      </c>
      <c r="D4156" s="6" t="s">
        <v>108</v>
      </c>
      <c r="E4156" s="487">
        <v>55.98</v>
      </c>
      <c r="F4156" s="487">
        <v>31.93</v>
      </c>
      <c r="G4156" s="487">
        <v>24.05</v>
      </c>
      <c r="H4156" s="487">
        <v>0</v>
      </c>
      <c r="I4156" s="487">
        <v>0</v>
      </c>
      <c r="J4156" s="487">
        <v>0</v>
      </c>
    </row>
    <row r="4157" spans="1:10" x14ac:dyDescent="0.25">
      <c r="A4157" s="487">
        <v>92382</v>
      </c>
      <c r="B4157" s="6" t="s">
        <v>2768</v>
      </c>
      <c r="C4157" s="6" t="s">
        <v>40</v>
      </c>
      <c r="D4157" s="6" t="s">
        <v>108</v>
      </c>
      <c r="E4157" s="487">
        <v>53.72</v>
      </c>
      <c r="F4157" s="487">
        <v>31.94</v>
      </c>
      <c r="G4157" s="487">
        <v>21.78</v>
      </c>
      <c r="H4157" s="487">
        <v>0</v>
      </c>
      <c r="I4157" s="487">
        <v>0</v>
      </c>
      <c r="J4157" s="487">
        <v>0</v>
      </c>
    </row>
    <row r="4158" spans="1:10" x14ac:dyDescent="0.25">
      <c r="A4158" s="487">
        <v>92383</v>
      </c>
      <c r="B4158" s="6" t="s">
        <v>2769</v>
      </c>
      <c r="C4158" s="6" t="s">
        <v>40</v>
      </c>
      <c r="D4158" s="6" t="s">
        <v>108</v>
      </c>
      <c r="E4158" s="487">
        <v>69.87</v>
      </c>
      <c r="F4158" s="487">
        <v>34.700000000000003</v>
      </c>
      <c r="G4158" s="487">
        <v>35.17</v>
      </c>
      <c r="H4158" s="487">
        <v>0</v>
      </c>
      <c r="I4158" s="487">
        <v>0</v>
      </c>
      <c r="J4158" s="487">
        <v>0</v>
      </c>
    </row>
    <row r="4159" spans="1:10" x14ac:dyDescent="0.25">
      <c r="A4159" s="487">
        <v>92384</v>
      </c>
      <c r="B4159" s="6" t="s">
        <v>2770</v>
      </c>
      <c r="C4159" s="6" t="s">
        <v>40</v>
      </c>
      <c r="D4159" s="6" t="s">
        <v>108</v>
      </c>
      <c r="E4159" s="487">
        <v>65.37</v>
      </c>
      <c r="F4159" s="487">
        <v>34.72</v>
      </c>
      <c r="G4159" s="487">
        <v>30.65</v>
      </c>
      <c r="H4159" s="487">
        <v>0</v>
      </c>
      <c r="I4159" s="487">
        <v>0</v>
      </c>
      <c r="J4159" s="487">
        <v>0</v>
      </c>
    </row>
    <row r="4160" spans="1:10" x14ac:dyDescent="0.25">
      <c r="A4160" s="487">
        <v>92385</v>
      </c>
      <c r="B4160" s="6" t="s">
        <v>2771</v>
      </c>
      <c r="C4160" s="6" t="s">
        <v>40</v>
      </c>
      <c r="D4160" s="6" t="s">
        <v>108</v>
      </c>
      <c r="E4160" s="487">
        <v>79.87</v>
      </c>
      <c r="F4160" s="487">
        <v>37.909999999999997</v>
      </c>
      <c r="G4160" s="487">
        <v>41.96</v>
      </c>
      <c r="H4160" s="487">
        <v>0</v>
      </c>
      <c r="I4160" s="487">
        <v>0</v>
      </c>
      <c r="J4160" s="487">
        <v>0</v>
      </c>
    </row>
    <row r="4161" spans="1:10" x14ac:dyDescent="0.25">
      <c r="A4161" s="487">
        <v>92386</v>
      </c>
      <c r="B4161" s="6" t="s">
        <v>2772</v>
      </c>
      <c r="C4161" s="6" t="s">
        <v>40</v>
      </c>
      <c r="D4161" s="6" t="s">
        <v>108</v>
      </c>
      <c r="E4161" s="487">
        <v>76.77</v>
      </c>
      <c r="F4161" s="487">
        <v>37.909999999999997</v>
      </c>
      <c r="G4161" s="487">
        <v>38.86</v>
      </c>
      <c r="H4161" s="487">
        <v>0</v>
      </c>
      <c r="I4161" s="487">
        <v>0</v>
      </c>
      <c r="J4161" s="487">
        <v>0</v>
      </c>
    </row>
    <row r="4162" spans="1:10" x14ac:dyDescent="0.25">
      <c r="A4162" s="487">
        <v>92387</v>
      </c>
      <c r="B4162" s="6" t="s">
        <v>2773</v>
      </c>
      <c r="C4162" s="6" t="s">
        <v>40</v>
      </c>
      <c r="D4162" s="6" t="s">
        <v>108</v>
      </c>
      <c r="E4162" s="487">
        <v>100</v>
      </c>
      <c r="F4162" s="487">
        <v>41.9</v>
      </c>
      <c r="G4162" s="487">
        <v>58.1</v>
      </c>
      <c r="H4162" s="487">
        <v>0</v>
      </c>
      <c r="I4162" s="487">
        <v>0</v>
      </c>
      <c r="J4162" s="487">
        <v>0</v>
      </c>
    </row>
    <row r="4163" spans="1:10" x14ac:dyDescent="0.25">
      <c r="A4163" s="487">
        <v>92388</v>
      </c>
      <c r="B4163" s="6" t="s">
        <v>2774</v>
      </c>
      <c r="C4163" s="6" t="s">
        <v>40</v>
      </c>
      <c r="D4163" s="6" t="s">
        <v>108</v>
      </c>
      <c r="E4163" s="487">
        <v>97.89</v>
      </c>
      <c r="F4163" s="487">
        <v>41.9</v>
      </c>
      <c r="G4163" s="487">
        <v>55.99</v>
      </c>
      <c r="H4163" s="487">
        <v>0</v>
      </c>
      <c r="I4163" s="487">
        <v>0</v>
      </c>
      <c r="J4163" s="487">
        <v>0</v>
      </c>
    </row>
    <row r="4164" spans="1:10" x14ac:dyDescent="0.25">
      <c r="A4164" s="487">
        <v>92389</v>
      </c>
      <c r="B4164" s="6" t="s">
        <v>2775</v>
      </c>
      <c r="C4164" s="6" t="s">
        <v>40</v>
      </c>
      <c r="D4164" s="6" t="s">
        <v>108</v>
      </c>
      <c r="E4164" s="487">
        <v>152.41999999999999</v>
      </c>
      <c r="F4164" s="487">
        <v>47.94</v>
      </c>
      <c r="G4164" s="487">
        <v>104.48</v>
      </c>
      <c r="H4164" s="487">
        <v>0</v>
      </c>
      <c r="I4164" s="487">
        <v>0</v>
      </c>
      <c r="J4164" s="487">
        <v>0</v>
      </c>
    </row>
    <row r="4165" spans="1:10" x14ac:dyDescent="0.25">
      <c r="A4165" s="487">
        <v>92390</v>
      </c>
      <c r="B4165" s="6" t="s">
        <v>2776</v>
      </c>
      <c r="C4165" s="6" t="s">
        <v>40</v>
      </c>
      <c r="D4165" s="6" t="s">
        <v>108</v>
      </c>
      <c r="E4165" s="487">
        <v>143.13999999999999</v>
      </c>
      <c r="F4165" s="487">
        <v>47.94</v>
      </c>
      <c r="G4165" s="487">
        <v>95.2</v>
      </c>
      <c r="H4165" s="487">
        <v>0</v>
      </c>
      <c r="I4165" s="487">
        <v>0</v>
      </c>
      <c r="J4165" s="487">
        <v>0</v>
      </c>
    </row>
    <row r="4166" spans="1:10" x14ac:dyDescent="0.25">
      <c r="A4166" s="487">
        <v>92635</v>
      </c>
      <c r="B4166" s="6" t="s">
        <v>2777</v>
      </c>
      <c r="C4166" s="6" t="s">
        <v>40</v>
      </c>
      <c r="D4166" s="6" t="s">
        <v>108</v>
      </c>
      <c r="E4166" s="487">
        <v>202.86</v>
      </c>
      <c r="F4166" s="487">
        <v>53.93</v>
      </c>
      <c r="G4166" s="487">
        <v>148.93</v>
      </c>
      <c r="H4166" s="487">
        <v>0</v>
      </c>
      <c r="I4166" s="487">
        <v>0</v>
      </c>
      <c r="J4166" s="487">
        <v>0</v>
      </c>
    </row>
    <row r="4167" spans="1:10" x14ac:dyDescent="0.25">
      <c r="A4167" s="487">
        <v>92636</v>
      </c>
      <c r="B4167" s="6" t="s">
        <v>2778</v>
      </c>
      <c r="C4167" s="6" t="s">
        <v>40</v>
      </c>
      <c r="D4167" s="6" t="s">
        <v>108</v>
      </c>
      <c r="E4167" s="487">
        <v>184.98</v>
      </c>
      <c r="F4167" s="487">
        <v>53.93</v>
      </c>
      <c r="G4167" s="487">
        <v>131.05000000000001</v>
      </c>
      <c r="H4167" s="487">
        <v>0</v>
      </c>
      <c r="I4167" s="487">
        <v>0</v>
      </c>
      <c r="J4167" s="487">
        <v>0</v>
      </c>
    </row>
    <row r="4168" spans="1:10" x14ac:dyDescent="0.25">
      <c r="A4168" s="487">
        <v>92637</v>
      </c>
      <c r="B4168" s="6" t="s">
        <v>2779</v>
      </c>
      <c r="C4168" s="6" t="s">
        <v>40</v>
      </c>
      <c r="D4168" s="6" t="s">
        <v>108</v>
      </c>
      <c r="E4168" s="487">
        <v>72.47</v>
      </c>
      <c r="F4168" s="487">
        <v>42.59</v>
      </c>
      <c r="G4168" s="487">
        <v>29.88</v>
      </c>
      <c r="H4168" s="487">
        <v>0</v>
      </c>
      <c r="I4168" s="487">
        <v>0</v>
      </c>
      <c r="J4168" s="487">
        <v>0</v>
      </c>
    </row>
    <row r="4169" spans="1:10" x14ac:dyDescent="0.25">
      <c r="A4169" s="487">
        <v>92638</v>
      </c>
      <c r="B4169" s="6" t="s">
        <v>2780</v>
      </c>
      <c r="C4169" s="6" t="s">
        <v>40</v>
      </c>
      <c r="D4169" s="6" t="s">
        <v>108</v>
      </c>
      <c r="E4169" s="487">
        <v>87.73</v>
      </c>
      <c r="F4169" s="487">
        <v>46.31</v>
      </c>
      <c r="G4169" s="487">
        <v>41.42</v>
      </c>
      <c r="H4169" s="487">
        <v>0</v>
      </c>
      <c r="I4169" s="487">
        <v>0</v>
      </c>
      <c r="J4169" s="487">
        <v>0</v>
      </c>
    </row>
    <row r="4170" spans="1:10" x14ac:dyDescent="0.25">
      <c r="A4170" s="487">
        <v>92639</v>
      </c>
      <c r="B4170" s="6" t="s">
        <v>2781</v>
      </c>
      <c r="C4170" s="6" t="s">
        <v>40</v>
      </c>
      <c r="D4170" s="6" t="s">
        <v>108</v>
      </c>
      <c r="E4170" s="487">
        <v>101.17</v>
      </c>
      <c r="F4170" s="487">
        <v>50.55</v>
      </c>
      <c r="G4170" s="487">
        <v>50.62</v>
      </c>
      <c r="H4170" s="487">
        <v>0</v>
      </c>
      <c r="I4170" s="487">
        <v>0</v>
      </c>
      <c r="J4170" s="487">
        <v>0</v>
      </c>
    </row>
    <row r="4171" spans="1:10" x14ac:dyDescent="0.25">
      <c r="A4171" s="487">
        <v>92640</v>
      </c>
      <c r="B4171" s="6" t="s">
        <v>2782</v>
      </c>
      <c r="C4171" s="6" t="s">
        <v>40</v>
      </c>
      <c r="D4171" s="6" t="s">
        <v>108</v>
      </c>
      <c r="E4171" s="487">
        <v>130.47</v>
      </c>
      <c r="F4171" s="487">
        <v>55.89</v>
      </c>
      <c r="G4171" s="487">
        <v>74.58</v>
      </c>
      <c r="H4171" s="487">
        <v>0</v>
      </c>
      <c r="I4171" s="487">
        <v>0</v>
      </c>
      <c r="J4171" s="487">
        <v>0</v>
      </c>
    </row>
    <row r="4172" spans="1:10" x14ac:dyDescent="0.25">
      <c r="A4172" s="487">
        <v>92642</v>
      </c>
      <c r="B4172" s="6" t="s">
        <v>2783</v>
      </c>
      <c r="C4172" s="6" t="s">
        <v>40</v>
      </c>
      <c r="D4172" s="6" t="s">
        <v>108</v>
      </c>
      <c r="E4172" s="487">
        <v>195.47</v>
      </c>
      <c r="F4172" s="487">
        <v>63.87</v>
      </c>
      <c r="G4172" s="487">
        <v>131.6</v>
      </c>
      <c r="H4172" s="487">
        <v>0</v>
      </c>
      <c r="I4172" s="487">
        <v>0</v>
      </c>
      <c r="J4172" s="487">
        <v>0</v>
      </c>
    </row>
    <row r="4173" spans="1:10" x14ac:dyDescent="0.25">
      <c r="A4173" s="487">
        <v>92644</v>
      </c>
      <c r="B4173" s="6" t="s">
        <v>2784</v>
      </c>
      <c r="C4173" s="6" t="s">
        <v>40</v>
      </c>
      <c r="D4173" s="6" t="s">
        <v>108</v>
      </c>
      <c r="E4173" s="487">
        <v>244.95</v>
      </c>
      <c r="F4173" s="487">
        <v>71.91</v>
      </c>
      <c r="G4173" s="487">
        <v>173.04</v>
      </c>
      <c r="H4173" s="487">
        <v>0</v>
      </c>
      <c r="I4173" s="487">
        <v>0</v>
      </c>
      <c r="J4173" s="487">
        <v>0</v>
      </c>
    </row>
    <row r="4174" spans="1:10" x14ac:dyDescent="0.25">
      <c r="A4174" s="487">
        <v>92657</v>
      </c>
      <c r="B4174" s="6" t="s">
        <v>2785</v>
      </c>
      <c r="C4174" s="6" t="s">
        <v>40</v>
      </c>
      <c r="D4174" s="6" t="s">
        <v>108</v>
      </c>
      <c r="E4174" s="487">
        <v>26.96</v>
      </c>
      <c r="F4174" s="487">
        <v>13.06</v>
      </c>
      <c r="G4174" s="487">
        <v>13.9</v>
      </c>
      <c r="H4174" s="487">
        <v>0</v>
      </c>
      <c r="I4174" s="487">
        <v>0</v>
      </c>
      <c r="J4174" s="487">
        <v>0</v>
      </c>
    </row>
    <row r="4175" spans="1:10" x14ac:dyDescent="0.25">
      <c r="A4175" s="487">
        <v>92658</v>
      </c>
      <c r="B4175" s="6" t="s">
        <v>2786</v>
      </c>
      <c r="C4175" s="6" t="s">
        <v>40</v>
      </c>
      <c r="D4175" s="6" t="s">
        <v>108</v>
      </c>
      <c r="E4175" s="487">
        <v>28.66</v>
      </c>
      <c r="F4175" s="487">
        <v>13.06</v>
      </c>
      <c r="G4175" s="487">
        <v>15.6</v>
      </c>
      <c r="H4175" s="487">
        <v>0</v>
      </c>
      <c r="I4175" s="487">
        <v>0</v>
      </c>
      <c r="J4175" s="487">
        <v>0</v>
      </c>
    </row>
    <row r="4176" spans="1:10" x14ac:dyDescent="0.25">
      <c r="A4176" s="487">
        <v>92659</v>
      </c>
      <c r="B4176" s="6" t="s">
        <v>2787</v>
      </c>
      <c r="C4176" s="6" t="s">
        <v>40</v>
      </c>
      <c r="D4176" s="6" t="s">
        <v>108</v>
      </c>
      <c r="E4176" s="487">
        <v>33</v>
      </c>
      <c r="F4176" s="487">
        <v>13.8</v>
      </c>
      <c r="G4176" s="487">
        <v>19.2</v>
      </c>
      <c r="H4176" s="487">
        <v>0</v>
      </c>
      <c r="I4176" s="487">
        <v>0</v>
      </c>
      <c r="J4176" s="487">
        <v>0</v>
      </c>
    </row>
    <row r="4177" spans="1:10" x14ac:dyDescent="0.25">
      <c r="A4177" s="487">
        <v>92660</v>
      </c>
      <c r="B4177" s="6" t="s">
        <v>2788</v>
      </c>
      <c r="C4177" s="6" t="s">
        <v>40</v>
      </c>
      <c r="D4177" s="6" t="s">
        <v>108</v>
      </c>
      <c r="E4177" s="487">
        <v>34.590000000000003</v>
      </c>
      <c r="F4177" s="487">
        <v>13.8</v>
      </c>
      <c r="G4177" s="487">
        <v>20.79</v>
      </c>
      <c r="H4177" s="487">
        <v>0</v>
      </c>
      <c r="I4177" s="487">
        <v>0</v>
      </c>
      <c r="J4177" s="487">
        <v>0</v>
      </c>
    </row>
    <row r="4178" spans="1:10" x14ac:dyDescent="0.25">
      <c r="A4178" s="487">
        <v>92661</v>
      </c>
      <c r="B4178" s="6" t="s">
        <v>2789</v>
      </c>
      <c r="C4178" s="6" t="s">
        <v>40</v>
      </c>
      <c r="D4178" s="6" t="s">
        <v>108</v>
      </c>
      <c r="E4178" s="487">
        <v>39.25</v>
      </c>
      <c r="F4178" s="487">
        <v>14.63</v>
      </c>
      <c r="G4178" s="487">
        <v>24.62</v>
      </c>
      <c r="H4178" s="487">
        <v>0</v>
      </c>
      <c r="I4178" s="487">
        <v>0</v>
      </c>
      <c r="J4178" s="487">
        <v>0</v>
      </c>
    </row>
    <row r="4179" spans="1:10" x14ac:dyDescent="0.25">
      <c r="A4179" s="487">
        <v>92662</v>
      </c>
      <c r="B4179" s="6" t="s">
        <v>2790</v>
      </c>
      <c r="C4179" s="6" t="s">
        <v>40</v>
      </c>
      <c r="D4179" s="6" t="s">
        <v>108</v>
      </c>
      <c r="E4179" s="487">
        <v>39.56</v>
      </c>
      <c r="F4179" s="487">
        <v>14.63</v>
      </c>
      <c r="G4179" s="487">
        <v>24.93</v>
      </c>
      <c r="H4179" s="487">
        <v>0</v>
      </c>
      <c r="I4179" s="487">
        <v>0</v>
      </c>
      <c r="J4179" s="487">
        <v>0</v>
      </c>
    </row>
    <row r="4180" spans="1:10" x14ac:dyDescent="0.25">
      <c r="A4180" s="487">
        <v>92663</v>
      </c>
      <c r="B4180" s="6" t="s">
        <v>2791</v>
      </c>
      <c r="C4180" s="6" t="s">
        <v>40</v>
      </c>
      <c r="D4180" s="6" t="s">
        <v>108</v>
      </c>
      <c r="E4180" s="487">
        <v>52.26</v>
      </c>
      <c r="F4180" s="487">
        <v>15.72</v>
      </c>
      <c r="G4180" s="487">
        <v>36.54</v>
      </c>
      <c r="H4180" s="487">
        <v>0</v>
      </c>
      <c r="I4180" s="487">
        <v>0</v>
      </c>
      <c r="J4180" s="487">
        <v>0</v>
      </c>
    </row>
    <row r="4181" spans="1:10" x14ac:dyDescent="0.25">
      <c r="A4181" s="487">
        <v>92664</v>
      </c>
      <c r="B4181" s="6" t="s">
        <v>2792</v>
      </c>
      <c r="C4181" s="6" t="s">
        <v>40</v>
      </c>
      <c r="D4181" s="6" t="s">
        <v>108</v>
      </c>
      <c r="E4181" s="487">
        <v>52.24</v>
      </c>
      <c r="F4181" s="487">
        <v>15.72</v>
      </c>
      <c r="G4181" s="487">
        <v>36.520000000000003</v>
      </c>
      <c r="H4181" s="487">
        <v>0</v>
      </c>
      <c r="I4181" s="487">
        <v>0</v>
      </c>
      <c r="J4181" s="487">
        <v>0</v>
      </c>
    </row>
    <row r="4182" spans="1:10" x14ac:dyDescent="0.25">
      <c r="A4182" s="487">
        <v>92665</v>
      </c>
      <c r="B4182" s="6" t="s">
        <v>2793</v>
      </c>
      <c r="C4182" s="6" t="s">
        <v>40</v>
      </c>
      <c r="D4182" s="6" t="s">
        <v>108</v>
      </c>
      <c r="E4182" s="487">
        <v>71.53</v>
      </c>
      <c r="F4182" s="487">
        <v>17.28</v>
      </c>
      <c r="G4182" s="487">
        <v>54.25</v>
      </c>
      <c r="H4182" s="487">
        <v>0</v>
      </c>
      <c r="I4182" s="487">
        <v>0</v>
      </c>
      <c r="J4182" s="487">
        <v>0</v>
      </c>
    </row>
    <row r="4183" spans="1:10" x14ac:dyDescent="0.25">
      <c r="A4183" s="487">
        <v>92666</v>
      </c>
      <c r="B4183" s="6" t="s">
        <v>2794</v>
      </c>
      <c r="C4183" s="6" t="s">
        <v>40</v>
      </c>
      <c r="D4183" s="6" t="s">
        <v>108</v>
      </c>
      <c r="E4183" s="487">
        <v>81.010000000000005</v>
      </c>
      <c r="F4183" s="487">
        <v>17.28</v>
      </c>
      <c r="G4183" s="487">
        <v>63.73</v>
      </c>
      <c r="H4183" s="487">
        <v>0</v>
      </c>
      <c r="I4183" s="487">
        <v>0</v>
      </c>
      <c r="J4183" s="487">
        <v>0</v>
      </c>
    </row>
    <row r="4184" spans="1:10" x14ac:dyDescent="0.25">
      <c r="A4184" s="487">
        <v>92667</v>
      </c>
      <c r="B4184" s="6" t="s">
        <v>2795</v>
      </c>
      <c r="C4184" s="6" t="s">
        <v>40</v>
      </c>
      <c r="D4184" s="6" t="s">
        <v>108</v>
      </c>
      <c r="E4184" s="487">
        <v>104.71</v>
      </c>
      <c r="F4184" s="487">
        <v>18.87</v>
      </c>
      <c r="G4184" s="487">
        <v>85.84</v>
      </c>
      <c r="H4184" s="487">
        <v>0</v>
      </c>
      <c r="I4184" s="487">
        <v>0</v>
      </c>
      <c r="J4184" s="487">
        <v>0</v>
      </c>
    </row>
    <row r="4185" spans="1:10" x14ac:dyDescent="0.25">
      <c r="A4185" s="487">
        <v>92668</v>
      </c>
      <c r="B4185" s="6" t="s">
        <v>2796</v>
      </c>
      <c r="C4185" s="6" t="s">
        <v>40</v>
      </c>
      <c r="D4185" s="6" t="s">
        <v>108</v>
      </c>
      <c r="E4185" s="487">
        <v>113.15</v>
      </c>
      <c r="F4185" s="487">
        <v>18.87</v>
      </c>
      <c r="G4185" s="487">
        <v>94.28</v>
      </c>
      <c r="H4185" s="487">
        <v>0</v>
      </c>
      <c r="I4185" s="487">
        <v>0</v>
      </c>
      <c r="J4185" s="487">
        <v>0</v>
      </c>
    </row>
    <row r="4186" spans="1:10" x14ac:dyDescent="0.25">
      <c r="A4186" s="487">
        <v>92669</v>
      </c>
      <c r="B4186" s="6" t="s">
        <v>2797</v>
      </c>
      <c r="C4186" s="6" t="s">
        <v>40</v>
      </c>
      <c r="D4186" s="6" t="s">
        <v>108</v>
      </c>
      <c r="E4186" s="487">
        <v>40.9</v>
      </c>
      <c r="F4186" s="487">
        <v>19.579999999999998</v>
      </c>
      <c r="G4186" s="487">
        <v>21.32</v>
      </c>
      <c r="H4186" s="487">
        <v>0</v>
      </c>
      <c r="I4186" s="487">
        <v>0</v>
      </c>
      <c r="J4186" s="487">
        <v>0</v>
      </c>
    </row>
    <row r="4187" spans="1:10" x14ac:dyDescent="0.25">
      <c r="A4187" s="487">
        <v>92670</v>
      </c>
      <c r="B4187" s="6" t="s">
        <v>2798</v>
      </c>
      <c r="C4187" s="6" t="s">
        <v>40</v>
      </c>
      <c r="D4187" s="6" t="s">
        <v>108</v>
      </c>
      <c r="E4187" s="487">
        <v>38.64</v>
      </c>
      <c r="F4187" s="487">
        <v>19.600000000000001</v>
      </c>
      <c r="G4187" s="487">
        <v>19.04</v>
      </c>
      <c r="H4187" s="487">
        <v>0</v>
      </c>
      <c r="I4187" s="487">
        <v>0</v>
      </c>
      <c r="J4187" s="487">
        <v>0</v>
      </c>
    </row>
    <row r="4188" spans="1:10" x14ac:dyDescent="0.25">
      <c r="A4188" s="487">
        <v>92671</v>
      </c>
      <c r="B4188" s="6" t="s">
        <v>2799</v>
      </c>
      <c r="C4188" s="6" t="s">
        <v>40</v>
      </c>
      <c r="D4188" s="6" t="s">
        <v>108</v>
      </c>
      <c r="E4188" s="487">
        <v>52.77</v>
      </c>
      <c r="F4188" s="487">
        <v>20.7</v>
      </c>
      <c r="G4188" s="487">
        <v>32.07</v>
      </c>
      <c r="H4188" s="487">
        <v>0</v>
      </c>
      <c r="I4188" s="487">
        <v>0</v>
      </c>
      <c r="J4188" s="487">
        <v>0</v>
      </c>
    </row>
    <row r="4189" spans="1:10" x14ac:dyDescent="0.25">
      <c r="A4189" s="487">
        <v>92672</v>
      </c>
      <c r="B4189" s="6" t="s">
        <v>2800</v>
      </c>
      <c r="C4189" s="6" t="s">
        <v>40</v>
      </c>
      <c r="D4189" s="6" t="s">
        <v>108</v>
      </c>
      <c r="E4189" s="487">
        <v>48.27</v>
      </c>
      <c r="F4189" s="487">
        <v>20.71</v>
      </c>
      <c r="G4189" s="487">
        <v>27.56</v>
      </c>
      <c r="H4189" s="487">
        <v>0</v>
      </c>
      <c r="I4189" s="487">
        <v>0</v>
      </c>
      <c r="J4189" s="487">
        <v>0</v>
      </c>
    </row>
    <row r="4190" spans="1:10" x14ac:dyDescent="0.25">
      <c r="A4190" s="487">
        <v>92673</v>
      </c>
      <c r="B4190" s="6" t="s">
        <v>2801</v>
      </c>
      <c r="C4190" s="6" t="s">
        <v>40</v>
      </c>
      <c r="D4190" s="6" t="s">
        <v>108</v>
      </c>
      <c r="E4190" s="487">
        <v>60.39</v>
      </c>
      <c r="F4190" s="487">
        <v>21.96</v>
      </c>
      <c r="G4190" s="487">
        <v>38.43</v>
      </c>
      <c r="H4190" s="487">
        <v>0</v>
      </c>
      <c r="I4190" s="487">
        <v>0</v>
      </c>
      <c r="J4190" s="487">
        <v>0</v>
      </c>
    </row>
    <row r="4191" spans="1:10" x14ac:dyDescent="0.25">
      <c r="A4191" s="487">
        <v>92674</v>
      </c>
      <c r="B4191" s="6" t="s">
        <v>2802</v>
      </c>
      <c r="C4191" s="6" t="s">
        <v>40</v>
      </c>
      <c r="D4191" s="6" t="s">
        <v>108</v>
      </c>
      <c r="E4191" s="487">
        <v>57.29</v>
      </c>
      <c r="F4191" s="487">
        <v>21.96</v>
      </c>
      <c r="G4191" s="487">
        <v>35.33</v>
      </c>
      <c r="H4191" s="487">
        <v>0</v>
      </c>
      <c r="I4191" s="487">
        <v>0</v>
      </c>
      <c r="J4191" s="487">
        <v>0</v>
      </c>
    </row>
    <row r="4192" spans="1:10" x14ac:dyDescent="0.25">
      <c r="A4192" s="487">
        <v>92675</v>
      </c>
      <c r="B4192" s="6" t="s">
        <v>2803</v>
      </c>
      <c r="C4192" s="6" t="s">
        <v>40</v>
      </c>
      <c r="D4192" s="6" t="s">
        <v>108</v>
      </c>
      <c r="E4192" s="487">
        <v>77.59</v>
      </c>
      <c r="F4192" s="487">
        <v>23.59</v>
      </c>
      <c r="G4192" s="487">
        <v>54</v>
      </c>
      <c r="H4192" s="487">
        <v>0</v>
      </c>
      <c r="I4192" s="487">
        <v>0</v>
      </c>
      <c r="J4192" s="487">
        <v>0</v>
      </c>
    </row>
    <row r="4193" spans="1:10" x14ac:dyDescent="0.25">
      <c r="A4193" s="487">
        <v>92676</v>
      </c>
      <c r="B4193" s="6" t="s">
        <v>2804</v>
      </c>
      <c r="C4193" s="6" t="s">
        <v>40</v>
      </c>
      <c r="D4193" s="6" t="s">
        <v>108</v>
      </c>
      <c r="E4193" s="487">
        <v>75.48</v>
      </c>
      <c r="F4193" s="487">
        <v>23.59</v>
      </c>
      <c r="G4193" s="487">
        <v>51.89</v>
      </c>
      <c r="H4193" s="487">
        <v>0</v>
      </c>
      <c r="I4193" s="487">
        <v>0</v>
      </c>
      <c r="J4193" s="487">
        <v>0</v>
      </c>
    </row>
    <row r="4194" spans="1:10" x14ac:dyDescent="0.25">
      <c r="A4194" s="487">
        <v>92677</v>
      </c>
      <c r="B4194" s="6" t="s">
        <v>2805</v>
      </c>
      <c r="C4194" s="6" t="s">
        <v>40</v>
      </c>
      <c r="D4194" s="6" t="s">
        <v>108</v>
      </c>
      <c r="E4194" s="487">
        <v>125.56</v>
      </c>
      <c r="F4194" s="487">
        <v>25.96</v>
      </c>
      <c r="G4194" s="487">
        <v>99.6</v>
      </c>
      <c r="H4194" s="487">
        <v>0</v>
      </c>
      <c r="I4194" s="487">
        <v>0</v>
      </c>
      <c r="J4194" s="487">
        <v>0</v>
      </c>
    </row>
    <row r="4195" spans="1:10" x14ac:dyDescent="0.25">
      <c r="A4195" s="487">
        <v>92678</v>
      </c>
      <c r="B4195" s="6" t="s">
        <v>2806</v>
      </c>
      <c r="C4195" s="6" t="s">
        <v>40</v>
      </c>
      <c r="D4195" s="6" t="s">
        <v>108</v>
      </c>
      <c r="E4195" s="487">
        <v>116.28</v>
      </c>
      <c r="F4195" s="487">
        <v>25.96</v>
      </c>
      <c r="G4195" s="487">
        <v>90.32</v>
      </c>
      <c r="H4195" s="487">
        <v>0</v>
      </c>
      <c r="I4195" s="487">
        <v>0</v>
      </c>
      <c r="J4195" s="487">
        <v>0</v>
      </c>
    </row>
    <row r="4196" spans="1:10" x14ac:dyDescent="0.25">
      <c r="A4196" s="487">
        <v>92679</v>
      </c>
      <c r="B4196" s="6" t="s">
        <v>2807</v>
      </c>
      <c r="C4196" s="6" t="s">
        <v>40</v>
      </c>
      <c r="D4196" s="6" t="s">
        <v>108</v>
      </c>
      <c r="E4196" s="487">
        <v>171.59</v>
      </c>
      <c r="F4196" s="487">
        <v>28.35</v>
      </c>
      <c r="G4196" s="487">
        <v>143.24</v>
      </c>
      <c r="H4196" s="487">
        <v>0</v>
      </c>
      <c r="I4196" s="487">
        <v>0</v>
      </c>
      <c r="J4196" s="487">
        <v>0</v>
      </c>
    </row>
    <row r="4197" spans="1:10" x14ac:dyDescent="0.25">
      <c r="A4197" s="487">
        <v>92680</v>
      </c>
      <c r="B4197" s="6" t="s">
        <v>2808</v>
      </c>
      <c r="C4197" s="6" t="s">
        <v>40</v>
      </c>
      <c r="D4197" s="6" t="s">
        <v>108</v>
      </c>
      <c r="E4197" s="487">
        <v>153.71</v>
      </c>
      <c r="F4197" s="487">
        <v>28.35</v>
      </c>
      <c r="G4197" s="487">
        <v>125.36</v>
      </c>
      <c r="H4197" s="487">
        <v>0</v>
      </c>
      <c r="I4197" s="487">
        <v>0</v>
      </c>
      <c r="J4197" s="487">
        <v>0</v>
      </c>
    </row>
    <row r="4198" spans="1:10" x14ac:dyDescent="0.25">
      <c r="A4198" s="487">
        <v>92681</v>
      </c>
      <c r="B4198" s="6" t="s">
        <v>2809</v>
      </c>
      <c r="C4198" s="6" t="s">
        <v>40</v>
      </c>
      <c r="D4198" s="6" t="s">
        <v>108</v>
      </c>
      <c r="E4198" s="487">
        <v>52.34</v>
      </c>
      <c r="F4198" s="487">
        <v>26.1</v>
      </c>
      <c r="G4198" s="487">
        <v>26.24</v>
      </c>
      <c r="H4198" s="487">
        <v>0</v>
      </c>
      <c r="I4198" s="487">
        <v>0</v>
      </c>
      <c r="J4198" s="487">
        <v>0</v>
      </c>
    </row>
    <row r="4199" spans="1:10" x14ac:dyDescent="0.25">
      <c r="A4199" s="487">
        <v>92682</v>
      </c>
      <c r="B4199" s="6" t="s">
        <v>2810</v>
      </c>
      <c r="C4199" s="6" t="s">
        <v>40</v>
      </c>
      <c r="D4199" s="6" t="s">
        <v>108</v>
      </c>
      <c r="E4199" s="487">
        <v>64.84</v>
      </c>
      <c r="F4199" s="487">
        <v>27.57</v>
      </c>
      <c r="G4199" s="487">
        <v>37.270000000000003</v>
      </c>
      <c r="H4199" s="487">
        <v>0</v>
      </c>
      <c r="I4199" s="487">
        <v>0</v>
      </c>
      <c r="J4199" s="487">
        <v>0</v>
      </c>
    </row>
    <row r="4200" spans="1:10" x14ac:dyDescent="0.25">
      <c r="A4200" s="487">
        <v>92683</v>
      </c>
      <c r="B4200" s="6" t="s">
        <v>2811</v>
      </c>
      <c r="C4200" s="6" t="s">
        <v>40</v>
      </c>
      <c r="D4200" s="6" t="s">
        <v>108</v>
      </c>
      <c r="E4200" s="487">
        <v>75.209999999999994</v>
      </c>
      <c r="F4200" s="487">
        <v>29.32</v>
      </c>
      <c r="G4200" s="487">
        <v>45.89</v>
      </c>
      <c r="H4200" s="487">
        <v>0</v>
      </c>
      <c r="I4200" s="487">
        <v>0</v>
      </c>
      <c r="J4200" s="487">
        <v>0</v>
      </c>
    </row>
    <row r="4201" spans="1:10" x14ac:dyDescent="0.25">
      <c r="A4201" s="487">
        <v>92684</v>
      </c>
      <c r="B4201" s="6" t="s">
        <v>2812</v>
      </c>
      <c r="C4201" s="6" t="s">
        <v>40</v>
      </c>
      <c r="D4201" s="6" t="s">
        <v>108</v>
      </c>
      <c r="E4201" s="487">
        <v>100.57</v>
      </c>
      <c r="F4201" s="487">
        <v>31.43</v>
      </c>
      <c r="G4201" s="487">
        <v>69.14</v>
      </c>
      <c r="H4201" s="487">
        <v>0</v>
      </c>
      <c r="I4201" s="487">
        <v>0</v>
      </c>
      <c r="J4201" s="487">
        <v>0</v>
      </c>
    </row>
    <row r="4202" spans="1:10" x14ac:dyDescent="0.25">
      <c r="A4202" s="487">
        <v>92685</v>
      </c>
      <c r="B4202" s="6" t="s">
        <v>2813</v>
      </c>
      <c r="C4202" s="6" t="s">
        <v>40</v>
      </c>
      <c r="D4202" s="6" t="s">
        <v>108</v>
      </c>
      <c r="E4202" s="487">
        <v>159.68</v>
      </c>
      <c r="F4202" s="487">
        <v>34.6</v>
      </c>
      <c r="G4202" s="487">
        <v>125.08</v>
      </c>
      <c r="H4202" s="487">
        <v>0</v>
      </c>
      <c r="I4202" s="487">
        <v>0</v>
      </c>
      <c r="J4202" s="487">
        <v>0</v>
      </c>
    </row>
    <row r="4203" spans="1:10" x14ac:dyDescent="0.25">
      <c r="A4203" s="487">
        <v>92686</v>
      </c>
      <c r="B4203" s="6" t="s">
        <v>2814</v>
      </c>
      <c r="C4203" s="6" t="s">
        <v>40</v>
      </c>
      <c r="D4203" s="6" t="s">
        <v>108</v>
      </c>
      <c r="E4203" s="487">
        <v>203.22</v>
      </c>
      <c r="F4203" s="487">
        <v>37.76</v>
      </c>
      <c r="G4203" s="487">
        <v>165.46</v>
      </c>
      <c r="H4203" s="487">
        <v>0</v>
      </c>
      <c r="I4203" s="487">
        <v>0</v>
      </c>
      <c r="J4203" s="487">
        <v>0</v>
      </c>
    </row>
    <row r="4204" spans="1:10" x14ac:dyDescent="0.25">
      <c r="A4204" s="487">
        <v>92692</v>
      </c>
      <c r="B4204" s="6" t="s">
        <v>2815</v>
      </c>
      <c r="C4204" s="6" t="s">
        <v>40</v>
      </c>
      <c r="D4204" s="6" t="s">
        <v>108</v>
      </c>
      <c r="E4204" s="487">
        <v>14.59</v>
      </c>
      <c r="F4204" s="487">
        <v>7.55</v>
      </c>
      <c r="G4204" s="487">
        <v>7.04</v>
      </c>
      <c r="H4204" s="487">
        <v>0</v>
      </c>
      <c r="I4204" s="487">
        <v>0</v>
      </c>
      <c r="J4204" s="487">
        <v>0</v>
      </c>
    </row>
    <row r="4205" spans="1:10" x14ac:dyDescent="0.25">
      <c r="A4205" s="487">
        <v>92693</v>
      </c>
      <c r="B4205" s="6" t="s">
        <v>2816</v>
      </c>
      <c r="C4205" s="6" t="s">
        <v>40</v>
      </c>
      <c r="D4205" s="6" t="s">
        <v>108</v>
      </c>
      <c r="E4205" s="487">
        <v>14.97</v>
      </c>
      <c r="F4205" s="487">
        <v>7.55</v>
      </c>
      <c r="G4205" s="487">
        <v>7.42</v>
      </c>
      <c r="H4205" s="487">
        <v>0</v>
      </c>
      <c r="I4205" s="487">
        <v>0</v>
      </c>
      <c r="J4205" s="487">
        <v>0</v>
      </c>
    </row>
    <row r="4206" spans="1:10" x14ac:dyDescent="0.25">
      <c r="A4206" s="487">
        <v>92694</v>
      </c>
      <c r="B4206" s="6" t="s">
        <v>2817</v>
      </c>
      <c r="C4206" s="6" t="s">
        <v>40</v>
      </c>
      <c r="D4206" s="6" t="s">
        <v>108</v>
      </c>
      <c r="E4206" s="487">
        <v>23.28</v>
      </c>
      <c r="F4206" s="487">
        <v>12.92</v>
      </c>
      <c r="G4206" s="487">
        <v>10.36</v>
      </c>
      <c r="H4206" s="487">
        <v>0</v>
      </c>
      <c r="I4206" s="487">
        <v>0</v>
      </c>
      <c r="J4206" s="487">
        <v>0</v>
      </c>
    </row>
    <row r="4207" spans="1:10" x14ac:dyDescent="0.25">
      <c r="A4207" s="487">
        <v>92695</v>
      </c>
      <c r="B4207" s="6" t="s">
        <v>2818</v>
      </c>
      <c r="C4207" s="6" t="s">
        <v>40</v>
      </c>
      <c r="D4207" s="6" t="s">
        <v>108</v>
      </c>
      <c r="E4207" s="487">
        <v>23.66</v>
      </c>
      <c r="F4207" s="487">
        <v>12.92</v>
      </c>
      <c r="G4207" s="487">
        <v>10.74</v>
      </c>
      <c r="H4207" s="487">
        <v>0</v>
      </c>
      <c r="I4207" s="487">
        <v>0</v>
      </c>
      <c r="J4207" s="487">
        <v>0</v>
      </c>
    </row>
    <row r="4208" spans="1:10" x14ac:dyDescent="0.25">
      <c r="A4208" s="487">
        <v>92696</v>
      </c>
      <c r="B4208" s="6" t="s">
        <v>2819</v>
      </c>
      <c r="C4208" s="6" t="s">
        <v>40</v>
      </c>
      <c r="D4208" s="6" t="s">
        <v>108</v>
      </c>
      <c r="E4208" s="487">
        <v>36.57</v>
      </c>
      <c r="F4208" s="487">
        <v>20.96</v>
      </c>
      <c r="G4208" s="487">
        <v>15.61</v>
      </c>
      <c r="H4208" s="487">
        <v>0</v>
      </c>
      <c r="I4208" s="487">
        <v>0</v>
      </c>
      <c r="J4208" s="487">
        <v>0</v>
      </c>
    </row>
    <row r="4209" spans="1:10" x14ac:dyDescent="0.25">
      <c r="A4209" s="487">
        <v>92697</v>
      </c>
      <c r="B4209" s="6" t="s">
        <v>2820</v>
      </c>
      <c r="C4209" s="6" t="s">
        <v>40</v>
      </c>
      <c r="D4209" s="6" t="s">
        <v>108</v>
      </c>
      <c r="E4209" s="487">
        <v>38.270000000000003</v>
      </c>
      <c r="F4209" s="487">
        <v>20.95</v>
      </c>
      <c r="G4209" s="487">
        <v>17.32</v>
      </c>
      <c r="H4209" s="487">
        <v>0</v>
      </c>
      <c r="I4209" s="487">
        <v>0</v>
      </c>
      <c r="J4209" s="487">
        <v>0</v>
      </c>
    </row>
    <row r="4210" spans="1:10" x14ac:dyDescent="0.25">
      <c r="A4210" s="487">
        <v>92698</v>
      </c>
      <c r="B4210" s="6" t="s">
        <v>2821</v>
      </c>
      <c r="C4210" s="6" t="s">
        <v>40</v>
      </c>
      <c r="D4210" s="6" t="s">
        <v>108</v>
      </c>
      <c r="E4210" s="487">
        <v>21.58</v>
      </c>
      <c r="F4210" s="487">
        <v>11.28</v>
      </c>
      <c r="G4210" s="487">
        <v>10.3</v>
      </c>
      <c r="H4210" s="487">
        <v>0</v>
      </c>
      <c r="I4210" s="487">
        <v>0</v>
      </c>
      <c r="J4210" s="487">
        <v>0</v>
      </c>
    </row>
    <row r="4211" spans="1:10" x14ac:dyDescent="0.25">
      <c r="A4211" s="487">
        <v>92699</v>
      </c>
      <c r="B4211" s="6" t="s">
        <v>2822</v>
      </c>
      <c r="C4211" s="6" t="s">
        <v>40</v>
      </c>
      <c r="D4211" s="6" t="s">
        <v>108</v>
      </c>
      <c r="E4211" s="487">
        <v>20.34</v>
      </c>
      <c r="F4211" s="487">
        <v>11.28</v>
      </c>
      <c r="G4211" s="487">
        <v>9.06</v>
      </c>
      <c r="H4211" s="487">
        <v>0</v>
      </c>
      <c r="I4211" s="487">
        <v>0</v>
      </c>
      <c r="J4211" s="487">
        <v>0</v>
      </c>
    </row>
    <row r="4212" spans="1:10" x14ac:dyDescent="0.25">
      <c r="A4212" s="487">
        <v>92700</v>
      </c>
      <c r="B4212" s="6" t="s">
        <v>2823</v>
      </c>
      <c r="C4212" s="6" t="s">
        <v>40</v>
      </c>
      <c r="D4212" s="6" t="s">
        <v>108</v>
      </c>
      <c r="E4212" s="487">
        <v>35.33</v>
      </c>
      <c r="F4212" s="487">
        <v>19.350000000000001</v>
      </c>
      <c r="G4212" s="487">
        <v>15.98</v>
      </c>
      <c r="H4212" s="487">
        <v>0</v>
      </c>
      <c r="I4212" s="487">
        <v>0</v>
      </c>
      <c r="J4212" s="487">
        <v>0</v>
      </c>
    </row>
    <row r="4213" spans="1:10" x14ac:dyDescent="0.25">
      <c r="A4213" s="487">
        <v>92701</v>
      </c>
      <c r="B4213" s="6" t="s">
        <v>2824</v>
      </c>
      <c r="C4213" s="6" t="s">
        <v>40</v>
      </c>
      <c r="D4213" s="6" t="s">
        <v>108</v>
      </c>
      <c r="E4213" s="487">
        <v>33.49</v>
      </c>
      <c r="F4213" s="487">
        <v>19.36</v>
      </c>
      <c r="G4213" s="487">
        <v>14.13</v>
      </c>
      <c r="H4213" s="487">
        <v>0</v>
      </c>
      <c r="I4213" s="487">
        <v>0</v>
      </c>
      <c r="J4213" s="487">
        <v>0</v>
      </c>
    </row>
    <row r="4214" spans="1:10" x14ac:dyDescent="0.25">
      <c r="A4214" s="487">
        <v>92702</v>
      </c>
      <c r="B4214" s="6" t="s">
        <v>2825</v>
      </c>
      <c r="C4214" s="6" t="s">
        <v>40</v>
      </c>
      <c r="D4214" s="6" t="s">
        <v>108</v>
      </c>
      <c r="E4214" s="487">
        <v>55.39</v>
      </c>
      <c r="F4214" s="487">
        <v>31.45</v>
      </c>
      <c r="G4214" s="487">
        <v>23.94</v>
      </c>
      <c r="H4214" s="487">
        <v>0</v>
      </c>
      <c r="I4214" s="487">
        <v>0</v>
      </c>
      <c r="J4214" s="487">
        <v>0</v>
      </c>
    </row>
    <row r="4215" spans="1:10" x14ac:dyDescent="0.25">
      <c r="A4215" s="487">
        <v>92703</v>
      </c>
      <c r="B4215" s="6" t="s">
        <v>2826</v>
      </c>
      <c r="C4215" s="6" t="s">
        <v>40</v>
      </c>
      <c r="D4215" s="6" t="s">
        <v>108</v>
      </c>
      <c r="E4215" s="487">
        <v>53.13</v>
      </c>
      <c r="F4215" s="487">
        <v>31.45</v>
      </c>
      <c r="G4215" s="487">
        <v>21.68</v>
      </c>
      <c r="H4215" s="487">
        <v>0</v>
      </c>
      <c r="I4215" s="487">
        <v>0</v>
      </c>
      <c r="J4215" s="487">
        <v>0</v>
      </c>
    </row>
    <row r="4216" spans="1:10" x14ac:dyDescent="0.25">
      <c r="A4216" s="487">
        <v>92704</v>
      </c>
      <c r="B4216" s="6" t="s">
        <v>2827</v>
      </c>
      <c r="C4216" s="6" t="s">
        <v>40</v>
      </c>
      <c r="D4216" s="6" t="s">
        <v>108</v>
      </c>
      <c r="E4216" s="487">
        <v>27.38</v>
      </c>
      <c r="F4216" s="487">
        <v>15.05</v>
      </c>
      <c r="G4216" s="487">
        <v>12.33</v>
      </c>
      <c r="H4216" s="487">
        <v>0</v>
      </c>
      <c r="I4216" s="487">
        <v>0</v>
      </c>
      <c r="J4216" s="487">
        <v>0</v>
      </c>
    </row>
    <row r="4217" spans="1:10" x14ac:dyDescent="0.25">
      <c r="A4217" s="487">
        <v>92705</v>
      </c>
      <c r="B4217" s="6" t="s">
        <v>2828</v>
      </c>
      <c r="C4217" s="6" t="s">
        <v>40</v>
      </c>
      <c r="D4217" s="6" t="s">
        <v>108</v>
      </c>
      <c r="E4217" s="487">
        <v>44.27</v>
      </c>
      <c r="F4217" s="487">
        <v>25.78</v>
      </c>
      <c r="G4217" s="487">
        <v>18.489999999999998</v>
      </c>
      <c r="H4217" s="487">
        <v>0</v>
      </c>
      <c r="I4217" s="487">
        <v>0</v>
      </c>
      <c r="J4217" s="487">
        <v>0</v>
      </c>
    </row>
    <row r="4218" spans="1:10" x14ac:dyDescent="0.25">
      <c r="A4218" s="487">
        <v>92706</v>
      </c>
      <c r="B4218" s="6" t="s">
        <v>2829</v>
      </c>
      <c r="C4218" s="6" t="s">
        <v>40</v>
      </c>
      <c r="D4218" s="6" t="s">
        <v>108</v>
      </c>
      <c r="E4218" s="487">
        <v>71.67</v>
      </c>
      <c r="F4218" s="487">
        <v>41.93</v>
      </c>
      <c r="G4218" s="487">
        <v>29.74</v>
      </c>
      <c r="H4218" s="487">
        <v>0</v>
      </c>
      <c r="I4218" s="487">
        <v>0</v>
      </c>
      <c r="J4218" s="487">
        <v>0</v>
      </c>
    </row>
    <row r="4219" spans="1:10" x14ac:dyDescent="0.25">
      <c r="A4219" s="487">
        <v>92889</v>
      </c>
      <c r="B4219" s="6" t="s">
        <v>2830</v>
      </c>
      <c r="C4219" s="6" t="s">
        <v>40</v>
      </c>
      <c r="D4219" s="6" t="s">
        <v>108</v>
      </c>
      <c r="E4219" s="487">
        <v>128.82</v>
      </c>
      <c r="F4219" s="487">
        <v>27.99</v>
      </c>
      <c r="G4219" s="487">
        <v>100.83</v>
      </c>
      <c r="H4219" s="487">
        <v>0</v>
      </c>
      <c r="I4219" s="487">
        <v>0</v>
      </c>
      <c r="J4219" s="487">
        <v>0</v>
      </c>
    </row>
    <row r="4220" spans="1:10" x14ac:dyDescent="0.25">
      <c r="A4220" s="487">
        <v>92890</v>
      </c>
      <c r="B4220" s="6" t="s">
        <v>2831</v>
      </c>
      <c r="C4220" s="6" t="s">
        <v>40</v>
      </c>
      <c r="D4220" s="6" t="s">
        <v>108</v>
      </c>
      <c r="E4220" s="487">
        <v>193.49</v>
      </c>
      <c r="F4220" s="487">
        <v>30.47</v>
      </c>
      <c r="G4220" s="487">
        <v>163.02000000000001</v>
      </c>
      <c r="H4220" s="487">
        <v>0</v>
      </c>
      <c r="I4220" s="487">
        <v>0</v>
      </c>
      <c r="J4220" s="487">
        <v>0</v>
      </c>
    </row>
    <row r="4221" spans="1:10" x14ac:dyDescent="0.25">
      <c r="A4221" s="487">
        <v>92891</v>
      </c>
      <c r="B4221" s="6" t="s">
        <v>2832</v>
      </c>
      <c r="C4221" s="6" t="s">
        <v>40</v>
      </c>
      <c r="D4221" s="6" t="s">
        <v>108</v>
      </c>
      <c r="E4221" s="487">
        <v>281.95999999999998</v>
      </c>
      <c r="F4221" s="487">
        <v>32.89</v>
      </c>
      <c r="G4221" s="487">
        <v>249.07</v>
      </c>
      <c r="H4221" s="487">
        <v>0</v>
      </c>
      <c r="I4221" s="487">
        <v>0</v>
      </c>
      <c r="J4221" s="487">
        <v>0</v>
      </c>
    </row>
    <row r="4222" spans="1:10" x14ac:dyDescent="0.25">
      <c r="A4222" s="487">
        <v>92892</v>
      </c>
      <c r="B4222" s="6" t="s">
        <v>2833</v>
      </c>
      <c r="C4222" s="6" t="s">
        <v>40</v>
      </c>
      <c r="D4222" s="6" t="s">
        <v>108</v>
      </c>
      <c r="E4222" s="487">
        <v>57.02</v>
      </c>
      <c r="F4222" s="487">
        <v>21.27</v>
      </c>
      <c r="G4222" s="487">
        <v>35.75</v>
      </c>
      <c r="H4222" s="487">
        <v>0</v>
      </c>
      <c r="I4222" s="487">
        <v>0</v>
      </c>
      <c r="J4222" s="487">
        <v>0</v>
      </c>
    </row>
    <row r="4223" spans="1:10" x14ac:dyDescent="0.25">
      <c r="A4223" s="487">
        <v>92893</v>
      </c>
      <c r="B4223" s="6" t="s">
        <v>2834</v>
      </c>
      <c r="C4223" s="6" t="s">
        <v>40</v>
      </c>
      <c r="D4223" s="6" t="s">
        <v>108</v>
      </c>
      <c r="E4223" s="487">
        <v>80.06</v>
      </c>
      <c r="F4223" s="487">
        <v>23.15</v>
      </c>
      <c r="G4223" s="487">
        <v>56.91</v>
      </c>
      <c r="H4223" s="487">
        <v>0</v>
      </c>
      <c r="I4223" s="487">
        <v>0</v>
      </c>
      <c r="J4223" s="487">
        <v>0</v>
      </c>
    </row>
    <row r="4224" spans="1:10" x14ac:dyDescent="0.25">
      <c r="A4224" s="487">
        <v>92894</v>
      </c>
      <c r="B4224" s="6" t="s">
        <v>2835</v>
      </c>
      <c r="C4224" s="6" t="s">
        <v>40</v>
      </c>
      <c r="D4224" s="6" t="s">
        <v>108</v>
      </c>
      <c r="E4224" s="487">
        <v>95.29</v>
      </c>
      <c r="F4224" s="487">
        <v>25.27</v>
      </c>
      <c r="G4224" s="487">
        <v>70.02</v>
      </c>
      <c r="H4224" s="487">
        <v>0</v>
      </c>
      <c r="I4224" s="487">
        <v>0</v>
      </c>
      <c r="J4224" s="487">
        <v>0</v>
      </c>
    </row>
    <row r="4225" spans="1:10" x14ac:dyDescent="0.25">
      <c r="A4225" s="487">
        <v>92895</v>
      </c>
      <c r="B4225" s="6" t="s">
        <v>2836</v>
      </c>
      <c r="C4225" s="6" t="s">
        <v>40</v>
      </c>
      <c r="D4225" s="6" t="s">
        <v>108</v>
      </c>
      <c r="E4225" s="487">
        <v>128.76</v>
      </c>
      <c r="F4225" s="487">
        <v>27.96</v>
      </c>
      <c r="G4225" s="487">
        <v>100.8</v>
      </c>
      <c r="H4225" s="487">
        <v>0</v>
      </c>
      <c r="I4225" s="487">
        <v>0</v>
      </c>
      <c r="J4225" s="487">
        <v>0</v>
      </c>
    </row>
    <row r="4226" spans="1:10" x14ac:dyDescent="0.25">
      <c r="A4226" s="487">
        <v>92896</v>
      </c>
      <c r="B4226" s="6" t="s">
        <v>2837</v>
      </c>
      <c r="C4226" s="6" t="s">
        <v>40</v>
      </c>
      <c r="D4226" s="6" t="s">
        <v>108</v>
      </c>
      <c r="E4226" s="487">
        <v>195.29</v>
      </c>
      <c r="F4226" s="487">
        <v>31.94</v>
      </c>
      <c r="G4226" s="487">
        <v>163.35</v>
      </c>
      <c r="H4226" s="487">
        <v>0</v>
      </c>
      <c r="I4226" s="487">
        <v>0</v>
      </c>
      <c r="J4226" s="487">
        <v>0</v>
      </c>
    </row>
    <row r="4227" spans="1:10" x14ac:dyDescent="0.25">
      <c r="A4227" s="487">
        <v>92897</v>
      </c>
      <c r="B4227" s="6" t="s">
        <v>2838</v>
      </c>
      <c r="C4227" s="6" t="s">
        <v>40</v>
      </c>
      <c r="D4227" s="6" t="s">
        <v>108</v>
      </c>
      <c r="E4227" s="487">
        <v>285.68</v>
      </c>
      <c r="F4227" s="487">
        <v>35.93</v>
      </c>
      <c r="G4227" s="487">
        <v>249.75</v>
      </c>
      <c r="H4227" s="487">
        <v>0</v>
      </c>
      <c r="I4227" s="487">
        <v>0</v>
      </c>
      <c r="J4227" s="487">
        <v>0</v>
      </c>
    </row>
    <row r="4228" spans="1:10" x14ac:dyDescent="0.25">
      <c r="A4228" s="487">
        <v>92898</v>
      </c>
      <c r="B4228" s="6" t="s">
        <v>2839</v>
      </c>
      <c r="C4228" s="6" t="s">
        <v>40</v>
      </c>
      <c r="D4228" s="6" t="s">
        <v>108</v>
      </c>
      <c r="E4228" s="487">
        <v>46.98</v>
      </c>
      <c r="F4228" s="487">
        <v>13.05</v>
      </c>
      <c r="G4228" s="487">
        <v>33.93</v>
      </c>
      <c r="H4228" s="487">
        <v>0</v>
      </c>
      <c r="I4228" s="487">
        <v>0</v>
      </c>
      <c r="J4228" s="487">
        <v>0</v>
      </c>
    </row>
    <row r="4229" spans="1:10" x14ac:dyDescent="0.25">
      <c r="A4229" s="487">
        <v>92899</v>
      </c>
      <c r="B4229" s="6" t="s">
        <v>2840</v>
      </c>
      <c r="C4229" s="6" t="s">
        <v>40</v>
      </c>
      <c r="D4229" s="6" t="s">
        <v>108</v>
      </c>
      <c r="E4229" s="487">
        <v>68.64</v>
      </c>
      <c r="F4229" s="487">
        <v>13.79</v>
      </c>
      <c r="G4229" s="487">
        <v>54.85</v>
      </c>
      <c r="H4229" s="487">
        <v>0</v>
      </c>
      <c r="I4229" s="487">
        <v>0</v>
      </c>
      <c r="J4229" s="487">
        <v>0</v>
      </c>
    </row>
    <row r="4230" spans="1:10" x14ac:dyDescent="0.25">
      <c r="A4230" s="487">
        <v>92900</v>
      </c>
      <c r="B4230" s="6" t="s">
        <v>2841</v>
      </c>
      <c r="C4230" s="6" t="s">
        <v>40</v>
      </c>
      <c r="D4230" s="6" t="s">
        <v>108</v>
      </c>
      <c r="E4230" s="487">
        <v>82.29</v>
      </c>
      <c r="F4230" s="487">
        <v>14.62</v>
      </c>
      <c r="G4230" s="487">
        <v>67.67</v>
      </c>
      <c r="H4230" s="487">
        <v>0</v>
      </c>
      <c r="I4230" s="487">
        <v>0</v>
      </c>
      <c r="J4230" s="487">
        <v>0</v>
      </c>
    </row>
    <row r="4231" spans="1:10" x14ac:dyDescent="0.25">
      <c r="A4231" s="487">
        <v>92901</v>
      </c>
      <c r="B4231" s="6" t="s">
        <v>2842</v>
      </c>
      <c r="C4231" s="6" t="s">
        <v>40</v>
      </c>
      <c r="D4231" s="6" t="s">
        <v>108</v>
      </c>
      <c r="E4231" s="487">
        <v>113.79</v>
      </c>
      <c r="F4231" s="487">
        <v>15.7</v>
      </c>
      <c r="G4231" s="487">
        <v>98.09</v>
      </c>
      <c r="H4231" s="487">
        <v>0</v>
      </c>
      <c r="I4231" s="487">
        <v>0</v>
      </c>
      <c r="J4231" s="487">
        <v>0</v>
      </c>
    </row>
    <row r="4232" spans="1:10" x14ac:dyDescent="0.25">
      <c r="A4232" s="487">
        <v>92902</v>
      </c>
      <c r="B4232" s="6" t="s">
        <v>2843</v>
      </c>
      <c r="C4232" s="6" t="s">
        <v>40</v>
      </c>
      <c r="D4232" s="6" t="s">
        <v>108</v>
      </c>
      <c r="E4232" s="487">
        <v>177.35</v>
      </c>
      <c r="F4232" s="487">
        <v>17.27</v>
      </c>
      <c r="G4232" s="487">
        <v>160.08000000000001</v>
      </c>
      <c r="H4232" s="487">
        <v>0</v>
      </c>
      <c r="I4232" s="487">
        <v>0</v>
      </c>
      <c r="J4232" s="487">
        <v>0</v>
      </c>
    </row>
    <row r="4233" spans="1:10" x14ac:dyDescent="0.25">
      <c r="A4233" s="487">
        <v>92903</v>
      </c>
      <c r="B4233" s="6" t="s">
        <v>2844</v>
      </c>
      <c r="C4233" s="6" t="s">
        <v>40</v>
      </c>
      <c r="D4233" s="6" t="s">
        <v>108</v>
      </c>
      <c r="E4233" s="487">
        <v>264.81</v>
      </c>
      <c r="F4233" s="487">
        <v>18.86</v>
      </c>
      <c r="G4233" s="487">
        <v>245.95</v>
      </c>
      <c r="H4233" s="487">
        <v>0</v>
      </c>
      <c r="I4233" s="487">
        <v>0</v>
      </c>
      <c r="J4233" s="487">
        <v>0</v>
      </c>
    </row>
    <row r="4234" spans="1:10" x14ac:dyDescent="0.25">
      <c r="A4234" s="487">
        <v>92904</v>
      </c>
      <c r="B4234" s="6" t="s">
        <v>2845</v>
      </c>
      <c r="C4234" s="6" t="s">
        <v>40</v>
      </c>
      <c r="D4234" s="6" t="s">
        <v>108</v>
      </c>
      <c r="E4234" s="487">
        <v>31.78</v>
      </c>
      <c r="F4234" s="487">
        <v>7.51</v>
      </c>
      <c r="G4234" s="487">
        <v>24.27</v>
      </c>
      <c r="H4234" s="487">
        <v>0</v>
      </c>
      <c r="I4234" s="487">
        <v>0</v>
      </c>
      <c r="J4234" s="487">
        <v>0</v>
      </c>
    </row>
    <row r="4235" spans="1:10" x14ac:dyDescent="0.25">
      <c r="A4235" s="487">
        <v>92905</v>
      </c>
      <c r="B4235" s="6" t="s">
        <v>2846</v>
      </c>
      <c r="C4235" s="6" t="s">
        <v>40</v>
      </c>
      <c r="D4235" s="6" t="s">
        <v>108</v>
      </c>
      <c r="E4235" s="487">
        <v>45.72</v>
      </c>
      <c r="F4235" s="487">
        <v>12.89</v>
      </c>
      <c r="G4235" s="487">
        <v>32.83</v>
      </c>
      <c r="H4235" s="487">
        <v>0</v>
      </c>
      <c r="I4235" s="487">
        <v>0</v>
      </c>
      <c r="J4235" s="487">
        <v>0</v>
      </c>
    </row>
    <row r="4236" spans="1:10" x14ac:dyDescent="0.25">
      <c r="A4236" s="487">
        <v>92906</v>
      </c>
      <c r="B4236" s="6" t="s">
        <v>2847</v>
      </c>
      <c r="C4236" s="6" t="s">
        <v>40</v>
      </c>
      <c r="D4236" s="6" t="s">
        <v>108</v>
      </c>
      <c r="E4236" s="487">
        <v>56.59</v>
      </c>
      <c r="F4236" s="487">
        <v>20.93</v>
      </c>
      <c r="G4236" s="487">
        <v>35.659999999999997</v>
      </c>
      <c r="H4236" s="487">
        <v>0</v>
      </c>
      <c r="I4236" s="487">
        <v>0</v>
      </c>
      <c r="J4236" s="487">
        <v>0</v>
      </c>
    </row>
    <row r="4237" spans="1:10" x14ac:dyDescent="0.25">
      <c r="A4237" s="487">
        <v>92907</v>
      </c>
      <c r="B4237" s="6" t="s">
        <v>2848</v>
      </c>
      <c r="C4237" s="6" t="s">
        <v>40</v>
      </c>
      <c r="D4237" s="6" t="s">
        <v>108</v>
      </c>
      <c r="E4237" s="487">
        <v>70.849999999999994</v>
      </c>
      <c r="F4237" s="487">
        <v>28.01</v>
      </c>
      <c r="G4237" s="487">
        <v>42.84</v>
      </c>
      <c r="H4237" s="487">
        <v>0</v>
      </c>
      <c r="I4237" s="487">
        <v>0</v>
      </c>
      <c r="J4237" s="487">
        <v>0</v>
      </c>
    </row>
    <row r="4238" spans="1:10" x14ac:dyDescent="0.25">
      <c r="A4238" s="487">
        <v>92908</v>
      </c>
      <c r="B4238" s="6" t="s">
        <v>2849</v>
      </c>
      <c r="C4238" s="6" t="s">
        <v>40</v>
      </c>
      <c r="D4238" s="6" t="s">
        <v>108</v>
      </c>
      <c r="E4238" s="487">
        <v>70.849999999999994</v>
      </c>
      <c r="F4238" s="487">
        <v>28.01</v>
      </c>
      <c r="G4238" s="487">
        <v>42.84</v>
      </c>
      <c r="H4238" s="487">
        <v>0</v>
      </c>
      <c r="I4238" s="487">
        <v>0</v>
      </c>
      <c r="J4238" s="487">
        <v>0</v>
      </c>
    </row>
    <row r="4239" spans="1:10" x14ac:dyDescent="0.25">
      <c r="A4239" s="487">
        <v>92909</v>
      </c>
      <c r="B4239" s="6" t="s">
        <v>2850</v>
      </c>
      <c r="C4239" s="6" t="s">
        <v>40</v>
      </c>
      <c r="D4239" s="6" t="s">
        <v>108</v>
      </c>
      <c r="E4239" s="487">
        <v>70.849999999999994</v>
      </c>
      <c r="F4239" s="487">
        <v>28.01</v>
      </c>
      <c r="G4239" s="487">
        <v>42.84</v>
      </c>
      <c r="H4239" s="487">
        <v>0</v>
      </c>
      <c r="I4239" s="487">
        <v>0</v>
      </c>
      <c r="J4239" s="487">
        <v>0</v>
      </c>
    </row>
    <row r="4240" spans="1:10" x14ac:dyDescent="0.25">
      <c r="A4240" s="487">
        <v>92910</v>
      </c>
      <c r="B4240" s="6" t="s">
        <v>2851</v>
      </c>
      <c r="C4240" s="6" t="s">
        <v>40</v>
      </c>
      <c r="D4240" s="6" t="s">
        <v>108</v>
      </c>
      <c r="E4240" s="487">
        <v>101.15</v>
      </c>
      <c r="F4240" s="487">
        <v>30.48</v>
      </c>
      <c r="G4240" s="487">
        <v>70.67</v>
      </c>
      <c r="H4240" s="487">
        <v>0</v>
      </c>
      <c r="I4240" s="487">
        <v>0</v>
      </c>
      <c r="J4240" s="487">
        <v>0</v>
      </c>
    </row>
    <row r="4241" spans="1:10" x14ac:dyDescent="0.25">
      <c r="A4241" s="487">
        <v>92911</v>
      </c>
      <c r="B4241" s="6" t="s">
        <v>2852</v>
      </c>
      <c r="C4241" s="6" t="s">
        <v>40</v>
      </c>
      <c r="D4241" s="6" t="s">
        <v>108</v>
      </c>
      <c r="E4241" s="487">
        <v>101.15</v>
      </c>
      <c r="F4241" s="487">
        <v>30.48</v>
      </c>
      <c r="G4241" s="487">
        <v>70.67</v>
      </c>
      <c r="H4241" s="487">
        <v>0</v>
      </c>
      <c r="I4241" s="487">
        <v>0</v>
      </c>
      <c r="J4241" s="487">
        <v>0</v>
      </c>
    </row>
    <row r="4242" spans="1:10" x14ac:dyDescent="0.25">
      <c r="A4242" s="487">
        <v>92912</v>
      </c>
      <c r="B4242" s="6" t="s">
        <v>2853</v>
      </c>
      <c r="C4242" s="6" t="s">
        <v>40</v>
      </c>
      <c r="D4242" s="6" t="s">
        <v>108</v>
      </c>
      <c r="E4242" s="487">
        <v>134.19999999999999</v>
      </c>
      <c r="F4242" s="487">
        <v>30.48</v>
      </c>
      <c r="G4242" s="487">
        <v>103.72</v>
      </c>
      <c r="H4242" s="487">
        <v>0</v>
      </c>
      <c r="I4242" s="487">
        <v>0</v>
      </c>
      <c r="J4242" s="487">
        <v>0</v>
      </c>
    </row>
    <row r="4243" spans="1:10" x14ac:dyDescent="0.25">
      <c r="A4243" s="487">
        <v>92913</v>
      </c>
      <c r="B4243" s="6" t="s">
        <v>2854</v>
      </c>
      <c r="C4243" s="6" t="s">
        <v>40</v>
      </c>
      <c r="D4243" s="6" t="s">
        <v>108</v>
      </c>
      <c r="E4243" s="487">
        <v>137.29</v>
      </c>
      <c r="F4243" s="487">
        <v>32.9</v>
      </c>
      <c r="G4243" s="487">
        <v>104.39</v>
      </c>
      <c r="H4243" s="487">
        <v>0</v>
      </c>
      <c r="I4243" s="487">
        <v>0</v>
      </c>
      <c r="J4243" s="487">
        <v>0</v>
      </c>
    </row>
    <row r="4244" spans="1:10" x14ac:dyDescent="0.25">
      <c r="A4244" s="487">
        <v>92914</v>
      </c>
      <c r="B4244" s="6" t="s">
        <v>2855</v>
      </c>
      <c r="C4244" s="6" t="s">
        <v>40</v>
      </c>
      <c r="D4244" s="6" t="s">
        <v>108</v>
      </c>
      <c r="E4244" s="487">
        <v>137.29</v>
      </c>
      <c r="F4244" s="487">
        <v>32.9</v>
      </c>
      <c r="G4244" s="487">
        <v>104.39</v>
      </c>
      <c r="H4244" s="487">
        <v>0</v>
      </c>
      <c r="I4244" s="487">
        <v>0</v>
      </c>
      <c r="J4244" s="487">
        <v>0</v>
      </c>
    </row>
    <row r="4245" spans="1:10" x14ac:dyDescent="0.25">
      <c r="A4245" s="487">
        <v>92918</v>
      </c>
      <c r="B4245" s="6" t="s">
        <v>2856</v>
      </c>
      <c r="C4245" s="6" t="s">
        <v>40</v>
      </c>
      <c r="D4245" s="6" t="s">
        <v>108</v>
      </c>
      <c r="E4245" s="487">
        <v>38.56</v>
      </c>
      <c r="F4245" s="487">
        <v>21.3</v>
      </c>
      <c r="G4245" s="487">
        <v>17.260000000000002</v>
      </c>
      <c r="H4245" s="487">
        <v>0</v>
      </c>
      <c r="I4245" s="487">
        <v>0</v>
      </c>
      <c r="J4245" s="487">
        <v>0</v>
      </c>
    </row>
    <row r="4246" spans="1:10" x14ac:dyDescent="0.25">
      <c r="A4246" s="487">
        <v>92920</v>
      </c>
      <c r="B4246" s="6" t="s">
        <v>2857</v>
      </c>
      <c r="C4246" s="6" t="s">
        <v>40</v>
      </c>
      <c r="D4246" s="6" t="s">
        <v>108</v>
      </c>
      <c r="E4246" s="487">
        <v>38.799999999999997</v>
      </c>
      <c r="F4246" s="487">
        <v>21.3</v>
      </c>
      <c r="G4246" s="487">
        <v>17.5</v>
      </c>
      <c r="H4246" s="487">
        <v>0</v>
      </c>
      <c r="I4246" s="487">
        <v>0</v>
      </c>
      <c r="J4246" s="487">
        <v>0</v>
      </c>
    </row>
    <row r="4247" spans="1:10" x14ac:dyDescent="0.25">
      <c r="A4247" s="487">
        <v>92925</v>
      </c>
      <c r="B4247" s="6" t="s">
        <v>2858</v>
      </c>
      <c r="C4247" s="6" t="s">
        <v>40</v>
      </c>
      <c r="D4247" s="6" t="s">
        <v>108</v>
      </c>
      <c r="E4247" s="487">
        <v>47.28</v>
      </c>
      <c r="F4247" s="487">
        <v>23.17</v>
      </c>
      <c r="G4247" s="487">
        <v>24.11</v>
      </c>
      <c r="H4247" s="487">
        <v>0</v>
      </c>
      <c r="I4247" s="487">
        <v>0</v>
      </c>
      <c r="J4247" s="487">
        <v>0</v>
      </c>
    </row>
    <row r="4248" spans="1:10" x14ac:dyDescent="0.25">
      <c r="A4248" s="487">
        <v>92926</v>
      </c>
      <c r="B4248" s="6" t="s">
        <v>2859</v>
      </c>
      <c r="C4248" s="6" t="s">
        <v>40</v>
      </c>
      <c r="D4248" s="6" t="s">
        <v>108</v>
      </c>
      <c r="E4248" s="487">
        <v>47.27</v>
      </c>
      <c r="F4248" s="487">
        <v>23.17</v>
      </c>
      <c r="G4248" s="487">
        <v>24.1</v>
      </c>
      <c r="H4248" s="487">
        <v>0</v>
      </c>
      <c r="I4248" s="487">
        <v>0</v>
      </c>
      <c r="J4248" s="487">
        <v>0</v>
      </c>
    </row>
    <row r="4249" spans="1:10" x14ac:dyDescent="0.25">
      <c r="A4249" s="487">
        <v>92927</v>
      </c>
      <c r="B4249" s="6" t="s">
        <v>2860</v>
      </c>
      <c r="C4249" s="6" t="s">
        <v>40</v>
      </c>
      <c r="D4249" s="6" t="s">
        <v>108</v>
      </c>
      <c r="E4249" s="487">
        <v>47.27</v>
      </c>
      <c r="F4249" s="487">
        <v>23.17</v>
      </c>
      <c r="G4249" s="487">
        <v>24.1</v>
      </c>
      <c r="H4249" s="487">
        <v>0</v>
      </c>
      <c r="I4249" s="487">
        <v>0</v>
      </c>
      <c r="J4249" s="487">
        <v>0</v>
      </c>
    </row>
    <row r="4250" spans="1:10" x14ac:dyDescent="0.25">
      <c r="A4250" s="487">
        <v>92928</v>
      </c>
      <c r="B4250" s="6" t="s">
        <v>2861</v>
      </c>
      <c r="C4250" s="6" t="s">
        <v>40</v>
      </c>
      <c r="D4250" s="6" t="s">
        <v>108</v>
      </c>
      <c r="E4250" s="487">
        <v>53.87</v>
      </c>
      <c r="F4250" s="487">
        <v>25.28</v>
      </c>
      <c r="G4250" s="487">
        <v>28.59</v>
      </c>
      <c r="H4250" s="487">
        <v>0</v>
      </c>
      <c r="I4250" s="487">
        <v>0</v>
      </c>
      <c r="J4250" s="487">
        <v>0</v>
      </c>
    </row>
    <row r="4251" spans="1:10" x14ac:dyDescent="0.25">
      <c r="A4251" s="487">
        <v>92929</v>
      </c>
      <c r="B4251" s="6" t="s">
        <v>2862</v>
      </c>
      <c r="C4251" s="6" t="s">
        <v>40</v>
      </c>
      <c r="D4251" s="6" t="s">
        <v>108</v>
      </c>
      <c r="E4251" s="487">
        <v>53.87</v>
      </c>
      <c r="F4251" s="487">
        <v>25.28</v>
      </c>
      <c r="G4251" s="487">
        <v>28.59</v>
      </c>
      <c r="H4251" s="487">
        <v>0</v>
      </c>
      <c r="I4251" s="487">
        <v>0</v>
      </c>
      <c r="J4251" s="487">
        <v>0</v>
      </c>
    </row>
    <row r="4252" spans="1:10" x14ac:dyDescent="0.25">
      <c r="A4252" s="487">
        <v>92930</v>
      </c>
      <c r="B4252" s="6" t="s">
        <v>2863</v>
      </c>
      <c r="C4252" s="6" t="s">
        <v>40</v>
      </c>
      <c r="D4252" s="6" t="s">
        <v>108</v>
      </c>
      <c r="E4252" s="487">
        <v>53.87</v>
      </c>
      <c r="F4252" s="487">
        <v>25.28</v>
      </c>
      <c r="G4252" s="487">
        <v>28.59</v>
      </c>
      <c r="H4252" s="487">
        <v>0</v>
      </c>
      <c r="I4252" s="487">
        <v>0</v>
      </c>
      <c r="J4252" s="487">
        <v>0</v>
      </c>
    </row>
    <row r="4253" spans="1:10" x14ac:dyDescent="0.25">
      <c r="A4253" s="487">
        <v>92931</v>
      </c>
      <c r="B4253" s="6" t="s">
        <v>2864</v>
      </c>
      <c r="C4253" s="6" t="s">
        <v>40</v>
      </c>
      <c r="D4253" s="6" t="s">
        <v>108</v>
      </c>
      <c r="E4253" s="487">
        <v>70.790000000000006</v>
      </c>
      <c r="F4253" s="487">
        <v>27.96</v>
      </c>
      <c r="G4253" s="487">
        <v>42.83</v>
      </c>
      <c r="H4253" s="487">
        <v>0</v>
      </c>
      <c r="I4253" s="487">
        <v>0</v>
      </c>
      <c r="J4253" s="487">
        <v>0</v>
      </c>
    </row>
    <row r="4254" spans="1:10" x14ac:dyDescent="0.25">
      <c r="A4254" s="487">
        <v>92932</v>
      </c>
      <c r="B4254" s="6" t="s">
        <v>2865</v>
      </c>
      <c r="C4254" s="6" t="s">
        <v>40</v>
      </c>
      <c r="D4254" s="6" t="s">
        <v>108</v>
      </c>
      <c r="E4254" s="487">
        <v>70.790000000000006</v>
      </c>
      <c r="F4254" s="487">
        <v>27.96</v>
      </c>
      <c r="G4254" s="487">
        <v>42.83</v>
      </c>
      <c r="H4254" s="487">
        <v>0</v>
      </c>
      <c r="I4254" s="487">
        <v>0</v>
      </c>
      <c r="J4254" s="487">
        <v>0</v>
      </c>
    </row>
    <row r="4255" spans="1:10" x14ac:dyDescent="0.25">
      <c r="A4255" s="487">
        <v>92933</v>
      </c>
      <c r="B4255" s="6" t="s">
        <v>2866</v>
      </c>
      <c r="C4255" s="6" t="s">
        <v>40</v>
      </c>
      <c r="D4255" s="6" t="s">
        <v>108</v>
      </c>
      <c r="E4255" s="487">
        <v>70.790000000000006</v>
      </c>
      <c r="F4255" s="487">
        <v>27.96</v>
      </c>
      <c r="G4255" s="487">
        <v>42.83</v>
      </c>
      <c r="H4255" s="487">
        <v>0</v>
      </c>
      <c r="I4255" s="487">
        <v>0</v>
      </c>
      <c r="J4255" s="487">
        <v>0</v>
      </c>
    </row>
    <row r="4256" spans="1:10" x14ac:dyDescent="0.25">
      <c r="A4256" s="487">
        <v>92934</v>
      </c>
      <c r="B4256" s="6" t="s">
        <v>2867</v>
      </c>
      <c r="C4256" s="6" t="s">
        <v>40</v>
      </c>
      <c r="D4256" s="6" t="s">
        <v>108</v>
      </c>
      <c r="E4256" s="487">
        <v>102.95</v>
      </c>
      <c r="F4256" s="487">
        <v>31.95</v>
      </c>
      <c r="G4256" s="487">
        <v>71</v>
      </c>
      <c r="H4256" s="487">
        <v>0</v>
      </c>
      <c r="I4256" s="487">
        <v>0</v>
      </c>
      <c r="J4256" s="487">
        <v>0</v>
      </c>
    </row>
    <row r="4257" spans="1:10" x14ac:dyDescent="0.25">
      <c r="A4257" s="487">
        <v>92935</v>
      </c>
      <c r="B4257" s="6" t="s">
        <v>2868</v>
      </c>
      <c r="C4257" s="6" t="s">
        <v>40</v>
      </c>
      <c r="D4257" s="6" t="s">
        <v>108</v>
      </c>
      <c r="E4257" s="487">
        <v>102.95</v>
      </c>
      <c r="F4257" s="487">
        <v>31.95</v>
      </c>
      <c r="G4257" s="487">
        <v>71</v>
      </c>
      <c r="H4257" s="487">
        <v>0</v>
      </c>
      <c r="I4257" s="487">
        <v>0</v>
      </c>
      <c r="J4257" s="487">
        <v>0</v>
      </c>
    </row>
    <row r="4258" spans="1:10" x14ac:dyDescent="0.25">
      <c r="A4258" s="487">
        <v>92936</v>
      </c>
      <c r="B4258" s="6" t="s">
        <v>2869</v>
      </c>
      <c r="C4258" s="6" t="s">
        <v>40</v>
      </c>
      <c r="D4258" s="6" t="s">
        <v>108</v>
      </c>
      <c r="E4258" s="487">
        <v>141.01</v>
      </c>
      <c r="F4258" s="487">
        <v>35.94</v>
      </c>
      <c r="G4258" s="487">
        <v>105.07</v>
      </c>
      <c r="H4258" s="487">
        <v>0</v>
      </c>
      <c r="I4258" s="487">
        <v>0</v>
      </c>
      <c r="J4258" s="487">
        <v>0</v>
      </c>
    </row>
    <row r="4259" spans="1:10" x14ac:dyDescent="0.25">
      <c r="A4259" s="487">
        <v>92937</v>
      </c>
      <c r="B4259" s="6" t="s">
        <v>2870</v>
      </c>
      <c r="C4259" s="6" t="s">
        <v>40</v>
      </c>
      <c r="D4259" s="6" t="s">
        <v>108</v>
      </c>
      <c r="E4259" s="487">
        <v>141.01</v>
      </c>
      <c r="F4259" s="487">
        <v>35.94</v>
      </c>
      <c r="G4259" s="487">
        <v>105.07</v>
      </c>
      <c r="H4259" s="487">
        <v>0</v>
      </c>
      <c r="I4259" s="487">
        <v>0</v>
      </c>
      <c r="J4259" s="487">
        <v>0</v>
      </c>
    </row>
    <row r="4260" spans="1:10" x14ac:dyDescent="0.25">
      <c r="A4260" s="487">
        <v>92938</v>
      </c>
      <c r="B4260" s="6" t="s">
        <v>2871</v>
      </c>
      <c r="C4260" s="6" t="s">
        <v>40</v>
      </c>
      <c r="D4260" s="6" t="s">
        <v>108</v>
      </c>
      <c r="E4260" s="487">
        <v>28.52</v>
      </c>
      <c r="F4260" s="487">
        <v>13.06</v>
      </c>
      <c r="G4260" s="487">
        <v>15.46</v>
      </c>
      <c r="H4260" s="487">
        <v>0</v>
      </c>
      <c r="I4260" s="487">
        <v>0</v>
      </c>
      <c r="J4260" s="487">
        <v>0</v>
      </c>
    </row>
    <row r="4261" spans="1:10" x14ac:dyDescent="0.25">
      <c r="A4261" s="487">
        <v>92939</v>
      </c>
      <c r="B4261" s="6" t="s">
        <v>2872</v>
      </c>
      <c r="C4261" s="6" t="s">
        <v>40</v>
      </c>
      <c r="D4261" s="6" t="s">
        <v>108</v>
      </c>
      <c r="E4261" s="487">
        <v>28.76</v>
      </c>
      <c r="F4261" s="487">
        <v>13.06</v>
      </c>
      <c r="G4261" s="487">
        <v>15.7</v>
      </c>
      <c r="H4261" s="487">
        <v>0</v>
      </c>
      <c r="I4261" s="487">
        <v>0</v>
      </c>
      <c r="J4261" s="487">
        <v>0</v>
      </c>
    </row>
    <row r="4262" spans="1:10" x14ac:dyDescent="0.25">
      <c r="A4262" s="487">
        <v>92940</v>
      </c>
      <c r="B4262" s="6" t="s">
        <v>2873</v>
      </c>
      <c r="C4262" s="6" t="s">
        <v>40</v>
      </c>
      <c r="D4262" s="6" t="s">
        <v>108</v>
      </c>
      <c r="E4262" s="487">
        <v>35.86</v>
      </c>
      <c r="F4262" s="487">
        <v>13.8</v>
      </c>
      <c r="G4262" s="487">
        <v>22.06</v>
      </c>
      <c r="H4262" s="487">
        <v>0</v>
      </c>
      <c r="I4262" s="487">
        <v>0</v>
      </c>
      <c r="J4262" s="487">
        <v>0</v>
      </c>
    </row>
    <row r="4263" spans="1:10" x14ac:dyDescent="0.25">
      <c r="A4263" s="487">
        <v>92941</v>
      </c>
      <c r="B4263" s="6" t="s">
        <v>2874</v>
      </c>
      <c r="C4263" s="6" t="s">
        <v>40</v>
      </c>
      <c r="D4263" s="6" t="s">
        <v>108</v>
      </c>
      <c r="E4263" s="487">
        <v>35.85</v>
      </c>
      <c r="F4263" s="487">
        <v>13.8</v>
      </c>
      <c r="G4263" s="487">
        <v>22.05</v>
      </c>
      <c r="H4263" s="487">
        <v>0</v>
      </c>
      <c r="I4263" s="487">
        <v>0</v>
      </c>
      <c r="J4263" s="487">
        <v>0</v>
      </c>
    </row>
    <row r="4264" spans="1:10" x14ac:dyDescent="0.25">
      <c r="A4264" s="487">
        <v>92942</v>
      </c>
      <c r="B4264" s="6" t="s">
        <v>2875</v>
      </c>
      <c r="C4264" s="6" t="s">
        <v>40</v>
      </c>
      <c r="D4264" s="6" t="s">
        <v>108</v>
      </c>
      <c r="E4264" s="487">
        <v>35.85</v>
      </c>
      <c r="F4264" s="487">
        <v>13.8</v>
      </c>
      <c r="G4264" s="487">
        <v>22.05</v>
      </c>
      <c r="H4264" s="487">
        <v>0</v>
      </c>
      <c r="I4264" s="487">
        <v>0</v>
      </c>
      <c r="J4264" s="487">
        <v>0</v>
      </c>
    </row>
    <row r="4265" spans="1:10" x14ac:dyDescent="0.25">
      <c r="A4265" s="487">
        <v>92943</v>
      </c>
      <c r="B4265" s="6" t="s">
        <v>2876</v>
      </c>
      <c r="C4265" s="6" t="s">
        <v>40</v>
      </c>
      <c r="D4265" s="6" t="s">
        <v>108</v>
      </c>
      <c r="E4265" s="487">
        <v>40.869999999999997</v>
      </c>
      <c r="F4265" s="487">
        <v>14.63</v>
      </c>
      <c r="G4265" s="487">
        <v>26.24</v>
      </c>
      <c r="H4265" s="487">
        <v>0</v>
      </c>
      <c r="I4265" s="487">
        <v>0</v>
      </c>
      <c r="J4265" s="487">
        <v>0</v>
      </c>
    </row>
    <row r="4266" spans="1:10" x14ac:dyDescent="0.25">
      <c r="A4266" s="487">
        <v>92944</v>
      </c>
      <c r="B4266" s="6" t="s">
        <v>2877</v>
      </c>
      <c r="C4266" s="6" t="s">
        <v>40</v>
      </c>
      <c r="D4266" s="6" t="s">
        <v>108</v>
      </c>
      <c r="E4266" s="487">
        <v>40.869999999999997</v>
      </c>
      <c r="F4266" s="487">
        <v>14.63</v>
      </c>
      <c r="G4266" s="487">
        <v>26.24</v>
      </c>
      <c r="H4266" s="487">
        <v>0</v>
      </c>
      <c r="I4266" s="487">
        <v>0</v>
      </c>
      <c r="J4266" s="487">
        <v>0</v>
      </c>
    </row>
    <row r="4267" spans="1:10" x14ac:dyDescent="0.25">
      <c r="A4267" s="487">
        <v>92945</v>
      </c>
      <c r="B4267" s="6" t="s">
        <v>2878</v>
      </c>
      <c r="C4267" s="6" t="s">
        <v>40</v>
      </c>
      <c r="D4267" s="6" t="s">
        <v>108</v>
      </c>
      <c r="E4267" s="487">
        <v>40.869999999999997</v>
      </c>
      <c r="F4267" s="487">
        <v>14.63</v>
      </c>
      <c r="G4267" s="487">
        <v>26.24</v>
      </c>
      <c r="H4267" s="487">
        <v>0</v>
      </c>
      <c r="I4267" s="487">
        <v>0</v>
      </c>
      <c r="J4267" s="487">
        <v>0</v>
      </c>
    </row>
    <row r="4268" spans="1:10" x14ac:dyDescent="0.25">
      <c r="A4268" s="487">
        <v>92946</v>
      </c>
      <c r="B4268" s="6" t="s">
        <v>2879</v>
      </c>
      <c r="C4268" s="6" t="s">
        <v>40</v>
      </c>
      <c r="D4268" s="6" t="s">
        <v>108</v>
      </c>
      <c r="E4268" s="487">
        <v>55.82</v>
      </c>
      <c r="F4268" s="487">
        <v>15.71</v>
      </c>
      <c r="G4268" s="487">
        <v>40.11</v>
      </c>
      <c r="H4268" s="487">
        <v>0</v>
      </c>
      <c r="I4268" s="487">
        <v>0</v>
      </c>
      <c r="J4268" s="487">
        <v>0</v>
      </c>
    </row>
    <row r="4269" spans="1:10" x14ac:dyDescent="0.25">
      <c r="A4269" s="487">
        <v>92947</v>
      </c>
      <c r="B4269" s="6" t="s">
        <v>2880</v>
      </c>
      <c r="C4269" s="6" t="s">
        <v>40</v>
      </c>
      <c r="D4269" s="6" t="s">
        <v>108</v>
      </c>
      <c r="E4269" s="487">
        <v>55.82</v>
      </c>
      <c r="F4269" s="487">
        <v>15.71</v>
      </c>
      <c r="G4269" s="487">
        <v>40.11</v>
      </c>
      <c r="H4269" s="487">
        <v>0</v>
      </c>
      <c r="I4269" s="487">
        <v>0</v>
      </c>
      <c r="J4269" s="487">
        <v>0</v>
      </c>
    </row>
    <row r="4270" spans="1:10" x14ac:dyDescent="0.25">
      <c r="A4270" s="487">
        <v>92948</v>
      </c>
      <c r="B4270" s="6" t="s">
        <v>2881</v>
      </c>
      <c r="C4270" s="6" t="s">
        <v>40</v>
      </c>
      <c r="D4270" s="6" t="s">
        <v>108</v>
      </c>
      <c r="E4270" s="487">
        <v>55.82</v>
      </c>
      <c r="F4270" s="487">
        <v>15.71</v>
      </c>
      <c r="G4270" s="487">
        <v>40.11</v>
      </c>
      <c r="H4270" s="487">
        <v>0</v>
      </c>
      <c r="I4270" s="487">
        <v>0</v>
      </c>
      <c r="J4270" s="487">
        <v>0</v>
      </c>
    </row>
    <row r="4271" spans="1:10" x14ac:dyDescent="0.25">
      <c r="A4271" s="487">
        <v>92949</v>
      </c>
      <c r="B4271" s="6" t="s">
        <v>2882</v>
      </c>
      <c r="C4271" s="6" t="s">
        <v>40</v>
      </c>
      <c r="D4271" s="6" t="s">
        <v>108</v>
      </c>
      <c r="E4271" s="487">
        <v>85.01</v>
      </c>
      <c r="F4271" s="487">
        <v>17.28</v>
      </c>
      <c r="G4271" s="487">
        <v>67.73</v>
      </c>
      <c r="H4271" s="487">
        <v>0</v>
      </c>
      <c r="I4271" s="487">
        <v>0</v>
      </c>
      <c r="J4271" s="487">
        <v>0</v>
      </c>
    </row>
    <row r="4272" spans="1:10" x14ac:dyDescent="0.25">
      <c r="A4272" s="487">
        <v>92950</v>
      </c>
      <c r="B4272" s="6" t="s">
        <v>2883</v>
      </c>
      <c r="C4272" s="6" t="s">
        <v>40</v>
      </c>
      <c r="D4272" s="6" t="s">
        <v>108</v>
      </c>
      <c r="E4272" s="487">
        <v>85.01</v>
      </c>
      <c r="F4272" s="487">
        <v>17.28</v>
      </c>
      <c r="G4272" s="487">
        <v>67.73</v>
      </c>
      <c r="H4272" s="487">
        <v>0</v>
      </c>
      <c r="I4272" s="487">
        <v>0</v>
      </c>
      <c r="J4272" s="487">
        <v>0</v>
      </c>
    </row>
    <row r="4273" spans="1:10" x14ac:dyDescent="0.25">
      <c r="A4273" s="487">
        <v>92951</v>
      </c>
      <c r="B4273" s="6" t="s">
        <v>2884</v>
      </c>
      <c r="C4273" s="6" t="s">
        <v>40</v>
      </c>
      <c r="D4273" s="6" t="s">
        <v>108</v>
      </c>
      <c r="E4273" s="487">
        <v>120.14</v>
      </c>
      <c r="F4273" s="487">
        <v>18.87</v>
      </c>
      <c r="G4273" s="487">
        <v>101.27</v>
      </c>
      <c r="H4273" s="487">
        <v>0</v>
      </c>
      <c r="I4273" s="487">
        <v>0</v>
      </c>
      <c r="J4273" s="487">
        <v>0</v>
      </c>
    </row>
    <row r="4274" spans="1:10" x14ac:dyDescent="0.25">
      <c r="A4274" s="487">
        <v>92952</v>
      </c>
      <c r="B4274" s="6" t="s">
        <v>2885</v>
      </c>
      <c r="C4274" s="6" t="s">
        <v>40</v>
      </c>
      <c r="D4274" s="6" t="s">
        <v>108</v>
      </c>
      <c r="E4274" s="487">
        <v>120.14</v>
      </c>
      <c r="F4274" s="487">
        <v>18.87</v>
      </c>
      <c r="G4274" s="487">
        <v>101.27</v>
      </c>
      <c r="H4274" s="487">
        <v>0</v>
      </c>
      <c r="I4274" s="487">
        <v>0</v>
      </c>
      <c r="J4274" s="487">
        <v>0</v>
      </c>
    </row>
    <row r="4275" spans="1:10" x14ac:dyDescent="0.25">
      <c r="A4275" s="487">
        <v>92953</v>
      </c>
      <c r="B4275" s="6" t="s">
        <v>2886</v>
      </c>
      <c r="C4275" s="6" t="s">
        <v>40</v>
      </c>
      <c r="D4275" s="6" t="s">
        <v>108</v>
      </c>
      <c r="E4275" s="487">
        <v>24.89</v>
      </c>
      <c r="F4275" s="487">
        <v>12.92</v>
      </c>
      <c r="G4275" s="487">
        <v>11.97</v>
      </c>
      <c r="H4275" s="487">
        <v>0</v>
      </c>
      <c r="I4275" s="487">
        <v>0</v>
      </c>
      <c r="J4275" s="487">
        <v>0</v>
      </c>
    </row>
    <row r="4276" spans="1:10" x14ac:dyDescent="0.25">
      <c r="A4276" s="487">
        <v>93050</v>
      </c>
      <c r="B4276" s="6" t="s">
        <v>10701</v>
      </c>
      <c r="C4276" s="6" t="s">
        <v>40</v>
      </c>
      <c r="D4276" s="6" t="s">
        <v>437</v>
      </c>
      <c r="E4276" s="487">
        <v>10.88</v>
      </c>
      <c r="F4276" s="487">
        <v>2.57</v>
      </c>
      <c r="G4276" s="487">
        <v>8.31</v>
      </c>
      <c r="H4276" s="487">
        <v>0</v>
      </c>
      <c r="I4276" s="487">
        <v>0</v>
      </c>
      <c r="J4276" s="487">
        <v>0</v>
      </c>
    </row>
    <row r="4277" spans="1:10" x14ac:dyDescent="0.25">
      <c r="A4277" s="487">
        <v>93052</v>
      </c>
      <c r="B4277" s="6" t="s">
        <v>10702</v>
      </c>
      <c r="C4277" s="6" t="s">
        <v>40</v>
      </c>
      <c r="D4277" s="6" t="s">
        <v>437</v>
      </c>
      <c r="E4277" s="487">
        <v>480.17</v>
      </c>
      <c r="F4277" s="487">
        <v>2.5499999999999998</v>
      </c>
      <c r="G4277" s="487">
        <v>477.62</v>
      </c>
      <c r="H4277" s="487">
        <v>0</v>
      </c>
      <c r="I4277" s="487">
        <v>0</v>
      </c>
      <c r="J4277" s="487">
        <v>0</v>
      </c>
    </row>
    <row r="4278" spans="1:10" x14ac:dyDescent="0.25">
      <c r="A4278" s="487">
        <v>93054</v>
      </c>
      <c r="B4278" s="6" t="s">
        <v>10703</v>
      </c>
      <c r="C4278" s="6" t="s">
        <v>40</v>
      </c>
      <c r="D4278" s="6" t="s">
        <v>437</v>
      </c>
      <c r="E4278" s="487">
        <v>21.36</v>
      </c>
      <c r="F4278" s="487">
        <v>3.67</v>
      </c>
      <c r="G4278" s="487">
        <v>17.690000000000001</v>
      </c>
      <c r="H4278" s="487">
        <v>0</v>
      </c>
      <c r="I4278" s="487">
        <v>0</v>
      </c>
      <c r="J4278" s="487">
        <v>0</v>
      </c>
    </row>
    <row r="4279" spans="1:10" x14ac:dyDescent="0.25">
      <c r="A4279" s="487">
        <v>93055</v>
      </c>
      <c r="B4279" s="6" t="s">
        <v>10704</v>
      </c>
      <c r="C4279" s="6" t="s">
        <v>40</v>
      </c>
      <c r="D4279" s="6" t="s">
        <v>437</v>
      </c>
      <c r="E4279" s="487">
        <v>41.96</v>
      </c>
      <c r="F4279" s="487">
        <v>2.5499999999999998</v>
      </c>
      <c r="G4279" s="487">
        <v>39.409999999999997</v>
      </c>
      <c r="H4279" s="487">
        <v>0</v>
      </c>
      <c r="I4279" s="487">
        <v>0</v>
      </c>
      <c r="J4279" s="487">
        <v>0</v>
      </c>
    </row>
    <row r="4280" spans="1:10" x14ac:dyDescent="0.25">
      <c r="A4280" s="487">
        <v>93056</v>
      </c>
      <c r="B4280" s="6" t="s">
        <v>10705</v>
      </c>
      <c r="C4280" s="6" t="s">
        <v>40</v>
      </c>
      <c r="D4280" s="6" t="s">
        <v>437</v>
      </c>
      <c r="E4280" s="487">
        <v>16.170000000000002</v>
      </c>
      <c r="F4280" s="487">
        <v>3.31</v>
      </c>
      <c r="G4280" s="487">
        <v>12.86</v>
      </c>
      <c r="H4280" s="487">
        <v>0</v>
      </c>
      <c r="I4280" s="487">
        <v>0</v>
      </c>
      <c r="J4280" s="487">
        <v>0</v>
      </c>
    </row>
    <row r="4281" spans="1:10" x14ac:dyDescent="0.25">
      <c r="A4281" s="487">
        <v>93057</v>
      </c>
      <c r="B4281" s="6" t="s">
        <v>10706</v>
      </c>
      <c r="C4281" s="6" t="s">
        <v>40</v>
      </c>
      <c r="D4281" s="6" t="s">
        <v>437</v>
      </c>
      <c r="E4281" s="487">
        <v>13.48</v>
      </c>
      <c r="F4281" s="487">
        <v>2.94</v>
      </c>
      <c r="G4281" s="487">
        <v>10.54</v>
      </c>
      <c r="H4281" s="487">
        <v>0</v>
      </c>
      <c r="I4281" s="487">
        <v>0</v>
      </c>
      <c r="J4281" s="487">
        <v>0</v>
      </c>
    </row>
    <row r="4282" spans="1:10" x14ac:dyDescent="0.25">
      <c r="A4282" s="487">
        <v>93058</v>
      </c>
      <c r="B4282" s="6" t="s">
        <v>10707</v>
      </c>
      <c r="C4282" s="6" t="s">
        <v>40</v>
      </c>
      <c r="D4282" s="6" t="s">
        <v>437</v>
      </c>
      <c r="E4282" s="487">
        <v>528.34</v>
      </c>
      <c r="F4282" s="487">
        <v>3.3</v>
      </c>
      <c r="G4282" s="487">
        <v>525.04</v>
      </c>
      <c r="H4282" s="487">
        <v>0</v>
      </c>
      <c r="I4282" s="487">
        <v>0</v>
      </c>
      <c r="J4282" s="487">
        <v>0</v>
      </c>
    </row>
    <row r="4283" spans="1:10" x14ac:dyDescent="0.25">
      <c r="A4283" s="487">
        <v>93059</v>
      </c>
      <c r="B4283" s="6" t="s">
        <v>10708</v>
      </c>
      <c r="C4283" s="6" t="s">
        <v>40</v>
      </c>
      <c r="D4283" s="6" t="s">
        <v>437</v>
      </c>
      <c r="E4283" s="487">
        <v>27.61</v>
      </c>
      <c r="F4283" s="487">
        <v>3.21</v>
      </c>
      <c r="G4283" s="487">
        <v>24.4</v>
      </c>
      <c r="H4283" s="487">
        <v>0</v>
      </c>
      <c r="I4283" s="487">
        <v>0</v>
      </c>
      <c r="J4283" s="487">
        <v>0</v>
      </c>
    </row>
    <row r="4284" spans="1:10" x14ac:dyDescent="0.25">
      <c r="A4284" s="487">
        <v>93060</v>
      </c>
      <c r="B4284" s="6" t="s">
        <v>10709</v>
      </c>
      <c r="C4284" s="6" t="s">
        <v>40</v>
      </c>
      <c r="D4284" s="6" t="s">
        <v>437</v>
      </c>
      <c r="E4284" s="487">
        <v>73.31</v>
      </c>
      <c r="F4284" s="487">
        <v>3.3</v>
      </c>
      <c r="G4284" s="487">
        <v>70.010000000000005</v>
      </c>
      <c r="H4284" s="487">
        <v>0</v>
      </c>
      <c r="I4284" s="487">
        <v>0</v>
      </c>
      <c r="J4284" s="487">
        <v>0</v>
      </c>
    </row>
    <row r="4285" spans="1:10" x14ac:dyDescent="0.25">
      <c r="A4285" s="487">
        <v>93061</v>
      </c>
      <c r="B4285" s="6" t="s">
        <v>10710</v>
      </c>
      <c r="C4285" s="6" t="s">
        <v>40</v>
      </c>
      <c r="D4285" s="6" t="s">
        <v>437</v>
      </c>
      <c r="E4285" s="487">
        <v>30.27</v>
      </c>
      <c r="F4285" s="487">
        <v>4.17</v>
      </c>
      <c r="G4285" s="487">
        <v>26.1</v>
      </c>
      <c r="H4285" s="487">
        <v>0</v>
      </c>
      <c r="I4285" s="487">
        <v>0</v>
      </c>
      <c r="J4285" s="487">
        <v>0</v>
      </c>
    </row>
    <row r="4286" spans="1:10" x14ac:dyDescent="0.25">
      <c r="A4286" s="487">
        <v>93062</v>
      </c>
      <c r="B4286" s="6" t="s">
        <v>10711</v>
      </c>
      <c r="C4286" s="6" t="s">
        <v>40</v>
      </c>
      <c r="D4286" s="6" t="s">
        <v>437</v>
      </c>
      <c r="E4286" s="487">
        <v>25.58</v>
      </c>
      <c r="F4286" s="487">
        <v>3.75</v>
      </c>
      <c r="G4286" s="487">
        <v>21.83</v>
      </c>
      <c r="H4286" s="487">
        <v>0</v>
      </c>
      <c r="I4286" s="487">
        <v>0</v>
      </c>
      <c r="J4286" s="487">
        <v>0</v>
      </c>
    </row>
    <row r="4287" spans="1:10" x14ac:dyDescent="0.25">
      <c r="A4287" s="487">
        <v>93063</v>
      </c>
      <c r="B4287" s="6" t="s">
        <v>10712</v>
      </c>
      <c r="C4287" s="6" t="s">
        <v>40</v>
      </c>
      <c r="D4287" s="6" t="s">
        <v>437</v>
      </c>
      <c r="E4287" s="487">
        <v>605.52</v>
      </c>
      <c r="F4287" s="487">
        <v>4.17</v>
      </c>
      <c r="G4287" s="487">
        <v>601.35</v>
      </c>
      <c r="H4287" s="487">
        <v>0</v>
      </c>
      <c r="I4287" s="487">
        <v>0</v>
      </c>
      <c r="J4287" s="487">
        <v>0</v>
      </c>
    </row>
    <row r="4288" spans="1:10" x14ac:dyDescent="0.25">
      <c r="A4288" s="487">
        <v>93064</v>
      </c>
      <c r="B4288" s="6" t="s">
        <v>10713</v>
      </c>
      <c r="C4288" s="6" t="s">
        <v>40</v>
      </c>
      <c r="D4288" s="6" t="s">
        <v>437</v>
      </c>
      <c r="E4288" s="487">
        <v>46.2</v>
      </c>
      <c r="F4288" s="487">
        <v>5.05</v>
      </c>
      <c r="G4288" s="487">
        <v>41.15</v>
      </c>
      <c r="H4288" s="487">
        <v>0</v>
      </c>
      <c r="I4288" s="487">
        <v>0</v>
      </c>
      <c r="J4288" s="487">
        <v>0</v>
      </c>
    </row>
    <row r="4289" spans="1:10" x14ac:dyDescent="0.25">
      <c r="A4289" s="487">
        <v>93065</v>
      </c>
      <c r="B4289" s="6" t="s">
        <v>10714</v>
      </c>
      <c r="C4289" s="6" t="s">
        <v>40</v>
      </c>
      <c r="D4289" s="6" t="s">
        <v>437</v>
      </c>
      <c r="E4289" s="487">
        <v>41.5</v>
      </c>
      <c r="F4289" s="487">
        <v>4.6100000000000003</v>
      </c>
      <c r="G4289" s="487">
        <v>36.89</v>
      </c>
      <c r="H4289" s="487">
        <v>0</v>
      </c>
      <c r="I4289" s="487">
        <v>0</v>
      </c>
      <c r="J4289" s="487">
        <v>0</v>
      </c>
    </row>
    <row r="4290" spans="1:10" x14ac:dyDescent="0.25">
      <c r="A4290" s="487">
        <v>93066</v>
      </c>
      <c r="B4290" s="6" t="s">
        <v>10715</v>
      </c>
      <c r="C4290" s="6" t="s">
        <v>40</v>
      </c>
      <c r="D4290" s="6" t="s">
        <v>437</v>
      </c>
      <c r="E4290" s="487">
        <v>759.87</v>
      </c>
      <c r="F4290" s="487">
        <v>5.05</v>
      </c>
      <c r="G4290" s="487">
        <v>754.82</v>
      </c>
      <c r="H4290" s="487">
        <v>0</v>
      </c>
      <c r="I4290" s="487">
        <v>0</v>
      </c>
      <c r="J4290" s="487">
        <v>0</v>
      </c>
    </row>
    <row r="4291" spans="1:10" x14ac:dyDescent="0.25">
      <c r="A4291" s="487">
        <v>93067</v>
      </c>
      <c r="B4291" s="6" t="s">
        <v>10716</v>
      </c>
      <c r="C4291" s="6" t="s">
        <v>40</v>
      </c>
      <c r="D4291" s="6" t="s">
        <v>437</v>
      </c>
      <c r="E4291" s="487">
        <v>68.540000000000006</v>
      </c>
      <c r="F4291" s="487">
        <v>6.54</v>
      </c>
      <c r="G4291" s="487">
        <v>62</v>
      </c>
      <c r="H4291" s="487">
        <v>0</v>
      </c>
      <c r="I4291" s="487">
        <v>0</v>
      </c>
      <c r="J4291" s="487">
        <v>0</v>
      </c>
    </row>
    <row r="4292" spans="1:10" x14ac:dyDescent="0.25">
      <c r="A4292" s="487">
        <v>93068</v>
      </c>
      <c r="B4292" s="6" t="s">
        <v>10717</v>
      </c>
      <c r="C4292" s="6" t="s">
        <v>40</v>
      </c>
      <c r="D4292" s="6" t="s">
        <v>437</v>
      </c>
      <c r="E4292" s="487">
        <v>58.32</v>
      </c>
      <c r="F4292" s="487">
        <v>5.78</v>
      </c>
      <c r="G4292" s="487">
        <v>52.54</v>
      </c>
      <c r="H4292" s="487">
        <v>0</v>
      </c>
      <c r="I4292" s="487">
        <v>0</v>
      </c>
      <c r="J4292" s="487">
        <v>0</v>
      </c>
    </row>
    <row r="4293" spans="1:10" x14ac:dyDescent="0.25">
      <c r="A4293" s="487">
        <v>93069</v>
      </c>
      <c r="B4293" s="6" t="s">
        <v>10718</v>
      </c>
      <c r="C4293" s="6" t="s">
        <v>40</v>
      </c>
      <c r="D4293" s="6" t="s">
        <v>437</v>
      </c>
      <c r="E4293" s="488">
        <v>1053.22</v>
      </c>
      <c r="F4293" s="487">
        <v>6.54</v>
      </c>
      <c r="G4293" s="488">
        <v>1046.68</v>
      </c>
      <c r="H4293" s="487">
        <v>0</v>
      </c>
      <c r="I4293" s="487">
        <v>0</v>
      </c>
      <c r="J4293" s="487">
        <v>0</v>
      </c>
    </row>
    <row r="4294" spans="1:10" x14ac:dyDescent="0.25">
      <c r="A4294" s="487">
        <v>93070</v>
      </c>
      <c r="B4294" s="6" t="s">
        <v>10719</v>
      </c>
      <c r="C4294" s="6" t="s">
        <v>40</v>
      </c>
      <c r="D4294" s="6" t="s">
        <v>437</v>
      </c>
      <c r="E4294" s="487">
        <v>171.36</v>
      </c>
      <c r="F4294" s="487">
        <v>8.02</v>
      </c>
      <c r="G4294" s="487">
        <v>163.34</v>
      </c>
      <c r="H4294" s="487">
        <v>0</v>
      </c>
      <c r="I4294" s="487">
        <v>0</v>
      </c>
      <c r="J4294" s="487">
        <v>0</v>
      </c>
    </row>
    <row r="4295" spans="1:10" x14ac:dyDescent="0.25">
      <c r="A4295" s="487">
        <v>93071</v>
      </c>
      <c r="B4295" s="6" t="s">
        <v>10720</v>
      </c>
      <c r="C4295" s="6" t="s">
        <v>40</v>
      </c>
      <c r="D4295" s="6" t="s">
        <v>437</v>
      </c>
      <c r="E4295" s="487">
        <v>157.53</v>
      </c>
      <c r="F4295" s="487">
        <v>7.29</v>
      </c>
      <c r="G4295" s="487">
        <v>150.24</v>
      </c>
      <c r="H4295" s="487">
        <v>0</v>
      </c>
      <c r="I4295" s="487">
        <v>0</v>
      </c>
      <c r="J4295" s="487">
        <v>0</v>
      </c>
    </row>
    <row r="4296" spans="1:10" x14ac:dyDescent="0.25">
      <c r="A4296" s="487">
        <v>93072</v>
      </c>
      <c r="B4296" s="6" t="s">
        <v>10721</v>
      </c>
      <c r="C4296" s="6" t="s">
        <v>40</v>
      </c>
      <c r="D4296" s="6" t="s">
        <v>437</v>
      </c>
      <c r="E4296" s="488">
        <v>1389.83</v>
      </c>
      <c r="F4296" s="487">
        <v>8.02</v>
      </c>
      <c r="G4296" s="488">
        <v>1381.81</v>
      </c>
      <c r="H4296" s="487">
        <v>0</v>
      </c>
      <c r="I4296" s="487">
        <v>0</v>
      </c>
      <c r="J4296" s="487">
        <v>0</v>
      </c>
    </row>
    <row r="4297" spans="1:10" x14ac:dyDescent="0.25">
      <c r="A4297" s="487">
        <v>93074</v>
      </c>
      <c r="B4297" s="6" t="s">
        <v>10722</v>
      </c>
      <c r="C4297" s="6" t="s">
        <v>40</v>
      </c>
      <c r="D4297" s="6" t="s">
        <v>437</v>
      </c>
      <c r="E4297" s="487">
        <v>13.56</v>
      </c>
      <c r="F4297" s="487">
        <v>6.5</v>
      </c>
      <c r="G4297" s="487">
        <v>7.06</v>
      </c>
      <c r="H4297" s="487">
        <v>0</v>
      </c>
      <c r="I4297" s="487">
        <v>0</v>
      </c>
      <c r="J4297" s="487">
        <v>0</v>
      </c>
    </row>
    <row r="4298" spans="1:10" x14ac:dyDescent="0.25">
      <c r="A4298" s="487">
        <v>93075</v>
      </c>
      <c r="B4298" s="6" t="s">
        <v>10723</v>
      </c>
      <c r="C4298" s="6" t="s">
        <v>40</v>
      </c>
      <c r="D4298" s="6" t="s">
        <v>437</v>
      </c>
      <c r="E4298" s="487">
        <v>19.059999999999999</v>
      </c>
      <c r="F4298" s="487">
        <v>4.79</v>
      </c>
      <c r="G4298" s="487">
        <v>14.27</v>
      </c>
      <c r="H4298" s="487">
        <v>0</v>
      </c>
      <c r="I4298" s="487">
        <v>0</v>
      </c>
      <c r="J4298" s="487">
        <v>0</v>
      </c>
    </row>
    <row r="4299" spans="1:10" x14ac:dyDescent="0.25">
      <c r="A4299" s="487">
        <v>93076</v>
      </c>
      <c r="B4299" s="6" t="s">
        <v>10724</v>
      </c>
      <c r="C4299" s="6" t="s">
        <v>40</v>
      </c>
      <c r="D4299" s="6" t="s">
        <v>437</v>
      </c>
      <c r="E4299" s="487">
        <v>21.09</v>
      </c>
      <c r="F4299" s="487">
        <v>7.49</v>
      </c>
      <c r="G4299" s="487">
        <v>13.6</v>
      </c>
      <c r="H4299" s="487">
        <v>0</v>
      </c>
      <c r="I4299" s="487">
        <v>0</v>
      </c>
      <c r="J4299" s="487">
        <v>0</v>
      </c>
    </row>
    <row r="4300" spans="1:10" x14ac:dyDescent="0.25">
      <c r="A4300" s="487">
        <v>93077</v>
      </c>
      <c r="B4300" s="6" t="s">
        <v>10725</v>
      </c>
      <c r="C4300" s="6" t="s">
        <v>40</v>
      </c>
      <c r="D4300" s="6" t="s">
        <v>437</v>
      </c>
      <c r="E4300" s="487">
        <v>26.7</v>
      </c>
      <c r="F4300" s="487">
        <v>5.3</v>
      </c>
      <c r="G4300" s="487">
        <v>21.4</v>
      </c>
      <c r="H4300" s="487">
        <v>0</v>
      </c>
      <c r="I4300" s="487">
        <v>0</v>
      </c>
      <c r="J4300" s="487">
        <v>0</v>
      </c>
    </row>
    <row r="4301" spans="1:10" x14ac:dyDescent="0.25">
      <c r="A4301" s="487">
        <v>93078</v>
      </c>
      <c r="B4301" s="6" t="s">
        <v>10726</v>
      </c>
      <c r="C4301" s="6" t="s">
        <v>40</v>
      </c>
      <c r="D4301" s="6" t="s">
        <v>437</v>
      </c>
      <c r="E4301" s="487">
        <v>30.08</v>
      </c>
      <c r="F4301" s="487">
        <v>6.14</v>
      </c>
      <c r="G4301" s="487">
        <v>23.94</v>
      </c>
      <c r="H4301" s="487">
        <v>0</v>
      </c>
      <c r="I4301" s="487">
        <v>0</v>
      </c>
      <c r="J4301" s="487">
        <v>0</v>
      </c>
    </row>
    <row r="4302" spans="1:10" x14ac:dyDescent="0.25">
      <c r="A4302" s="487">
        <v>93079</v>
      </c>
      <c r="B4302" s="6" t="s">
        <v>10727</v>
      </c>
      <c r="C4302" s="6" t="s">
        <v>40</v>
      </c>
      <c r="D4302" s="6" t="s">
        <v>437</v>
      </c>
      <c r="E4302" s="487">
        <v>28.95</v>
      </c>
      <c r="F4302" s="487">
        <v>8.34</v>
      </c>
      <c r="G4302" s="487">
        <v>20.61</v>
      </c>
      <c r="H4302" s="487">
        <v>0</v>
      </c>
      <c r="I4302" s="487">
        <v>0</v>
      </c>
      <c r="J4302" s="487">
        <v>0</v>
      </c>
    </row>
    <row r="4303" spans="1:10" x14ac:dyDescent="0.25">
      <c r="A4303" s="487">
        <v>93080</v>
      </c>
      <c r="B4303" s="6" t="s">
        <v>10728</v>
      </c>
      <c r="C4303" s="6" t="s">
        <v>40</v>
      </c>
      <c r="D4303" s="6" t="s">
        <v>437</v>
      </c>
      <c r="E4303" s="487">
        <v>8.86</v>
      </c>
      <c r="F4303" s="487">
        <v>4.32</v>
      </c>
      <c r="G4303" s="487">
        <v>4.54</v>
      </c>
      <c r="H4303" s="487">
        <v>0</v>
      </c>
      <c r="I4303" s="487">
        <v>0</v>
      </c>
      <c r="J4303" s="487">
        <v>0</v>
      </c>
    </row>
    <row r="4304" spans="1:10" x14ac:dyDescent="0.25">
      <c r="A4304" s="487">
        <v>93081</v>
      </c>
      <c r="B4304" s="6" t="s">
        <v>10729</v>
      </c>
      <c r="C4304" s="6" t="s">
        <v>40</v>
      </c>
      <c r="D4304" s="6" t="s">
        <v>437</v>
      </c>
      <c r="E4304" s="487">
        <v>17.84</v>
      </c>
      <c r="F4304" s="487">
        <v>3.73</v>
      </c>
      <c r="G4304" s="487">
        <v>14.11</v>
      </c>
      <c r="H4304" s="487">
        <v>0</v>
      </c>
      <c r="I4304" s="487">
        <v>0</v>
      </c>
      <c r="J4304" s="487">
        <v>0</v>
      </c>
    </row>
    <row r="4305" spans="1:10" x14ac:dyDescent="0.25">
      <c r="A4305" s="487">
        <v>93082</v>
      </c>
      <c r="B4305" s="6" t="s">
        <v>10730</v>
      </c>
      <c r="C4305" s="6" t="s">
        <v>40</v>
      </c>
      <c r="D4305" s="6" t="s">
        <v>437</v>
      </c>
      <c r="E4305" s="487">
        <v>23</v>
      </c>
      <c r="F4305" s="487">
        <v>4.3099999999999996</v>
      </c>
      <c r="G4305" s="487">
        <v>18.690000000000001</v>
      </c>
      <c r="H4305" s="487">
        <v>0</v>
      </c>
      <c r="I4305" s="487">
        <v>0</v>
      </c>
      <c r="J4305" s="487">
        <v>0</v>
      </c>
    </row>
    <row r="4306" spans="1:10" x14ac:dyDescent="0.25">
      <c r="A4306" s="487">
        <v>93083</v>
      </c>
      <c r="B4306" s="6" t="s">
        <v>10731</v>
      </c>
      <c r="C4306" s="6" t="s">
        <v>40</v>
      </c>
      <c r="D4306" s="6" t="s">
        <v>437</v>
      </c>
      <c r="E4306" s="487">
        <v>416.2</v>
      </c>
      <c r="F4306" s="487">
        <v>4.3</v>
      </c>
      <c r="G4306" s="487">
        <v>411.9</v>
      </c>
      <c r="H4306" s="487">
        <v>0</v>
      </c>
      <c r="I4306" s="487">
        <v>0</v>
      </c>
      <c r="J4306" s="487">
        <v>0</v>
      </c>
    </row>
    <row r="4307" spans="1:10" x14ac:dyDescent="0.25">
      <c r="A4307" s="487">
        <v>93084</v>
      </c>
      <c r="B4307" s="6" t="s">
        <v>10732</v>
      </c>
      <c r="C4307" s="6" t="s">
        <v>40</v>
      </c>
      <c r="D4307" s="6" t="s">
        <v>437</v>
      </c>
      <c r="E4307" s="487">
        <v>13.88</v>
      </c>
      <c r="F4307" s="487">
        <v>4.99</v>
      </c>
      <c r="G4307" s="487">
        <v>8.89</v>
      </c>
      <c r="H4307" s="487">
        <v>0</v>
      </c>
      <c r="I4307" s="487">
        <v>0</v>
      </c>
      <c r="J4307" s="487">
        <v>0</v>
      </c>
    </row>
    <row r="4308" spans="1:10" x14ac:dyDescent="0.25">
      <c r="A4308" s="487">
        <v>93085</v>
      </c>
      <c r="B4308" s="6" t="s">
        <v>10733</v>
      </c>
      <c r="C4308" s="6" t="s">
        <v>40</v>
      </c>
      <c r="D4308" s="6" t="s">
        <v>437</v>
      </c>
      <c r="E4308" s="487">
        <v>15.21</v>
      </c>
      <c r="F4308" s="487">
        <v>6.98</v>
      </c>
      <c r="G4308" s="487">
        <v>8.23</v>
      </c>
      <c r="H4308" s="487">
        <v>0</v>
      </c>
      <c r="I4308" s="487">
        <v>0</v>
      </c>
      <c r="J4308" s="487">
        <v>0</v>
      </c>
    </row>
    <row r="4309" spans="1:10" x14ac:dyDescent="0.25">
      <c r="A4309" s="487">
        <v>93086</v>
      </c>
      <c r="B4309" s="6" t="s">
        <v>10734</v>
      </c>
      <c r="C4309" s="6" t="s">
        <v>40</v>
      </c>
      <c r="D4309" s="6" t="s">
        <v>437</v>
      </c>
      <c r="E4309" s="487">
        <v>483.17</v>
      </c>
      <c r="F4309" s="487">
        <v>4.97</v>
      </c>
      <c r="G4309" s="487">
        <v>478.2</v>
      </c>
      <c r="H4309" s="487">
        <v>0</v>
      </c>
      <c r="I4309" s="487">
        <v>0</v>
      </c>
      <c r="J4309" s="487">
        <v>0</v>
      </c>
    </row>
    <row r="4310" spans="1:10" x14ac:dyDescent="0.25">
      <c r="A4310" s="487">
        <v>93087</v>
      </c>
      <c r="B4310" s="6" t="s">
        <v>10735</v>
      </c>
      <c r="C4310" s="6" t="s">
        <v>40</v>
      </c>
      <c r="D4310" s="6" t="s">
        <v>437</v>
      </c>
      <c r="E4310" s="487">
        <v>18.71</v>
      </c>
      <c r="F4310" s="487">
        <v>4.05</v>
      </c>
      <c r="G4310" s="487">
        <v>14.66</v>
      </c>
      <c r="H4310" s="487">
        <v>0</v>
      </c>
      <c r="I4310" s="487">
        <v>0</v>
      </c>
      <c r="J4310" s="487">
        <v>0</v>
      </c>
    </row>
    <row r="4311" spans="1:10" x14ac:dyDescent="0.25">
      <c r="A4311" s="487">
        <v>93088</v>
      </c>
      <c r="B4311" s="6" t="s">
        <v>10736</v>
      </c>
      <c r="C4311" s="6" t="s">
        <v>40</v>
      </c>
      <c r="D4311" s="6" t="s">
        <v>437</v>
      </c>
      <c r="E4311" s="487">
        <v>23.16</v>
      </c>
      <c r="F4311" s="487">
        <v>4.88</v>
      </c>
      <c r="G4311" s="487">
        <v>18.28</v>
      </c>
      <c r="H4311" s="487">
        <v>0</v>
      </c>
      <c r="I4311" s="487">
        <v>0</v>
      </c>
      <c r="J4311" s="487">
        <v>0</v>
      </c>
    </row>
    <row r="4312" spans="1:10" x14ac:dyDescent="0.25">
      <c r="A4312" s="487">
        <v>93089</v>
      </c>
      <c r="B4312" s="6" t="s">
        <v>10737</v>
      </c>
      <c r="C4312" s="6" t="s">
        <v>40</v>
      </c>
      <c r="D4312" s="6" t="s">
        <v>437</v>
      </c>
      <c r="E4312" s="487">
        <v>44.96</v>
      </c>
      <c r="F4312" s="487">
        <v>4.97</v>
      </c>
      <c r="G4312" s="487">
        <v>39.99</v>
      </c>
      <c r="H4312" s="487">
        <v>0</v>
      </c>
      <c r="I4312" s="487">
        <v>0</v>
      </c>
      <c r="J4312" s="487">
        <v>0</v>
      </c>
    </row>
    <row r="4313" spans="1:10" x14ac:dyDescent="0.25">
      <c r="A4313" s="487">
        <v>93090</v>
      </c>
      <c r="B4313" s="6" t="s">
        <v>10738</v>
      </c>
      <c r="C4313" s="6" t="s">
        <v>40</v>
      </c>
      <c r="D4313" s="6" t="s">
        <v>437</v>
      </c>
      <c r="E4313" s="487">
        <v>18.96</v>
      </c>
      <c r="F4313" s="487">
        <v>5.56</v>
      </c>
      <c r="G4313" s="487">
        <v>13.4</v>
      </c>
      <c r="H4313" s="487">
        <v>0</v>
      </c>
      <c r="I4313" s="487">
        <v>0</v>
      </c>
      <c r="J4313" s="487">
        <v>0</v>
      </c>
    </row>
    <row r="4314" spans="1:10" x14ac:dyDescent="0.25">
      <c r="A4314" s="487">
        <v>93091</v>
      </c>
      <c r="B4314" s="6" t="s">
        <v>10739</v>
      </c>
      <c r="C4314" s="6" t="s">
        <v>40</v>
      </c>
      <c r="D4314" s="6" t="s">
        <v>437</v>
      </c>
      <c r="E4314" s="487">
        <v>16.36</v>
      </c>
      <c r="F4314" s="487">
        <v>5.28</v>
      </c>
      <c r="G4314" s="487">
        <v>11.08</v>
      </c>
      <c r="H4314" s="487">
        <v>0</v>
      </c>
      <c r="I4314" s="487">
        <v>0</v>
      </c>
      <c r="J4314" s="487">
        <v>0</v>
      </c>
    </row>
    <row r="4315" spans="1:10" x14ac:dyDescent="0.25">
      <c r="A4315" s="487">
        <v>93092</v>
      </c>
      <c r="B4315" s="6" t="s">
        <v>10740</v>
      </c>
      <c r="C4315" s="6" t="s">
        <v>40</v>
      </c>
      <c r="D4315" s="6" t="s">
        <v>437</v>
      </c>
      <c r="E4315" s="487">
        <v>531.13</v>
      </c>
      <c r="F4315" s="487">
        <v>5.54</v>
      </c>
      <c r="G4315" s="487">
        <v>525.59</v>
      </c>
      <c r="H4315" s="487">
        <v>0</v>
      </c>
      <c r="I4315" s="487">
        <v>0</v>
      </c>
      <c r="J4315" s="487">
        <v>0</v>
      </c>
    </row>
    <row r="4316" spans="1:10" x14ac:dyDescent="0.25">
      <c r="A4316" s="487">
        <v>93093</v>
      </c>
      <c r="B4316" s="6" t="s">
        <v>10741</v>
      </c>
      <c r="C4316" s="6" t="s">
        <v>40</v>
      </c>
      <c r="D4316" s="6" t="s">
        <v>437</v>
      </c>
      <c r="E4316" s="487">
        <v>29</v>
      </c>
      <c r="F4316" s="487">
        <v>4.32</v>
      </c>
      <c r="G4316" s="487">
        <v>24.68</v>
      </c>
      <c r="H4316" s="487">
        <v>0</v>
      </c>
      <c r="I4316" s="487">
        <v>0</v>
      </c>
      <c r="J4316" s="487">
        <v>0</v>
      </c>
    </row>
    <row r="4317" spans="1:10" x14ac:dyDescent="0.25">
      <c r="A4317" s="487">
        <v>93094</v>
      </c>
      <c r="B4317" s="6" t="s">
        <v>10742</v>
      </c>
      <c r="C4317" s="6" t="s">
        <v>40</v>
      </c>
      <c r="D4317" s="6" t="s">
        <v>437</v>
      </c>
      <c r="E4317" s="487">
        <v>76.099999999999994</v>
      </c>
      <c r="F4317" s="487">
        <v>5.54</v>
      </c>
      <c r="G4317" s="487">
        <v>70.56</v>
      </c>
      <c r="H4317" s="487">
        <v>0</v>
      </c>
      <c r="I4317" s="487">
        <v>0</v>
      </c>
      <c r="J4317" s="487">
        <v>0</v>
      </c>
    </row>
    <row r="4318" spans="1:10" x14ac:dyDescent="0.25">
      <c r="A4318" s="487">
        <v>93097</v>
      </c>
      <c r="B4318" s="6" t="s">
        <v>10743</v>
      </c>
      <c r="C4318" s="6" t="s">
        <v>40</v>
      </c>
      <c r="D4318" s="6" t="s">
        <v>437</v>
      </c>
      <c r="E4318" s="487">
        <v>13.83</v>
      </c>
      <c r="F4318" s="487">
        <v>6.73</v>
      </c>
      <c r="G4318" s="487">
        <v>7.1</v>
      </c>
      <c r="H4318" s="487">
        <v>0</v>
      </c>
      <c r="I4318" s="487">
        <v>0</v>
      </c>
      <c r="J4318" s="487">
        <v>0</v>
      </c>
    </row>
    <row r="4319" spans="1:10" x14ac:dyDescent="0.25">
      <c r="A4319" s="487">
        <v>93098</v>
      </c>
      <c r="B4319" s="6" t="s">
        <v>10744</v>
      </c>
      <c r="C4319" s="6" t="s">
        <v>40</v>
      </c>
      <c r="D4319" s="6" t="s">
        <v>437</v>
      </c>
      <c r="E4319" s="487">
        <v>19.21</v>
      </c>
      <c r="F4319" s="487">
        <v>4.92</v>
      </c>
      <c r="G4319" s="487">
        <v>14.29</v>
      </c>
      <c r="H4319" s="487">
        <v>0</v>
      </c>
      <c r="I4319" s="487">
        <v>0</v>
      </c>
      <c r="J4319" s="487">
        <v>0</v>
      </c>
    </row>
    <row r="4320" spans="1:10" x14ac:dyDescent="0.25">
      <c r="A4320" s="487">
        <v>93099</v>
      </c>
      <c r="B4320" s="6" t="s">
        <v>10745</v>
      </c>
      <c r="C4320" s="6" t="s">
        <v>40</v>
      </c>
      <c r="D4320" s="6" t="s">
        <v>437</v>
      </c>
      <c r="E4320" s="487">
        <v>24.42</v>
      </c>
      <c r="F4320" s="487">
        <v>10.16</v>
      </c>
      <c r="G4320" s="487">
        <v>14.26</v>
      </c>
      <c r="H4320" s="487">
        <v>0</v>
      </c>
      <c r="I4320" s="487">
        <v>0</v>
      </c>
      <c r="J4320" s="487">
        <v>0</v>
      </c>
    </row>
    <row r="4321" spans="1:10" x14ac:dyDescent="0.25">
      <c r="A4321" s="487">
        <v>93100</v>
      </c>
      <c r="B4321" s="6" t="s">
        <v>10746</v>
      </c>
      <c r="C4321" s="6" t="s">
        <v>40</v>
      </c>
      <c r="D4321" s="6" t="s">
        <v>437</v>
      </c>
      <c r="E4321" s="487">
        <v>28.36</v>
      </c>
      <c r="F4321" s="487">
        <v>6.62</v>
      </c>
      <c r="G4321" s="487">
        <v>21.74</v>
      </c>
      <c r="H4321" s="487">
        <v>0</v>
      </c>
      <c r="I4321" s="487">
        <v>0</v>
      </c>
      <c r="J4321" s="487">
        <v>0</v>
      </c>
    </row>
    <row r="4322" spans="1:10" x14ac:dyDescent="0.25">
      <c r="A4322" s="487">
        <v>93101</v>
      </c>
      <c r="B4322" s="6" t="s">
        <v>10747</v>
      </c>
      <c r="C4322" s="6" t="s">
        <v>40</v>
      </c>
      <c r="D4322" s="6" t="s">
        <v>437</v>
      </c>
      <c r="E4322" s="487">
        <v>31.74</v>
      </c>
      <c r="F4322" s="487">
        <v>7.47</v>
      </c>
      <c r="G4322" s="487">
        <v>24.27</v>
      </c>
      <c r="H4322" s="487">
        <v>0</v>
      </c>
      <c r="I4322" s="487">
        <v>0</v>
      </c>
      <c r="J4322" s="487">
        <v>0</v>
      </c>
    </row>
    <row r="4323" spans="1:10" x14ac:dyDescent="0.25">
      <c r="A4323" s="487">
        <v>93102</v>
      </c>
      <c r="B4323" s="6" t="s">
        <v>10748</v>
      </c>
      <c r="C4323" s="6" t="s">
        <v>40</v>
      </c>
      <c r="D4323" s="6" t="s">
        <v>437</v>
      </c>
      <c r="E4323" s="487">
        <v>34.880000000000003</v>
      </c>
      <c r="F4323" s="487">
        <v>13.09</v>
      </c>
      <c r="G4323" s="487">
        <v>21.79</v>
      </c>
      <c r="H4323" s="487">
        <v>0</v>
      </c>
      <c r="I4323" s="487">
        <v>0</v>
      </c>
      <c r="J4323" s="487">
        <v>0</v>
      </c>
    </row>
    <row r="4324" spans="1:10" x14ac:dyDescent="0.25">
      <c r="A4324" s="487">
        <v>93103</v>
      </c>
      <c r="B4324" s="6" t="s">
        <v>10749</v>
      </c>
      <c r="C4324" s="6" t="s">
        <v>40</v>
      </c>
      <c r="D4324" s="6" t="s">
        <v>437</v>
      </c>
      <c r="E4324" s="487">
        <v>9.0500000000000007</v>
      </c>
      <c r="F4324" s="487">
        <v>4.4800000000000004</v>
      </c>
      <c r="G4324" s="487">
        <v>4.57</v>
      </c>
      <c r="H4324" s="487">
        <v>0</v>
      </c>
      <c r="I4324" s="487">
        <v>0</v>
      </c>
      <c r="J4324" s="487">
        <v>0</v>
      </c>
    </row>
    <row r="4325" spans="1:10" x14ac:dyDescent="0.25">
      <c r="A4325" s="487">
        <v>93104</v>
      </c>
      <c r="B4325" s="6" t="s">
        <v>10750</v>
      </c>
      <c r="C4325" s="6" t="s">
        <v>40</v>
      </c>
      <c r="D4325" s="6" t="s">
        <v>437</v>
      </c>
      <c r="E4325" s="487">
        <v>17.93</v>
      </c>
      <c r="F4325" s="487">
        <v>3.79</v>
      </c>
      <c r="G4325" s="487">
        <v>14.14</v>
      </c>
      <c r="H4325" s="487">
        <v>0</v>
      </c>
      <c r="I4325" s="487">
        <v>0</v>
      </c>
      <c r="J4325" s="487">
        <v>0</v>
      </c>
    </row>
    <row r="4326" spans="1:10" x14ac:dyDescent="0.25">
      <c r="A4326" s="487">
        <v>93105</v>
      </c>
      <c r="B4326" s="6" t="s">
        <v>10751</v>
      </c>
      <c r="C4326" s="6" t="s">
        <v>40</v>
      </c>
      <c r="D4326" s="6" t="s">
        <v>437</v>
      </c>
      <c r="E4326" s="487">
        <v>23.19</v>
      </c>
      <c r="F4326" s="487">
        <v>4.46</v>
      </c>
      <c r="G4326" s="487">
        <v>18.73</v>
      </c>
      <c r="H4326" s="487">
        <v>0</v>
      </c>
      <c r="I4326" s="487">
        <v>0</v>
      </c>
      <c r="J4326" s="487">
        <v>0</v>
      </c>
    </row>
    <row r="4327" spans="1:10" x14ac:dyDescent="0.25">
      <c r="A4327" s="487">
        <v>93106</v>
      </c>
      <c r="B4327" s="6" t="s">
        <v>10752</v>
      </c>
      <c r="C4327" s="6" t="s">
        <v>40</v>
      </c>
      <c r="D4327" s="6" t="s">
        <v>437</v>
      </c>
      <c r="E4327" s="487">
        <v>416.39</v>
      </c>
      <c r="F4327" s="487">
        <v>4.45</v>
      </c>
      <c r="G4327" s="487">
        <v>411.94</v>
      </c>
      <c r="H4327" s="487">
        <v>0</v>
      </c>
      <c r="I4327" s="487">
        <v>0</v>
      </c>
      <c r="J4327" s="487">
        <v>0</v>
      </c>
    </row>
    <row r="4328" spans="1:10" x14ac:dyDescent="0.25">
      <c r="A4328" s="487">
        <v>93107</v>
      </c>
      <c r="B4328" s="6" t="s">
        <v>10753</v>
      </c>
      <c r="C4328" s="6" t="s">
        <v>40</v>
      </c>
      <c r="D4328" s="6" t="s">
        <v>437</v>
      </c>
      <c r="E4328" s="487">
        <v>16.11</v>
      </c>
      <c r="F4328" s="487">
        <v>6.77</v>
      </c>
      <c r="G4328" s="487">
        <v>9.34</v>
      </c>
      <c r="H4328" s="487">
        <v>0</v>
      </c>
      <c r="I4328" s="487">
        <v>0</v>
      </c>
      <c r="J4328" s="487">
        <v>0</v>
      </c>
    </row>
    <row r="4329" spans="1:10" x14ac:dyDescent="0.25">
      <c r="A4329" s="487">
        <v>93108</v>
      </c>
      <c r="B4329" s="6" t="s">
        <v>10754</v>
      </c>
      <c r="C4329" s="6" t="s">
        <v>40</v>
      </c>
      <c r="D4329" s="6" t="s">
        <v>437</v>
      </c>
      <c r="E4329" s="487">
        <v>13.57</v>
      </c>
      <c r="F4329" s="487">
        <v>5.62</v>
      </c>
      <c r="G4329" s="487">
        <v>7.95</v>
      </c>
      <c r="H4329" s="487">
        <v>0</v>
      </c>
      <c r="I4329" s="487">
        <v>0</v>
      </c>
      <c r="J4329" s="487">
        <v>0</v>
      </c>
    </row>
    <row r="4330" spans="1:10" x14ac:dyDescent="0.25">
      <c r="A4330" s="487">
        <v>93109</v>
      </c>
      <c r="B4330" s="6" t="s">
        <v>10755</v>
      </c>
      <c r="C4330" s="6" t="s">
        <v>40</v>
      </c>
      <c r="D4330" s="6" t="s">
        <v>437</v>
      </c>
      <c r="E4330" s="487">
        <v>485.4</v>
      </c>
      <c r="F4330" s="487">
        <v>6.74</v>
      </c>
      <c r="G4330" s="487">
        <v>478.66</v>
      </c>
      <c r="H4330" s="487">
        <v>0</v>
      </c>
      <c r="I4330" s="487">
        <v>0</v>
      </c>
      <c r="J4330" s="487">
        <v>0</v>
      </c>
    </row>
    <row r="4331" spans="1:10" x14ac:dyDescent="0.25">
      <c r="A4331" s="487">
        <v>93110</v>
      </c>
      <c r="B4331" s="6" t="s">
        <v>10756</v>
      </c>
      <c r="C4331" s="6" t="s">
        <v>40</v>
      </c>
      <c r="D4331" s="6" t="s">
        <v>437</v>
      </c>
      <c r="E4331" s="487">
        <v>19.82</v>
      </c>
      <c r="F4331" s="487">
        <v>4.9400000000000004</v>
      </c>
      <c r="G4331" s="487">
        <v>14.88</v>
      </c>
      <c r="H4331" s="487">
        <v>0</v>
      </c>
      <c r="I4331" s="487">
        <v>0</v>
      </c>
      <c r="J4331" s="487">
        <v>0</v>
      </c>
    </row>
    <row r="4332" spans="1:10" x14ac:dyDescent="0.25">
      <c r="A4332" s="487">
        <v>93111</v>
      </c>
      <c r="B4332" s="6" t="s">
        <v>10757</v>
      </c>
      <c r="C4332" s="6" t="s">
        <v>40</v>
      </c>
      <c r="D4332" s="6" t="s">
        <v>437</v>
      </c>
      <c r="E4332" s="487">
        <v>23.99</v>
      </c>
      <c r="F4332" s="487">
        <v>5.77</v>
      </c>
      <c r="G4332" s="487">
        <v>18.22</v>
      </c>
      <c r="H4332" s="487">
        <v>0</v>
      </c>
      <c r="I4332" s="487">
        <v>0</v>
      </c>
      <c r="J4332" s="487">
        <v>0</v>
      </c>
    </row>
    <row r="4333" spans="1:10" x14ac:dyDescent="0.25">
      <c r="A4333" s="487">
        <v>93112</v>
      </c>
      <c r="B4333" s="6" t="s">
        <v>10758</v>
      </c>
      <c r="C4333" s="6" t="s">
        <v>40</v>
      </c>
      <c r="D4333" s="6" t="s">
        <v>437</v>
      </c>
      <c r="E4333" s="487">
        <v>47.19</v>
      </c>
      <c r="F4333" s="487">
        <v>6.75</v>
      </c>
      <c r="G4333" s="487">
        <v>40.44</v>
      </c>
      <c r="H4333" s="487">
        <v>0</v>
      </c>
      <c r="I4333" s="487">
        <v>0</v>
      </c>
      <c r="J4333" s="487">
        <v>0</v>
      </c>
    </row>
    <row r="4334" spans="1:10" x14ac:dyDescent="0.25">
      <c r="A4334" s="487">
        <v>93113</v>
      </c>
      <c r="B4334" s="6" t="s">
        <v>10759</v>
      </c>
      <c r="C4334" s="6" t="s">
        <v>40</v>
      </c>
      <c r="D4334" s="6" t="s">
        <v>437</v>
      </c>
      <c r="E4334" s="487">
        <v>22.94</v>
      </c>
      <c r="F4334" s="487">
        <v>8.74</v>
      </c>
      <c r="G4334" s="487">
        <v>14.2</v>
      </c>
      <c r="H4334" s="487">
        <v>0</v>
      </c>
      <c r="I4334" s="487">
        <v>0</v>
      </c>
      <c r="J4334" s="487">
        <v>0</v>
      </c>
    </row>
    <row r="4335" spans="1:10" x14ac:dyDescent="0.25">
      <c r="A4335" s="487">
        <v>93114</v>
      </c>
      <c r="B4335" s="6" t="s">
        <v>10760</v>
      </c>
      <c r="C4335" s="6" t="s">
        <v>40</v>
      </c>
      <c r="D4335" s="6" t="s">
        <v>437</v>
      </c>
      <c r="E4335" s="487">
        <v>31</v>
      </c>
      <c r="F4335" s="487">
        <v>5.92</v>
      </c>
      <c r="G4335" s="487">
        <v>25.08</v>
      </c>
      <c r="H4335" s="487">
        <v>0</v>
      </c>
      <c r="I4335" s="487">
        <v>0</v>
      </c>
      <c r="J4335" s="487">
        <v>0</v>
      </c>
    </row>
    <row r="4336" spans="1:10" x14ac:dyDescent="0.25">
      <c r="A4336" s="487">
        <v>93115</v>
      </c>
      <c r="B4336" s="6" t="s">
        <v>10761</v>
      </c>
      <c r="C4336" s="6" t="s">
        <v>40</v>
      </c>
      <c r="D4336" s="6" t="s">
        <v>437</v>
      </c>
      <c r="E4336" s="487">
        <v>80.08</v>
      </c>
      <c r="F4336" s="487">
        <v>8.7200000000000006</v>
      </c>
      <c r="G4336" s="487">
        <v>71.36</v>
      </c>
      <c r="H4336" s="487">
        <v>0</v>
      </c>
      <c r="I4336" s="487">
        <v>0</v>
      </c>
      <c r="J4336" s="487">
        <v>0</v>
      </c>
    </row>
    <row r="4337" spans="1:10" x14ac:dyDescent="0.25">
      <c r="A4337" s="487">
        <v>93116</v>
      </c>
      <c r="B4337" s="6" t="s">
        <v>10762</v>
      </c>
      <c r="C4337" s="6" t="s">
        <v>40</v>
      </c>
      <c r="D4337" s="6" t="s">
        <v>437</v>
      </c>
      <c r="E4337" s="487">
        <v>535.11</v>
      </c>
      <c r="F4337" s="487">
        <v>8.7200000000000006</v>
      </c>
      <c r="G4337" s="487">
        <v>526.39</v>
      </c>
      <c r="H4337" s="487">
        <v>0</v>
      </c>
      <c r="I4337" s="487">
        <v>0</v>
      </c>
      <c r="J4337" s="487">
        <v>0</v>
      </c>
    </row>
    <row r="4338" spans="1:10" x14ac:dyDescent="0.25">
      <c r="A4338" s="487">
        <v>93117</v>
      </c>
      <c r="B4338" s="6" t="s">
        <v>10763</v>
      </c>
      <c r="C4338" s="6" t="s">
        <v>40</v>
      </c>
      <c r="D4338" s="6" t="s">
        <v>437</v>
      </c>
      <c r="E4338" s="487">
        <v>54.72</v>
      </c>
      <c r="F4338" s="487">
        <v>6.09</v>
      </c>
      <c r="G4338" s="487">
        <v>48.63</v>
      </c>
      <c r="H4338" s="487">
        <v>0</v>
      </c>
      <c r="I4338" s="487">
        <v>0</v>
      </c>
      <c r="J4338" s="487">
        <v>0</v>
      </c>
    </row>
    <row r="4339" spans="1:10" x14ac:dyDescent="0.25">
      <c r="A4339" s="487">
        <v>93118</v>
      </c>
      <c r="B4339" s="6" t="s">
        <v>10764</v>
      </c>
      <c r="C4339" s="6" t="s">
        <v>40</v>
      </c>
      <c r="D4339" s="6" t="s">
        <v>437</v>
      </c>
      <c r="E4339" s="487">
        <v>80.709999999999994</v>
      </c>
      <c r="F4339" s="487">
        <v>9.2799999999999994</v>
      </c>
      <c r="G4339" s="487">
        <v>71.430000000000007</v>
      </c>
      <c r="H4339" s="487">
        <v>0</v>
      </c>
      <c r="I4339" s="487">
        <v>0</v>
      </c>
      <c r="J4339" s="487">
        <v>0</v>
      </c>
    </row>
    <row r="4340" spans="1:10" x14ac:dyDescent="0.25">
      <c r="A4340" s="487">
        <v>93119</v>
      </c>
      <c r="B4340" s="6" t="s">
        <v>10765</v>
      </c>
      <c r="C4340" s="6" t="s">
        <v>40</v>
      </c>
      <c r="D4340" s="6" t="s">
        <v>437</v>
      </c>
      <c r="E4340" s="487">
        <v>16.62</v>
      </c>
      <c r="F4340" s="487">
        <v>3.85</v>
      </c>
      <c r="G4340" s="487">
        <v>12.77</v>
      </c>
      <c r="H4340" s="487">
        <v>0</v>
      </c>
      <c r="I4340" s="487">
        <v>0</v>
      </c>
      <c r="J4340" s="487">
        <v>0</v>
      </c>
    </row>
    <row r="4341" spans="1:10" x14ac:dyDescent="0.25">
      <c r="A4341" s="487">
        <v>93120</v>
      </c>
      <c r="B4341" s="6" t="s">
        <v>10766</v>
      </c>
      <c r="C4341" s="6" t="s">
        <v>40</v>
      </c>
      <c r="D4341" s="6" t="s">
        <v>437</v>
      </c>
      <c r="E4341" s="487">
        <v>24.46</v>
      </c>
      <c r="F4341" s="487">
        <v>3.47</v>
      </c>
      <c r="G4341" s="487">
        <v>20.99</v>
      </c>
      <c r="H4341" s="487">
        <v>0</v>
      </c>
      <c r="I4341" s="487">
        <v>0</v>
      </c>
      <c r="J4341" s="487">
        <v>0</v>
      </c>
    </row>
    <row r="4342" spans="1:10" x14ac:dyDescent="0.25">
      <c r="A4342" s="487">
        <v>93121</v>
      </c>
      <c r="B4342" s="6" t="s">
        <v>10767</v>
      </c>
      <c r="C4342" s="6" t="s">
        <v>40</v>
      </c>
      <c r="D4342" s="6" t="s">
        <v>437</v>
      </c>
      <c r="E4342" s="487">
        <v>27.84</v>
      </c>
      <c r="F4342" s="487">
        <v>4.3</v>
      </c>
      <c r="G4342" s="487">
        <v>23.54</v>
      </c>
      <c r="H4342" s="487">
        <v>0</v>
      </c>
      <c r="I4342" s="487">
        <v>0</v>
      </c>
      <c r="J4342" s="487">
        <v>0</v>
      </c>
    </row>
    <row r="4343" spans="1:10" x14ac:dyDescent="0.25">
      <c r="A4343" s="487">
        <v>93122</v>
      </c>
      <c r="B4343" s="6" t="s">
        <v>10768</v>
      </c>
      <c r="C4343" s="6" t="s">
        <v>40</v>
      </c>
      <c r="D4343" s="6" t="s">
        <v>437</v>
      </c>
      <c r="E4343" s="487">
        <v>24.81</v>
      </c>
      <c r="F4343" s="487">
        <v>4.97</v>
      </c>
      <c r="G4343" s="487">
        <v>19.84</v>
      </c>
      <c r="H4343" s="487">
        <v>0</v>
      </c>
      <c r="I4343" s="487">
        <v>0</v>
      </c>
      <c r="J4343" s="487">
        <v>0</v>
      </c>
    </row>
    <row r="4344" spans="1:10" x14ac:dyDescent="0.25">
      <c r="A4344" s="487">
        <v>93123</v>
      </c>
      <c r="B4344" s="6" t="s">
        <v>10769</v>
      </c>
      <c r="C4344" s="6" t="s">
        <v>40</v>
      </c>
      <c r="D4344" s="6" t="s">
        <v>437</v>
      </c>
      <c r="E4344" s="487">
        <v>54.45</v>
      </c>
      <c r="F4344" s="487">
        <v>6.28</v>
      </c>
      <c r="G4344" s="487">
        <v>48.17</v>
      </c>
      <c r="H4344" s="487">
        <v>0</v>
      </c>
      <c r="I4344" s="487">
        <v>0</v>
      </c>
      <c r="J4344" s="487">
        <v>0</v>
      </c>
    </row>
    <row r="4345" spans="1:10" x14ac:dyDescent="0.25">
      <c r="A4345" s="487">
        <v>93124</v>
      </c>
      <c r="B4345" s="6" t="s">
        <v>10770</v>
      </c>
      <c r="C4345" s="6" t="s">
        <v>40</v>
      </c>
      <c r="D4345" s="6" t="s">
        <v>437</v>
      </c>
      <c r="E4345" s="487">
        <v>85.07</v>
      </c>
      <c r="F4345" s="487">
        <v>7.57</v>
      </c>
      <c r="G4345" s="487">
        <v>77.5</v>
      </c>
      <c r="H4345" s="487">
        <v>0</v>
      </c>
      <c r="I4345" s="487">
        <v>0</v>
      </c>
      <c r="J4345" s="487">
        <v>0</v>
      </c>
    </row>
    <row r="4346" spans="1:10" x14ac:dyDescent="0.25">
      <c r="A4346" s="487">
        <v>93125</v>
      </c>
      <c r="B4346" s="6" t="s">
        <v>10771</v>
      </c>
      <c r="C4346" s="6" t="s">
        <v>40</v>
      </c>
      <c r="D4346" s="6" t="s">
        <v>437</v>
      </c>
      <c r="E4346" s="487">
        <v>124.85</v>
      </c>
      <c r="F4346" s="487">
        <v>9.81</v>
      </c>
      <c r="G4346" s="487">
        <v>115.04</v>
      </c>
      <c r="H4346" s="487">
        <v>0</v>
      </c>
      <c r="I4346" s="487">
        <v>0</v>
      </c>
      <c r="J4346" s="487">
        <v>0</v>
      </c>
    </row>
    <row r="4347" spans="1:10" x14ac:dyDescent="0.25">
      <c r="A4347" s="487">
        <v>93126</v>
      </c>
      <c r="B4347" s="6" t="s">
        <v>10772</v>
      </c>
      <c r="C4347" s="6" t="s">
        <v>40</v>
      </c>
      <c r="D4347" s="6" t="s">
        <v>437</v>
      </c>
      <c r="E4347" s="487">
        <v>274.02999999999997</v>
      </c>
      <c r="F4347" s="487">
        <v>12.05</v>
      </c>
      <c r="G4347" s="487">
        <v>261.98</v>
      </c>
      <c r="H4347" s="487">
        <v>0</v>
      </c>
      <c r="I4347" s="487">
        <v>0</v>
      </c>
      <c r="J4347" s="487">
        <v>0</v>
      </c>
    </row>
    <row r="4348" spans="1:10" x14ac:dyDescent="0.25">
      <c r="A4348" s="487">
        <v>93133</v>
      </c>
      <c r="B4348" s="6" t="s">
        <v>10773</v>
      </c>
      <c r="C4348" s="6" t="s">
        <v>40</v>
      </c>
      <c r="D4348" s="6" t="s">
        <v>437</v>
      </c>
      <c r="E4348" s="487">
        <v>19.47</v>
      </c>
      <c r="F4348" s="487">
        <v>7.75</v>
      </c>
      <c r="G4348" s="487">
        <v>11.72</v>
      </c>
      <c r="H4348" s="487">
        <v>0</v>
      </c>
      <c r="I4348" s="487">
        <v>0</v>
      </c>
      <c r="J4348" s="487">
        <v>0</v>
      </c>
    </row>
    <row r="4349" spans="1:10" x14ac:dyDescent="0.25">
      <c r="A4349" s="487">
        <v>94465</v>
      </c>
      <c r="B4349" s="6" t="s">
        <v>2887</v>
      </c>
      <c r="C4349" s="6" t="s">
        <v>40</v>
      </c>
      <c r="D4349" s="6" t="s">
        <v>108</v>
      </c>
      <c r="E4349" s="487">
        <v>51.41</v>
      </c>
      <c r="F4349" s="487">
        <v>15.1</v>
      </c>
      <c r="G4349" s="487">
        <v>36.31</v>
      </c>
      <c r="H4349" s="487">
        <v>0</v>
      </c>
      <c r="I4349" s="487">
        <v>0</v>
      </c>
      <c r="J4349" s="487">
        <v>0</v>
      </c>
    </row>
    <row r="4350" spans="1:10" x14ac:dyDescent="0.25">
      <c r="A4350" s="487">
        <v>94466</v>
      </c>
      <c r="B4350" s="6" t="s">
        <v>2888</v>
      </c>
      <c r="C4350" s="6" t="s">
        <v>40</v>
      </c>
      <c r="D4350" s="6" t="s">
        <v>108</v>
      </c>
      <c r="E4350" s="487">
        <v>51.43</v>
      </c>
      <c r="F4350" s="487">
        <v>15.1</v>
      </c>
      <c r="G4350" s="487">
        <v>36.33</v>
      </c>
      <c r="H4350" s="487">
        <v>0</v>
      </c>
      <c r="I4350" s="487">
        <v>0</v>
      </c>
      <c r="J4350" s="487">
        <v>0</v>
      </c>
    </row>
    <row r="4351" spans="1:10" x14ac:dyDescent="0.25">
      <c r="A4351" s="487">
        <v>94467</v>
      </c>
      <c r="B4351" s="6" t="s">
        <v>2889</v>
      </c>
      <c r="C4351" s="6" t="s">
        <v>40</v>
      </c>
      <c r="D4351" s="6" t="s">
        <v>108</v>
      </c>
      <c r="E4351" s="487">
        <v>78.12</v>
      </c>
      <c r="F4351" s="487">
        <v>15.1</v>
      </c>
      <c r="G4351" s="487">
        <v>63.02</v>
      </c>
      <c r="H4351" s="487">
        <v>0</v>
      </c>
      <c r="I4351" s="487">
        <v>0</v>
      </c>
      <c r="J4351" s="487">
        <v>0</v>
      </c>
    </row>
    <row r="4352" spans="1:10" x14ac:dyDescent="0.25">
      <c r="A4352" s="487">
        <v>94468</v>
      </c>
      <c r="B4352" s="6" t="s">
        <v>2890</v>
      </c>
      <c r="C4352" s="6" t="s">
        <v>40</v>
      </c>
      <c r="D4352" s="6" t="s">
        <v>108</v>
      </c>
      <c r="E4352" s="487">
        <v>68.64</v>
      </c>
      <c r="F4352" s="487">
        <v>15.1</v>
      </c>
      <c r="G4352" s="487">
        <v>53.54</v>
      </c>
      <c r="H4352" s="487">
        <v>0</v>
      </c>
      <c r="I4352" s="487">
        <v>0</v>
      </c>
      <c r="J4352" s="487">
        <v>0</v>
      </c>
    </row>
    <row r="4353" spans="1:10" x14ac:dyDescent="0.25">
      <c r="A4353" s="487">
        <v>94469</v>
      </c>
      <c r="B4353" s="6" t="s">
        <v>2891</v>
      </c>
      <c r="C4353" s="6" t="s">
        <v>40</v>
      </c>
      <c r="D4353" s="6" t="s">
        <v>108</v>
      </c>
      <c r="E4353" s="487">
        <v>112.97</v>
      </c>
      <c r="F4353" s="487">
        <v>18.87</v>
      </c>
      <c r="G4353" s="487">
        <v>94.1</v>
      </c>
      <c r="H4353" s="487">
        <v>0</v>
      </c>
      <c r="I4353" s="487">
        <v>0</v>
      </c>
      <c r="J4353" s="487">
        <v>0</v>
      </c>
    </row>
    <row r="4354" spans="1:10" x14ac:dyDescent="0.25">
      <c r="A4354" s="487">
        <v>94470</v>
      </c>
      <c r="B4354" s="6" t="s">
        <v>2892</v>
      </c>
      <c r="C4354" s="6" t="s">
        <v>40</v>
      </c>
      <c r="D4354" s="6" t="s">
        <v>108</v>
      </c>
      <c r="E4354" s="487">
        <v>104.53</v>
      </c>
      <c r="F4354" s="487">
        <v>18.87</v>
      </c>
      <c r="G4354" s="487">
        <v>85.66</v>
      </c>
      <c r="H4354" s="487">
        <v>0</v>
      </c>
      <c r="I4354" s="487">
        <v>0</v>
      </c>
      <c r="J4354" s="487">
        <v>0</v>
      </c>
    </row>
    <row r="4355" spans="1:10" x14ac:dyDescent="0.25">
      <c r="A4355" s="487">
        <v>94471</v>
      </c>
      <c r="B4355" s="6" t="s">
        <v>2893</v>
      </c>
      <c r="C4355" s="6" t="s">
        <v>40</v>
      </c>
      <c r="D4355" s="6" t="s">
        <v>108</v>
      </c>
      <c r="E4355" s="487">
        <v>74.27</v>
      </c>
      <c r="F4355" s="487">
        <v>22.66</v>
      </c>
      <c r="G4355" s="487">
        <v>51.61</v>
      </c>
      <c r="H4355" s="487">
        <v>0</v>
      </c>
      <c r="I4355" s="487">
        <v>0</v>
      </c>
      <c r="J4355" s="487">
        <v>0</v>
      </c>
    </row>
    <row r="4356" spans="1:10" x14ac:dyDescent="0.25">
      <c r="A4356" s="487">
        <v>94472</v>
      </c>
      <c r="B4356" s="6" t="s">
        <v>2894</v>
      </c>
      <c r="C4356" s="6" t="s">
        <v>40</v>
      </c>
      <c r="D4356" s="6" t="s">
        <v>108</v>
      </c>
      <c r="E4356" s="487">
        <v>76.38</v>
      </c>
      <c r="F4356" s="487">
        <v>22.66</v>
      </c>
      <c r="G4356" s="487">
        <v>53.72</v>
      </c>
      <c r="H4356" s="487">
        <v>0</v>
      </c>
      <c r="I4356" s="487">
        <v>0</v>
      </c>
      <c r="J4356" s="487">
        <v>0</v>
      </c>
    </row>
    <row r="4357" spans="1:10" x14ac:dyDescent="0.25">
      <c r="A4357" s="487">
        <v>94473</v>
      </c>
      <c r="B4357" s="6" t="s">
        <v>2895</v>
      </c>
      <c r="C4357" s="6" t="s">
        <v>40</v>
      </c>
      <c r="D4357" s="6" t="s">
        <v>108</v>
      </c>
      <c r="E4357" s="487">
        <v>112</v>
      </c>
      <c r="F4357" s="487">
        <v>22.65</v>
      </c>
      <c r="G4357" s="487">
        <v>89.35</v>
      </c>
      <c r="H4357" s="487">
        <v>0</v>
      </c>
      <c r="I4357" s="487">
        <v>0</v>
      </c>
      <c r="J4357" s="487">
        <v>0</v>
      </c>
    </row>
    <row r="4358" spans="1:10" x14ac:dyDescent="0.25">
      <c r="A4358" s="487">
        <v>94474</v>
      </c>
      <c r="B4358" s="6" t="s">
        <v>2896</v>
      </c>
      <c r="C4358" s="6" t="s">
        <v>40</v>
      </c>
      <c r="D4358" s="6" t="s">
        <v>108</v>
      </c>
      <c r="E4358" s="487">
        <v>121.28</v>
      </c>
      <c r="F4358" s="487">
        <v>22.65</v>
      </c>
      <c r="G4358" s="487">
        <v>98.63</v>
      </c>
      <c r="H4358" s="487">
        <v>0</v>
      </c>
      <c r="I4358" s="487">
        <v>0</v>
      </c>
      <c r="J4358" s="487">
        <v>0</v>
      </c>
    </row>
    <row r="4359" spans="1:10" x14ac:dyDescent="0.25">
      <c r="A4359" s="487">
        <v>94475</v>
      </c>
      <c r="B4359" s="6" t="s">
        <v>2897</v>
      </c>
      <c r="C4359" s="6" t="s">
        <v>40</v>
      </c>
      <c r="D4359" s="6" t="s">
        <v>108</v>
      </c>
      <c r="E4359" s="487">
        <v>153.47</v>
      </c>
      <c r="F4359" s="487">
        <v>28.3</v>
      </c>
      <c r="G4359" s="487">
        <v>125.17</v>
      </c>
      <c r="H4359" s="487">
        <v>0</v>
      </c>
      <c r="I4359" s="487">
        <v>0</v>
      </c>
      <c r="J4359" s="487">
        <v>0</v>
      </c>
    </row>
    <row r="4360" spans="1:10" x14ac:dyDescent="0.25">
      <c r="A4360" s="487">
        <v>94476</v>
      </c>
      <c r="B4360" s="6" t="s">
        <v>2898</v>
      </c>
      <c r="C4360" s="6" t="s">
        <v>40</v>
      </c>
      <c r="D4360" s="6" t="s">
        <v>108</v>
      </c>
      <c r="E4360" s="487">
        <v>171.35</v>
      </c>
      <c r="F4360" s="487">
        <v>28.3</v>
      </c>
      <c r="G4360" s="487">
        <v>143.05000000000001</v>
      </c>
      <c r="H4360" s="487">
        <v>0</v>
      </c>
      <c r="I4360" s="487">
        <v>0</v>
      </c>
      <c r="J4360" s="487">
        <v>0</v>
      </c>
    </row>
    <row r="4361" spans="1:10" x14ac:dyDescent="0.25">
      <c r="A4361" s="487">
        <v>94477</v>
      </c>
      <c r="B4361" s="6" t="s">
        <v>2899</v>
      </c>
      <c r="C4361" s="6" t="s">
        <v>40</v>
      </c>
      <c r="D4361" s="6" t="s">
        <v>108</v>
      </c>
      <c r="E4361" s="487">
        <v>98.85</v>
      </c>
      <c r="F4361" s="487">
        <v>30.17</v>
      </c>
      <c r="G4361" s="487">
        <v>68.680000000000007</v>
      </c>
      <c r="H4361" s="487">
        <v>0</v>
      </c>
      <c r="I4361" s="487">
        <v>0</v>
      </c>
      <c r="J4361" s="487">
        <v>0</v>
      </c>
    </row>
    <row r="4362" spans="1:10" x14ac:dyDescent="0.25">
      <c r="A4362" s="487">
        <v>94478</v>
      </c>
      <c r="B4362" s="6" t="s">
        <v>2900</v>
      </c>
      <c r="C4362" s="6" t="s">
        <v>40</v>
      </c>
      <c r="D4362" s="6" t="s">
        <v>108</v>
      </c>
      <c r="E4362" s="487">
        <v>153.85</v>
      </c>
      <c r="F4362" s="487">
        <v>30.17</v>
      </c>
      <c r="G4362" s="487">
        <v>123.68</v>
      </c>
      <c r="H4362" s="487">
        <v>0</v>
      </c>
      <c r="I4362" s="487">
        <v>0</v>
      </c>
      <c r="J4362" s="487">
        <v>0</v>
      </c>
    </row>
    <row r="4363" spans="1:10" x14ac:dyDescent="0.25">
      <c r="A4363" s="487">
        <v>94479</v>
      </c>
      <c r="B4363" s="6" t="s">
        <v>2901</v>
      </c>
      <c r="C4363" s="6" t="s">
        <v>40</v>
      </c>
      <c r="D4363" s="6" t="s">
        <v>108</v>
      </c>
      <c r="E4363" s="487">
        <v>202.75</v>
      </c>
      <c r="F4363" s="487">
        <v>37.72</v>
      </c>
      <c r="G4363" s="487">
        <v>165.03</v>
      </c>
      <c r="H4363" s="487">
        <v>0</v>
      </c>
      <c r="I4363" s="487">
        <v>0</v>
      </c>
      <c r="J4363" s="487">
        <v>0</v>
      </c>
    </row>
    <row r="4364" spans="1:10" x14ac:dyDescent="0.25">
      <c r="A4364" s="487">
        <v>94606</v>
      </c>
      <c r="B4364" s="6" t="s">
        <v>2902</v>
      </c>
      <c r="C4364" s="6" t="s">
        <v>40</v>
      </c>
      <c r="D4364" s="6" t="s">
        <v>437</v>
      </c>
      <c r="E4364" s="487">
        <v>77.28</v>
      </c>
      <c r="F4364" s="487">
        <v>17.739999999999998</v>
      </c>
      <c r="G4364" s="487">
        <v>59.54</v>
      </c>
      <c r="H4364" s="487">
        <v>0</v>
      </c>
      <c r="I4364" s="487">
        <v>0</v>
      </c>
      <c r="J4364" s="487">
        <v>0</v>
      </c>
    </row>
    <row r="4365" spans="1:10" x14ac:dyDescent="0.25">
      <c r="A4365" s="487">
        <v>94608</v>
      </c>
      <c r="B4365" s="6" t="s">
        <v>2903</v>
      </c>
      <c r="C4365" s="6" t="s">
        <v>40</v>
      </c>
      <c r="D4365" s="6" t="s">
        <v>437</v>
      </c>
      <c r="E4365" s="487">
        <v>183.48</v>
      </c>
      <c r="F4365" s="487">
        <v>17.73</v>
      </c>
      <c r="G4365" s="487">
        <v>165.75</v>
      </c>
      <c r="H4365" s="487">
        <v>0</v>
      </c>
      <c r="I4365" s="487">
        <v>0</v>
      </c>
      <c r="J4365" s="487">
        <v>0</v>
      </c>
    </row>
    <row r="4366" spans="1:10" x14ac:dyDescent="0.25">
      <c r="A4366" s="487">
        <v>94610</v>
      </c>
      <c r="B4366" s="6" t="s">
        <v>2904</v>
      </c>
      <c r="C4366" s="6" t="s">
        <v>40</v>
      </c>
      <c r="D4366" s="6" t="s">
        <v>437</v>
      </c>
      <c r="E4366" s="487">
        <v>270.82</v>
      </c>
      <c r="F4366" s="487">
        <v>19.350000000000001</v>
      </c>
      <c r="G4366" s="487">
        <v>251.47</v>
      </c>
      <c r="H4366" s="487">
        <v>0</v>
      </c>
      <c r="I4366" s="487">
        <v>0</v>
      </c>
      <c r="J4366" s="487">
        <v>0</v>
      </c>
    </row>
    <row r="4367" spans="1:10" x14ac:dyDescent="0.25">
      <c r="A4367" s="487">
        <v>94612</v>
      </c>
      <c r="B4367" s="6" t="s">
        <v>2905</v>
      </c>
      <c r="C4367" s="6" t="s">
        <v>40</v>
      </c>
      <c r="D4367" s="6" t="s">
        <v>437</v>
      </c>
      <c r="E4367" s="487">
        <v>378.04</v>
      </c>
      <c r="F4367" s="487">
        <v>19.350000000000001</v>
      </c>
      <c r="G4367" s="487">
        <v>358.69</v>
      </c>
      <c r="H4367" s="487">
        <v>0</v>
      </c>
      <c r="I4367" s="487">
        <v>0</v>
      </c>
      <c r="J4367" s="487">
        <v>0</v>
      </c>
    </row>
    <row r="4368" spans="1:10" x14ac:dyDescent="0.25">
      <c r="A4368" s="487">
        <v>94614</v>
      </c>
      <c r="B4368" s="6" t="s">
        <v>2906</v>
      </c>
      <c r="C4368" s="6" t="s">
        <v>40</v>
      </c>
      <c r="D4368" s="6" t="s">
        <v>437</v>
      </c>
      <c r="E4368" s="487">
        <v>129.87</v>
      </c>
      <c r="F4368" s="487">
        <v>26.66</v>
      </c>
      <c r="G4368" s="487">
        <v>103.21</v>
      </c>
      <c r="H4368" s="487">
        <v>0</v>
      </c>
      <c r="I4368" s="487">
        <v>0</v>
      </c>
      <c r="J4368" s="487">
        <v>0</v>
      </c>
    </row>
    <row r="4369" spans="1:10" x14ac:dyDescent="0.25">
      <c r="A4369" s="487">
        <v>94615</v>
      </c>
      <c r="B4369" s="6" t="s">
        <v>2907</v>
      </c>
      <c r="C4369" s="6" t="s">
        <v>40</v>
      </c>
      <c r="D4369" s="6" t="s">
        <v>437</v>
      </c>
      <c r="E4369" s="487">
        <v>146.54</v>
      </c>
      <c r="F4369" s="487">
        <v>26.66</v>
      </c>
      <c r="G4369" s="487">
        <v>119.88</v>
      </c>
      <c r="H4369" s="487">
        <v>0</v>
      </c>
      <c r="I4369" s="487">
        <v>0</v>
      </c>
      <c r="J4369" s="487">
        <v>0</v>
      </c>
    </row>
    <row r="4370" spans="1:10" x14ac:dyDescent="0.25">
      <c r="A4370" s="487">
        <v>94616</v>
      </c>
      <c r="B4370" s="6" t="s">
        <v>2908</v>
      </c>
      <c r="C4370" s="6" t="s">
        <v>40</v>
      </c>
      <c r="D4370" s="6" t="s">
        <v>437</v>
      </c>
      <c r="E4370" s="487">
        <v>348.98</v>
      </c>
      <c r="F4370" s="487">
        <v>26.65</v>
      </c>
      <c r="G4370" s="487">
        <v>322.33</v>
      </c>
      <c r="H4370" s="487">
        <v>0</v>
      </c>
      <c r="I4370" s="487">
        <v>0</v>
      </c>
      <c r="J4370" s="487">
        <v>0</v>
      </c>
    </row>
    <row r="4371" spans="1:10" x14ac:dyDescent="0.25">
      <c r="A4371" s="487">
        <v>94617</v>
      </c>
      <c r="B4371" s="6" t="s">
        <v>2909</v>
      </c>
      <c r="C4371" s="6" t="s">
        <v>40</v>
      </c>
      <c r="D4371" s="6" t="s">
        <v>437</v>
      </c>
      <c r="E4371" s="487">
        <v>291.02</v>
      </c>
      <c r="F4371" s="487">
        <v>26.65</v>
      </c>
      <c r="G4371" s="487">
        <v>264.37</v>
      </c>
      <c r="H4371" s="487">
        <v>0</v>
      </c>
      <c r="I4371" s="487">
        <v>0</v>
      </c>
      <c r="J4371" s="487">
        <v>0</v>
      </c>
    </row>
    <row r="4372" spans="1:10" x14ac:dyDescent="0.25">
      <c r="A4372" s="487">
        <v>94618</v>
      </c>
      <c r="B4372" s="6" t="s">
        <v>2910</v>
      </c>
      <c r="C4372" s="6" t="s">
        <v>40</v>
      </c>
      <c r="D4372" s="6" t="s">
        <v>437</v>
      </c>
      <c r="E4372" s="487">
        <v>343.45</v>
      </c>
      <c r="F4372" s="487">
        <v>28.98</v>
      </c>
      <c r="G4372" s="487">
        <v>314.47000000000003</v>
      </c>
      <c r="H4372" s="487">
        <v>0</v>
      </c>
      <c r="I4372" s="487">
        <v>0</v>
      </c>
      <c r="J4372" s="487">
        <v>0</v>
      </c>
    </row>
    <row r="4373" spans="1:10" x14ac:dyDescent="0.25">
      <c r="A4373" s="487">
        <v>94620</v>
      </c>
      <c r="B4373" s="6" t="s">
        <v>2911</v>
      </c>
      <c r="C4373" s="6" t="s">
        <v>40</v>
      </c>
      <c r="D4373" s="6" t="s">
        <v>437</v>
      </c>
      <c r="E4373" s="487">
        <v>777.05</v>
      </c>
      <c r="F4373" s="487">
        <v>28.98</v>
      </c>
      <c r="G4373" s="487">
        <v>748.07</v>
      </c>
      <c r="H4373" s="487">
        <v>0</v>
      </c>
      <c r="I4373" s="487">
        <v>0</v>
      </c>
      <c r="J4373" s="487">
        <v>0</v>
      </c>
    </row>
    <row r="4374" spans="1:10" x14ac:dyDescent="0.25">
      <c r="A4374" s="487">
        <v>94622</v>
      </c>
      <c r="B4374" s="6" t="s">
        <v>2912</v>
      </c>
      <c r="C4374" s="6" t="s">
        <v>40</v>
      </c>
      <c r="D4374" s="6" t="s">
        <v>437</v>
      </c>
      <c r="E4374" s="487">
        <v>189.18</v>
      </c>
      <c r="F4374" s="487">
        <v>35.51</v>
      </c>
      <c r="G4374" s="487">
        <v>153.66999999999999</v>
      </c>
      <c r="H4374" s="487">
        <v>0</v>
      </c>
      <c r="I4374" s="487">
        <v>0</v>
      </c>
      <c r="J4374" s="487">
        <v>0</v>
      </c>
    </row>
    <row r="4375" spans="1:10" x14ac:dyDescent="0.25">
      <c r="A4375" s="487">
        <v>94623</v>
      </c>
      <c r="B4375" s="6" t="s">
        <v>2913</v>
      </c>
      <c r="C4375" s="6" t="s">
        <v>40</v>
      </c>
      <c r="D4375" s="6" t="s">
        <v>437</v>
      </c>
      <c r="E4375" s="487">
        <v>432.91</v>
      </c>
      <c r="F4375" s="487">
        <v>35.5</v>
      </c>
      <c r="G4375" s="487">
        <v>397.41</v>
      </c>
      <c r="H4375" s="487">
        <v>0</v>
      </c>
      <c r="I4375" s="487">
        <v>0</v>
      </c>
      <c r="J4375" s="487">
        <v>0</v>
      </c>
    </row>
    <row r="4376" spans="1:10" x14ac:dyDescent="0.25">
      <c r="A4376" s="487">
        <v>94624</v>
      </c>
      <c r="B4376" s="6" t="s">
        <v>2914</v>
      </c>
      <c r="C4376" s="6" t="s">
        <v>40</v>
      </c>
      <c r="D4376" s="6" t="s">
        <v>437</v>
      </c>
      <c r="E4376" s="487">
        <v>654.91</v>
      </c>
      <c r="F4376" s="487">
        <v>38.67</v>
      </c>
      <c r="G4376" s="487">
        <v>616.24</v>
      </c>
      <c r="H4376" s="487">
        <v>0</v>
      </c>
      <c r="I4376" s="487">
        <v>0</v>
      </c>
      <c r="J4376" s="487">
        <v>0</v>
      </c>
    </row>
    <row r="4377" spans="1:10" x14ac:dyDescent="0.25">
      <c r="A4377" s="487">
        <v>94625</v>
      </c>
      <c r="B4377" s="6" t="s">
        <v>2915</v>
      </c>
      <c r="C4377" s="6" t="s">
        <v>40</v>
      </c>
      <c r="D4377" s="6" t="s">
        <v>437</v>
      </c>
      <c r="E4377" s="488">
        <v>1352.32</v>
      </c>
      <c r="F4377" s="487">
        <v>38.67</v>
      </c>
      <c r="G4377" s="488">
        <v>1313.65</v>
      </c>
      <c r="H4377" s="487">
        <v>0</v>
      </c>
      <c r="I4377" s="487">
        <v>0</v>
      </c>
      <c r="J4377" s="487">
        <v>0</v>
      </c>
    </row>
    <row r="4378" spans="1:10" x14ac:dyDescent="0.25">
      <c r="A4378" s="487">
        <v>94656</v>
      </c>
      <c r="B4378" s="6" t="s">
        <v>2916</v>
      </c>
      <c r="C4378" s="6" t="s">
        <v>40</v>
      </c>
      <c r="D4378" s="6" t="s">
        <v>108</v>
      </c>
      <c r="E4378" s="487">
        <v>7.02</v>
      </c>
      <c r="F4378" s="487">
        <v>3.47</v>
      </c>
      <c r="G4378" s="487">
        <v>3.55</v>
      </c>
      <c r="H4378" s="487">
        <v>0</v>
      </c>
      <c r="I4378" s="487">
        <v>0</v>
      </c>
      <c r="J4378" s="487">
        <v>0</v>
      </c>
    </row>
    <row r="4379" spans="1:10" x14ac:dyDescent="0.25">
      <c r="A4379" s="487">
        <v>94657</v>
      </c>
      <c r="B4379" s="6" t="s">
        <v>2917</v>
      </c>
      <c r="C4379" s="6" t="s">
        <v>40</v>
      </c>
      <c r="D4379" s="6" t="s">
        <v>108</v>
      </c>
      <c r="E4379" s="487">
        <v>6.95</v>
      </c>
      <c r="F4379" s="487">
        <v>3.47</v>
      </c>
      <c r="G4379" s="487">
        <v>3.48</v>
      </c>
      <c r="H4379" s="487">
        <v>0</v>
      </c>
      <c r="I4379" s="487">
        <v>0</v>
      </c>
      <c r="J4379" s="487">
        <v>0</v>
      </c>
    </row>
    <row r="4380" spans="1:10" x14ac:dyDescent="0.25">
      <c r="A4380" s="487">
        <v>94658</v>
      </c>
      <c r="B4380" s="6" t="s">
        <v>2918</v>
      </c>
      <c r="C4380" s="6" t="s">
        <v>40</v>
      </c>
      <c r="D4380" s="6" t="s">
        <v>108</v>
      </c>
      <c r="E4380" s="487">
        <v>8.0299999999999994</v>
      </c>
      <c r="F4380" s="487">
        <v>3.47</v>
      </c>
      <c r="G4380" s="487">
        <v>4.5599999999999996</v>
      </c>
      <c r="H4380" s="487">
        <v>0</v>
      </c>
      <c r="I4380" s="487">
        <v>0</v>
      </c>
      <c r="J4380" s="487">
        <v>0</v>
      </c>
    </row>
    <row r="4381" spans="1:10" x14ac:dyDescent="0.25">
      <c r="A4381" s="487">
        <v>94659</v>
      </c>
      <c r="B4381" s="6" t="s">
        <v>2919</v>
      </c>
      <c r="C4381" s="6" t="s">
        <v>40</v>
      </c>
      <c r="D4381" s="6" t="s">
        <v>108</v>
      </c>
      <c r="E4381" s="487">
        <v>8.26</v>
      </c>
      <c r="F4381" s="487">
        <v>3.47</v>
      </c>
      <c r="G4381" s="487">
        <v>4.79</v>
      </c>
      <c r="H4381" s="487">
        <v>0</v>
      </c>
      <c r="I4381" s="487">
        <v>0</v>
      </c>
      <c r="J4381" s="487">
        <v>0</v>
      </c>
    </row>
    <row r="4382" spans="1:10" x14ac:dyDescent="0.25">
      <c r="A4382" s="487">
        <v>94660</v>
      </c>
      <c r="B4382" s="6" t="s">
        <v>2920</v>
      </c>
      <c r="C4382" s="6" t="s">
        <v>40</v>
      </c>
      <c r="D4382" s="6" t="s">
        <v>108</v>
      </c>
      <c r="E4382" s="487">
        <v>13.4</v>
      </c>
      <c r="F4382" s="487">
        <v>4.96</v>
      </c>
      <c r="G4382" s="487">
        <v>8.44</v>
      </c>
      <c r="H4382" s="487">
        <v>0</v>
      </c>
      <c r="I4382" s="487">
        <v>0</v>
      </c>
      <c r="J4382" s="487">
        <v>0</v>
      </c>
    </row>
    <row r="4383" spans="1:10" x14ac:dyDescent="0.25">
      <c r="A4383" s="487">
        <v>94661</v>
      </c>
      <c r="B4383" s="6" t="s">
        <v>2921</v>
      </c>
      <c r="C4383" s="6" t="s">
        <v>40</v>
      </c>
      <c r="D4383" s="6" t="s">
        <v>108</v>
      </c>
      <c r="E4383" s="487">
        <v>14.01</v>
      </c>
      <c r="F4383" s="487">
        <v>4.96</v>
      </c>
      <c r="G4383" s="487">
        <v>9.0500000000000007</v>
      </c>
      <c r="H4383" s="487">
        <v>0</v>
      </c>
      <c r="I4383" s="487">
        <v>0</v>
      </c>
      <c r="J4383" s="487">
        <v>0</v>
      </c>
    </row>
    <row r="4384" spans="1:10" x14ac:dyDescent="0.25">
      <c r="A4384" s="487">
        <v>94662</v>
      </c>
      <c r="B4384" s="6" t="s">
        <v>2922</v>
      </c>
      <c r="C4384" s="6" t="s">
        <v>40</v>
      </c>
      <c r="D4384" s="6" t="s">
        <v>108</v>
      </c>
      <c r="E4384" s="487">
        <v>14.24</v>
      </c>
      <c r="F4384" s="487">
        <v>4.96</v>
      </c>
      <c r="G4384" s="487">
        <v>9.2799999999999994</v>
      </c>
      <c r="H4384" s="487">
        <v>0</v>
      </c>
      <c r="I4384" s="487">
        <v>0</v>
      </c>
      <c r="J4384" s="487">
        <v>0</v>
      </c>
    </row>
    <row r="4385" spans="1:10" x14ac:dyDescent="0.25">
      <c r="A4385" s="487">
        <v>94663</v>
      </c>
      <c r="B4385" s="6" t="s">
        <v>2923</v>
      </c>
      <c r="C4385" s="6" t="s">
        <v>40</v>
      </c>
      <c r="D4385" s="6" t="s">
        <v>108</v>
      </c>
      <c r="E4385" s="487">
        <v>14.13</v>
      </c>
      <c r="F4385" s="487">
        <v>4.96</v>
      </c>
      <c r="G4385" s="487">
        <v>9.17</v>
      </c>
      <c r="H4385" s="487">
        <v>0</v>
      </c>
      <c r="I4385" s="487">
        <v>0</v>
      </c>
      <c r="J4385" s="487">
        <v>0</v>
      </c>
    </row>
    <row r="4386" spans="1:10" x14ac:dyDescent="0.25">
      <c r="A4386" s="487">
        <v>94664</v>
      </c>
      <c r="B4386" s="6" t="s">
        <v>2924</v>
      </c>
      <c r="C4386" s="6" t="s">
        <v>40</v>
      </c>
      <c r="D4386" s="6" t="s">
        <v>108</v>
      </c>
      <c r="E4386" s="487">
        <v>29.35</v>
      </c>
      <c r="F4386" s="487">
        <v>7.98</v>
      </c>
      <c r="G4386" s="487">
        <v>21.37</v>
      </c>
      <c r="H4386" s="487">
        <v>0</v>
      </c>
      <c r="I4386" s="487">
        <v>0</v>
      </c>
      <c r="J4386" s="487">
        <v>0</v>
      </c>
    </row>
    <row r="4387" spans="1:10" x14ac:dyDescent="0.25">
      <c r="A4387" s="487">
        <v>94665</v>
      </c>
      <c r="B4387" s="6" t="s">
        <v>2925</v>
      </c>
      <c r="C4387" s="6" t="s">
        <v>40</v>
      </c>
      <c r="D4387" s="6" t="s">
        <v>108</v>
      </c>
      <c r="E4387" s="487">
        <v>31.79</v>
      </c>
      <c r="F4387" s="487">
        <v>7.98</v>
      </c>
      <c r="G4387" s="487">
        <v>23.81</v>
      </c>
      <c r="H4387" s="487">
        <v>0</v>
      </c>
      <c r="I4387" s="487">
        <v>0</v>
      </c>
      <c r="J4387" s="487">
        <v>0</v>
      </c>
    </row>
    <row r="4388" spans="1:10" x14ac:dyDescent="0.25">
      <c r="A4388" s="487">
        <v>94666</v>
      </c>
      <c r="B4388" s="6" t="s">
        <v>2926</v>
      </c>
      <c r="C4388" s="6" t="s">
        <v>40</v>
      </c>
      <c r="D4388" s="6" t="s">
        <v>108</v>
      </c>
      <c r="E4388" s="487">
        <v>38.590000000000003</v>
      </c>
      <c r="F4388" s="487">
        <v>7.98</v>
      </c>
      <c r="G4388" s="487">
        <v>30.61</v>
      </c>
      <c r="H4388" s="487">
        <v>0</v>
      </c>
      <c r="I4388" s="487">
        <v>0</v>
      </c>
      <c r="J4388" s="487">
        <v>0</v>
      </c>
    </row>
    <row r="4389" spans="1:10" x14ac:dyDescent="0.25">
      <c r="A4389" s="487">
        <v>94667</v>
      </c>
      <c r="B4389" s="6" t="s">
        <v>2927</v>
      </c>
      <c r="C4389" s="6" t="s">
        <v>40</v>
      </c>
      <c r="D4389" s="6" t="s">
        <v>108</v>
      </c>
      <c r="E4389" s="487">
        <v>38.69</v>
      </c>
      <c r="F4389" s="487">
        <v>7.98</v>
      </c>
      <c r="G4389" s="487">
        <v>30.71</v>
      </c>
      <c r="H4389" s="487">
        <v>0</v>
      </c>
      <c r="I4389" s="487">
        <v>0</v>
      </c>
      <c r="J4389" s="487">
        <v>0</v>
      </c>
    </row>
    <row r="4390" spans="1:10" x14ac:dyDescent="0.25">
      <c r="A4390" s="487">
        <v>94668</v>
      </c>
      <c r="B4390" s="6" t="s">
        <v>2928</v>
      </c>
      <c r="C4390" s="6" t="s">
        <v>40</v>
      </c>
      <c r="D4390" s="6" t="s">
        <v>108</v>
      </c>
      <c r="E4390" s="487">
        <v>60.35</v>
      </c>
      <c r="F4390" s="487">
        <v>14.01</v>
      </c>
      <c r="G4390" s="487">
        <v>46.34</v>
      </c>
      <c r="H4390" s="487">
        <v>0</v>
      </c>
      <c r="I4390" s="487">
        <v>0</v>
      </c>
      <c r="J4390" s="487">
        <v>0</v>
      </c>
    </row>
    <row r="4391" spans="1:10" x14ac:dyDescent="0.25">
      <c r="A4391" s="487">
        <v>94669</v>
      </c>
      <c r="B4391" s="6" t="s">
        <v>2929</v>
      </c>
      <c r="C4391" s="6" t="s">
        <v>40</v>
      </c>
      <c r="D4391" s="6" t="s">
        <v>108</v>
      </c>
      <c r="E4391" s="487">
        <v>79.41</v>
      </c>
      <c r="F4391" s="487">
        <v>14.01</v>
      </c>
      <c r="G4391" s="487">
        <v>65.400000000000006</v>
      </c>
      <c r="H4391" s="487">
        <v>0</v>
      </c>
      <c r="I4391" s="487">
        <v>0</v>
      </c>
      <c r="J4391" s="487">
        <v>0</v>
      </c>
    </row>
    <row r="4392" spans="1:10" x14ac:dyDescent="0.25">
      <c r="A4392" s="487">
        <v>94670</v>
      </c>
      <c r="B4392" s="6" t="s">
        <v>2930</v>
      </c>
      <c r="C4392" s="6" t="s">
        <v>40</v>
      </c>
      <c r="D4392" s="6" t="s">
        <v>108</v>
      </c>
      <c r="E4392" s="487">
        <v>78.739999999999995</v>
      </c>
      <c r="F4392" s="487">
        <v>14.01</v>
      </c>
      <c r="G4392" s="487">
        <v>64.73</v>
      </c>
      <c r="H4392" s="487">
        <v>0</v>
      </c>
      <c r="I4392" s="487">
        <v>0</v>
      </c>
      <c r="J4392" s="487">
        <v>0</v>
      </c>
    </row>
    <row r="4393" spans="1:10" x14ac:dyDescent="0.25">
      <c r="A4393" s="487">
        <v>94671</v>
      </c>
      <c r="B4393" s="6" t="s">
        <v>2931</v>
      </c>
      <c r="C4393" s="6" t="s">
        <v>40</v>
      </c>
      <c r="D4393" s="6" t="s">
        <v>108</v>
      </c>
      <c r="E4393" s="487">
        <v>113.61</v>
      </c>
      <c r="F4393" s="487">
        <v>14</v>
      </c>
      <c r="G4393" s="487">
        <v>99.61</v>
      </c>
      <c r="H4393" s="487">
        <v>0</v>
      </c>
      <c r="I4393" s="487">
        <v>0</v>
      </c>
      <c r="J4393" s="487">
        <v>0</v>
      </c>
    </row>
    <row r="4394" spans="1:10" x14ac:dyDescent="0.25">
      <c r="A4394" s="487">
        <v>94672</v>
      </c>
      <c r="B4394" s="6" t="s">
        <v>2932</v>
      </c>
      <c r="C4394" s="6" t="s">
        <v>40</v>
      </c>
      <c r="D4394" s="6" t="s">
        <v>108</v>
      </c>
      <c r="E4394" s="487">
        <v>10.88</v>
      </c>
      <c r="F4394" s="487">
        <v>5.22</v>
      </c>
      <c r="G4394" s="487">
        <v>5.66</v>
      </c>
      <c r="H4394" s="487">
        <v>0</v>
      </c>
      <c r="I4394" s="487">
        <v>0</v>
      </c>
      <c r="J4394" s="487">
        <v>0</v>
      </c>
    </row>
    <row r="4395" spans="1:10" x14ac:dyDescent="0.25">
      <c r="A4395" s="487">
        <v>94673</v>
      </c>
      <c r="B4395" s="6" t="s">
        <v>2933</v>
      </c>
      <c r="C4395" s="6" t="s">
        <v>40</v>
      </c>
      <c r="D4395" s="6" t="s">
        <v>108</v>
      </c>
      <c r="E4395" s="487">
        <v>11.5</v>
      </c>
      <c r="F4395" s="487">
        <v>5.22</v>
      </c>
      <c r="G4395" s="487">
        <v>6.28</v>
      </c>
      <c r="H4395" s="487">
        <v>0</v>
      </c>
      <c r="I4395" s="487">
        <v>0</v>
      </c>
      <c r="J4395" s="487">
        <v>0</v>
      </c>
    </row>
    <row r="4396" spans="1:10" x14ac:dyDescent="0.25">
      <c r="A4396" s="487">
        <v>94674</v>
      </c>
      <c r="B4396" s="6" t="s">
        <v>2934</v>
      </c>
      <c r="C4396" s="6" t="s">
        <v>40</v>
      </c>
      <c r="D4396" s="6" t="s">
        <v>108</v>
      </c>
      <c r="E4396" s="487">
        <v>10.88</v>
      </c>
      <c r="F4396" s="487">
        <v>5.22</v>
      </c>
      <c r="G4396" s="487">
        <v>5.66</v>
      </c>
      <c r="H4396" s="487">
        <v>0</v>
      </c>
      <c r="I4396" s="487">
        <v>0</v>
      </c>
      <c r="J4396" s="487">
        <v>0</v>
      </c>
    </row>
    <row r="4397" spans="1:10" x14ac:dyDescent="0.25">
      <c r="A4397" s="487">
        <v>94675</v>
      </c>
      <c r="B4397" s="6" t="s">
        <v>2935</v>
      </c>
      <c r="C4397" s="6" t="s">
        <v>40</v>
      </c>
      <c r="D4397" s="6" t="s">
        <v>108</v>
      </c>
      <c r="E4397" s="487">
        <v>15.38</v>
      </c>
      <c r="F4397" s="487">
        <v>5.21</v>
      </c>
      <c r="G4397" s="487">
        <v>10.17</v>
      </c>
      <c r="H4397" s="487">
        <v>0</v>
      </c>
      <c r="I4397" s="487">
        <v>0</v>
      </c>
      <c r="J4397" s="487">
        <v>0</v>
      </c>
    </row>
    <row r="4398" spans="1:10" x14ac:dyDescent="0.25">
      <c r="A4398" s="487">
        <v>94676</v>
      </c>
      <c r="B4398" s="6" t="s">
        <v>2936</v>
      </c>
      <c r="C4398" s="6" t="s">
        <v>40</v>
      </c>
      <c r="D4398" s="6" t="s">
        <v>108</v>
      </c>
      <c r="E4398" s="487">
        <v>18.88</v>
      </c>
      <c r="F4398" s="487">
        <v>7.43</v>
      </c>
      <c r="G4398" s="487">
        <v>11.45</v>
      </c>
      <c r="H4398" s="487">
        <v>0</v>
      </c>
      <c r="I4398" s="487">
        <v>0</v>
      </c>
      <c r="J4398" s="487">
        <v>0</v>
      </c>
    </row>
    <row r="4399" spans="1:10" x14ac:dyDescent="0.25">
      <c r="A4399" s="487">
        <v>94677</v>
      </c>
      <c r="B4399" s="6" t="s">
        <v>2937</v>
      </c>
      <c r="C4399" s="6" t="s">
        <v>40</v>
      </c>
      <c r="D4399" s="6" t="s">
        <v>108</v>
      </c>
      <c r="E4399" s="487">
        <v>25.72</v>
      </c>
      <c r="F4399" s="487">
        <v>7.42</v>
      </c>
      <c r="G4399" s="487">
        <v>18.3</v>
      </c>
      <c r="H4399" s="487">
        <v>0</v>
      </c>
      <c r="I4399" s="487">
        <v>0</v>
      </c>
      <c r="J4399" s="487">
        <v>0</v>
      </c>
    </row>
    <row r="4400" spans="1:10" x14ac:dyDescent="0.25">
      <c r="A4400" s="487">
        <v>94678</v>
      </c>
      <c r="B4400" s="6" t="s">
        <v>2938</v>
      </c>
      <c r="C4400" s="6" t="s">
        <v>40</v>
      </c>
      <c r="D4400" s="6" t="s">
        <v>108</v>
      </c>
      <c r="E4400" s="487">
        <v>17.87</v>
      </c>
      <c r="F4400" s="487">
        <v>7.43</v>
      </c>
      <c r="G4400" s="487">
        <v>10.44</v>
      </c>
      <c r="H4400" s="487">
        <v>0</v>
      </c>
      <c r="I4400" s="487">
        <v>0</v>
      </c>
      <c r="J4400" s="487">
        <v>0</v>
      </c>
    </row>
    <row r="4401" spans="1:10" x14ac:dyDescent="0.25">
      <c r="A4401" s="487">
        <v>94679</v>
      </c>
      <c r="B4401" s="6" t="s">
        <v>2939</v>
      </c>
      <c r="C4401" s="6" t="s">
        <v>40</v>
      </c>
      <c r="D4401" s="6" t="s">
        <v>108</v>
      </c>
      <c r="E4401" s="487">
        <v>26.86</v>
      </c>
      <c r="F4401" s="487">
        <v>7.42</v>
      </c>
      <c r="G4401" s="487">
        <v>19.440000000000001</v>
      </c>
      <c r="H4401" s="487">
        <v>0</v>
      </c>
      <c r="I4401" s="487">
        <v>0</v>
      </c>
      <c r="J4401" s="487">
        <v>0</v>
      </c>
    </row>
    <row r="4402" spans="1:10" x14ac:dyDescent="0.25">
      <c r="A4402" s="487">
        <v>94680</v>
      </c>
      <c r="B4402" s="6" t="s">
        <v>2940</v>
      </c>
      <c r="C4402" s="6" t="s">
        <v>40</v>
      </c>
      <c r="D4402" s="6" t="s">
        <v>108</v>
      </c>
      <c r="E4402" s="487">
        <v>54.13</v>
      </c>
      <c r="F4402" s="487">
        <v>11.97</v>
      </c>
      <c r="G4402" s="487">
        <v>42.16</v>
      </c>
      <c r="H4402" s="487">
        <v>0</v>
      </c>
      <c r="I4402" s="487">
        <v>0</v>
      </c>
      <c r="J4402" s="487">
        <v>0</v>
      </c>
    </row>
    <row r="4403" spans="1:10" x14ac:dyDescent="0.25">
      <c r="A4403" s="487">
        <v>94681</v>
      </c>
      <c r="B4403" s="6" t="s">
        <v>2941</v>
      </c>
      <c r="C4403" s="6" t="s">
        <v>40</v>
      </c>
      <c r="D4403" s="6" t="s">
        <v>108</v>
      </c>
      <c r="E4403" s="487">
        <v>59.88</v>
      </c>
      <c r="F4403" s="487">
        <v>11.97</v>
      </c>
      <c r="G4403" s="487">
        <v>47.91</v>
      </c>
      <c r="H4403" s="487">
        <v>0</v>
      </c>
      <c r="I4403" s="487">
        <v>0</v>
      </c>
      <c r="J4403" s="487">
        <v>0</v>
      </c>
    </row>
    <row r="4404" spans="1:10" x14ac:dyDescent="0.25">
      <c r="A4404" s="487">
        <v>94682</v>
      </c>
      <c r="B4404" s="6" t="s">
        <v>2942</v>
      </c>
      <c r="C4404" s="6" t="s">
        <v>40</v>
      </c>
      <c r="D4404" s="6" t="s">
        <v>108</v>
      </c>
      <c r="E4404" s="487">
        <v>117.17</v>
      </c>
      <c r="F4404" s="487">
        <v>11.96</v>
      </c>
      <c r="G4404" s="487">
        <v>105.21</v>
      </c>
      <c r="H4404" s="487">
        <v>0</v>
      </c>
      <c r="I4404" s="487">
        <v>0</v>
      </c>
      <c r="J4404" s="487">
        <v>0</v>
      </c>
    </row>
    <row r="4405" spans="1:10" x14ac:dyDescent="0.25">
      <c r="A4405" s="487">
        <v>94683</v>
      </c>
      <c r="B4405" s="6" t="s">
        <v>2943</v>
      </c>
      <c r="C4405" s="6" t="s">
        <v>40</v>
      </c>
      <c r="D4405" s="6" t="s">
        <v>108</v>
      </c>
      <c r="E4405" s="487">
        <v>80.28</v>
      </c>
      <c r="F4405" s="487">
        <v>11.97</v>
      </c>
      <c r="G4405" s="487">
        <v>68.31</v>
      </c>
      <c r="H4405" s="487">
        <v>0</v>
      </c>
      <c r="I4405" s="487">
        <v>0</v>
      </c>
      <c r="J4405" s="487">
        <v>0</v>
      </c>
    </row>
    <row r="4406" spans="1:10" x14ac:dyDescent="0.25">
      <c r="A4406" s="487">
        <v>94684</v>
      </c>
      <c r="B4406" s="6" t="s">
        <v>2944</v>
      </c>
      <c r="C4406" s="6" t="s">
        <v>40</v>
      </c>
      <c r="D4406" s="6" t="s">
        <v>108</v>
      </c>
      <c r="E4406" s="487">
        <v>153.09</v>
      </c>
      <c r="F4406" s="487">
        <v>21.05</v>
      </c>
      <c r="G4406" s="487">
        <v>132.04</v>
      </c>
      <c r="H4406" s="487">
        <v>0</v>
      </c>
      <c r="I4406" s="487">
        <v>0</v>
      </c>
      <c r="J4406" s="487">
        <v>0</v>
      </c>
    </row>
    <row r="4407" spans="1:10" x14ac:dyDescent="0.25">
      <c r="A4407" s="487">
        <v>94685</v>
      </c>
      <c r="B4407" s="6" t="s">
        <v>2945</v>
      </c>
      <c r="C4407" s="6" t="s">
        <v>40</v>
      </c>
      <c r="D4407" s="6" t="s">
        <v>108</v>
      </c>
      <c r="E4407" s="487">
        <v>113.98</v>
      </c>
      <c r="F4407" s="487">
        <v>21.05</v>
      </c>
      <c r="G4407" s="487">
        <v>92.93</v>
      </c>
      <c r="H4407" s="487">
        <v>0</v>
      </c>
      <c r="I4407" s="487">
        <v>0</v>
      </c>
      <c r="J4407" s="487">
        <v>0</v>
      </c>
    </row>
    <row r="4408" spans="1:10" x14ac:dyDescent="0.25">
      <c r="A4408" s="487">
        <v>94686</v>
      </c>
      <c r="B4408" s="6" t="s">
        <v>2946</v>
      </c>
      <c r="C4408" s="6" t="s">
        <v>40</v>
      </c>
      <c r="D4408" s="6" t="s">
        <v>108</v>
      </c>
      <c r="E4408" s="487">
        <v>270.12</v>
      </c>
      <c r="F4408" s="487">
        <v>21.04</v>
      </c>
      <c r="G4408" s="487">
        <v>249.08</v>
      </c>
      <c r="H4408" s="487">
        <v>0</v>
      </c>
      <c r="I4408" s="487">
        <v>0</v>
      </c>
      <c r="J4408" s="487">
        <v>0</v>
      </c>
    </row>
    <row r="4409" spans="1:10" x14ac:dyDescent="0.25">
      <c r="A4409" s="487">
        <v>94687</v>
      </c>
      <c r="B4409" s="6" t="s">
        <v>2947</v>
      </c>
      <c r="C4409" s="6" t="s">
        <v>40</v>
      </c>
      <c r="D4409" s="6" t="s">
        <v>108</v>
      </c>
      <c r="E4409" s="487">
        <v>244.16</v>
      </c>
      <c r="F4409" s="487">
        <v>21.04</v>
      </c>
      <c r="G4409" s="487">
        <v>223.12</v>
      </c>
      <c r="H4409" s="487">
        <v>0</v>
      </c>
      <c r="I4409" s="487">
        <v>0</v>
      </c>
      <c r="J4409" s="487">
        <v>0</v>
      </c>
    </row>
    <row r="4410" spans="1:10" x14ac:dyDescent="0.25">
      <c r="A4410" s="487">
        <v>94688</v>
      </c>
      <c r="B4410" s="6" t="s">
        <v>2948</v>
      </c>
      <c r="C4410" s="6" t="s">
        <v>40</v>
      </c>
      <c r="D4410" s="6" t="s">
        <v>108</v>
      </c>
      <c r="E4410" s="487">
        <v>12.41</v>
      </c>
      <c r="F4410" s="487">
        <v>6.9</v>
      </c>
      <c r="G4410" s="487">
        <v>5.51</v>
      </c>
      <c r="H4410" s="487">
        <v>0</v>
      </c>
      <c r="I4410" s="487">
        <v>0</v>
      </c>
      <c r="J4410" s="487">
        <v>0</v>
      </c>
    </row>
    <row r="4411" spans="1:10" x14ac:dyDescent="0.25">
      <c r="A4411" s="487">
        <v>94689</v>
      </c>
      <c r="B4411" s="6" t="s">
        <v>2949</v>
      </c>
      <c r="C4411" s="6" t="s">
        <v>40</v>
      </c>
      <c r="D4411" s="6" t="s">
        <v>108</v>
      </c>
      <c r="E4411" s="487">
        <v>15.79</v>
      </c>
      <c r="F4411" s="487">
        <v>6.88</v>
      </c>
      <c r="G4411" s="487">
        <v>8.91</v>
      </c>
      <c r="H4411" s="487">
        <v>0</v>
      </c>
      <c r="I4411" s="487">
        <v>0</v>
      </c>
      <c r="J4411" s="487">
        <v>0</v>
      </c>
    </row>
    <row r="4412" spans="1:10" x14ac:dyDescent="0.25">
      <c r="A4412" s="487">
        <v>94690</v>
      </c>
      <c r="B4412" s="6" t="s">
        <v>2950</v>
      </c>
      <c r="C4412" s="6" t="s">
        <v>40</v>
      </c>
      <c r="D4412" s="6" t="s">
        <v>108</v>
      </c>
      <c r="E4412" s="487">
        <v>15.28</v>
      </c>
      <c r="F4412" s="487">
        <v>6.88</v>
      </c>
      <c r="G4412" s="487">
        <v>8.4</v>
      </c>
      <c r="H4412" s="487">
        <v>0</v>
      </c>
      <c r="I4412" s="487">
        <v>0</v>
      </c>
      <c r="J4412" s="487">
        <v>0</v>
      </c>
    </row>
    <row r="4413" spans="1:10" x14ac:dyDescent="0.25">
      <c r="A4413" s="487">
        <v>94691</v>
      </c>
      <c r="B4413" s="6" t="s">
        <v>2951</v>
      </c>
      <c r="C4413" s="6" t="s">
        <v>40</v>
      </c>
      <c r="D4413" s="6" t="s">
        <v>108</v>
      </c>
      <c r="E4413" s="487">
        <v>18.54</v>
      </c>
      <c r="F4413" s="487">
        <v>6.88</v>
      </c>
      <c r="G4413" s="487">
        <v>11.66</v>
      </c>
      <c r="H4413" s="487">
        <v>0</v>
      </c>
      <c r="I4413" s="487">
        <v>0</v>
      </c>
      <c r="J4413" s="487">
        <v>0</v>
      </c>
    </row>
    <row r="4414" spans="1:10" x14ac:dyDescent="0.25">
      <c r="A4414" s="487">
        <v>94692</v>
      </c>
      <c r="B4414" s="6" t="s">
        <v>2952</v>
      </c>
      <c r="C4414" s="6" t="s">
        <v>40</v>
      </c>
      <c r="D4414" s="6" t="s">
        <v>108</v>
      </c>
      <c r="E4414" s="487">
        <v>27.22</v>
      </c>
      <c r="F4414" s="487">
        <v>9.86</v>
      </c>
      <c r="G4414" s="487">
        <v>17.36</v>
      </c>
      <c r="H4414" s="487">
        <v>0</v>
      </c>
      <c r="I4414" s="487">
        <v>0</v>
      </c>
      <c r="J4414" s="487">
        <v>0</v>
      </c>
    </row>
    <row r="4415" spans="1:10" x14ac:dyDescent="0.25">
      <c r="A4415" s="487">
        <v>94693</v>
      </c>
      <c r="B4415" s="6" t="s">
        <v>2953</v>
      </c>
      <c r="C4415" s="6" t="s">
        <v>40</v>
      </c>
      <c r="D4415" s="6" t="s">
        <v>108</v>
      </c>
      <c r="E4415" s="487">
        <v>26.6</v>
      </c>
      <c r="F4415" s="487">
        <v>9.86</v>
      </c>
      <c r="G4415" s="487">
        <v>16.739999999999998</v>
      </c>
      <c r="H4415" s="487">
        <v>0</v>
      </c>
      <c r="I4415" s="487">
        <v>0</v>
      </c>
      <c r="J4415" s="487">
        <v>0</v>
      </c>
    </row>
    <row r="4416" spans="1:10" x14ac:dyDescent="0.25">
      <c r="A4416" s="487">
        <v>94694</v>
      </c>
      <c r="B4416" s="6" t="s">
        <v>2954</v>
      </c>
      <c r="C4416" s="6" t="s">
        <v>40</v>
      </c>
      <c r="D4416" s="6" t="s">
        <v>108</v>
      </c>
      <c r="E4416" s="487">
        <v>27.68</v>
      </c>
      <c r="F4416" s="487">
        <v>9.86</v>
      </c>
      <c r="G4416" s="487">
        <v>17.82</v>
      </c>
      <c r="H4416" s="487">
        <v>0</v>
      </c>
      <c r="I4416" s="487">
        <v>0</v>
      </c>
      <c r="J4416" s="487">
        <v>0</v>
      </c>
    </row>
    <row r="4417" spans="1:10" x14ac:dyDescent="0.25">
      <c r="A4417" s="487">
        <v>94695</v>
      </c>
      <c r="B4417" s="6" t="s">
        <v>2955</v>
      </c>
      <c r="C4417" s="6" t="s">
        <v>40</v>
      </c>
      <c r="D4417" s="6" t="s">
        <v>108</v>
      </c>
      <c r="E4417" s="487">
        <v>37.119999999999997</v>
      </c>
      <c r="F4417" s="487">
        <v>9.85</v>
      </c>
      <c r="G4417" s="487">
        <v>27.27</v>
      </c>
      <c r="H4417" s="487">
        <v>0</v>
      </c>
      <c r="I4417" s="487">
        <v>0</v>
      </c>
      <c r="J4417" s="487">
        <v>0</v>
      </c>
    </row>
    <row r="4418" spans="1:10" x14ac:dyDescent="0.25">
      <c r="A4418" s="487">
        <v>94696</v>
      </c>
      <c r="B4418" s="6" t="s">
        <v>2956</v>
      </c>
      <c r="C4418" s="6" t="s">
        <v>40</v>
      </c>
      <c r="D4418" s="6" t="s">
        <v>108</v>
      </c>
      <c r="E4418" s="487">
        <v>64.89</v>
      </c>
      <c r="F4418" s="487">
        <v>15.98</v>
      </c>
      <c r="G4418" s="487">
        <v>48.91</v>
      </c>
      <c r="H4418" s="487">
        <v>0</v>
      </c>
      <c r="I4418" s="487">
        <v>0</v>
      </c>
      <c r="J4418" s="487">
        <v>0</v>
      </c>
    </row>
    <row r="4419" spans="1:10" x14ac:dyDescent="0.25">
      <c r="A4419" s="487">
        <v>94697</v>
      </c>
      <c r="B4419" s="6" t="s">
        <v>2957</v>
      </c>
      <c r="C4419" s="6" t="s">
        <v>40</v>
      </c>
      <c r="D4419" s="6" t="s">
        <v>108</v>
      </c>
      <c r="E4419" s="487">
        <v>94.47</v>
      </c>
      <c r="F4419" s="487">
        <v>15.97</v>
      </c>
      <c r="G4419" s="487">
        <v>78.5</v>
      </c>
      <c r="H4419" s="487">
        <v>0</v>
      </c>
      <c r="I4419" s="487">
        <v>0</v>
      </c>
      <c r="J4419" s="487">
        <v>0</v>
      </c>
    </row>
    <row r="4420" spans="1:10" x14ac:dyDescent="0.25">
      <c r="A4420" s="487">
        <v>94698</v>
      </c>
      <c r="B4420" s="6" t="s">
        <v>2958</v>
      </c>
      <c r="C4420" s="6" t="s">
        <v>40</v>
      </c>
      <c r="D4420" s="6" t="s">
        <v>108</v>
      </c>
      <c r="E4420" s="487">
        <v>77.89</v>
      </c>
      <c r="F4420" s="487">
        <v>15.97</v>
      </c>
      <c r="G4420" s="487">
        <v>61.92</v>
      </c>
      <c r="H4420" s="487">
        <v>0</v>
      </c>
      <c r="I4420" s="487">
        <v>0</v>
      </c>
      <c r="J4420" s="487">
        <v>0</v>
      </c>
    </row>
    <row r="4421" spans="1:10" x14ac:dyDescent="0.25">
      <c r="A4421" s="487">
        <v>94699</v>
      </c>
      <c r="B4421" s="6" t="s">
        <v>2959</v>
      </c>
      <c r="C4421" s="6" t="s">
        <v>40</v>
      </c>
      <c r="D4421" s="6" t="s">
        <v>108</v>
      </c>
      <c r="E4421" s="487">
        <v>141.57</v>
      </c>
      <c r="F4421" s="487">
        <v>28.03</v>
      </c>
      <c r="G4421" s="487">
        <v>113.54</v>
      </c>
      <c r="H4421" s="487">
        <v>0</v>
      </c>
      <c r="I4421" s="487">
        <v>0</v>
      </c>
      <c r="J4421" s="487">
        <v>0</v>
      </c>
    </row>
    <row r="4422" spans="1:10" x14ac:dyDescent="0.25">
      <c r="A4422" s="487">
        <v>94700</v>
      </c>
      <c r="B4422" s="6" t="s">
        <v>2960</v>
      </c>
      <c r="C4422" s="6" t="s">
        <v>40</v>
      </c>
      <c r="D4422" s="6" t="s">
        <v>108</v>
      </c>
      <c r="E4422" s="487">
        <v>164.29</v>
      </c>
      <c r="F4422" s="487">
        <v>28.03</v>
      </c>
      <c r="G4422" s="487">
        <v>136.26</v>
      </c>
      <c r="H4422" s="487">
        <v>0</v>
      </c>
      <c r="I4422" s="487">
        <v>0</v>
      </c>
      <c r="J4422" s="487">
        <v>0</v>
      </c>
    </row>
    <row r="4423" spans="1:10" x14ac:dyDescent="0.25">
      <c r="A4423" s="487">
        <v>94701</v>
      </c>
      <c r="B4423" s="6" t="s">
        <v>2961</v>
      </c>
      <c r="C4423" s="6" t="s">
        <v>40</v>
      </c>
      <c r="D4423" s="6" t="s">
        <v>108</v>
      </c>
      <c r="E4423" s="487">
        <v>241.66</v>
      </c>
      <c r="F4423" s="487">
        <v>28.02</v>
      </c>
      <c r="G4423" s="487">
        <v>213.64</v>
      </c>
      <c r="H4423" s="487">
        <v>0</v>
      </c>
      <c r="I4423" s="487">
        <v>0</v>
      </c>
      <c r="J4423" s="487">
        <v>0</v>
      </c>
    </row>
    <row r="4424" spans="1:10" x14ac:dyDescent="0.25">
      <c r="A4424" s="487">
        <v>94702</v>
      </c>
      <c r="B4424" s="6" t="s">
        <v>2962</v>
      </c>
      <c r="C4424" s="6" t="s">
        <v>40</v>
      </c>
      <c r="D4424" s="6" t="s">
        <v>108</v>
      </c>
      <c r="E4424" s="487">
        <v>213.41</v>
      </c>
      <c r="F4424" s="487">
        <v>28.02</v>
      </c>
      <c r="G4424" s="487">
        <v>185.39</v>
      </c>
      <c r="H4424" s="487">
        <v>0</v>
      </c>
      <c r="I4424" s="487">
        <v>0</v>
      </c>
      <c r="J4424" s="487">
        <v>0</v>
      </c>
    </row>
    <row r="4425" spans="1:10" x14ac:dyDescent="0.25">
      <c r="A4425" s="487">
        <v>94703</v>
      </c>
      <c r="B4425" s="6" t="s">
        <v>2963</v>
      </c>
      <c r="C4425" s="6" t="s">
        <v>40</v>
      </c>
      <c r="D4425" s="6" t="s">
        <v>108</v>
      </c>
      <c r="E4425" s="487">
        <v>23.01</v>
      </c>
      <c r="F4425" s="487">
        <v>5.89</v>
      </c>
      <c r="G4425" s="487">
        <v>17.12</v>
      </c>
      <c r="H4425" s="487">
        <v>0</v>
      </c>
      <c r="I4425" s="487">
        <v>0</v>
      </c>
      <c r="J4425" s="487">
        <v>0</v>
      </c>
    </row>
    <row r="4426" spans="1:10" x14ac:dyDescent="0.25">
      <c r="A4426" s="487">
        <v>94704</v>
      </c>
      <c r="B4426" s="6" t="s">
        <v>2964</v>
      </c>
      <c r="C4426" s="6" t="s">
        <v>40</v>
      </c>
      <c r="D4426" s="6" t="s">
        <v>108</v>
      </c>
      <c r="E4426" s="487">
        <v>29.96</v>
      </c>
      <c r="F4426" s="487">
        <v>5.88</v>
      </c>
      <c r="G4426" s="487">
        <v>24.08</v>
      </c>
      <c r="H4426" s="487">
        <v>0</v>
      </c>
      <c r="I4426" s="487">
        <v>0</v>
      </c>
      <c r="J4426" s="487">
        <v>0</v>
      </c>
    </row>
    <row r="4427" spans="1:10" x14ac:dyDescent="0.25">
      <c r="A4427" s="487">
        <v>94705</v>
      </c>
      <c r="B4427" s="6" t="s">
        <v>2965</v>
      </c>
      <c r="C4427" s="6" t="s">
        <v>40</v>
      </c>
      <c r="D4427" s="6" t="s">
        <v>108</v>
      </c>
      <c r="E4427" s="487">
        <v>40.25</v>
      </c>
      <c r="F4427" s="487">
        <v>5.88</v>
      </c>
      <c r="G4427" s="487">
        <v>34.369999999999997</v>
      </c>
      <c r="H4427" s="487">
        <v>0</v>
      </c>
      <c r="I4427" s="487">
        <v>0</v>
      </c>
      <c r="J4427" s="487">
        <v>0</v>
      </c>
    </row>
    <row r="4428" spans="1:10" x14ac:dyDescent="0.25">
      <c r="A4428" s="487">
        <v>94706</v>
      </c>
      <c r="B4428" s="6" t="s">
        <v>2966</v>
      </c>
      <c r="C4428" s="6" t="s">
        <v>40</v>
      </c>
      <c r="D4428" s="6" t="s">
        <v>108</v>
      </c>
      <c r="E4428" s="487">
        <v>47.87</v>
      </c>
      <c r="F4428" s="487">
        <v>7.84</v>
      </c>
      <c r="G4428" s="487">
        <v>40.03</v>
      </c>
      <c r="H4428" s="487">
        <v>0</v>
      </c>
      <c r="I4428" s="487">
        <v>0</v>
      </c>
      <c r="J4428" s="487">
        <v>0</v>
      </c>
    </row>
    <row r="4429" spans="1:10" x14ac:dyDescent="0.25">
      <c r="A4429" s="487">
        <v>94707</v>
      </c>
      <c r="B4429" s="6" t="s">
        <v>2967</v>
      </c>
      <c r="C4429" s="6" t="s">
        <v>40</v>
      </c>
      <c r="D4429" s="6" t="s">
        <v>108</v>
      </c>
      <c r="E4429" s="487">
        <v>69.760000000000005</v>
      </c>
      <c r="F4429" s="487">
        <v>7.84</v>
      </c>
      <c r="G4429" s="487">
        <v>61.92</v>
      </c>
      <c r="H4429" s="487">
        <v>0</v>
      </c>
      <c r="I4429" s="487">
        <v>0</v>
      </c>
      <c r="J4429" s="487">
        <v>0</v>
      </c>
    </row>
    <row r="4430" spans="1:10" x14ac:dyDescent="0.25">
      <c r="A4430" s="487">
        <v>94713</v>
      </c>
      <c r="B4430" s="6" t="s">
        <v>2968</v>
      </c>
      <c r="C4430" s="6" t="s">
        <v>40</v>
      </c>
      <c r="D4430" s="6" t="s">
        <v>108</v>
      </c>
      <c r="E4430" s="487">
        <v>263.95</v>
      </c>
      <c r="F4430" s="487">
        <v>13.36</v>
      </c>
      <c r="G4430" s="487">
        <v>250.59</v>
      </c>
      <c r="H4430" s="487">
        <v>0</v>
      </c>
      <c r="I4430" s="487">
        <v>0</v>
      </c>
      <c r="J4430" s="487">
        <v>0</v>
      </c>
    </row>
    <row r="4431" spans="1:10" x14ac:dyDescent="0.25">
      <c r="A4431" s="487">
        <v>94714</v>
      </c>
      <c r="B4431" s="6" t="s">
        <v>2969</v>
      </c>
      <c r="C4431" s="6" t="s">
        <v>40</v>
      </c>
      <c r="D4431" s="6" t="s">
        <v>108</v>
      </c>
      <c r="E4431" s="487">
        <v>366.48</v>
      </c>
      <c r="F4431" s="487">
        <v>13.36</v>
      </c>
      <c r="G4431" s="487">
        <v>353.12</v>
      </c>
      <c r="H4431" s="487">
        <v>0</v>
      </c>
      <c r="I4431" s="487">
        <v>0</v>
      </c>
      <c r="J4431" s="487">
        <v>0</v>
      </c>
    </row>
    <row r="4432" spans="1:10" x14ac:dyDescent="0.25">
      <c r="A4432" s="487">
        <v>94715</v>
      </c>
      <c r="B4432" s="6" t="s">
        <v>2970</v>
      </c>
      <c r="C4432" s="6" t="s">
        <v>40</v>
      </c>
      <c r="D4432" s="6" t="s">
        <v>108</v>
      </c>
      <c r="E4432" s="487">
        <v>323.8</v>
      </c>
      <c r="F4432" s="487">
        <v>13.36</v>
      </c>
      <c r="G4432" s="487">
        <v>310.44</v>
      </c>
      <c r="H4432" s="487">
        <v>0</v>
      </c>
      <c r="I4432" s="487">
        <v>0</v>
      </c>
      <c r="J4432" s="487">
        <v>0</v>
      </c>
    </row>
    <row r="4433" spans="1:10" x14ac:dyDescent="0.25">
      <c r="A4433" s="487">
        <v>94724</v>
      </c>
      <c r="B4433" s="6" t="s">
        <v>2971</v>
      </c>
      <c r="C4433" s="6" t="s">
        <v>40</v>
      </c>
      <c r="D4433" s="6" t="s">
        <v>108</v>
      </c>
      <c r="E4433" s="487">
        <v>29.53</v>
      </c>
      <c r="F4433" s="487">
        <v>3.24</v>
      </c>
      <c r="G4433" s="487">
        <v>26.29</v>
      </c>
      <c r="H4433" s="487">
        <v>0</v>
      </c>
      <c r="I4433" s="487">
        <v>0</v>
      </c>
      <c r="J4433" s="487">
        <v>0</v>
      </c>
    </row>
    <row r="4434" spans="1:10" x14ac:dyDescent="0.25">
      <c r="A4434" s="487">
        <v>94725</v>
      </c>
      <c r="B4434" s="6" t="s">
        <v>2972</v>
      </c>
      <c r="C4434" s="6" t="s">
        <v>40</v>
      </c>
      <c r="D4434" s="6" t="s">
        <v>108</v>
      </c>
      <c r="E4434" s="487">
        <v>7.25</v>
      </c>
      <c r="F4434" s="487">
        <v>3.27</v>
      </c>
      <c r="G4434" s="487">
        <v>3.98</v>
      </c>
      <c r="H4434" s="487">
        <v>0</v>
      </c>
      <c r="I4434" s="487">
        <v>0</v>
      </c>
      <c r="J4434" s="487">
        <v>0</v>
      </c>
    </row>
    <row r="4435" spans="1:10" x14ac:dyDescent="0.25">
      <c r="A4435" s="487">
        <v>94726</v>
      </c>
      <c r="B4435" s="6" t="s">
        <v>2973</v>
      </c>
      <c r="C4435" s="6" t="s">
        <v>40</v>
      </c>
      <c r="D4435" s="6" t="s">
        <v>108</v>
      </c>
      <c r="E4435" s="487">
        <v>36.729999999999997</v>
      </c>
      <c r="F4435" s="487">
        <v>3.24</v>
      </c>
      <c r="G4435" s="487">
        <v>33.49</v>
      </c>
      <c r="H4435" s="487">
        <v>0</v>
      </c>
      <c r="I4435" s="487">
        <v>0</v>
      </c>
      <c r="J4435" s="487">
        <v>0</v>
      </c>
    </row>
    <row r="4436" spans="1:10" x14ac:dyDescent="0.25">
      <c r="A4436" s="487">
        <v>94727</v>
      </c>
      <c r="B4436" s="6" t="s">
        <v>2974</v>
      </c>
      <c r="C4436" s="6" t="s">
        <v>40</v>
      </c>
      <c r="D4436" s="6" t="s">
        <v>108</v>
      </c>
      <c r="E4436" s="487">
        <v>10.55</v>
      </c>
      <c r="F4436" s="487">
        <v>3.26</v>
      </c>
      <c r="G4436" s="487">
        <v>7.29</v>
      </c>
      <c r="H4436" s="487">
        <v>0</v>
      </c>
      <c r="I4436" s="487">
        <v>0</v>
      </c>
      <c r="J4436" s="487">
        <v>0</v>
      </c>
    </row>
    <row r="4437" spans="1:10" x14ac:dyDescent="0.25">
      <c r="A4437" s="487">
        <v>94728</v>
      </c>
      <c r="B4437" s="6" t="s">
        <v>2975</v>
      </c>
      <c r="C4437" s="6" t="s">
        <v>40</v>
      </c>
      <c r="D4437" s="6" t="s">
        <v>108</v>
      </c>
      <c r="E4437" s="487">
        <v>57.69</v>
      </c>
      <c r="F4437" s="487">
        <v>4.28</v>
      </c>
      <c r="G4437" s="487">
        <v>53.41</v>
      </c>
      <c r="H4437" s="487">
        <v>0</v>
      </c>
      <c r="I4437" s="487">
        <v>0</v>
      </c>
      <c r="J4437" s="487">
        <v>0</v>
      </c>
    </row>
    <row r="4438" spans="1:10" x14ac:dyDescent="0.25">
      <c r="A4438" s="487">
        <v>94729</v>
      </c>
      <c r="B4438" s="6" t="s">
        <v>2976</v>
      </c>
      <c r="C4438" s="6" t="s">
        <v>40</v>
      </c>
      <c r="D4438" s="6" t="s">
        <v>108</v>
      </c>
      <c r="E4438" s="487">
        <v>19.57</v>
      </c>
      <c r="F4438" s="487">
        <v>4.29</v>
      </c>
      <c r="G4438" s="487">
        <v>15.28</v>
      </c>
      <c r="H4438" s="487">
        <v>0</v>
      </c>
      <c r="I4438" s="487">
        <v>0</v>
      </c>
      <c r="J4438" s="487">
        <v>0</v>
      </c>
    </row>
    <row r="4439" spans="1:10" x14ac:dyDescent="0.25">
      <c r="A4439" s="487">
        <v>94730</v>
      </c>
      <c r="B4439" s="6" t="s">
        <v>2977</v>
      </c>
      <c r="C4439" s="6" t="s">
        <v>40</v>
      </c>
      <c r="D4439" s="6" t="s">
        <v>108</v>
      </c>
      <c r="E4439" s="487">
        <v>69.239999999999995</v>
      </c>
      <c r="F4439" s="487">
        <v>4.28</v>
      </c>
      <c r="G4439" s="487">
        <v>64.959999999999994</v>
      </c>
      <c r="H4439" s="487">
        <v>0</v>
      </c>
      <c r="I4439" s="487">
        <v>0</v>
      </c>
      <c r="J4439" s="487">
        <v>0</v>
      </c>
    </row>
    <row r="4440" spans="1:10" x14ac:dyDescent="0.25">
      <c r="A4440" s="487">
        <v>94731</v>
      </c>
      <c r="B4440" s="6" t="s">
        <v>2978</v>
      </c>
      <c r="C4440" s="6" t="s">
        <v>40</v>
      </c>
      <c r="D4440" s="6" t="s">
        <v>108</v>
      </c>
      <c r="E4440" s="487">
        <v>24.7</v>
      </c>
      <c r="F4440" s="487">
        <v>4.29</v>
      </c>
      <c r="G4440" s="487">
        <v>20.41</v>
      </c>
      <c r="H4440" s="487">
        <v>0</v>
      </c>
      <c r="I4440" s="487">
        <v>0</v>
      </c>
      <c r="J4440" s="487">
        <v>0</v>
      </c>
    </row>
    <row r="4441" spans="1:10" x14ac:dyDescent="0.25">
      <c r="A4441" s="487">
        <v>94732</v>
      </c>
      <c r="B4441" s="6" t="s">
        <v>10774</v>
      </c>
      <c r="C4441" s="6" t="s">
        <v>40</v>
      </c>
      <c r="D4441" s="6" t="s">
        <v>108</v>
      </c>
      <c r="E4441" s="487">
        <v>113.21</v>
      </c>
      <c r="F4441" s="487">
        <v>7.41</v>
      </c>
      <c r="G4441" s="487">
        <v>105.8</v>
      </c>
      <c r="H4441" s="487">
        <v>0</v>
      </c>
      <c r="I4441" s="487">
        <v>0</v>
      </c>
      <c r="J4441" s="487">
        <v>0</v>
      </c>
    </row>
    <row r="4442" spans="1:10" x14ac:dyDescent="0.25">
      <c r="A4442" s="487">
        <v>94733</v>
      </c>
      <c r="B4442" s="6" t="s">
        <v>2979</v>
      </c>
      <c r="C4442" s="6" t="s">
        <v>40</v>
      </c>
      <c r="D4442" s="6" t="s">
        <v>108</v>
      </c>
      <c r="E4442" s="487">
        <v>47.14</v>
      </c>
      <c r="F4442" s="487">
        <v>7.41</v>
      </c>
      <c r="G4442" s="487">
        <v>39.729999999999997</v>
      </c>
      <c r="H4442" s="487">
        <v>0</v>
      </c>
      <c r="I4442" s="487">
        <v>0</v>
      </c>
      <c r="J4442" s="487">
        <v>0</v>
      </c>
    </row>
    <row r="4443" spans="1:10" x14ac:dyDescent="0.25">
      <c r="A4443" s="487">
        <v>94734</v>
      </c>
      <c r="B4443" s="6" t="s">
        <v>10775</v>
      </c>
      <c r="C4443" s="6" t="s">
        <v>40</v>
      </c>
      <c r="D4443" s="6" t="s">
        <v>108</v>
      </c>
      <c r="E4443" s="487">
        <v>406.9</v>
      </c>
      <c r="F4443" s="487">
        <v>7.41</v>
      </c>
      <c r="G4443" s="487">
        <v>399.49</v>
      </c>
      <c r="H4443" s="487">
        <v>0</v>
      </c>
      <c r="I4443" s="487">
        <v>0</v>
      </c>
      <c r="J4443" s="487">
        <v>0</v>
      </c>
    </row>
    <row r="4444" spans="1:10" x14ac:dyDescent="0.25">
      <c r="A4444" s="487">
        <v>94736</v>
      </c>
      <c r="B4444" s="6" t="s">
        <v>10776</v>
      </c>
      <c r="C4444" s="6" t="s">
        <v>40</v>
      </c>
      <c r="D4444" s="6" t="s">
        <v>108</v>
      </c>
      <c r="E4444" s="487">
        <v>595.95000000000005</v>
      </c>
      <c r="F4444" s="487">
        <v>14.96</v>
      </c>
      <c r="G4444" s="487">
        <v>580.99</v>
      </c>
      <c r="H4444" s="487">
        <v>0</v>
      </c>
      <c r="I4444" s="487">
        <v>0</v>
      </c>
      <c r="J4444" s="487">
        <v>0</v>
      </c>
    </row>
    <row r="4445" spans="1:10" x14ac:dyDescent="0.25">
      <c r="A4445" s="487">
        <v>94737</v>
      </c>
      <c r="B4445" s="6" t="s">
        <v>2980</v>
      </c>
      <c r="C4445" s="6" t="s">
        <v>40</v>
      </c>
      <c r="D4445" s="6" t="s">
        <v>108</v>
      </c>
      <c r="E4445" s="487">
        <v>199.06</v>
      </c>
      <c r="F4445" s="487">
        <v>14.96</v>
      </c>
      <c r="G4445" s="487">
        <v>184.1</v>
      </c>
      <c r="H4445" s="487">
        <v>0</v>
      </c>
      <c r="I4445" s="487">
        <v>0</v>
      </c>
      <c r="J4445" s="487">
        <v>0</v>
      </c>
    </row>
    <row r="4446" spans="1:10" x14ac:dyDescent="0.25">
      <c r="A4446" s="487">
        <v>94738</v>
      </c>
      <c r="B4446" s="6" t="s">
        <v>10777</v>
      </c>
      <c r="C4446" s="6" t="s">
        <v>40</v>
      </c>
      <c r="D4446" s="6" t="s">
        <v>108</v>
      </c>
      <c r="E4446" s="488">
        <v>1785.47</v>
      </c>
      <c r="F4446" s="487">
        <v>14.96</v>
      </c>
      <c r="G4446" s="488">
        <v>1770.51</v>
      </c>
      <c r="H4446" s="487">
        <v>0</v>
      </c>
      <c r="I4446" s="487">
        <v>0</v>
      </c>
      <c r="J4446" s="487">
        <v>0</v>
      </c>
    </row>
    <row r="4447" spans="1:10" x14ac:dyDescent="0.25">
      <c r="A4447" s="487">
        <v>94739</v>
      </c>
      <c r="B4447" s="6" t="s">
        <v>10778</v>
      </c>
      <c r="C4447" s="6" t="s">
        <v>40</v>
      </c>
      <c r="D4447" s="6" t="s">
        <v>108</v>
      </c>
      <c r="E4447" s="487">
        <v>228.18</v>
      </c>
      <c r="F4447" s="487">
        <v>14.96</v>
      </c>
      <c r="G4447" s="487">
        <v>213.22</v>
      </c>
      <c r="H4447" s="487">
        <v>0</v>
      </c>
      <c r="I4447" s="487">
        <v>0</v>
      </c>
      <c r="J4447" s="487">
        <v>0</v>
      </c>
    </row>
    <row r="4448" spans="1:10" x14ac:dyDescent="0.25">
      <c r="A4448" s="487">
        <v>94740</v>
      </c>
      <c r="B4448" s="6" t="s">
        <v>2981</v>
      </c>
      <c r="C4448" s="6" t="s">
        <v>40</v>
      </c>
      <c r="D4448" s="6" t="s">
        <v>108</v>
      </c>
      <c r="E4448" s="487">
        <v>11.38</v>
      </c>
      <c r="F4448" s="487">
        <v>4.87</v>
      </c>
      <c r="G4448" s="487">
        <v>6.51</v>
      </c>
      <c r="H4448" s="487">
        <v>0</v>
      </c>
      <c r="I4448" s="487">
        <v>0</v>
      </c>
      <c r="J4448" s="487">
        <v>0</v>
      </c>
    </row>
    <row r="4449" spans="1:10" x14ac:dyDescent="0.25">
      <c r="A4449" s="487">
        <v>94741</v>
      </c>
      <c r="B4449" s="6" t="s">
        <v>2982</v>
      </c>
      <c r="C4449" s="6" t="s">
        <v>40</v>
      </c>
      <c r="D4449" s="6" t="s">
        <v>108</v>
      </c>
      <c r="E4449" s="487">
        <v>14.61</v>
      </c>
      <c r="F4449" s="487">
        <v>4.8600000000000003</v>
      </c>
      <c r="G4449" s="487">
        <v>9.75</v>
      </c>
      <c r="H4449" s="487">
        <v>0</v>
      </c>
      <c r="I4449" s="487">
        <v>0</v>
      </c>
      <c r="J4449" s="487">
        <v>0</v>
      </c>
    </row>
    <row r="4450" spans="1:10" x14ac:dyDescent="0.25">
      <c r="A4450" s="487">
        <v>94742</v>
      </c>
      <c r="B4450" s="6" t="s">
        <v>2983</v>
      </c>
      <c r="C4450" s="6" t="s">
        <v>40</v>
      </c>
      <c r="D4450" s="6" t="s">
        <v>108</v>
      </c>
      <c r="E4450" s="487">
        <v>16.87</v>
      </c>
      <c r="F4450" s="487">
        <v>4.8600000000000003</v>
      </c>
      <c r="G4450" s="487">
        <v>12.01</v>
      </c>
      <c r="H4450" s="487">
        <v>0</v>
      </c>
      <c r="I4450" s="487">
        <v>0</v>
      </c>
      <c r="J4450" s="487">
        <v>0</v>
      </c>
    </row>
    <row r="4451" spans="1:10" x14ac:dyDescent="0.25">
      <c r="A4451" s="487">
        <v>94743</v>
      </c>
      <c r="B4451" s="6" t="s">
        <v>2984</v>
      </c>
      <c r="C4451" s="6" t="s">
        <v>40</v>
      </c>
      <c r="D4451" s="6" t="s">
        <v>108</v>
      </c>
      <c r="E4451" s="487">
        <v>21.72</v>
      </c>
      <c r="F4451" s="487">
        <v>4.8499999999999996</v>
      </c>
      <c r="G4451" s="487">
        <v>16.87</v>
      </c>
      <c r="H4451" s="487">
        <v>0</v>
      </c>
      <c r="I4451" s="487">
        <v>0</v>
      </c>
      <c r="J4451" s="487">
        <v>0</v>
      </c>
    </row>
    <row r="4452" spans="1:10" x14ac:dyDescent="0.25">
      <c r="A4452" s="487">
        <v>94744</v>
      </c>
      <c r="B4452" s="6" t="s">
        <v>2985</v>
      </c>
      <c r="C4452" s="6" t="s">
        <v>40</v>
      </c>
      <c r="D4452" s="6" t="s">
        <v>108</v>
      </c>
      <c r="E4452" s="487">
        <v>27.45</v>
      </c>
      <c r="F4452" s="487">
        <v>6.38</v>
      </c>
      <c r="G4452" s="487">
        <v>21.07</v>
      </c>
      <c r="H4452" s="487">
        <v>0</v>
      </c>
      <c r="I4452" s="487">
        <v>0</v>
      </c>
      <c r="J4452" s="487">
        <v>0</v>
      </c>
    </row>
    <row r="4453" spans="1:10" x14ac:dyDescent="0.25">
      <c r="A4453" s="487">
        <v>94746</v>
      </c>
      <c r="B4453" s="6" t="s">
        <v>2986</v>
      </c>
      <c r="C4453" s="6" t="s">
        <v>40</v>
      </c>
      <c r="D4453" s="6" t="s">
        <v>108</v>
      </c>
      <c r="E4453" s="487">
        <v>37.54</v>
      </c>
      <c r="F4453" s="487">
        <v>6.38</v>
      </c>
      <c r="G4453" s="487">
        <v>31.16</v>
      </c>
      <c r="H4453" s="487">
        <v>0</v>
      </c>
      <c r="I4453" s="487">
        <v>0</v>
      </c>
      <c r="J4453" s="487">
        <v>0</v>
      </c>
    </row>
    <row r="4454" spans="1:10" x14ac:dyDescent="0.25">
      <c r="A4454" s="487">
        <v>94748</v>
      </c>
      <c r="B4454" s="6" t="s">
        <v>2987</v>
      </c>
      <c r="C4454" s="6" t="s">
        <v>40</v>
      </c>
      <c r="D4454" s="6" t="s">
        <v>108</v>
      </c>
      <c r="E4454" s="487">
        <v>88.54</v>
      </c>
      <c r="F4454" s="487">
        <v>11.1</v>
      </c>
      <c r="G4454" s="487">
        <v>77.44</v>
      </c>
      <c r="H4454" s="487">
        <v>0</v>
      </c>
      <c r="I4454" s="487">
        <v>0</v>
      </c>
      <c r="J4454" s="487">
        <v>0</v>
      </c>
    </row>
    <row r="4455" spans="1:10" x14ac:dyDescent="0.25">
      <c r="A4455" s="487">
        <v>94750</v>
      </c>
      <c r="B4455" s="6" t="s">
        <v>2988</v>
      </c>
      <c r="C4455" s="6" t="s">
        <v>40</v>
      </c>
      <c r="D4455" s="6" t="s">
        <v>108</v>
      </c>
      <c r="E4455" s="487">
        <v>173.09</v>
      </c>
      <c r="F4455" s="487">
        <v>11.1</v>
      </c>
      <c r="G4455" s="487">
        <v>161.99</v>
      </c>
      <c r="H4455" s="487">
        <v>0</v>
      </c>
      <c r="I4455" s="487">
        <v>0</v>
      </c>
      <c r="J4455" s="487">
        <v>0</v>
      </c>
    </row>
    <row r="4456" spans="1:10" x14ac:dyDescent="0.25">
      <c r="A4456" s="487">
        <v>94752</v>
      </c>
      <c r="B4456" s="6" t="s">
        <v>2989</v>
      </c>
      <c r="C4456" s="6" t="s">
        <v>40</v>
      </c>
      <c r="D4456" s="6" t="s">
        <v>108</v>
      </c>
      <c r="E4456" s="487">
        <v>211.7</v>
      </c>
      <c r="F4456" s="487">
        <v>22.47</v>
      </c>
      <c r="G4456" s="487">
        <v>189.23</v>
      </c>
      <c r="H4456" s="487">
        <v>0</v>
      </c>
      <c r="I4456" s="487">
        <v>0</v>
      </c>
      <c r="J4456" s="487">
        <v>0</v>
      </c>
    </row>
    <row r="4457" spans="1:10" x14ac:dyDescent="0.25">
      <c r="A4457" s="487">
        <v>94754</v>
      </c>
      <c r="B4457" s="6" t="s">
        <v>10779</v>
      </c>
      <c r="C4457" s="6" t="s">
        <v>40</v>
      </c>
      <c r="D4457" s="6" t="s">
        <v>108</v>
      </c>
      <c r="E4457" s="487">
        <v>283.52</v>
      </c>
      <c r="F4457" s="487">
        <v>22.47</v>
      </c>
      <c r="G4457" s="487">
        <v>261.05</v>
      </c>
      <c r="H4457" s="487">
        <v>0</v>
      </c>
      <c r="I4457" s="487">
        <v>0</v>
      </c>
      <c r="J4457" s="487">
        <v>0</v>
      </c>
    </row>
    <row r="4458" spans="1:10" x14ac:dyDescent="0.25">
      <c r="A4458" s="487">
        <v>94756</v>
      </c>
      <c r="B4458" s="6" t="s">
        <v>2990</v>
      </c>
      <c r="C4458" s="6" t="s">
        <v>40</v>
      </c>
      <c r="D4458" s="6" t="s">
        <v>108</v>
      </c>
      <c r="E4458" s="487">
        <v>14.26</v>
      </c>
      <c r="F4458" s="487">
        <v>6.48</v>
      </c>
      <c r="G4458" s="487">
        <v>7.78</v>
      </c>
      <c r="H4458" s="487">
        <v>0</v>
      </c>
      <c r="I4458" s="487">
        <v>0</v>
      </c>
      <c r="J4458" s="487">
        <v>0</v>
      </c>
    </row>
    <row r="4459" spans="1:10" x14ac:dyDescent="0.25">
      <c r="A4459" s="487">
        <v>94757</v>
      </c>
      <c r="B4459" s="6" t="s">
        <v>2991</v>
      </c>
      <c r="C4459" s="6" t="s">
        <v>40</v>
      </c>
      <c r="D4459" s="6" t="s">
        <v>108</v>
      </c>
      <c r="E4459" s="487">
        <v>19.77</v>
      </c>
      <c r="F4459" s="487">
        <v>6.47</v>
      </c>
      <c r="G4459" s="487">
        <v>13.3</v>
      </c>
      <c r="H4459" s="487">
        <v>0</v>
      </c>
      <c r="I4459" s="487">
        <v>0</v>
      </c>
      <c r="J4459" s="487">
        <v>0</v>
      </c>
    </row>
    <row r="4460" spans="1:10" x14ac:dyDescent="0.25">
      <c r="A4460" s="487">
        <v>94758</v>
      </c>
      <c r="B4460" s="6" t="s">
        <v>2992</v>
      </c>
      <c r="C4460" s="6" t="s">
        <v>40</v>
      </c>
      <c r="D4460" s="6" t="s">
        <v>108</v>
      </c>
      <c r="E4460" s="487">
        <v>53.72</v>
      </c>
      <c r="F4460" s="487">
        <v>8.5</v>
      </c>
      <c r="G4460" s="487">
        <v>45.22</v>
      </c>
      <c r="H4460" s="487">
        <v>0</v>
      </c>
      <c r="I4460" s="487">
        <v>0</v>
      </c>
      <c r="J4460" s="487">
        <v>0</v>
      </c>
    </row>
    <row r="4461" spans="1:10" x14ac:dyDescent="0.25">
      <c r="A4461" s="487">
        <v>94759</v>
      </c>
      <c r="B4461" s="6" t="s">
        <v>2993</v>
      </c>
      <c r="C4461" s="6" t="s">
        <v>40</v>
      </c>
      <c r="D4461" s="6" t="s">
        <v>108</v>
      </c>
      <c r="E4461" s="487">
        <v>65.66</v>
      </c>
      <c r="F4461" s="487">
        <v>8.5</v>
      </c>
      <c r="G4461" s="487">
        <v>57.16</v>
      </c>
      <c r="H4461" s="487">
        <v>0</v>
      </c>
      <c r="I4461" s="487">
        <v>0</v>
      </c>
      <c r="J4461" s="487">
        <v>0</v>
      </c>
    </row>
    <row r="4462" spans="1:10" x14ac:dyDescent="0.25">
      <c r="A4462" s="487">
        <v>94760</v>
      </c>
      <c r="B4462" s="6" t="s">
        <v>2994</v>
      </c>
      <c r="C4462" s="6" t="s">
        <v>40</v>
      </c>
      <c r="D4462" s="6" t="s">
        <v>108</v>
      </c>
      <c r="E4462" s="487">
        <v>110.17</v>
      </c>
      <c r="F4462" s="487">
        <v>14.79</v>
      </c>
      <c r="G4462" s="487">
        <v>95.38</v>
      </c>
      <c r="H4462" s="487">
        <v>0</v>
      </c>
      <c r="I4462" s="487">
        <v>0</v>
      </c>
      <c r="J4462" s="487">
        <v>0</v>
      </c>
    </row>
    <row r="4463" spans="1:10" x14ac:dyDescent="0.25">
      <c r="A4463" s="487">
        <v>94761</v>
      </c>
      <c r="B4463" s="6" t="s">
        <v>2995</v>
      </c>
      <c r="C4463" s="6" t="s">
        <v>40</v>
      </c>
      <c r="D4463" s="6" t="s">
        <v>108</v>
      </c>
      <c r="E4463" s="487">
        <v>231.72</v>
      </c>
      <c r="F4463" s="487">
        <v>14.79</v>
      </c>
      <c r="G4463" s="487">
        <v>216.93</v>
      </c>
      <c r="H4463" s="487">
        <v>0</v>
      </c>
      <c r="I4463" s="487">
        <v>0</v>
      </c>
      <c r="J4463" s="487">
        <v>0</v>
      </c>
    </row>
    <row r="4464" spans="1:10" x14ac:dyDescent="0.25">
      <c r="A4464" s="487">
        <v>94762</v>
      </c>
      <c r="B4464" s="6" t="s">
        <v>2996</v>
      </c>
      <c r="C4464" s="6" t="s">
        <v>40</v>
      </c>
      <c r="D4464" s="6" t="s">
        <v>108</v>
      </c>
      <c r="E4464" s="487">
        <v>285.52</v>
      </c>
      <c r="F4464" s="487">
        <v>29.93</v>
      </c>
      <c r="G4464" s="487">
        <v>255.59</v>
      </c>
      <c r="H4464" s="487">
        <v>0</v>
      </c>
      <c r="I4464" s="487">
        <v>0</v>
      </c>
      <c r="J4464" s="487">
        <v>0</v>
      </c>
    </row>
    <row r="4465" spans="1:10" x14ac:dyDescent="0.25">
      <c r="A4465" s="487">
        <v>94763</v>
      </c>
      <c r="B4465" s="6" t="s">
        <v>10780</v>
      </c>
      <c r="C4465" s="6" t="s">
        <v>40</v>
      </c>
      <c r="D4465" s="6" t="s">
        <v>108</v>
      </c>
      <c r="E4465" s="487">
        <v>346.77</v>
      </c>
      <c r="F4465" s="487">
        <v>29.93</v>
      </c>
      <c r="G4465" s="487">
        <v>316.83999999999997</v>
      </c>
      <c r="H4465" s="487">
        <v>0</v>
      </c>
      <c r="I4465" s="487">
        <v>0</v>
      </c>
      <c r="J4465" s="487">
        <v>0</v>
      </c>
    </row>
    <row r="4466" spans="1:10" x14ac:dyDescent="0.25">
      <c r="A4466" s="487">
        <v>94764</v>
      </c>
      <c r="B4466" s="6" t="s">
        <v>10781</v>
      </c>
      <c r="C4466" s="6" t="s">
        <v>40</v>
      </c>
      <c r="D4466" s="6" t="s">
        <v>108</v>
      </c>
      <c r="E4466" s="487">
        <v>40.58</v>
      </c>
      <c r="F4466" s="487">
        <v>6.63</v>
      </c>
      <c r="G4466" s="487">
        <v>33.950000000000003</v>
      </c>
      <c r="H4466" s="487">
        <v>0</v>
      </c>
      <c r="I4466" s="487">
        <v>0</v>
      </c>
      <c r="J4466" s="487">
        <v>0</v>
      </c>
    </row>
    <row r="4467" spans="1:10" x14ac:dyDescent="0.25">
      <c r="A4467" s="487">
        <v>94765</v>
      </c>
      <c r="B4467" s="6" t="s">
        <v>10782</v>
      </c>
      <c r="C4467" s="6" t="s">
        <v>40</v>
      </c>
      <c r="D4467" s="6" t="s">
        <v>108</v>
      </c>
      <c r="E4467" s="487">
        <v>44.06</v>
      </c>
      <c r="F4467" s="487">
        <v>6.63</v>
      </c>
      <c r="G4467" s="487">
        <v>37.43</v>
      </c>
      <c r="H4467" s="487">
        <v>0</v>
      </c>
      <c r="I4467" s="487">
        <v>0</v>
      </c>
      <c r="J4467" s="487">
        <v>0</v>
      </c>
    </row>
    <row r="4468" spans="1:10" x14ac:dyDescent="0.25">
      <c r="A4468" s="487">
        <v>94766</v>
      </c>
      <c r="B4468" s="6" t="s">
        <v>10783</v>
      </c>
      <c r="C4468" s="6" t="s">
        <v>40</v>
      </c>
      <c r="D4468" s="6" t="s">
        <v>108</v>
      </c>
      <c r="E4468" s="487">
        <v>48.68</v>
      </c>
      <c r="F4468" s="487">
        <v>6.63</v>
      </c>
      <c r="G4468" s="487">
        <v>42.05</v>
      </c>
      <c r="H4468" s="487">
        <v>0</v>
      </c>
      <c r="I4468" s="487">
        <v>0</v>
      </c>
      <c r="J4468" s="487">
        <v>0</v>
      </c>
    </row>
    <row r="4469" spans="1:10" x14ac:dyDescent="0.25">
      <c r="A4469" s="487">
        <v>94767</v>
      </c>
      <c r="B4469" s="6" t="s">
        <v>10784</v>
      </c>
      <c r="C4469" s="6" t="s">
        <v>40</v>
      </c>
      <c r="D4469" s="6" t="s">
        <v>108</v>
      </c>
      <c r="E4469" s="487">
        <v>72.099999999999994</v>
      </c>
      <c r="F4469" s="487">
        <v>6.63</v>
      </c>
      <c r="G4469" s="487">
        <v>65.47</v>
      </c>
      <c r="H4469" s="487">
        <v>0</v>
      </c>
      <c r="I4469" s="487">
        <v>0</v>
      </c>
      <c r="J4469" s="487">
        <v>0</v>
      </c>
    </row>
    <row r="4470" spans="1:10" x14ac:dyDescent="0.25">
      <c r="A4470" s="487">
        <v>94768</v>
      </c>
      <c r="B4470" s="6" t="s">
        <v>10785</v>
      </c>
      <c r="C4470" s="6" t="s">
        <v>40</v>
      </c>
      <c r="D4470" s="6" t="s">
        <v>108</v>
      </c>
      <c r="E4470" s="487">
        <v>81.19</v>
      </c>
      <c r="F4470" s="487">
        <v>6.63</v>
      </c>
      <c r="G4470" s="487">
        <v>74.56</v>
      </c>
      <c r="H4470" s="487">
        <v>0</v>
      </c>
      <c r="I4470" s="487">
        <v>0</v>
      </c>
      <c r="J4470" s="487">
        <v>0</v>
      </c>
    </row>
    <row r="4471" spans="1:10" x14ac:dyDescent="0.25">
      <c r="A4471" s="487">
        <v>94769</v>
      </c>
      <c r="B4471" s="6" t="s">
        <v>10786</v>
      </c>
      <c r="C4471" s="6" t="s">
        <v>40</v>
      </c>
      <c r="D4471" s="6" t="s">
        <v>108</v>
      </c>
      <c r="E4471" s="487">
        <v>111.46</v>
      </c>
      <c r="F4471" s="487">
        <v>8.83</v>
      </c>
      <c r="G4471" s="487">
        <v>102.63</v>
      </c>
      <c r="H4471" s="487">
        <v>0</v>
      </c>
      <c r="I4471" s="487">
        <v>0</v>
      </c>
      <c r="J4471" s="487">
        <v>0</v>
      </c>
    </row>
    <row r="4472" spans="1:10" x14ac:dyDescent="0.25">
      <c r="A4472" s="487">
        <v>94770</v>
      </c>
      <c r="B4472" s="6" t="s">
        <v>10787</v>
      </c>
      <c r="C4472" s="6" t="s">
        <v>40</v>
      </c>
      <c r="D4472" s="6" t="s">
        <v>108</v>
      </c>
      <c r="E4472" s="487">
        <v>46.27</v>
      </c>
      <c r="F4472" s="487">
        <v>11.29</v>
      </c>
      <c r="G4472" s="487">
        <v>34.979999999999997</v>
      </c>
      <c r="H4472" s="487">
        <v>0</v>
      </c>
      <c r="I4472" s="487">
        <v>0</v>
      </c>
      <c r="J4472" s="487">
        <v>0</v>
      </c>
    </row>
    <row r="4473" spans="1:10" x14ac:dyDescent="0.25">
      <c r="A4473" s="487">
        <v>94771</v>
      </c>
      <c r="B4473" s="6" t="s">
        <v>10788</v>
      </c>
      <c r="C4473" s="6" t="s">
        <v>40</v>
      </c>
      <c r="D4473" s="6" t="s">
        <v>108</v>
      </c>
      <c r="E4473" s="487">
        <v>49.75</v>
      </c>
      <c r="F4473" s="487">
        <v>11.29</v>
      </c>
      <c r="G4473" s="487">
        <v>38.46</v>
      </c>
      <c r="H4473" s="487">
        <v>0</v>
      </c>
      <c r="I4473" s="487">
        <v>0</v>
      </c>
      <c r="J4473" s="487">
        <v>0</v>
      </c>
    </row>
    <row r="4474" spans="1:10" x14ac:dyDescent="0.25">
      <c r="A4474" s="487">
        <v>94772</v>
      </c>
      <c r="B4474" s="6" t="s">
        <v>10789</v>
      </c>
      <c r="C4474" s="6" t="s">
        <v>40</v>
      </c>
      <c r="D4474" s="6" t="s">
        <v>108</v>
      </c>
      <c r="E4474" s="487">
        <v>54.37</v>
      </c>
      <c r="F4474" s="487">
        <v>11.29</v>
      </c>
      <c r="G4474" s="487">
        <v>43.08</v>
      </c>
      <c r="H4474" s="487">
        <v>0</v>
      </c>
      <c r="I4474" s="487">
        <v>0</v>
      </c>
      <c r="J4474" s="487">
        <v>0</v>
      </c>
    </row>
    <row r="4475" spans="1:10" x14ac:dyDescent="0.25">
      <c r="A4475" s="487">
        <v>94773</v>
      </c>
      <c r="B4475" s="6" t="s">
        <v>10790</v>
      </c>
      <c r="C4475" s="6" t="s">
        <v>40</v>
      </c>
      <c r="D4475" s="6" t="s">
        <v>108</v>
      </c>
      <c r="E4475" s="487">
        <v>77.790000000000006</v>
      </c>
      <c r="F4475" s="487">
        <v>11.28</v>
      </c>
      <c r="G4475" s="487">
        <v>66.510000000000005</v>
      </c>
      <c r="H4475" s="487">
        <v>0</v>
      </c>
      <c r="I4475" s="487">
        <v>0</v>
      </c>
      <c r="J4475" s="487">
        <v>0</v>
      </c>
    </row>
    <row r="4476" spans="1:10" x14ac:dyDescent="0.25">
      <c r="A4476" s="487">
        <v>94774</v>
      </c>
      <c r="B4476" s="6" t="s">
        <v>10791</v>
      </c>
      <c r="C4476" s="6" t="s">
        <v>40</v>
      </c>
      <c r="D4476" s="6" t="s">
        <v>108</v>
      </c>
      <c r="E4476" s="487">
        <v>86.88</v>
      </c>
      <c r="F4476" s="487">
        <v>11.28</v>
      </c>
      <c r="G4476" s="487">
        <v>75.599999999999994</v>
      </c>
      <c r="H4476" s="487">
        <v>0</v>
      </c>
      <c r="I4476" s="487">
        <v>0</v>
      </c>
      <c r="J4476" s="487">
        <v>0</v>
      </c>
    </row>
    <row r="4477" spans="1:10" x14ac:dyDescent="0.25">
      <c r="A4477" s="487">
        <v>94775</v>
      </c>
      <c r="B4477" s="6" t="s">
        <v>10792</v>
      </c>
      <c r="C4477" s="6" t="s">
        <v>40</v>
      </c>
      <c r="D4477" s="6" t="s">
        <v>108</v>
      </c>
      <c r="E4477" s="487">
        <v>119</v>
      </c>
      <c r="F4477" s="487">
        <v>15.01</v>
      </c>
      <c r="G4477" s="487">
        <v>103.99</v>
      </c>
      <c r="H4477" s="487">
        <v>0</v>
      </c>
      <c r="I4477" s="487">
        <v>0</v>
      </c>
      <c r="J4477" s="487">
        <v>0</v>
      </c>
    </row>
    <row r="4478" spans="1:10" x14ac:dyDescent="0.25">
      <c r="A4478" s="487">
        <v>94783</v>
      </c>
      <c r="B4478" s="6" t="s">
        <v>2997</v>
      </c>
      <c r="C4478" s="6" t="s">
        <v>40</v>
      </c>
      <c r="D4478" s="6" t="s">
        <v>108</v>
      </c>
      <c r="E4478" s="487">
        <v>21.9</v>
      </c>
      <c r="F4478" s="487">
        <v>5.89</v>
      </c>
      <c r="G4478" s="487">
        <v>16.010000000000002</v>
      </c>
      <c r="H4478" s="487">
        <v>0</v>
      </c>
      <c r="I4478" s="487">
        <v>0</v>
      </c>
      <c r="J4478" s="487">
        <v>0</v>
      </c>
    </row>
    <row r="4479" spans="1:10" x14ac:dyDescent="0.25">
      <c r="A4479" s="487">
        <v>94785</v>
      </c>
      <c r="B4479" s="6" t="s">
        <v>2998</v>
      </c>
      <c r="C4479" s="6" t="s">
        <v>40</v>
      </c>
      <c r="D4479" s="6" t="s">
        <v>108</v>
      </c>
      <c r="E4479" s="487">
        <v>26.43</v>
      </c>
      <c r="F4479" s="487">
        <v>10.029999999999999</v>
      </c>
      <c r="G4479" s="487">
        <v>16.399999999999999</v>
      </c>
      <c r="H4479" s="487">
        <v>0</v>
      </c>
      <c r="I4479" s="487">
        <v>0</v>
      </c>
      <c r="J4479" s="487">
        <v>0</v>
      </c>
    </row>
    <row r="4480" spans="1:10" x14ac:dyDescent="0.25">
      <c r="A4480" s="487">
        <v>94789</v>
      </c>
      <c r="B4480" s="6" t="s">
        <v>2999</v>
      </c>
      <c r="C4480" s="6" t="s">
        <v>40</v>
      </c>
      <c r="D4480" s="6" t="s">
        <v>108</v>
      </c>
      <c r="E4480" s="487">
        <v>252.36</v>
      </c>
      <c r="F4480" s="487">
        <v>13.36</v>
      </c>
      <c r="G4480" s="487">
        <v>239</v>
      </c>
      <c r="H4480" s="487">
        <v>0</v>
      </c>
      <c r="I4480" s="487">
        <v>0</v>
      </c>
      <c r="J4480" s="487">
        <v>0</v>
      </c>
    </row>
    <row r="4481" spans="1:10" x14ac:dyDescent="0.25">
      <c r="A4481" s="487">
        <v>94790</v>
      </c>
      <c r="B4481" s="6" t="s">
        <v>3000</v>
      </c>
      <c r="C4481" s="6" t="s">
        <v>40</v>
      </c>
      <c r="D4481" s="6" t="s">
        <v>108</v>
      </c>
      <c r="E4481" s="487">
        <v>347.02</v>
      </c>
      <c r="F4481" s="487">
        <v>13.36</v>
      </c>
      <c r="G4481" s="487">
        <v>333.66</v>
      </c>
      <c r="H4481" s="487">
        <v>0</v>
      </c>
      <c r="I4481" s="487">
        <v>0</v>
      </c>
      <c r="J4481" s="487">
        <v>0</v>
      </c>
    </row>
    <row r="4482" spans="1:10" x14ac:dyDescent="0.25">
      <c r="A4482" s="487">
        <v>94791</v>
      </c>
      <c r="B4482" s="6" t="s">
        <v>3001</v>
      </c>
      <c r="C4482" s="6" t="s">
        <v>40</v>
      </c>
      <c r="D4482" s="6" t="s">
        <v>108</v>
      </c>
      <c r="E4482" s="487">
        <v>456.72</v>
      </c>
      <c r="F4482" s="487">
        <v>13.36</v>
      </c>
      <c r="G4482" s="487">
        <v>443.36</v>
      </c>
      <c r="H4482" s="487">
        <v>0</v>
      </c>
      <c r="I4482" s="487">
        <v>0</v>
      </c>
      <c r="J4482" s="487">
        <v>0</v>
      </c>
    </row>
    <row r="4483" spans="1:10" x14ac:dyDescent="0.25">
      <c r="A4483" s="487">
        <v>94863</v>
      </c>
      <c r="B4483" s="6" t="s">
        <v>3002</v>
      </c>
      <c r="C4483" s="6" t="s">
        <v>40</v>
      </c>
      <c r="D4483" s="6" t="s">
        <v>108</v>
      </c>
      <c r="E4483" s="487">
        <v>166.15</v>
      </c>
      <c r="F4483" s="487">
        <v>7.41</v>
      </c>
      <c r="G4483" s="487">
        <v>158.74</v>
      </c>
      <c r="H4483" s="487">
        <v>0</v>
      </c>
      <c r="I4483" s="487">
        <v>0</v>
      </c>
      <c r="J4483" s="487">
        <v>0</v>
      </c>
    </row>
    <row r="4484" spans="1:10" x14ac:dyDescent="0.25">
      <c r="A4484" s="487">
        <v>95237</v>
      </c>
      <c r="B4484" s="6" t="s">
        <v>10793</v>
      </c>
      <c r="C4484" s="6" t="s">
        <v>40</v>
      </c>
      <c r="D4484" s="6" t="s">
        <v>108</v>
      </c>
      <c r="E4484" s="487">
        <v>26.14</v>
      </c>
      <c r="F4484" s="487">
        <v>4.3</v>
      </c>
      <c r="G4484" s="487">
        <v>21.84</v>
      </c>
      <c r="H4484" s="487">
        <v>0</v>
      </c>
      <c r="I4484" s="487">
        <v>0</v>
      </c>
      <c r="J4484" s="487">
        <v>0</v>
      </c>
    </row>
    <row r="4485" spans="1:10" x14ac:dyDescent="0.25">
      <c r="A4485" s="487">
        <v>95693</v>
      </c>
      <c r="B4485" s="6" t="s">
        <v>10794</v>
      </c>
      <c r="C4485" s="6" t="s">
        <v>40</v>
      </c>
      <c r="D4485" s="6" t="s">
        <v>108</v>
      </c>
      <c r="E4485" s="487">
        <v>56.71</v>
      </c>
      <c r="F4485" s="487">
        <v>10.42</v>
      </c>
      <c r="G4485" s="487">
        <v>46.29</v>
      </c>
      <c r="H4485" s="487">
        <v>0</v>
      </c>
      <c r="I4485" s="487">
        <v>0</v>
      </c>
      <c r="J4485" s="487">
        <v>0</v>
      </c>
    </row>
    <row r="4486" spans="1:10" x14ac:dyDescent="0.25">
      <c r="A4486" s="487">
        <v>95694</v>
      </c>
      <c r="B4486" s="6" t="s">
        <v>10795</v>
      </c>
      <c r="C4486" s="6" t="s">
        <v>40</v>
      </c>
      <c r="D4486" s="6" t="s">
        <v>108</v>
      </c>
      <c r="E4486" s="487">
        <v>58.87</v>
      </c>
      <c r="F4486" s="487">
        <v>5.57</v>
      </c>
      <c r="G4486" s="487">
        <v>53.3</v>
      </c>
      <c r="H4486" s="487">
        <v>0</v>
      </c>
      <c r="I4486" s="487">
        <v>0</v>
      </c>
      <c r="J4486" s="487">
        <v>0</v>
      </c>
    </row>
    <row r="4487" spans="1:10" x14ac:dyDescent="0.25">
      <c r="A4487" s="487">
        <v>95695</v>
      </c>
      <c r="B4487" s="6" t="s">
        <v>10796</v>
      </c>
      <c r="C4487" s="6" t="s">
        <v>40</v>
      </c>
      <c r="D4487" s="6" t="s">
        <v>108</v>
      </c>
      <c r="E4487" s="487">
        <v>66.52</v>
      </c>
      <c r="F4487" s="487">
        <v>11.83</v>
      </c>
      <c r="G4487" s="487">
        <v>54.69</v>
      </c>
      <c r="H4487" s="487">
        <v>0</v>
      </c>
      <c r="I4487" s="487">
        <v>0</v>
      </c>
      <c r="J4487" s="487">
        <v>0</v>
      </c>
    </row>
    <row r="4488" spans="1:10" x14ac:dyDescent="0.25">
      <c r="A4488" s="487">
        <v>95696</v>
      </c>
      <c r="B4488" s="6" t="s">
        <v>3003</v>
      </c>
      <c r="C4488" s="6" t="s">
        <v>40</v>
      </c>
      <c r="D4488" s="6" t="s">
        <v>108</v>
      </c>
      <c r="E4488" s="487">
        <v>35.06</v>
      </c>
      <c r="F4488" s="487">
        <v>3.02</v>
      </c>
      <c r="G4488" s="487">
        <v>32.04</v>
      </c>
      <c r="H4488" s="487">
        <v>0</v>
      </c>
      <c r="I4488" s="487">
        <v>0</v>
      </c>
      <c r="J4488" s="487">
        <v>0</v>
      </c>
    </row>
    <row r="4489" spans="1:10" x14ac:dyDescent="0.25">
      <c r="A4489" s="487">
        <v>96637</v>
      </c>
      <c r="B4489" s="6" t="s">
        <v>10797</v>
      </c>
      <c r="C4489" s="6" t="s">
        <v>40</v>
      </c>
      <c r="D4489" s="6" t="s">
        <v>108</v>
      </c>
      <c r="E4489" s="487">
        <v>16.440000000000001</v>
      </c>
      <c r="F4489" s="487">
        <v>11.34</v>
      </c>
      <c r="G4489" s="487">
        <v>4.9800000000000004</v>
      </c>
      <c r="H4489" s="487">
        <v>0.02</v>
      </c>
      <c r="I4489" s="487">
        <v>0</v>
      </c>
      <c r="J4489" s="487">
        <v>0.1</v>
      </c>
    </row>
    <row r="4490" spans="1:10" x14ac:dyDescent="0.25">
      <c r="A4490" s="487">
        <v>96638</v>
      </c>
      <c r="B4490" s="6" t="s">
        <v>10798</v>
      </c>
      <c r="C4490" s="6" t="s">
        <v>40</v>
      </c>
      <c r="D4490" s="6" t="s">
        <v>108</v>
      </c>
      <c r="E4490" s="487">
        <v>16.829999999999998</v>
      </c>
      <c r="F4490" s="487">
        <v>11.34</v>
      </c>
      <c r="G4490" s="487">
        <v>5.37</v>
      </c>
      <c r="H4490" s="487">
        <v>0.02</v>
      </c>
      <c r="I4490" s="487">
        <v>0</v>
      </c>
      <c r="J4490" s="487">
        <v>0.1</v>
      </c>
    </row>
    <row r="4491" spans="1:10" x14ac:dyDescent="0.25">
      <c r="A4491" s="487">
        <v>96639</v>
      </c>
      <c r="B4491" s="6" t="s">
        <v>10799</v>
      </c>
      <c r="C4491" s="6" t="s">
        <v>40</v>
      </c>
      <c r="D4491" s="6" t="s">
        <v>108</v>
      </c>
      <c r="E4491" s="487">
        <v>11.42</v>
      </c>
      <c r="F4491" s="487">
        <v>7.58</v>
      </c>
      <c r="G4491" s="487">
        <v>3.78</v>
      </c>
      <c r="H4491" s="487">
        <v>0</v>
      </c>
      <c r="I4491" s="487">
        <v>0</v>
      </c>
      <c r="J4491" s="487">
        <v>0.06</v>
      </c>
    </row>
    <row r="4492" spans="1:10" x14ac:dyDescent="0.25">
      <c r="A4492" s="487">
        <v>96640</v>
      </c>
      <c r="B4492" s="6" t="s">
        <v>10800</v>
      </c>
      <c r="C4492" s="6" t="s">
        <v>40</v>
      </c>
      <c r="D4492" s="6" t="s">
        <v>108</v>
      </c>
      <c r="E4492" s="487">
        <v>25.66</v>
      </c>
      <c r="F4492" s="487">
        <v>5.35</v>
      </c>
      <c r="G4492" s="487">
        <v>20.27</v>
      </c>
      <c r="H4492" s="487">
        <v>0</v>
      </c>
      <c r="I4492" s="487">
        <v>0</v>
      </c>
      <c r="J4492" s="487">
        <v>0.04</v>
      </c>
    </row>
    <row r="4493" spans="1:10" x14ac:dyDescent="0.25">
      <c r="A4493" s="487">
        <v>96641</v>
      </c>
      <c r="B4493" s="6" t="s">
        <v>10801</v>
      </c>
      <c r="C4493" s="6" t="s">
        <v>40</v>
      </c>
      <c r="D4493" s="6" t="s">
        <v>108</v>
      </c>
      <c r="E4493" s="487">
        <v>17.260000000000002</v>
      </c>
      <c r="F4493" s="487">
        <v>5.36</v>
      </c>
      <c r="G4493" s="487">
        <v>11.86</v>
      </c>
      <c r="H4493" s="487">
        <v>0</v>
      </c>
      <c r="I4493" s="487">
        <v>0</v>
      </c>
      <c r="J4493" s="487">
        <v>0.04</v>
      </c>
    </row>
    <row r="4494" spans="1:10" x14ac:dyDescent="0.25">
      <c r="A4494" s="487">
        <v>96642</v>
      </c>
      <c r="B4494" s="6" t="s">
        <v>10802</v>
      </c>
      <c r="C4494" s="6" t="s">
        <v>40</v>
      </c>
      <c r="D4494" s="6" t="s">
        <v>108</v>
      </c>
      <c r="E4494" s="487">
        <v>21.66</v>
      </c>
      <c r="F4494" s="487">
        <v>15.11</v>
      </c>
      <c r="G4494" s="487">
        <v>6.4</v>
      </c>
      <c r="H4494" s="487">
        <v>0.02</v>
      </c>
      <c r="I4494" s="487">
        <v>0</v>
      </c>
      <c r="J4494" s="487">
        <v>0.13</v>
      </c>
    </row>
    <row r="4495" spans="1:10" x14ac:dyDescent="0.25">
      <c r="A4495" s="487">
        <v>96643</v>
      </c>
      <c r="B4495" s="6" t="s">
        <v>10803</v>
      </c>
      <c r="C4495" s="6" t="s">
        <v>40</v>
      </c>
      <c r="D4495" s="6" t="s">
        <v>108</v>
      </c>
      <c r="E4495" s="487">
        <v>45.09</v>
      </c>
      <c r="F4495" s="487">
        <v>10.69</v>
      </c>
      <c r="G4495" s="487">
        <v>34.29</v>
      </c>
      <c r="H4495" s="487">
        <v>0.02</v>
      </c>
      <c r="I4495" s="487">
        <v>0</v>
      </c>
      <c r="J4495" s="487">
        <v>0.09</v>
      </c>
    </row>
    <row r="4496" spans="1:10" x14ac:dyDescent="0.25">
      <c r="A4496" s="487">
        <v>96650</v>
      </c>
      <c r="B4496" s="6" t="s">
        <v>10804</v>
      </c>
      <c r="C4496" s="6" t="s">
        <v>40</v>
      </c>
      <c r="D4496" s="6" t="s">
        <v>108</v>
      </c>
      <c r="E4496" s="487">
        <v>9.14</v>
      </c>
      <c r="F4496" s="487">
        <v>5.44</v>
      </c>
      <c r="G4496" s="487">
        <v>3.66</v>
      </c>
      <c r="H4496" s="487">
        <v>0</v>
      </c>
      <c r="I4496" s="487">
        <v>0</v>
      </c>
      <c r="J4496" s="487">
        <v>0.04</v>
      </c>
    </row>
    <row r="4497" spans="1:10" x14ac:dyDescent="0.25">
      <c r="A4497" s="487">
        <v>96651</v>
      </c>
      <c r="B4497" s="6" t="s">
        <v>10805</v>
      </c>
      <c r="C4497" s="6" t="s">
        <v>40</v>
      </c>
      <c r="D4497" s="6" t="s">
        <v>108</v>
      </c>
      <c r="E4497" s="487">
        <v>9.5299999999999994</v>
      </c>
      <c r="F4497" s="487">
        <v>5.44</v>
      </c>
      <c r="G4497" s="487">
        <v>4.05</v>
      </c>
      <c r="H4497" s="487">
        <v>0</v>
      </c>
      <c r="I4497" s="487">
        <v>0</v>
      </c>
      <c r="J4497" s="487">
        <v>0.04</v>
      </c>
    </row>
    <row r="4498" spans="1:10" x14ac:dyDescent="0.25">
      <c r="A4498" s="487">
        <v>96652</v>
      </c>
      <c r="B4498" s="6" t="s">
        <v>10806</v>
      </c>
      <c r="C4498" s="6" t="s">
        <v>40</v>
      </c>
      <c r="D4498" s="6" t="s">
        <v>108</v>
      </c>
      <c r="E4498" s="487">
        <v>10.78</v>
      </c>
      <c r="F4498" s="487">
        <v>5.69</v>
      </c>
      <c r="G4498" s="487">
        <v>5.04</v>
      </c>
      <c r="H4498" s="487">
        <v>0</v>
      </c>
      <c r="I4498" s="487">
        <v>0</v>
      </c>
      <c r="J4498" s="487">
        <v>0.05</v>
      </c>
    </row>
    <row r="4499" spans="1:10" x14ac:dyDescent="0.25">
      <c r="A4499" s="487">
        <v>96653</v>
      </c>
      <c r="B4499" s="6" t="s">
        <v>10807</v>
      </c>
      <c r="C4499" s="6" t="s">
        <v>40</v>
      </c>
      <c r="D4499" s="6" t="s">
        <v>108</v>
      </c>
      <c r="E4499" s="487">
        <v>14.05</v>
      </c>
      <c r="F4499" s="487">
        <v>5.67</v>
      </c>
      <c r="G4499" s="487">
        <v>8.33</v>
      </c>
      <c r="H4499" s="487">
        <v>0</v>
      </c>
      <c r="I4499" s="487">
        <v>0</v>
      </c>
      <c r="J4499" s="487">
        <v>0.05</v>
      </c>
    </row>
    <row r="4500" spans="1:10" x14ac:dyDescent="0.25">
      <c r="A4500" s="487">
        <v>96654</v>
      </c>
      <c r="B4500" s="6" t="s">
        <v>10808</v>
      </c>
      <c r="C4500" s="6" t="s">
        <v>40</v>
      </c>
      <c r="D4500" s="6" t="s">
        <v>108</v>
      </c>
      <c r="E4500" s="487">
        <v>15.96</v>
      </c>
      <c r="F4500" s="487">
        <v>5.99</v>
      </c>
      <c r="G4500" s="487">
        <v>9.92</v>
      </c>
      <c r="H4500" s="487">
        <v>0</v>
      </c>
      <c r="I4500" s="487">
        <v>0</v>
      </c>
      <c r="J4500" s="487">
        <v>0.05</v>
      </c>
    </row>
    <row r="4501" spans="1:10" x14ac:dyDescent="0.25">
      <c r="A4501" s="487">
        <v>96655</v>
      </c>
      <c r="B4501" s="6" t="s">
        <v>10809</v>
      </c>
      <c r="C4501" s="6" t="s">
        <v>40</v>
      </c>
      <c r="D4501" s="6" t="s">
        <v>108</v>
      </c>
      <c r="E4501" s="487">
        <v>21.27</v>
      </c>
      <c r="F4501" s="487">
        <v>5.98</v>
      </c>
      <c r="G4501" s="487">
        <v>15.24</v>
      </c>
      <c r="H4501" s="487">
        <v>0</v>
      </c>
      <c r="I4501" s="487">
        <v>0</v>
      </c>
      <c r="J4501" s="487">
        <v>0.05</v>
      </c>
    </row>
    <row r="4502" spans="1:10" x14ac:dyDescent="0.25">
      <c r="A4502" s="487">
        <v>96656</v>
      </c>
      <c r="B4502" s="6" t="s">
        <v>10810</v>
      </c>
      <c r="C4502" s="6" t="s">
        <v>40</v>
      </c>
      <c r="D4502" s="6" t="s">
        <v>108</v>
      </c>
      <c r="E4502" s="487">
        <v>6.56</v>
      </c>
      <c r="F4502" s="487">
        <v>3.61</v>
      </c>
      <c r="G4502" s="487">
        <v>2.92</v>
      </c>
      <c r="H4502" s="487">
        <v>0</v>
      </c>
      <c r="I4502" s="487">
        <v>0</v>
      </c>
      <c r="J4502" s="487">
        <v>0.03</v>
      </c>
    </row>
    <row r="4503" spans="1:10" x14ac:dyDescent="0.25">
      <c r="A4503" s="487">
        <v>96657</v>
      </c>
      <c r="B4503" s="6" t="s">
        <v>10811</v>
      </c>
      <c r="C4503" s="6" t="s">
        <v>40</v>
      </c>
      <c r="D4503" s="6" t="s">
        <v>108</v>
      </c>
      <c r="E4503" s="487">
        <v>23.49</v>
      </c>
      <c r="F4503" s="487">
        <v>3.57</v>
      </c>
      <c r="G4503" s="487">
        <v>19.89</v>
      </c>
      <c r="H4503" s="487">
        <v>0</v>
      </c>
      <c r="I4503" s="487">
        <v>0</v>
      </c>
      <c r="J4503" s="487">
        <v>0.03</v>
      </c>
    </row>
    <row r="4504" spans="1:10" x14ac:dyDescent="0.25">
      <c r="A4504" s="487">
        <v>96658</v>
      </c>
      <c r="B4504" s="6" t="s">
        <v>10812</v>
      </c>
      <c r="C4504" s="6" t="s">
        <v>40</v>
      </c>
      <c r="D4504" s="6" t="s">
        <v>108</v>
      </c>
      <c r="E4504" s="487">
        <v>15.09</v>
      </c>
      <c r="F4504" s="487">
        <v>3.58</v>
      </c>
      <c r="G4504" s="487">
        <v>11.48</v>
      </c>
      <c r="H4504" s="487">
        <v>0</v>
      </c>
      <c r="I4504" s="487">
        <v>0</v>
      </c>
      <c r="J4504" s="487">
        <v>0.03</v>
      </c>
    </row>
    <row r="4505" spans="1:10" x14ac:dyDescent="0.25">
      <c r="A4505" s="487">
        <v>96659</v>
      </c>
      <c r="B4505" s="6" t="s">
        <v>10813</v>
      </c>
      <c r="C4505" s="6" t="s">
        <v>40</v>
      </c>
      <c r="D4505" s="6" t="s">
        <v>108</v>
      </c>
      <c r="E4505" s="487">
        <v>8.49</v>
      </c>
      <c r="F4505" s="487">
        <v>3.8</v>
      </c>
      <c r="G4505" s="487">
        <v>4.66</v>
      </c>
      <c r="H4505" s="487">
        <v>0</v>
      </c>
      <c r="I4505" s="487">
        <v>0</v>
      </c>
      <c r="J4505" s="487">
        <v>0.03</v>
      </c>
    </row>
    <row r="4506" spans="1:10" x14ac:dyDescent="0.25">
      <c r="A4506" s="487">
        <v>96660</v>
      </c>
      <c r="B4506" s="6" t="s">
        <v>10814</v>
      </c>
      <c r="C4506" s="6" t="s">
        <v>40</v>
      </c>
      <c r="D4506" s="6" t="s">
        <v>108</v>
      </c>
      <c r="E4506" s="487">
        <v>31.82</v>
      </c>
      <c r="F4506" s="487">
        <v>3.67</v>
      </c>
      <c r="G4506" s="487">
        <v>28.12</v>
      </c>
      <c r="H4506" s="487">
        <v>0</v>
      </c>
      <c r="I4506" s="487">
        <v>0</v>
      </c>
      <c r="J4506" s="487">
        <v>0.03</v>
      </c>
    </row>
    <row r="4507" spans="1:10" x14ac:dyDescent="0.25">
      <c r="A4507" s="487">
        <v>96661</v>
      </c>
      <c r="B4507" s="6" t="s">
        <v>10815</v>
      </c>
      <c r="C4507" s="6" t="s">
        <v>40</v>
      </c>
      <c r="D4507" s="6" t="s">
        <v>108</v>
      </c>
      <c r="E4507" s="487">
        <v>31.52</v>
      </c>
      <c r="F4507" s="487">
        <v>3.67</v>
      </c>
      <c r="G4507" s="487">
        <v>27.82</v>
      </c>
      <c r="H4507" s="487">
        <v>0</v>
      </c>
      <c r="I4507" s="487">
        <v>0</v>
      </c>
      <c r="J4507" s="487">
        <v>0.03</v>
      </c>
    </row>
    <row r="4508" spans="1:10" x14ac:dyDescent="0.25">
      <c r="A4508" s="487">
        <v>96662</v>
      </c>
      <c r="B4508" s="6" t="s">
        <v>10816</v>
      </c>
      <c r="C4508" s="6" t="s">
        <v>40</v>
      </c>
      <c r="D4508" s="6" t="s">
        <v>108</v>
      </c>
      <c r="E4508" s="487">
        <v>9.42</v>
      </c>
      <c r="F4508" s="487">
        <v>3.7</v>
      </c>
      <c r="G4508" s="487">
        <v>5.69</v>
      </c>
      <c r="H4508" s="487">
        <v>0</v>
      </c>
      <c r="I4508" s="487">
        <v>0</v>
      </c>
      <c r="J4508" s="487">
        <v>0.03</v>
      </c>
    </row>
    <row r="4509" spans="1:10" x14ac:dyDescent="0.25">
      <c r="A4509" s="487">
        <v>96663</v>
      </c>
      <c r="B4509" s="6" t="s">
        <v>10817</v>
      </c>
      <c r="C4509" s="6" t="s">
        <v>40</v>
      </c>
      <c r="D4509" s="6" t="s">
        <v>108</v>
      </c>
      <c r="E4509" s="487">
        <v>15.83</v>
      </c>
      <c r="F4509" s="487">
        <v>3.99</v>
      </c>
      <c r="G4509" s="487">
        <v>11.81</v>
      </c>
      <c r="H4509" s="487">
        <v>0</v>
      </c>
      <c r="I4509" s="487">
        <v>0</v>
      </c>
      <c r="J4509" s="487">
        <v>0.03</v>
      </c>
    </row>
    <row r="4510" spans="1:10" x14ac:dyDescent="0.25">
      <c r="A4510" s="487">
        <v>96664</v>
      </c>
      <c r="B4510" s="6" t="s">
        <v>10818</v>
      </c>
      <c r="C4510" s="6" t="s">
        <v>40</v>
      </c>
      <c r="D4510" s="6" t="s">
        <v>108</v>
      </c>
      <c r="E4510" s="487">
        <v>17.36</v>
      </c>
      <c r="F4510" s="487">
        <v>3.79</v>
      </c>
      <c r="G4510" s="487">
        <v>13.54</v>
      </c>
      <c r="H4510" s="487">
        <v>0</v>
      </c>
      <c r="I4510" s="487">
        <v>0</v>
      </c>
      <c r="J4510" s="487">
        <v>0.03</v>
      </c>
    </row>
    <row r="4511" spans="1:10" x14ac:dyDescent="0.25">
      <c r="A4511" s="487">
        <v>96665</v>
      </c>
      <c r="B4511" s="6" t="s">
        <v>10819</v>
      </c>
      <c r="C4511" s="6" t="s">
        <v>40</v>
      </c>
      <c r="D4511" s="6" t="s">
        <v>108</v>
      </c>
      <c r="E4511" s="487">
        <v>11.91</v>
      </c>
      <c r="F4511" s="487">
        <v>7.21</v>
      </c>
      <c r="G4511" s="487">
        <v>4.6399999999999997</v>
      </c>
      <c r="H4511" s="487">
        <v>0</v>
      </c>
      <c r="I4511" s="487">
        <v>0</v>
      </c>
      <c r="J4511" s="487">
        <v>0.06</v>
      </c>
    </row>
    <row r="4512" spans="1:10" x14ac:dyDescent="0.25">
      <c r="A4512" s="487">
        <v>96666</v>
      </c>
      <c r="B4512" s="6" t="s">
        <v>10820</v>
      </c>
      <c r="C4512" s="6" t="s">
        <v>40</v>
      </c>
      <c r="D4512" s="6" t="s">
        <v>108</v>
      </c>
      <c r="E4512" s="487">
        <v>16.940000000000001</v>
      </c>
      <c r="F4512" s="487">
        <v>7.58</v>
      </c>
      <c r="G4512" s="487">
        <v>9.3000000000000007</v>
      </c>
      <c r="H4512" s="487">
        <v>0</v>
      </c>
      <c r="I4512" s="487">
        <v>0</v>
      </c>
      <c r="J4512" s="487">
        <v>0.06</v>
      </c>
    </row>
    <row r="4513" spans="1:10" x14ac:dyDescent="0.25">
      <c r="A4513" s="487">
        <v>96667</v>
      </c>
      <c r="B4513" s="6" t="s">
        <v>10821</v>
      </c>
      <c r="C4513" s="6" t="s">
        <v>40</v>
      </c>
      <c r="D4513" s="6" t="s">
        <v>108</v>
      </c>
      <c r="E4513" s="487">
        <v>23.75</v>
      </c>
      <c r="F4513" s="487">
        <v>7.99</v>
      </c>
      <c r="G4513" s="487">
        <v>15.68</v>
      </c>
      <c r="H4513" s="487">
        <v>0.01</v>
      </c>
      <c r="I4513" s="487">
        <v>0</v>
      </c>
      <c r="J4513" s="487">
        <v>7.0000000000000007E-2</v>
      </c>
    </row>
    <row r="4514" spans="1:10" x14ac:dyDescent="0.25">
      <c r="A4514" s="487">
        <v>96684</v>
      </c>
      <c r="B4514" s="6" t="s">
        <v>10822</v>
      </c>
      <c r="C4514" s="6" t="s">
        <v>40</v>
      </c>
      <c r="D4514" s="6" t="s">
        <v>108</v>
      </c>
      <c r="E4514" s="487">
        <v>11.77</v>
      </c>
      <c r="F4514" s="487">
        <v>7.58</v>
      </c>
      <c r="G4514" s="487">
        <v>4.13</v>
      </c>
      <c r="H4514" s="487">
        <v>0</v>
      </c>
      <c r="I4514" s="487">
        <v>0</v>
      </c>
      <c r="J4514" s="487">
        <v>0.06</v>
      </c>
    </row>
    <row r="4515" spans="1:10" x14ac:dyDescent="0.25">
      <c r="A4515" s="487">
        <v>96685</v>
      </c>
      <c r="B4515" s="6" t="s">
        <v>10823</v>
      </c>
      <c r="C4515" s="6" t="s">
        <v>40</v>
      </c>
      <c r="D4515" s="6" t="s">
        <v>108</v>
      </c>
      <c r="E4515" s="487">
        <v>12.16</v>
      </c>
      <c r="F4515" s="487">
        <v>7.57</v>
      </c>
      <c r="G4515" s="487">
        <v>4.53</v>
      </c>
      <c r="H4515" s="487">
        <v>0</v>
      </c>
      <c r="I4515" s="487">
        <v>0</v>
      </c>
      <c r="J4515" s="487">
        <v>0.06</v>
      </c>
    </row>
    <row r="4516" spans="1:10" x14ac:dyDescent="0.25">
      <c r="A4516" s="487">
        <v>96686</v>
      </c>
      <c r="B4516" s="6" t="s">
        <v>10824</v>
      </c>
      <c r="C4516" s="6" t="s">
        <v>40</v>
      </c>
      <c r="D4516" s="6" t="s">
        <v>108</v>
      </c>
      <c r="E4516" s="487">
        <v>15.11</v>
      </c>
      <c r="F4516" s="487">
        <v>9.1999999999999993</v>
      </c>
      <c r="G4516" s="487">
        <v>5.82</v>
      </c>
      <c r="H4516" s="487">
        <v>0.01</v>
      </c>
      <c r="I4516" s="487">
        <v>0</v>
      </c>
      <c r="J4516" s="487">
        <v>0.08</v>
      </c>
    </row>
    <row r="4517" spans="1:10" x14ac:dyDescent="0.25">
      <c r="A4517" s="487">
        <v>96687</v>
      </c>
      <c r="B4517" s="6" t="s">
        <v>10825</v>
      </c>
      <c r="C4517" s="6" t="s">
        <v>40</v>
      </c>
      <c r="D4517" s="6" t="s">
        <v>108</v>
      </c>
      <c r="E4517" s="487">
        <v>18.38</v>
      </c>
      <c r="F4517" s="487">
        <v>9.1999999999999993</v>
      </c>
      <c r="G4517" s="487">
        <v>9.09</v>
      </c>
      <c r="H4517" s="487">
        <v>0.01</v>
      </c>
      <c r="I4517" s="487">
        <v>0</v>
      </c>
      <c r="J4517" s="487">
        <v>0.08</v>
      </c>
    </row>
    <row r="4518" spans="1:10" x14ac:dyDescent="0.25">
      <c r="A4518" s="487">
        <v>96688</v>
      </c>
      <c r="B4518" s="6" t="s">
        <v>10826</v>
      </c>
      <c r="C4518" s="6" t="s">
        <v>40</v>
      </c>
      <c r="D4518" s="6" t="s">
        <v>108</v>
      </c>
      <c r="E4518" s="487">
        <v>22.22</v>
      </c>
      <c r="F4518" s="487">
        <v>11.07</v>
      </c>
      <c r="G4518" s="487">
        <v>11.03</v>
      </c>
      <c r="H4518" s="487">
        <v>0.02</v>
      </c>
      <c r="I4518" s="487">
        <v>0</v>
      </c>
      <c r="J4518" s="487">
        <v>0.1</v>
      </c>
    </row>
    <row r="4519" spans="1:10" x14ac:dyDescent="0.25">
      <c r="A4519" s="487">
        <v>96689</v>
      </c>
      <c r="B4519" s="6" t="s">
        <v>10827</v>
      </c>
      <c r="C4519" s="6" t="s">
        <v>40</v>
      </c>
      <c r="D4519" s="6" t="s">
        <v>108</v>
      </c>
      <c r="E4519" s="487">
        <v>27.53</v>
      </c>
      <c r="F4519" s="487">
        <v>11.05</v>
      </c>
      <c r="G4519" s="487">
        <v>16.36</v>
      </c>
      <c r="H4519" s="487">
        <v>0.02</v>
      </c>
      <c r="I4519" s="487">
        <v>0</v>
      </c>
      <c r="J4519" s="487">
        <v>0.1</v>
      </c>
    </row>
    <row r="4520" spans="1:10" x14ac:dyDescent="0.25">
      <c r="A4520" s="487">
        <v>96690</v>
      </c>
      <c r="B4520" s="6" t="s">
        <v>10828</v>
      </c>
      <c r="C4520" s="6" t="s">
        <v>40</v>
      </c>
      <c r="D4520" s="6" t="s">
        <v>108</v>
      </c>
      <c r="E4520" s="487">
        <v>30.77</v>
      </c>
      <c r="F4520" s="487">
        <v>13.42</v>
      </c>
      <c r="G4520" s="487">
        <v>17.21</v>
      </c>
      <c r="H4520" s="487">
        <v>0.02</v>
      </c>
      <c r="I4520" s="487">
        <v>0</v>
      </c>
      <c r="J4520" s="487">
        <v>0.12</v>
      </c>
    </row>
    <row r="4521" spans="1:10" x14ac:dyDescent="0.25">
      <c r="A4521" s="487">
        <v>96691</v>
      </c>
      <c r="B4521" s="6" t="s">
        <v>10829</v>
      </c>
      <c r="C4521" s="6" t="s">
        <v>40</v>
      </c>
      <c r="D4521" s="6" t="s">
        <v>108</v>
      </c>
      <c r="E4521" s="487">
        <v>39.18</v>
      </c>
      <c r="F4521" s="487">
        <v>13.41</v>
      </c>
      <c r="G4521" s="487">
        <v>25.63</v>
      </c>
      <c r="H4521" s="487">
        <v>0.02</v>
      </c>
      <c r="I4521" s="487">
        <v>0</v>
      </c>
      <c r="J4521" s="487">
        <v>0.12</v>
      </c>
    </row>
    <row r="4522" spans="1:10" x14ac:dyDescent="0.25">
      <c r="A4522" s="487">
        <v>96692</v>
      </c>
      <c r="B4522" s="6" t="s">
        <v>10830</v>
      </c>
      <c r="C4522" s="6" t="s">
        <v>40</v>
      </c>
      <c r="D4522" s="6" t="s">
        <v>108</v>
      </c>
      <c r="E4522" s="487">
        <v>43.41</v>
      </c>
      <c r="F4522" s="487">
        <v>16.46</v>
      </c>
      <c r="G4522" s="487">
        <v>26.77</v>
      </c>
      <c r="H4522" s="487">
        <v>0.03</v>
      </c>
      <c r="I4522" s="487">
        <v>0</v>
      </c>
      <c r="J4522" s="487">
        <v>0.15</v>
      </c>
    </row>
    <row r="4523" spans="1:10" x14ac:dyDescent="0.25">
      <c r="A4523" s="487">
        <v>96693</v>
      </c>
      <c r="B4523" s="6" t="s">
        <v>10831</v>
      </c>
      <c r="C4523" s="6" t="s">
        <v>40</v>
      </c>
      <c r="D4523" s="6" t="s">
        <v>108</v>
      </c>
      <c r="E4523" s="487">
        <v>58.42</v>
      </c>
      <c r="F4523" s="487">
        <v>16.46</v>
      </c>
      <c r="G4523" s="487">
        <v>41.78</v>
      </c>
      <c r="H4523" s="487">
        <v>0.03</v>
      </c>
      <c r="I4523" s="487">
        <v>0</v>
      </c>
      <c r="J4523" s="487">
        <v>0.15</v>
      </c>
    </row>
    <row r="4524" spans="1:10" x14ac:dyDescent="0.25">
      <c r="A4524" s="487">
        <v>96694</v>
      </c>
      <c r="B4524" s="6" t="s">
        <v>10832</v>
      </c>
      <c r="C4524" s="6" t="s">
        <v>40</v>
      </c>
      <c r="D4524" s="6" t="s">
        <v>108</v>
      </c>
      <c r="E4524" s="487">
        <v>90.9</v>
      </c>
      <c r="F4524" s="487">
        <v>19.3</v>
      </c>
      <c r="G4524" s="487">
        <v>71.3</v>
      </c>
      <c r="H4524" s="487">
        <v>0.06</v>
      </c>
      <c r="I4524" s="487">
        <v>0</v>
      </c>
      <c r="J4524" s="487">
        <v>0.24</v>
      </c>
    </row>
    <row r="4525" spans="1:10" x14ac:dyDescent="0.25">
      <c r="A4525" s="487">
        <v>96695</v>
      </c>
      <c r="B4525" s="6" t="s">
        <v>10833</v>
      </c>
      <c r="C4525" s="6" t="s">
        <v>40</v>
      </c>
      <c r="D4525" s="6" t="s">
        <v>108</v>
      </c>
      <c r="E4525" s="487">
        <v>100.05</v>
      </c>
      <c r="F4525" s="487">
        <v>19.29</v>
      </c>
      <c r="G4525" s="487">
        <v>80.459999999999994</v>
      </c>
      <c r="H4525" s="487">
        <v>0.06</v>
      </c>
      <c r="I4525" s="487">
        <v>0</v>
      </c>
      <c r="J4525" s="487">
        <v>0.24</v>
      </c>
    </row>
    <row r="4526" spans="1:10" x14ac:dyDescent="0.25">
      <c r="A4526" s="487">
        <v>96696</v>
      </c>
      <c r="B4526" s="6" t="s">
        <v>10834</v>
      </c>
      <c r="C4526" s="6" t="s">
        <v>40</v>
      </c>
      <c r="D4526" s="6" t="s">
        <v>108</v>
      </c>
      <c r="E4526" s="487">
        <v>113.39</v>
      </c>
      <c r="F4526" s="487">
        <v>22.83</v>
      </c>
      <c r="G4526" s="487">
        <v>90.21</v>
      </c>
      <c r="H4526" s="487">
        <v>7.0000000000000007E-2</v>
      </c>
      <c r="I4526" s="487">
        <v>0</v>
      </c>
      <c r="J4526" s="487">
        <v>0.28000000000000003</v>
      </c>
    </row>
    <row r="4527" spans="1:10" x14ac:dyDescent="0.25">
      <c r="A4527" s="487">
        <v>96697</v>
      </c>
      <c r="B4527" s="6" t="s">
        <v>10835</v>
      </c>
      <c r="C4527" s="6" t="s">
        <v>40</v>
      </c>
      <c r="D4527" s="6" t="s">
        <v>108</v>
      </c>
      <c r="E4527" s="487">
        <v>332.7</v>
      </c>
      <c r="F4527" s="487">
        <v>27.53</v>
      </c>
      <c r="G4527" s="487">
        <v>304.75</v>
      </c>
      <c r="H4527" s="487">
        <v>0.08</v>
      </c>
      <c r="I4527" s="487">
        <v>0</v>
      </c>
      <c r="J4527" s="487">
        <v>0.34</v>
      </c>
    </row>
    <row r="4528" spans="1:10" x14ac:dyDescent="0.25">
      <c r="A4528" s="487">
        <v>96698</v>
      </c>
      <c r="B4528" s="6" t="s">
        <v>10836</v>
      </c>
      <c r="C4528" s="6" t="s">
        <v>40</v>
      </c>
      <c r="D4528" s="6" t="s">
        <v>108</v>
      </c>
      <c r="E4528" s="487">
        <v>8.31</v>
      </c>
      <c r="F4528" s="487">
        <v>5.0599999999999996</v>
      </c>
      <c r="G4528" s="487">
        <v>3.21</v>
      </c>
      <c r="H4528" s="487">
        <v>0</v>
      </c>
      <c r="I4528" s="487">
        <v>0</v>
      </c>
      <c r="J4528" s="487">
        <v>0.04</v>
      </c>
    </row>
    <row r="4529" spans="1:10" x14ac:dyDescent="0.25">
      <c r="A4529" s="487">
        <v>96699</v>
      </c>
      <c r="B4529" s="6" t="s">
        <v>10837</v>
      </c>
      <c r="C4529" s="6" t="s">
        <v>40</v>
      </c>
      <c r="D4529" s="6" t="s">
        <v>108</v>
      </c>
      <c r="E4529" s="487">
        <v>25.24</v>
      </c>
      <c r="F4529" s="487">
        <v>5</v>
      </c>
      <c r="G4529" s="487">
        <v>20.2</v>
      </c>
      <c r="H4529" s="487">
        <v>0</v>
      </c>
      <c r="I4529" s="487">
        <v>0</v>
      </c>
      <c r="J4529" s="487">
        <v>0.04</v>
      </c>
    </row>
    <row r="4530" spans="1:10" x14ac:dyDescent="0.25">
      <c r="A4530" s="487">
        <v>96700</v>
      </c>
      <c r="B4530" s="6" t="s">
        <v>10838</v>
      </c>
      <c r="C4530" s="6" t="s">
        <v>40</v>
      </c>
      <c r="D4530" s="6" t="s">
        <v>108</v>
      </c>
      <c r="E4530" s="487">
        <v>16.84</v>
      </c>
      <c r="F4530" s="487">
        <v>5.01</v>
      </c>
      <c r="G4530" s="487">
        <v>11.79</v>
      </c>
      <c r="H4530" s="487">
        <v>0</v>
      </c>
      <c r="I4530" s="487">
        <v>0</v>
      </c>
      <c r="J4530" s="487">
        <v>0.04</v>
      </c>
    </row>
    <row r="4531" spans="1:10" x14ac:dyDescent="0.25">
      <c r="A4531" s="487">
        <v>96701</v>
      </c>
      <c r="B4531" s="6" t="s">
        <v>10839</v>
      </c>
      <c r="C4531" s="6" t="s">
        <v>40</v>
      </c>
      <c r="D4531" s="6" t="s">
        <v>108</v>
      </c>
      <c r="E4531" s="487">
        <v>11.38</v>
      </c>
      <c r="F4531" s="487">
        <v>6.15</v>
      </c>
      <c r="G4531" s="487">
        <v>5.18</v>
      </c>
      <c r="H4531" s="487">
        <v>0</v>
      </c>
      <c r="I4531" s="487">
        <v>0</v>
      </c>
      <c r="J4531" s="487">
        <v>0.05</v>
      </c>
    </row>
    <row r="4532" spans="1:10" x14ac:dyDescent="0.25">
      <c r="A4532" s="487">
        <v>96702</v>
      </c>
      <c r="B4532" s="6" t="s">
        <v>10840</v>
      </c>
      <c r="C4532" s="6" t="s">
        <v>40</v>
      </c>
      <c r="D4532" s="6" t="s">
        <v>108</v>
      </c>
      <c r="E4532" s="487">
        <v>11.74</v>
      </c>
      <c r="F4532" s="487">
        <v>5.58</v>
      </c>
      <c r="G4532" s="487">
        <v>6.11</v>
      </c>
      <c r="H4532" s="487">
        <v>0</v>
      </c>
      <c r="I4532" s="487">
        <v>0</v>
      </c>
      <c r="J4532" s="487">
        <v>0.05</v>
      </c>
    </row>
    <row r="4533" spans="1:10" x14ac:dyDescent="0.25">
      <c r="A4533" s="487">
        <v>96703</v>
      </c>
      <c r="B4533" s="6" t="s">
        <v>10841</v>
      </c>
      <c r="C4533" s="6" t="s">
        <v>40</v>
      </c>
      <c r="D4533" s="6" t="s">
        <v>108</v>
      </c>
      <c r="E4533" s="487">
        <v>20.010000000000002</v>
      </c>
      <c r="F4533" s="487">
        <v>7.37</v>
      </c>
      <c r="G4533" s="487">
        <v>12.58</v>
      </c>
      <c r="H4533" s="487">
        <v>0</v>
      </c>
      <c r="I4533" s="487">
        <v>0</v>
      </c>
      <c r="J4533" s="487">
        <v>0.06</v>
      </c>
    </row>
    <row r="4534" spans="1:10" x14ac:dyDescent="0.25">
      <c r="A4534" s="487">
        <v>96704</v>
      </c>
      <c r="B4534" s="6" t="s">
        <v>10842</v>
      </c>
      <c r="C4534" s="6" t="s">
        <v>40</v>
      </c>
      <c r="D4534" s="6" t="s">
        <v>108</v>
      </c>
      <c r="E4534" s="487">
        <v>20.32</v>
      </c>
      <c r="F4534" s="487">
        <v>6.2</v>
      </c>
      <c r="G4534" s="487">
        <v>14.07</v>
      </c>
      <c r="H4534" s="487">
        <v>0</v>
      </c>
      <c r="I4534" s="487">
        <v>0</v>
      </c>
      <c r="J4534" s="487">
        <v>0.05</v>
      </c>
    </row>
    <row r="4535" spans="1:10" x14ac:dyDescent="0.25">
      <c r="A4535" s="487">
        <v>96705</v>
      </c>
      <c r="B4535" s="6" t="s">
        <v>10843</v>
      </c>
      <c r="C4535" s="6" t="s">
        <v>40</v>
      </c>
      <c r="D4535" s="6" t="s">
        <v>108</v>
      </c>
      <c r="E4535" s="487">
        <v>24.27</v>
      </c>
      <c r="F4535" s="487">
        <v>8.94</v>
      </c>
      <c r="G4535" s="487">
        <v>15.24</v>
      </c>
      <c r="H4535" s="487">
        <v>0.01</v>
      </c>
      <c r="I4535" s="487">
        <v>0</v>
      </c>
      <c r="J4535" s="487">
        <v>0.08</v>
      </c>
    </row>
    <row r="4536" spans="1:10" x14ac:dyDescent="0.25">
      <c r="A4536" s="487">
        <v>96706</v>
      </c>
      <c r="B4536" s="6" t="s">
        <v>10844</v>
      </c>
      <c r="C4536" s="6" t="s">
        <v>40</v>
      </c>
      <c r="D4536" s="6" t="s">
        <v>108</v>
      </c>
      <c r="E4536" s="487">
        <v>35.78</v>
      </c>
      <c r="F4536" s="487">
        <v>10.97</v>
      </c>
      <c r="G4536" s="487">
        <v>24.69</v>
      </c>
      <c r="H4536" s="487">
        <v>0.02</v>
      </c>
      <c r="I4536" s="487">
        <v>0</v>
      </c>
      <c r="J4536" s="487">
        <v>0.1</v>
      </c>
    </row>
    <row r="4537" spans="1:10" x14ac:dyDescent="0.25">
      <c r="A4537" s="487">
        <v>96707</v>
      </c>
      <c r="B4537" s="6" t="s">
        <v>10845</v>
      </c>
      <c r="C4537" s="6" t="s">
        <v>40</v>
      </c>
      <c r="D4537" s="6" t="s">
        <v>108</v>
      </c>
      <c r="E4537" s="487">
        <v>57.2</v>
      </c>
      <c r="F4537" s="487">
        <v>12.86</v>
      </c>
      <c r="G4537" s="487">
        <v>44.15</v>
      </c>
      <c r="H4537" s="487">
        <v>0.03</v>
      </c>
      <c r="I4537" s="487">
        <v>0</v>
      </c>
      <c r="J4537" s="487">
        <v>0.16</v>
      </c>
    </row>
    <row r="4538" spans="1:10" x14ac:dyDescent="0.25">
      <c r="A4538" s="487">
        <v>96708</v>
      </c>
      <c r="B4538" s="6" t="s">
        <v>10846</v>
      </c>
      <c r="C4538" s="6" t="s">
        <v>40</v>
      </c>
      <c r="D4538" s="6" t="s">
        <v>108</v>
      </c>
      <c r="E4538" s="487">
        <v>86.38</v>
      </c>
      <c r="F4538" s="487">
        <v>15.22</v>
      </c>
      <c r="G4538" s="487">
        <v>70.930000000000007</v>
      </c>
      <c r="H4538" s="487">
        <v>0.04</v>
      </c>
      <c r="I4538" s="487">
        <v>0</v>
      </c>
      <c r="J4538" s="487">
        <v>0.19</v>
      </c>
    </row>
    <row r="4539" spans="1:10" x14ac:dyDescent="0.25">
      <c r="A4539" s="487">
        <v>96709</v>
      </c>
      <c r="B4539" s="6" t="s">
        <v>10847</v>
      </c>
      <c r="C4539" s="6" t="s">
        <v>40</v>
      </c>
      <c r="D4539" s="6" t="s">
        <v>108</v>
      </c>
      <c r="E4539" s="487">
        <v>110.15</v>
      </c>
      <c r="F4539" s="487">
        <v>18.36</v>
      </c>
      <c r="G4539" s="487">
        <v>91.5</v>
      </c>
      <c r="H4539" s="487">
        <v>0.06</v>
      </c>
      <c r="I4539" s="487">
        <v>0</v>
      </c>
      <c r="J4539" s="487">
        <v>0.23</v>
      </c>
    </row>
    <row r="4540" spans="1:10" x14ac:dyDescent="0.25">
      <c r="A4540" s="487">
        <v>96710</v>
      </c>
      <c r="B4540" s="6" t="s">
        <v>10848</v>
      </c>
      <c r="C4540" s="6" t="s">
        <v>40</v>
      </c>
      <c r="D4540" s="6" t="s">
        <v>108</v>
      </c>
      <c r="E4540" s="487">
        <v>15.42</v>
      </c>
      <c r="F4540" s="487">
        <v>10.06</v>
      </c>
      <c r="G4540" s="487">
        <v>5.26</v>
      </c>
      <c r="H4540" s="487">
        <v>0.01</v>
      </c>
      <c r="I4540" s="487">
        <v>0</v>
      </c>
      <c r="J4540" s="487">
        <v>0.09</v>
      </c>
    </row>
    <row r="4541" spans="1:10" x14ac:dyDescent="0.25">
      <c r="A4541" s="487">
        <v>96711</v>
      </c>
      <c r="B4541" s="6" t="s">
        <v>10849</v>
      </c>
      <c r="C4541" s="6" t="s">
        <v>40</v>
      </c>
      <c r="D4541" s="6" t="s">
        <v>108</v>
      </c>
      <c r="E4541" s="487">
        <v>22.71</v>
      </c>
      <c r="F4541" s="487">
        <v>12.25</v>
      </c>
      <c r="G4541" s="487">
        <v>10.33</v>
      </c>
      <c r="H4541" s="487">
        <v>0.02</v>
      </c>
      <c r="I4541" s="487">
        <v>0</v>
      </c>
      <c r="J4541" s="487">
        <v>0.11</v>
      </c>
    </row>
    <row r="4542" spans="1:10" x14ac:dyDescent="0.25">
      <c r="A4542" s="487">
        <v>96712</v>
      </c>
      <c r="B4542" s="6" t="s">
        <v>10850</v>
      </c>
      <c r="C4542" s="6" t="s">
        <v>40</v>
      </c>
      <c r="D4542" s="6" t="s">
        <v>108</v>
      </c>
      <c r="E4542" s="487">
        <v>32.08</v>
      </c>
      <c r="F4542" s="487">
        <v>14.76</v>
      </c>
      <c r="G4542" s="487">
        <v>17.170000000000002</v>
      </c>
      <c r="H4542" s="487">
        <v>0.02</v>
      </c>
      <c r="I4542" s="487">
        <v>0</v>
      </c>
      <c r="J4542" s="487">
        <v>0.13</v>
      </c>
    </row>
    <row r="4543" spans="1:10" x14ac:dyDescent="0.25">
      <c r="A4543" s="487">
        <v>96713</v>
      </c>
      <c r="B4543" s="6" t="s">
        <v>10851</v>
      </c>
      <c r="C4543" s="6" t="s">
        <v>40</v>
      </c>
      <c r="D4543" s="6" t="s">
        <v>108</v>
      </c>
      <c r="E4543" s="487">
        <v>48.85</v>
      </c>
      <c r="F4543" s="487">
        <v>17.89</v>
      </c>
      <c r="G4543" s="487">
        <v>30.77</v>
      </c>
      <c r="H4543" s="487">
        <v>0.03</v>
      </c>
      <c r="I4543" s="487">
        <v>0</v>
      </c>
      <c r="J4543" s="487">
        <v>0.16</v>
      </c>
    </row>
    <row r="4544" spans="1:10" x14ac:dyDescent="0.25">
      <c r="A4544" s="487">
        <v>96714</v>
      </c>
      <c r="B4544" s="6" t="s">
        <v>10852</v>
      </c>
      <c r="C4544" s="6" t="s">
        <v>40</v>
      </c>
      <c r="D4544" s="6" t="s">
        <v>108</v>
      </c>
      <c r="E4544" s="487">
        <v>69.23</v>
      </c>
      <c r="F4544" s="487">
        <v>21.97</v>
      </c>
      <c r="G4544" s="487">
        <v>47.02</v>
      </c>
      <c r="H4544" s="487">
        <v>0.04</v>
      </c>
      <c r="I4544" s="487">
        <v>0</v>
      </c>
      <c r="J4544" s="487">
        <v>0.2</v>
      </c>
    </row>
    <row r="4545" spans="1:10" x14ac:dyDescent="0.25">
      <c r="A4545" s="487">
        <v>96715</v>
      </c>
      <c r="B4545" s="6" t="s">
        <v>10853</v>
      </c>
      <c r="C4545" s="6" t="s">
        <v>40</v>
      </c>
      <c r="D4545" s="6" t="s">
        <v>108</v>
      </c>
      <c r="E4545" s="487">
        <v>122.23</v>
      </c>
      <c r="F4545" s="487">
        <v>25.73</v>
      </c>
      <c r="G4545" s="487">
        <v>96.1</v>
      </c>
      <c r="H4545" s="487">
        <v>0.08</v>
      </c>
      <c r="I4545" s="487">
        <v>0</v>
      </c>
      <c r="J4545" s="487">
        <v>0.32</v>
      </c>
    </row>
    <row r="4546" spans="1:10" x14ac:dyDescent="0.25">
      <c r="A4546" s="487">
        <v>96716</v>
      </c>
      <c r="B4546" s="6" t="s">
        <v>10854</v>
      </c>
      <c r="C4546" s="6" t="s">
        <v>40</v>
      </c>
      <c r="D4546" s="6" t="s">
        <v>108</v>
      </c>
      <c r="E4546" s="487">
        <v>158.94999999999999</v>
      </c>
      <c r="F4546" s="487">
        <v>30.44</v>
      </c>
      <c r="G4546" s="487">
        <v>128.03</v>
      </c>
      <c r="H4546" s="487">
        <v>0.1</v>
      </c>
      <c r="I4546" s="487">
        <v>0</v>
      </c>
      <c r="J4546" s="487">
        <v>0.38</v>
      </c>
    </row>
    <row r="4547" spans="1:10" x14ac:dyDescent="0.25">
      <c r="A4547" s="487">
        <v>96717</v>
      </c>
      <c r="B4547" s="6" t="s">
        <v>10855</v>
      </c>
      <c r="C4547" s="6" t="s">
        <v>40</v>
      </c>
      <c r="D4547" s="6" t="s">
        <v>108</v>
      </c>
      <c r="E4547" s="487">
        <v>303.58999999999997</v>
      </c>
      <c r="F4547" s="487">
        <v>36.71</v>
      </c>
      <c r="G4547" s="487">
        <v>266.27999999999997</v>
      </c>
      <c r="H4547" s="487">
        <v>0.14000000000000001</v>
      </c>
      <c r="I4547" s="487">
        <v>0</v>
      </c>
      <c r="J4547" s="487">
        <v>0.46</v>
      </c>
    </row>
    <row r="4548" spans="1:10" x14ac:dyDescent="0.25">
      <c r="A4548" s="487">
        <v>96736</v>
      </c>
      <c r="B4548" s="6" t="s">
        <v>3004</v>
      </c>
      <c r="C4548" s="6" t="s">
        <v>40</v>
      </c>
      <c r="D4548" s="6" t="s">
        <v>108</v>
      </c>
      <c r="E4548" s="487">
        <v>6.9</v>
      </c>
      <c r="F4548" s="487">
        <v>3.77</v>
      </c>
      <c r="G4548" s="487">
        <v>3.13</v>
      </c>
      <c r="H4548" s="487">
        <v>0</v>
      </c>
      <c r="I4548" s="487">
        <v>0</v>
      </c>
      <c r="J4548" s="487">
        <v>0</v>
      </c>
    </row>
    <row r="4549" spans="1:10" x14ac:dyDescent="0.25">
      <c r="A4549" s="487">
        <v>96737</v>
      </c>
      <c r="B4549" s="6" t="s">
        <v>3005</v>
      </c>
      <c r="C4549" s="6" t="s">
        <v>40</v>
      </c>
      <c r="D4549" s="6" t="s">
        <v>108</v>
      </c>
      <c r="E4549" s="487">
        <v>6.69</v>
      </c>
      <c r="F4549" s="487">
        <v>3.78</v>
      </c>
      <c r="G4549" s="487">
        <v>2.91</v>
      </c>
      <c r="H4549" s="487">
        <v>0</v>
      </c>
      <c r="I4549" s="487">
        <v>0</v>
      </c>
      <c r="J4549" s="487">
        <v>0</v>
      </c>
    </row>
    <row r="4550" spans="1:10" x14ac:dyDescent="0.25">
      <c r="A4550" s="487">
        <v>96738</v>
      </c>
      <c r="B4550" s="6" t="s">
        <v>3006</v>
      </c>
      <c r="C4550" s="6" t="s">
        <v>40</v>
      </c>
      <c r="D4550" s="6" t="s">
        <v>108</v>
      </c>
      <c r="E4550" s="487">
        <v>23.62</v>
      </c>
      <c r="F4550" s="487">
        <v>3.73</v>
      </c>
      <c r="G4550" s="487">
        <v>19.89</v>
      </c>
      <c r="H4550" s="487">
        <v>0</v>
      </c>
      <c r="I4550" s="487">
        <v>0</v>
      </c>
      <c r="J4550" s="487">
        <v>0</v>
      </c>
    </row>
    <row r="4551" spans="1:10" x14ac:dyDescent="0.25">
      <c r="A4551" s="487">
        <v>96739</v>
      </c>
      <c r="B4551" s="6" t="s">
        <v>3007</v>
      </c>
      <c r="C4551" s="6" t="s">
        <v>40</v>
      </c>
      <c r="D4551" s="6" t="s">
        <v>108</v>
      </c>
      <c r="E4551" s="487">
        <v>9.67</v>
      </c>
      <c r="F4551" s="487">
        <v>4.78</v>
      </c>
      <c r="G4551" s="487">
        <v>4.8899999999999997</v>
      </c>
      <c r="H4551" s="487">
        <v>0</v>
      </c>
      <c r="I4551" s="487">
        <v>0</v>
      </c>
      <c r="J4551" s="487">
        <v>0</v>
      </c>
    </row>
    <row r="4552" spans="1:10" x14ac:dyDescent="0.25">
      <c r="A4552" s="487">
        <v>96740</v>
      </c>
      <c r="B4552" s="6" t="s">
        <v>3008</v>
      </c>
      <c r="C4552" s="6" t="s">
        <v>40</v>
      </c>
      <c r="D4552" s="6" t="s">
        <v>108</v>
      </c>
      <c r="E4552" s="487">
        <v>33.11</v>
      </c>
      <c r="F4552" s="487">
        <v>4.76</v>
      </c>
      <c r="G4552" s="487">
        <v>28.35</v>
      </c>
      <c r="H4552" s="487">
        <v>0</v>
      </c>
      <c r="I4552" s="487">
        <v>0</v>
      </c>
      <c r="J4552" s="487">
        <v>0</v>
      </c>
    </row>
    <row r="4553" spans="1:10" x14ac:dyDescent="0.25">
      <c r="A4553" s="487">
        <v>96741</v>
      </c>
      <c r="B4553" s="6" t="s">
        <v>3009</v>
      </c>
      <c r="C4553" s="6" t="s">
        <v>40</v>
      </c>
      <c r="D4553" s="6" t="s">
        <v>108</v>
      </c>
      <c r="E4553" s="487">
        <v>16.75</v>
      </c>
      <c r="F4553" s="487">
        <v>4.7699999999999996</v>
      </c>
      <c r="G4553" s="487">
        <v>11.98</v>
      </c>
      <c r="H4553" s="487">
        <v>0</v>
      </c>
      <c r="I4553" s="487">
        <v>0</v>
      </c>
      <c r="J4553" s="487">
        <v>0</v>
      </c>
    </row>
    <row r="4554" spans="1:10" x14ac:dyDescent="0.25">
      <c r="A4554" s="487">
        <v>96742</v>
      </c>
      <c r="B4554" s="6" t="s">
        <v>3010</v>
      </c>
      <c r="C4554" s="6" t="s">
        <v>40</v>
      </c>
      <c r="D4554" s="6" t="s">
        <v>108</v>
      </c>
      <c r="E4554" s="487">
        <v>22.16</v>
      </c>
      <c r="F4554" s="487">
        <v>7.29</v>
      </c>
      <c r="G4554" s="487">
        <v>14.87</v>
      </c>
      <c r="H4554" s="487">
        <v>0</v>
      </c>
      <c r="I4554" s="487">
        <v>0</v>
      </c>
      <c r="J4554" s="487">
        <v>0</v>
      </c>
    </row>
    <row r="4555" spans="1:10" x14ac:dyDescent="0.25">
      <c r="A4555" s="487">
        <v>96743</v>
      </c>
      <c r="B4555" s="6" t="s">
        <v>3011</v>
      </c>
      <c r="C4555" s="6" t="s">
        <v>40</v>
      </c>
      <c r="D4555" s="6" t="s">
        <v>108</v>
      </c>
      <c r="E4555" s="487">
        <v>31.16</v>
      </c>
      <c r="F4555" s="487">
        <v>7.29</v>
      </c>
      <c r="G4555" s="487">
        <v>23.87</v>
      </c>
      <c r="H4555" s="487">
        <v>0</v>
      </c>
      <c r="I4555" s="487">
        <v>0</v>
      </c>
      <c r="J4555" s="487">
        <v>0</v>
      </c>
    </row>
    <row r="4556" spans="1:10" x14ac:dyDescent="0.25">
      <c r="A4556" s="487">
        <v>96744</v>
      </c>
      <c r="B4556" s="6" t="s">
        <v>3012</v>
      </c>
      <c r="C4556" s="6" t="s">
        <v>40</v>
      </c>
      <c r="D4556" s="6" t="s">
        <v>108</v>
      </c>
      <c r="E4556" s="487">
        <v>55.96</v>
      </c>
      <c r="F4556" s="487">
        <v>12.02</v>
      </c>
      <c r="G4556" s="487">
        <v>43.94</v>
      </c>
      <c r="H4556" s="487">
        <v>0</v>
      </c>
      <c r="I4556" s="487">
        <v>0</v>
      </c>
      <c r="J4556" s="487">
        <v>0</v>
      </c>
    </row>
    <row r="4557" spans="1:10" x14ac:dyDescent="0.25">
      <c r="A4557" s="487">
        <v>96745</v>
      </c>
      <c r="B4557" s="6" t="s">
        <v>3013</v>
      </c>
      <c r="C4557" s="6" t="s">
        <v>40</v>
      </c>
      <c r="D4557" s="6" t="s">
        <v>108</v>
      </c>
      <c r="E4557" s="487">
        <v>82.23</v>
      </c>
      <c r="F4557" s="487">
        <v>12.01</v>
      </c>
      <c r="G4557" s="487">
        <v>70.22</v>
      </c>
      <c r="H4557" s="487">
        <v>0</v>
      </c>
      <c r="I4557" s="487">
        <v>0</v>
      </c>
      <c r="J4557" s="487">
        <v>0</v>
      </c>
    </row>
    <row r="4558" spans="1:10" x14ac:dyDescent="0.25">
      <c r="A4558" s="487">
        <v>96746</v>
      </c>
      <c r="B4558" s="6" t="s">
        <v>3014</v>
      </c>
      <c r="C4558" s="6" t="s">
        <v>40</v>
      </c>
      <c r="D4558" s="6" t="s">
        <v>108</v>
      </c>
      <c r="E4558" s="487">
        <v>110.44</v>
      </c>
      <c r="F4558" s="487">
        <v>18.829999999999998</v>
      </c>
      <c r="G4558" s="487">
        <v>91.61</v>
      </c>
      <c r="H4558" s="487">
        <v>0</v>
      </c>
      <c r="I4558" s="487">
        <v>0</v>
      </c>
      <c r="J4558" s="487">
        <v>0</v>
      </c>
    </row>
    <row r="4559" spans="1:10" x14ac:dyDescent="0.25">
      <c r="A4559" s="487">
        <v>96747</v>
      </c>
      <c r="B4559" s="6" t="s">
        <v>3015</v>
      </c>
      <c r="C4559" s="6" t="s">
        <v>40</v>
      </c>
      <c r="D4559" s="6" t="s">
        <v>108</v>
      </c>
      <c r="E4559" s="487">
        <v>8.6999999999999993</v>
      </c>
      <c r="F4559" s="487">
        <v>5.62</v>
      </c>
      <c r="G4559" s="487">
        <v>3.08</v>
      </c>
      <c r="H4559" s="487">
        <v>0</v>
      </c>
      <c r="I4559" s="487">
        <v>0</v>
      </c>
      <c r="J4559" s="487">
        <v>0</v>
      </c>
    </row>
    <row r="4560" spans="1:10" x14ac:dyDescent="0.25">
      <c r="A4560" s="487">
        <v>96748</v>
      </c>
      <c r="B4560" s="6" t="s">
        <v>3016</v>
      </c>
      <c r="C4560" s="6" t="s">
        <v>40</v>
      </c>
      <c r="D4560" s="6" t="s">
        <v>108</v>
      </c>
      <c r="E4560" s="487">
        <v>9.34</v>
      </c>
      <c r="F4560" s="487">
        <v>5.62</v>
      </c>
      <c r="G4560" s="487">
        <v>3.72</v>
      </c>
      <c r="H4560" s="487">
        <v>0</v>
      </c>
      <c r="I4560" s="487">
        <v>0</v>
      </c>
      <c r="J4560" s="487">
        <v>0</v>
      </c>
    </row>
    <row r="4561" spans="1:10" x14ac:dyDescent="0.25">
      <c r="A4561" s="487">
        <v>96749</v>
      </c>
      <c r="B4561" s="6" t="s">
        <v>3017</v>
      </c>
      <c r="C4561" s="6" t="s">
        <v>40</v>
      </c>
      <c r="D4561" s="6" t="s">
        <v>108</v>
      </c>
      <c r="E4561" s="487">
        <v>12.56</v>
      </c>
      <c r="F4561" s="487">
        <v>7.2</v>
      </c>
      <c r="G4561" s="487">
        <v>5.36</v>
      </c>
      <c r="H4561" s="487">
        <v>0</v>
      </c>
      <c r="I4561" s="487">
        <v>0</v>
      </c>
      <c r="J4561" s="487">
        <v>0</v>
      </c>
    </row>
    <row r="4562" spans="1:10" x14ac:dyDescent="0.25">
      <c r="A4562" s="487">
        <v>96750</v>
      </c>
      <c r="B4562" s="6" t="s">
        <v>3018</v>
      </c>
      <c r="C4562" s="6" t="s">
        <v>40</v>
      </c>
      <c r="D4562" s="6" t="s">
        <v>108</v>
      </c>
      <c r="E4562" s="487">
        <v>17.34</v>
      </c>
      <c r="F4562" s="487">
        <v>7.17</v>
      </c>
      <c r="G4562" s="487">
        <v>10.17</v>
      </c>
      <c r="H4562" s="487">
        <v>0</v>
      </c>
      <c r="I4562" s="487">
        <v>0</v>
      </c>
      <c r="J4562" s="487">
        <v>0</v>
      </c>
    </row>
    <row r="4563" spans="1:10" x14ac:dyDescent="0.25">
      <c r="A4563" s="487">
        <v>96751</v>
      </c>
      <c r="B4563" s="6" t="s">
        <v>3019</v>
      </c>
      <c r="C4563" s="6" t="s">
        <v>40</v>
      </c>
      <c r="D4563" s="6" t="s">
        <v>108</v>
      </c>
      <c r="E4563" s="487">
        <v>27.55</v>
      </c>
      <c r="F4563" s="487">
        <v>10.91</v>
      </c>
      <c r="G4563" s="487">
        <v>16.64</v>
      </c>
      <c r="H4563" s="487">
        <v>0</v>
      </c>
      <c r="I4563" s="487">
        <v>0</v>
      </c>
      <c r="J4563" s="487">
        <v>0</v>
      </c>
    </row>
    <row r="4564" spans="1:10" x14ac:dyDescent="0.25">
      <c r="A4564" s="487">
        <v>96752</v>
      </c>
      <c r="B4564" s="6" t="s">
        <v>3020</v>
      </c>
      <c r="C4564" s="6" t="s">
        <v>40</v>
      </c>
      <c r="D4564" s="6" t="s">
        <v>108</v>
      </c>
      <c r="E4564" s="487">
        <v>36.409999999999997</v>
      </c>
      <c r="F4564" s="487">
        <v>10.9</v>
      </c>
      <c r="G4564" s="487">
        <v>25.51</v>
      </c>
      <c r="H4564" s="487">
        <v>0</v>
      </c>
      <c r="I4564" s="487">
        <v>0</v>
      </c>
      <c r="J4564" s="487">
        <v>0</v>
      </c>
    </row>
    <row r="4565" spans="1:10" x14ac:dyDescent="0.25">
      <c r="A4565" s="487">
        <v>96753</v>
      </c>
      <c r="B4565" s="6" t="s">
        <v>3021</v>
      </c>
      <c r="C4565" s="6" t="s">
        <v>40</v>
      </c>
      <c r="D4565" s="6" t="s">
        <v>108</v>
      </c>
      <c r="E4565" s="487">
        <v>89.01</v>
      </c>
      <c r="F4565" s="487">
        <v>18.010000000000002</v>
      </c>
      <c r="G4565" s="487">
        <v>71</v>
      </c>
      <c r="H4565" s="487">
        <v>0</v>
      </c>
      <c r="I4565" s="487">
        <v>0</v>
      </c>
      <c r="J4565" s="487">
        <v>0</v>
      </c>
    </row>
    <row r="4566" spans="1:10" x14ac:dyDescent="0.25">
      <c r="A4566" s="487">
        <v>96754</v>
      </c>
      <c r="B4566" s="6" t="s">
        <v>3022</v>
      </c>
      <c r="C4566" s="6" t="s">
        <v>40</v>
      </c>
      <c r="D4566" s="6" t="s">
        <v>108</v>
      </c>
      <c r="E4566" s="487">
        <v>107.14</v>
      </c>
      <c r="F4566" s="487">
        <v>18</v>
      </c>
      <c r="G4566" s="487">
        <v>89.14</v>
      </c>
      <c r="H4566" s="487">
        <v>0</v>
      </c>
      <c r="I4566" s="487">
        <v>0</v>
      </c>
      <c r="J4566" s="487">
        <v>0</v>
      </c>
    </row>
    <row r="4567" spans="1:10" x14ac:dyDescent="0.25">
      <c r="A4567" s="487">
        <v>96755</v>
      </c>
      <c r="B4567" s="6" t="s">
        <v>3023</v>
      </c>
      <c r="C4567" s="6" t="s">
        <v>40</v>
      </c>
      <c r="D4567" s="6" t="s">
        <v>108</v>
      </c>
      <c r="E4567" s="487">
        <v>333.12</v>
      </c>
      <c r="F4567" s="487">
        <v>28.24</v>
      </c>
      <c r="G4567" s="487">
        <v>304.88</v>
      </c>
      <c r="H4567" s="487">
        <v>0</v>
      </c>
      <c r="I4567" s="487">
        <v>0</v>
      </c>
      <c r="J4567" s="487">
        <v>0</v>
      </c>
    </row>
    <row r="4568" spans="1:10" x14ac:dyDescent="0.25">
      <c r="A4568" s="487">
        <v>96756</v>
      </c>
      <c r="B4568" s="6" t="s">
        <v>3024</v>
      </c>
      <c r="C4568" s="6" t="s">
        <v>40</v>
      </c>
      <c r="D4568" s="6" t="s">
        <v>108</v>
      </c>
      <c r="E4568" s="487">
        <v>21.08</v>
      </c>
      <c r="F4568" s="487">
        <v>7.47</v>
      </c>
      <c r="G4568" s="487">
        <v>13.61</v>
      </c>
      <c r="H4568" s="487">
        <v>0</v>
      </c>
      <c r="I4568" s="487">
        <v>0</v>
      </c>
      <c r="J4568" s="487">
        <v>0</v>
      </c>
    </row>
    <row r="4569" spans="1:10" x14ac:dyDescent="0.25">
      <c r="A4569" s="487">
        <v>96757</v>
      </c>
      <c r="B4569" s="6" t="s">
        <v>3025</v>
      </c>
      <c r="C4569" s="6" t="s">
        <v>40</v>
      </c>
      <c r="D4569" s="6" t="s">
        <v>108</v>
      </c>
      <c r="E4569" s="487">
        <v>25.12</v>
      </c>
      <c r="F4569" s="487">
        <v>7.47</v>
      </c>
      <c r="G4569" s="487">
        <v>17.649999999999999</v>
      </c>
      <c r="H4569" s="487">
        <v>0</v>
      </c>
      <c r="I4569" s="487">
        <v>0</v>
      </c>
      <c r="J4569" s="487">
        <v>0</v>
      </c>
    </row>
    <row r="4570" spans="1:10" x14ac:dyDescent="0.25">
      <c r="A4570" s="487">
        <v>96758</v>
      </c>
      <c r="B4570" s="6" t="s">
        <v>3026</v>
      </c>
      <c r="C4570" s="6" t="s">
        <v>40</v>
      </c>
      <c r="D4570" s="6" t="s">
        <v>108</v>
      </c>
      <c r="E4570" s="487">
        <v>19.3</v>
      </c>
      <c r="F4570" s="487">
        <v>9.5500000000000007</v>
      </c>
      <c r="G4570" s="487">
        <v>9.75</v>
      </c>
      <c r="H4570" s="487">
        <v>0</v>
      </c>
      <c r="I4570" s="487">
        <v>0</v>
      </c>
      <c r="J4570" s="487">
        <v>0</v>
      </c>
    </row>
    <row r="4571" spans="1:10" x14ac:dyDescent="0.25">
      <c r="A4571" s="487">
        <v>96759</v>
      </c>
      <c r="B4571" s="6" t="s">
        <v>3027</v>
      </c>
      <c r="C4571" s="6" t="s">
        <v>40</v>
      </c>
      <c r="D4571" s="6" t="s">
        <v>108</v>
      </c>
      <c r="E4571" s="487">
        <v>25.57</v>
      </c>
      <c r="F4571" s="487">
        <v>9.5500000000000007</v>
      </c>
      <c r="G4571" s="487">
        <v>16.02</v>
      </c>
      <c r="H4571" s="487">
        <v>0</v>
      </c>
      <c r="I4571" s="487">
        <v>0</v>
      </c>
      <c r="J4571" s="487">
        <v>0</v>
      </c>
    </row>
    <row r="4572" spans="1:10" x14ac:dyDescent="0.25">
      <c r="A4572" s="487">
        <v>96760</v>
      </c>
      <c r="B4572" s="6" t="s">
        <v>3028</v>
      </c>
      <c r="C4572" s="6" t="s">
        <v>40</v>
      </c>
      <c r="D4572" s="6" t="s">
        <v>108</v>
      </c>
      <c r="E4572" s="487">
        <v>44.57</v>
      </c>
      <c r="F4572" s="487">
        <v>14.55</v>
      </c>
      <c r="G4572" s="487">
        <v>30.02</v>
      </c>
      <c r="H4572" s="487">
        <v>0</v>
      </c>
      <c r="I4572" s="487">
        <v>0</v>
      </c>
      <c r="J4572" s="487">
        <v>0</v>
      </c>
    </row>
    <row r="4573" spans="1:10" x14ac:dyDescent="0.25">
      <c r="A4573" s="487">
        <v>96761</v>
      </c>
      <c r="B4573" s="6" t="s">
        <v>3029</v>
      </c>
      <c r="C4573" s="6" t="s">
        <v>40</v>
      </c>
      <c r="D4573" s="6" t="s">
        <v>108</v>
      </c>
      <c r="E4573" s="487">
        <v>59.89</v>
      </c>
      <c r="F4573" s="487">
        <v>14.54</v>
      </c>
      <c r="G4573" s="487">
        <v>45.35</v>
      </c>
      <c r="H4573" s="487">
        <v>0</v>
      </c>
      <c r="I4573" s="487">
        <v>0</v>
      </c>
      <c r="J4573" s="487">
        <v>0</v>
      </c>
    </row>
    <row r="4574" spans="1:10" x14ac:dyDescent="0.25">
      <c r="A4574" s="487">
        <v>96762</v>
      </c>
      <c r="B4574" s="6" t="s">
        <v>3030</v>
      </c>
      <c r="C4574" s="6" t="s">
        <v>40</v>
      </c>
      <c r="D4574" s="6" t="s">
        <v>108</v>
      </c>
      <c r="E4574" s="487">
        <v>119.69</v>
      </c>
      <c r="F4574" s="487">
        <v>24</v>
      </c>
      <c r="G4574" s="487">
        <v>95.69</v>
      </c>
      <c r="H4574" s="487">
        <v>0</v>
      </c>
      <c r="I4574" s="487">
        <v>0</v>
      </c>
      <c r="J4574" s="487">
        <v>0</v>
      </c>
    </row>
    <row r="4575" spans="1:10" x14ac:dyDescent="0.25">
      <c r="A4575" s="487">
        <v>96763</v>
      </c>
      <c r="B4575" s="6" t="s">
        <v>3031</v>
      </c>
      <c r="C4575" s="6" t="s">
        <v>40</v>
      </c>
      <c r="D4575" s="6" t="s">
        <v>108</v>
      </c>
      <c r="E4575" s="487">
        <v>150.58000000000001</v>
      </c>
      <c r="F4575" s="487">
        <v>24</v>
      </c>
      <c r="G4575" s="487">
        <v>126.58</v>
      </c>
      <c r="H4575" s="487">
        <v>0</v>
      </c>
      <c r="I4575" s="487">
        <v>0</v>
      </c>
      <c r="J4575" s="487">
        <v>0</v>
      </c>
    </row>
    <row r="4576" spans="1:10" x14ac:dyDescent="0.25">
      <c r="A4576" s="487">
        <v>96764</v>
      </c>
      <c r="B4576" s="6" t="s">
        <v>3032</v>
      </c>
      <c r="C4576" s="6" t="s">
        <v>40</v>
      </c>
      <c r="D4576" s="6" t="s">
        <v>108</v>
      </c>
      <c r="E4576" s="487">
        <v>304.14999999999998</v>
      </c>
      <c r="F4576" s="487">
        <v>37.67</v>
      </c>
      <c r="G4576" s="487">
        <v>266.48</v>
      </c>
      <c r="H4576" s="487">
        <v>0</v>
      </c>
      <c r="I4576" s="487">
        <v>0</v>
      </c>
      <c r="J4576" s="487">
        <v>0</v>
      </c>
    </row>
    <row r="4577" spans="1:10" x14ac:dyDescent="0.25">
      <c r="A4577" s="487">
        <v>96802</v>
      </c>
      <c r="B4577" s="6" t="s">
        <v>10856</v>
      </c>
      <c r="C4577" s="6" t="s">
        <v>40</v>
      </c>
      <c r="D4577" s="6" t="s">
        <v>108</v>
      </c>
      <c r="E4577" s="487">
        <v>702.65</v>
      </c>
      <c r="F4577" s="487">
        <v>16.850000000000001</v>
      </c>
      <c r="G4577" s="487">
        <v>685.8</v>
      </c>
      <c r="H4577" s="487">
        <v>0</v>
      </c>
      <c r="I4577" s="487">
        <v>0</v>
      </c>
      <c r="J4577" s="487">
        <v>0</v>
      </c>
    </row>
    <row r="4578" spans="1:10" x14ac:dyDescent="0.25">
      <c r="A4578" s="487">
        <v>96803</v>
      </c>
      <c r="B4578" s="6" t="s">
        <v>10857</v>
      </c>
      <c r="C4578" s="6" t="s">
        <v>40</v>
      </c>
      <c r="D4578" s="6" t="s">
        <v>108</v>
      </c>
      <c r="E4578" s="487">
        <v>118.3</v>
      </c>
      <c r="F4578" s="487">
        <v>13.95</v>
      </c>
      <c r="G4578" s="487">
        <v>104.35</v>
      </c>
      <c r="H4578" s="487">
        <v>0</v>
      </c>
      <c r="I4578" s="487">
        <v>0</v>
      </c>
      <c r="J4578" s="487">
        <v>0</v>
      </c>
    </row>
    <row r="4579" spans="1:10" x14ac:dyDescent="0.25">
      <c r="A4579" s="487">
        <v>96804</v>
      </c>
      <c r="B4579" s="6" t="s">
        <v>10858</v>
      </c>
      <c r="C4579" s="6" t="s">
        <v>40</v>
      </c>
      <c r="D4579" s="6" t="s">
        <v>108</v>
      </c>
      <c r="E4579" s="487">
        <v>181.09</v>
      </c>
      <c r="F4579" s="487">
        <v>33.01</v>
      </c>
      <c r="G4579" s="487">
        <v>148.08000000000001</v>
      </c>
      <c r="H4579" s="487">
        <v>0</v>
      </c>
      <c r="I4579" s="487">
        <v>0</v>
      </c>
      <c r="J4579" s="487">
        <v>0</v>
      </c>
    </row>
    <row r="4580" spans="1:10" x14ac:dyDescent="0.25">
      <c r="A4580" s="487">
        <v>96805</v>
      </c>
      <c r="B4580" s="6" t="s">
        <v>10859</v>
      </c>
      <c r="C4580" s="6" t="s">
        <v>40</v>
      </c>
      <c r="D4580" s="6" t="s">
        <v>108</v>
      </c>
      <c r="E4580" s="487">
        <v>350.82</v>
      </c>
      <c r="F4580" s="487">
        <v>22.57</v>
      </c>
      <c r="G4580" s="487">
        <v>328.25</v>
      </c>
      <c r="H4580" s="487">
        <v>0</v>
      </c>
      <c r="I4580" s="487">
        <v>0</v>
      </c>
      <c r="J4580" s="487">
        <v>0</v>
      </c>
    </row>
    <row r="4581" spans="1:10" x14ac:dyDescent="0.25">
      <c r="A4581" s="487">
        <v>96806</v>
      </c>
      <c r="B4581" s="6" t="s">
        <v>10860</v>
      </c>
      <c r="C4581" s="6" t="s">
        <v>40</v>
      </c>
      <c r="D4581" s="6" t="s">
        <v>108</v>
      </c>
      <c r="E4581" s="487">
        <v>125.27</v>
      </c>
      <c r="F4581" s="487">
        <v>19.670000000000002</v>
      </c>
      <c r="G4581" s="487">
        <v>105.6</v>
      </c>
      <c r="H4581" s="487">
        <v>0</v>
      </c>
      <c r="I4581" s="487">
        <v>0</v>
      </c>
      <c r="J4581" s="487">
        <v>0</v>
      </c>
    </row>
    <row r="4582" spans="1:10" x14ac:dyDescent="0.25">
      <c r="A4582" s="487">
        <v>96807</v>
      </c>
      <c r="B4582" s="6" t="s">
        <v>10861</v>
      </c>
      <c r="C4582" s="6" t="s">
        <v>40</v>
      </c>
      <c r="D4582" s="6" t="s">
        <v>108</v>
      </c>
      <c r="E4582" s="487">
        <v>194.79</v>
      </c>
      <c r="F4582" s="487">
        <v>38.729999999999997</v>
      </c>
      <c r="G4582" s="487">
        <v>156.06</v>
      </c>
      <c r="H4582" s="487">
        <v>0</v>
      </c>
      <c r="I4582" s="487">
        <v>0</v>
      </c>
      <c r="J4582" s="487">
        <v>0</v>
      </c>
    </row>
    <row r="4583" spans="1:10" x14ac:dyDescent="0.25">
      <c r="A4583" s="487">
        <v>96808</v>
      </c>
      <c r="B4583" s="6" t="s">
        <v>10862</v>
      </c>
      <c r="C4583" s="6" t="s">
        <v>40</v>
      </c>
      <c r="D4583" s="6" t="s">
        <v>108</v>
      </c>
      <c r="E4583" s="487">
        <v>22.57</v>
      </c>
      <c r="F4583" s="487">
        <v>7.49</v>
      </c>
      <c r="G4583" s="487">
        <v>15.08</v>
      </c>
      <c r="H4583" s="487">
        <v>0</v>
      </c>
      <c r="I4583" s="487">
        <v>0</v>
      </c>
      <c r="J4583" s="487">
        <v>0</v>
      </c>
    </row>
    <row r="4584" spans="1:10" x14ac:dyDescent="0.25">
      <c r="A4584" s="487">
        <v>96809</v>
      </c>
      <c r="B4584" s="6" t="s">
        <v>10863</v>
      </c>
      <c r="C4584" s="6" t="s">
        <v>40</v>
      </c>
      <c r="D4584" s="6" t="s">
        <v>108</v>
      </c>
      <c r="E4584" s="487">
        <v>25.59</v>
      </c>
      <c r="F4584" s="487">
        <v>7.49</v>
      </c>
      <c r="G4584" s="487">
        <v>18.100000000000001</v>
      </c>
      <c r="H4584" s="487">
        <v>0</v>
      </c>
      <c r="I4584" s="487">
        <v>0</v>
      </c>
      <c r="J4584" s="487">
        <v>0</v>
      </c>
    </row>
    <row r="4585" spans="1:10" x14ac:dyDescent="0.25">
      <c r="A4585" s="487">
        <v>96810</v>
      </c>
      <c r="B4585" s="6" t="s">
        <v>10864</v>
      </c>
      <c r="C4585" s="6" t="s">
        <v>40</v>
      </c>
      <c r="D4585" s="6" t="s">
        <v>108</v>
      </c>
      <c r="E4585" s="487">
        <v>27.6</v>
      </c>
      <c r="F4585" s="487">
        <v>8.36</v>
      </c>
      <c r="G4585" s="487">
        <v>19.239999999999998</v>
      </c>
      <c r="H4585" s="487">
        <v>0</v>
      </c>
      <c r="I4585" s="487">
        <v>0</v>
      </c>
      <c r="J4585" s="487">
        <v>0</v>
      </c>
    </row>
    <row r="4586" spans="1:10" x14ac:dyDescent="0.25">
      <c r="A4586" s="487">
        <v>96811</v>
      </c>
      <c r="B4586" s="6" t="s">
        <v>10865</v>
      </c>
      <c r="C4586" s="6" t="s">
        <v>40</v>
      </c>
      <c r="D4586" s="6" t="s">
        <v>108</v>
      </c>
      <c r="E4586" s="487">
        <v>29.04</v>
      </c>
      <c r="F4586" s="487">
        <v>8.8800000000000008</v>
      </c>
      <c r="G4586" s="487">
        <v>20.16</v>
      </c>
      <c r="H4586" s="487">
        <v>0</v>
      </c>
      <c r="I4586" s="487">
        <v>0</v>
      </c>
      <c r="J4586" s="487">
        <v>0</v>
      </c>
    </row>
    <row r="4587" spans="1:10" x14ac:dyDescent="0.25">
      <c r="A4587" s="487">
        <v>96812</v>
      </c>
      <c r="B4587" s="6" t="s">
        <v>10866</v>
      </c>
      <c r="C4587" s="6" t="s">
        <v>40</v>
      </c>
      <c r="D4587" s="6" t="s">
        <v>108</v>
      </c>
      <c r="E4587" s="487">
        <v>26.51</v>
      </c>
      <c r="F4587" s="487">
        <v>8.02</v>
      </c>
      <c r="G4587" s="487">
        <v>18.489999999999998</v>
      </c>
      <c r="H4587" s="487">
        <v>0</v>
      </c>
      <c r="I4587" s="487">
        <v>0</v>
      </c>
      <c r="J4587" s="487">
        <v>0</v>
      </c>
    </row>
    <row r="4588" spans="1:10" x14ac:dyDescent="0.25">
      <c r="A4588" s="487">
        <v>96813</v>
      </c>
      <c r="B4588" s="6" t="s">
        <v>10867</v>
      </c>
      <c r="C4588" s="6" t="s">
        <v>40</v>
      </c>
      <c r="D4588" s="6" t="s">
        <v>108</v>
      </c>
      <c r="E4588" s="487">
        <v>30.45</v>
      </c>
      <c r="F4588" s="487">
        <v>8.8800000000000008</v>
      </c>
      <c r="G4588" s="487">
        <v>21.57</v>
      </c>
      <c r="H4588" s="487">
        <v>0</v>
      </c>
      <c r="I4588" s="487">
        <v>0</v>
      </c>
      <c r="J4588" s="487">
        <v>0</v>
      </c>
    </row>
    <row r="4589" spans="1:10" x14ac:dyDescent="0.25">
      <c r="A4589" s="487">
        <v>96814</v>
      </c>
      <c r="B4589" s="6" t="s">
        <v>10868</v>
      </c>
      <c r="C4589" s="6" t="s">
        <v>40</v>
      </c>
      <c r="D4589" s="6" t="s">
        <v>108</v>
      </c>
      <c r="E4589" s="487">
        <v>22.16</v>
      </c>
      <c r="F4589" s="487">
        <v>6.1</v>
      </c>
      <c r="G4589" s="487">
        <v>16.059999999999999</v>
      </c>
      <c r="H4589" s="487">
        <v>0</v>
      </c>
      <c r="I4589" s="487">
        <v>0</v>
      </c>
      <c r="J4589" s="487">
        <v>0</v>
      </c>
    </row>
    <row r="4590" spans="1:10" x14ac:dyDescent="0.25">
      <c r="A4590" s="487">
        <v>96815</v>
      </c>
      <c r="B4590" s="6" t="s">
        <v>10869</v>
      </c>
      <c r="C4590" s="6" t="s">
        <v>40</v>
      </c>
      <c r="D4590" s="6" t="s">
        <v>108</v>
      </c>
      <c r="E4590" s="487">
        <v>47.9</v>
      </c>
      <c r="F4590" s="487">
        <v>10.61</v>
      </c>
      <c r="G4590" s="487">
        <v>37.29</v>
      </c>
      <c r="H4590" s="487">
        <v>0</v>
      </c>
      <c r="I4590" s="487">
        <v>0</v>
      </c>
      <c r="J4590" s="487">
        <v>0</v>
      </c>
    </row>
    <row r="4591" spans="1:10" x14ac:dyDescent="0.25">
      <c r="A4591" s="487">
        <v>96816</v>
      </c>
      <c r="B4591" s="6" t="s">
        <v>10870</v>
      </c>
      <c r="C4591" s="6" t="s">
        <v>40</v>
      </c>
      <c r="D4591" s="6" t="s">
        <v>108</v>
      </c>
      <c r="E4591" s="487">
        <v>34.83</v>
      </c>
      <c r="F4591" s="487">
        <v>9.5299999999999994</v>
      </c>
      <c r="G4591" s="487">
        <v>25.3</v>
      </c>
      <c r="H4591" s="487">
        <v>0</v>
      </c>
      <c r="I4591" s="487">
        <v>0</v>
      </c>
      <c r="J4591" s="487">
        <v>0</v>
      </c>
    </row>
    <row r="4592" spans="1:10" x14ac:dyDescent="0.25">
      <c r="A4592" s="487">
        <v>96817</v>
      </c>
      <c r="B4592" s="6" t="s">
        <v>10871</v>
      </c>
      <c r="C4592" s="6" t="s">
        <v>40</v>
      </c>
      <c r="D4592" s="6" t="s">
        <v>108</v>
      </c>
      <c r="E4592" s="487">
        <v>48.35</v>
      </c>
      <c r="F4592" s="487">
        <v>10.61</v>
      </c>
      <c r="G4592" s="487">
        <v>37.74</v>
      </c>
      <c r="H4592" s="487">
        <v>0</v>
      </c>
      <c r="I4592" s="487">
        <v>0</v>
      </c>
      <c r="J4592" s="487">
        <v>0</v>
      </c>
    </row>
    <row r="4593" spans="1:10" x14ac:dyDescent="0.25">
      <c r="A4593" s="487">
        <v>96818</v>
      </c>
      <c r="B4593" s="6" t="s">
        <v>10872</v>
      </c>
      <c r="C4593" s="6" t="s">
        <v>40</v>
      </c>
      <c r="D4593" s="6" t="s">
        <v>108</v>
      </c>
      <c r="E4593" s="487">
        <v>31.09</v>
      </c>
      <c r="F4593" s="487">
        <v>6.76</v>
      </c>
      <c r="G4593" s="487">
        <v>24.33</v>
      </c>
      <c r="H4593" s="487">
        <v>0</v>
      </c>
      <c r="I4593" s="487">
        <v>0</v>
      </c>
      <c r="J4593" s="487">
        <v>0</v>
      </c>
    </row>
    <row r="4594" spans="1:10" x14ac:dyDescent="0.25">
      <c r="A4594" s="487">
        <v>96819</v>
      </c>
      <c r="B4594" s="6" t="s">
        <v>10873</v>
      </c>
      <c r="C4594" s="6" t="s">
        <v>40</v>
      </c>
      <c r="D4594" s="6" t="s">
        <v>108</v>
      </c>
      <c r="E4594" s="487">
        <v>33.299999999999997</v>
      </c>
      <c r="F4594" s="487">
        <v>7.27</v>
      </c>
      <c r="G4594" s="487">
        <v>26.03</v>
      </c>
      <c r="H4594" s="487">
        <v>0</v>
      </c>
      <c r="I4594" s="487">
        <v>0</v>
      </c>
      <c r="J4594" s="487">
        <v>0</v>
      </c>
    </row>
    <row r="4595" spans="1:10" x14ac:dyDescent="0.25">
      <c r="A4595" s="487">
        <v>96820</v>
      </c>
      <c r="B4595" s="6" t="s">
        <v>10874</v>
      </c>
      <c r="C4595" s="6" t="s">
        <v>40</v>
      </c>
      <c r="D4595" s="6" t="s">
        <v>108</v>
      </c>
      <c r="E4595" s="487">
        <v>57.33</v>
      </c>
      <c r="F4595" s="487">
        <v>13.04</v>
      </c>
      <c r="G4595" s="487">
        <v>44.29</v>
      </c>
      <c r="H4595" s="487">
        <v>0</v>
      </c>
      <c r="I4595" s="487">
        <v>0</v>
      </c>
      <c r="J4595" s="487">
        <v>0</v>
      </c>
    </row>
    <row r="4596" spans="1:10" x14ac:dyDescent="0.25">
      <c r="A4596" s="487">
        <v>96821</v>
      </c>
      <c r="B4596" s="6" t="s">
        <v>10875</v>
      </c>
      <c r="C4596" s="6" t="s">
        <v>40</v>
      </c>
      <c r="D4596" s="6" t="s">
        <v>108</v>
      </c>
      <c r="E4596" s="487">
        <v>54.09</v>
      </c>
      <c r="F4596" s="487">
        <v>11.52</v>
      </c>
      <c r="G4596" s="487">
        <v>42.57</v>
      </c>
      <c r="H4596" s="487">
        <v>0</v>
      </c>
      <c r="I4596" s="487">
        <v>0</v>
      </c>
      <c r="J4596" s="487">
        <v>0</v>
      </c>
    </row>
    <row r="4597" spans="1:10" x14ac:dyDescent="0.25">
      <c r="A4597" s="487">
        <v>96822</v>
      </c>
      <c r="B4597" s="6" t="s">
        <v>10876</v>
      </c>
      <c r="C4597" s="6" t="s">
        <v>40</v>
      </c>
      <c r="D4597" s="6" t="s">
        <v>108</v>
      </c>
      <c r="E4597" s="487">
        <v>44.37</v>
      </c>
      <c r="F4597" s="487">
        <v>8.83</v>
      </c>
      <c r="G4597" s="487">
        <v>35.54</v>
      </c>
      <c r="H4597" s="487">
        <v>0</v>
      </c>
      <c r="I4597" s="487">
        <v>0</v>
      </c>
      <c r="J4597" s="487">
        <v>0</v>
      </c>
    </row>
    <row r="4598" spans="1:10" x14ac:dyDescent="0.25">
      <c r="A4598" s="487">
        <v>96823</v>
      </c>
      <c r="B4598" s="6" t="s">
        <v>10877</v>
      </c>
      <c r="C4598" s="6" t="s">
        <v>40</v>
      </c>
      <c r="D4598" s="6" t="s">
        <v>108</v>
      </c>
      <c r="E4598" s="487">
        <v>15.95</v>
      </c>
      <c r="F4598" s="487">
        <v>3.9</v>
      </c>
      <c r="G4598" s="487">
        <v>12.05</v>
      </c>
      <c r="H4598" s="487">
        <v>0</v>
      </c>
      <c r="I4598" s="487">
        <v>0</v>
      </c>
      <c r="J4598" s="487">
        <v>0</v>
      </c>
    </row>
    <row r="4599" spans="1:10" x14ac:dyDescent="0.25">
      <c r="A4599" s="487">
        <v>96824</v>
      </c>
      <c r="B4599" s="6" t="s">
        <v>10878</v>
      </c>
      <c r="C4599" s="6" t="s">
        <v>40</v>
      </c>
      <c r="D4599" s="6" t="s">
        <v>108</v>
      </c>
      <c r="E4599" s="487">
        <v>24.34</v>
      </c>
      <c r="F4599" s="487">
        <v>6.65</v>
      </c>
      <c r="G4599" s="487">
        <v>17.690000000000001</v>
      </c>
      <c r="H4599" s="487">
        <v>0</v>
      </c>
      <c r="I4599" s="487">
        <v>0</v>
      </c>
      <c r="J4599" s="487">
        <v>0</v>
      </c>
    </row>
    <row r="4600" spans="1:10" x14ac:dyDescent="0.25">
      <c r="A4600" s="487">
        <v>96826</v>
      </c>
      <c r="B4600" s="6" t="s">
        <v>10879</v>
      </c>
      <c r="C4600" s="6" t="s">
        <v>40</v>
      </c>
      <c r="D4600" s="6" t="s">
        <v>108</v>
      </c>
      <c r="E4600" s="487">
        <v>18.39</v>
      </c>
      <c r="F4600" s="487">
        <v>4.63</v>
      </c>
      <c r="G4600" s="487">
        <v>13.76</v>
      </c>
      <c r="H4600" s="487">
        <v>0</v>
      </c>
      <c r="I4600" s="487">
        <v>0</v>
      </c>
      <c r="J4600" s="487">
        <v>0</v>
      </c>
    </row>
    <row r="4601" spans="1:10" x14ac:dyDescent="0.25">
      <c r="A4601" s="487">
        <v>96827</v>
      </c>
      <c r="B4601" s="6" t="s">
        <v>10880</v>
      </c>
      <c r="C4601" s="6" t="s">
        <v>40</v>
      </c>
      <c r="D4601" s="6" t="s">
        <v>108</v>
      </c>
      <c r="E4601" s="487">
        <v>26.72</v>
      </c>
      <c r="F4601" s="487">
        <v>7</v>
      </c>
      <c r="G4601" s="487">
        <v>19.72</v>
      </c>
      <c r="H4601" s="487">
        <v>0</v>
      </c>
      <c r="I4601" s="487">
        <v>0</v>
      </c>
      <c r="J4601" s="487">
        <v>0</v>
      </c>
    </row>
    <row r="4602" spans="1:10" x14ac:dyDescent="0.25">
      <c r="A4602" s="487">
        <v>96828</v>
      </c>
      <c r="B4602" s="6" t="s">
        <v>10881</v>
      </c>
      <c r="C4602" s="6" t="s">
        <v>40</v>
      </c>
      <c r="D4602" s="6" t="s">
        <v>108</v>
      </c>
      <c r="E4602" s="487">
        <v>33.630000000000003</v>
      </c>
      <c r="F4602" s="487">
        <v>7.88</v>
      </c>
      <c r="G4602" s="487">
        <v>25.75</v>
      </c>
      <c r="H4602" s="487">
        <v>0</v>
      </c>
      <c r="I4602" s="487">
        <v>0</v>
      </c>
      <c r="J4602" s="487">
        <v>0</v>
      </c>
    </row>
    <row r="4603" spans="1:10" x14ac:dyDescent="0.25">
      <c r="A4603" s="487">
        <v>96829</v>
      </c>
      <c r="B4603" s="6" t="s">
        <v>10882</v>
      </c>
      <c r="C4603" s="6" t="s">
        <v>40</v>
      </c>
      <c r="D4603" s="6" t="s">
        <v>108</v>
      </c>
      <c r="E4603" s="487">
        <v>27.75</v>
      </c>
      <c r="F4603" s="487">
        <v>4.25</v>
      </c>
      <c r="G4603" s="487">
        <v>23.5</v>
      </c>
      <c r="H4603" s="487">
        <v>0</v>
      </c>
      <c r="I4603" s="487">
        <v>0</v>
      </c>
      <c r="J4603" s="487">
        <v>0</v>
      </c>
    </row>
    <row r="4604" spans="1:10" x14ac:dyDescent="0.25">
      <c r="A4604" s="487">
        <v>96830</v>
      </c>
      <c r="B4604" s="6" t="s">
        <v>10883</v>
      </c>
      <c r="C4604" s="6" t="s">
        <v>40</v>
      </c>
      <c r="D4604" s="6" t="s">
        <v>108</v>
      </c>
      <c r="E4604" s="487">
        <v>30.55</v>
      </c>
      <c r="F4604" s="487">
        <v>5.52</v>
      </c>
      <c r="G4604" s="487">
        <v>25.03</v>
      </c>
      <c r="H4604" s="487">
        <v>0</v>
      </c>
      <c r="I4604" s="487">
        <v>0</v>
      </c>
      <c r="J4604" s="487">
        <v>0</v>
      </c>
    </row>
    <row r="4605" spans="1:10" x14ac:dyDescent="0.25">
      <c r="A4605" s="487">
        <v>96832</v>
      </c>
      <c r="B4605" s="6" t="s">
        <v>10884</v>
      </c>
      <c r="C4605" s="6" t="s">
        <v>40</v>
      </c>
      <c r="D4605" s="6" t="s">
        <v>108</v>
      </c>
      <c r="E4605" s="487">
        <v>43.68</v>
      </c>
      <c r="F4605" s="487">
        <v>8.32</v>
      </c>
      <c r="G4605" s="487">
        <v>35.36</v>
      </c>
      <c r="H4605" s="487">
        <v>0</v>
      </c>
      <c r="I4605" s="487">
        <v>0</v>
      </c>
      <c r="J4605" s="487">
        <v>0</v>
      </c>
    </row>
    <row r="4606" spans="1:10" x14ac:dyDescent="0.25">
      <c r="A4606" s="487">
        <v>96833</v>
      </c>
      <c r="B4606" s="6" t="s">
        <v>10885</v>
      </c>
      <c r="C4606" s="6" t="s">
        <v>40</v>
      </c>
      <c r="D4606" s="6" t="s">
        <v>108</v>
      </c>
      <c r="E4606" s="487">
        <v>36.04</v>
      </c>
      <c r="F4606" s="487">
        <v>4.72</v>
      </c>
      <c r="G4606" s="487">
        <v>31.32</v>
      </c>
      <c r="H4606" s="487">
        <v>0</v>
      </c>
      <c r="I4606" s="487">
        <v>0</v>
      </c>
      <c r="J4606" s="487">
        <v>0</v>
      </c>
    </row>
    <row r="4607" spans="1:10" x14ac:dyDescent="0.25">
      <c r="A4607" s="487">
        <v>96834</v>
      </c>
      <c r="B4607" s="6" t="s">
        <v>10886</v>
      </c>
      <c r="C4607" s="6" t="s">
        <v>40</v>
      </c>
      <c r="D4607" s="6" t="s">
        <v>108</v>
      </c>
      <c r="E4607" s="487">
        <v>41.99</v>
      </c>
      <c r="F4607" s="487">
        <v>6.79</v>
      </c>
      <c r="G4607" s="487">
        <v>35.200000000000003</v>
      </c>
      <c r="H4607" s="487">
        <v>0</v>
      </c>
      <c r="I4607" s="487">
        <v>0</v>
      </c>
      <c r="J4607" s="487">
        <v>0</v>
      </c>
    </row>
    <row r="4608" spans="1:10" x14ac:dyDescent="0.25">
      <c r="A4608" s="487">
        <v>96836</v>
      </c>
      <c r="B4608" s="6" t="s">
        <v>10887</v>
      </c>
      <c r="C4608" s="6" t="s">
        <v>40</v>
      </c>
      <c r="D4608" s="6" t="s">
        <v>108</v>
      </c>
      <c r="E4608" s="487">
        <v>52.08</v>
      </c>
      <c r="F4608" s="487">
        <v>6.16</v>
      </c>
      <c r="G4608" s="487">
        <v>45.92</v>
      </c>
      <c r="H4608" s="487">
        <v>0</v>
      </c>
      <c r="I4608" s="487">
        <v>0</v>
      </c>
      <c r="J4608" s="487">
        <v>0</v>
      </c>
    </row>
    <row r="4609" spans="1:10" x14ac:dyDescent="0.25">
      <c r="A4609" s="487">
        <v>96837</v>
      </c>
      <c r="B4609" s="6" t="s">
        <v>10888</v>
      </c>
      <c r="C4609" s="6" t="s">
        <v>40</v>
      </c>
      <c r="D4609" s="6" t="s">
        <v>108</v>
      </c>
      <c r="E4609" s="487">
        <v>28.51</v>
      </c>
      <c r="F4609" s="487">
        <v>8.39</v>
      </c>
      <c r="G4609" s="487">
        <v>20.12</v>
      </c>
      <c r="H4609" s="487">
        <v>0</v>
      </c>
      <c r="I4609" s="487">
        <v>0</v>
      </c>
      <c r="J4609" s="487">
        <v>0</v>
      </c>
    </row>
    <row r="4610" spans="1:10" x14ac:dyDescent="0.25">
      <c r="A4610" s="487">
        <v>96838</v>
      </c>
      <c r="B4610" s="6" t="s">
        <v>10889</v>
      </c>
      <c r="C4610" s="6" t="s">
        <v>40</v>
      </c>
      <c r="D4610" s="6" t="s">
        <v>108</v>
      </c>
      <c r="E4610" s="487">
        <v>33.29</v>
      </c>
      <c r="F4610" s="487">
        <v>11.25</v>
      </c>
      <c r="G4610" s="487">
        <v>22.04</v>
      </c>
      <c r="H4610" s="487">
        <v>0</v>
      </c>
      <c r="I4610" s="487">
        <v>0</v>
      </c>
      <c r="J4610" s="487">
        <v>0</v>
      </c>
    </row>
    <row r="4611" spans="1:10" x14ac:dyDescent="0.25">
      <c r="A4611" s="487">
        <v>96839</v>
      </c>
      <c r="B4611" s="6" t="s">
        <v>10890</v>
      </c>
      <c r="C4611" s="6" t="s">
        <v>40</v>
      </c>
      <c r="D4611" s="6" t="s">
        <v>108</v>
      </c>
      <c r="E4611" s="487">
        <v>34.76</v>
      </c>
      <c r="F4611" s="487">
        <v>11.25</v>
      </c>
      <c r="G4611" s="487">
        <v>23.51</v>
      </c>
      <c r="H4611" s="487">
        <v>0</v>
      </c>
      <c r="I4611" s="487">
        <v>0</v>
      </c>
      <c r="J4611" s="487">
        <v>0</v>
      </c>
    </row>
    <row r="4612" spans="1:10" x14ac:dyDescent="0.25">
      <c r="A4612" s="487">
        <v>96840</v>
      </c>
      <c r="B4612" s="6" t="s">
        <v>10891</v>
      </c>
      <c r="C4612" s="6" t="s">
        <v>40</v>
      </c>
      <c r="D4612" s="6" t="s">
        <v>108</v>
      </c>
      <c r="E4612" s="487">
        <v>34.57</v>
      </c>
      <c r="F4612" s="487">
        <v>9.9499999999999993</v>
      </c>
      <c r="G4612" s="487">
        <v>24.62</v>
      </c>
      <c r="H4612" s="487">
        <v>0</v>
      </c>
      <c r="I4612" s="487">
        <v>0</v>
      </c>
      <c r="J4612" s="487">
        <v>0</v>
      </c>
    </row>
    <row r="4613" spans="1:10" x14ac:dyDescent="0.25">
      <c r="A4613" s="487">
        <v>96841</v>
      </c>
      <c r="B4613" s="6" t="s">
        <v>10892</v>
      </c>
      <c r="C4613" s="6" t="s">
        <v>40</v>
      </c>
      <c r="D4613" s="6" t="s">
        <v>108</v>
      </c>
      <c r="E4613" s="487">
        <v>37.380000000000003</v>
      </c>
      <c r="F4613" s="487">
        <v>12.02</v>
      </c>
      <c r="G4613" s="487">
        <v>25.36</v>
      </c>
      <c r="H4613" s="487">
        <v>0</v>
      </c>
      <c r="I4613" s="487">
        <v>0</v>
      </c>
      <c r="J4613" s="487">
        <v>0</v>
      </c>
    </row>
    <row r="4614" spans="1:10" x14ac:dyDescent="0.25">
      <c r="A4614" s="487">
        <v>96842</v>
      </c>
      <c r="B4614" s="6" t="s">
        <v>10893</v>
      </c>
      <c r="C4614" s="6" t="s">
        <v>40</v>
      </c>
      <c r="D4614" s="6" t="s">
        <v>108</v>
      </c>
      <c r="E4614" s="487">
        <v>43.2</v>
      </c>
      <c r="F4614" s="487">
        <v>13.33</v>
      </c>
      <c r="G4614" s="487">
        <v>29.87</v>
      </c>
      <c r="H4614" s="487">
        <v>0</v>
      </c>
      <c r="I4614" s="487">
        <v>0</v>
      </c>
      <c r="J4614" s="487">
        <v>0</v>
      </c>
    </row>
    <row r="4615" spans="1:10" x14ac:dyDescent="0.25">
      <c r="A4615" s="487">
        <v>96843</v>
      </c>
      <c r="B4615" s="6" t="s">
        <v>10894</v>
      </c>
      <c r="C4615" s="6" t="s">
        <v>40</v>
      </c>
      <c r="D4615" s="6" t="s">
        <v>108</v>
      </c>
      <c r="E4615" s="487">
        <v>39.369999999999997</v>
      </c>
      <c r="F4615" s="487">
        <v>12.02</v>
      </c>
      <c r="G4615" s="487">
        <v>27.35</v>
      </c>
      <c r="H4615" s="487">
        <v>0</v>
      </c>
      <c r="I4615" s="487">
        <v>0</v>
      </c>
      <c r="J4615" s="487">
        <v>0</v>
      </c>
    </row>
    <row r="4616" spans="1:10" x14ac:dyDescent="0.25">
      <c r="A4616" s="487">
        <v>96844</v>
      </c>
      <c r="B4616" s="6" t="s">
        <v>10895</v>
      </c>
      <c r="C4616" s="6" t="s">
        <v>40</v>
      </c>
      <c r="D4616" s="6" t="s">
        <v>108</v>
      </c>
      <c r="E4616" s="487">
        <v>45.77</v>
      </c>
      <c r="F4616" s="487">
        <v>13.33</v>
      </c>
      <c r="G4616" s="487">
        <v>32.44</v>
      </c>
      <c r="H4616" s="487">
        <v>0</v>
      </c>
      <c r="I4616" s="487">
        <v>0</v>
      </c>
      <c r="J4616" s="487">
        <v>0</v>
      </c>
    </row>
    <row r="4617" spans="1:10" x14ac:dyDescent="0.25">
      <c r="A4617" s="487">
        <v>96845</v>
      </c>
      <c r="B4617" s="6" t="s">
        <v>10896</v>
      </c>
      <c r="C4617" s="6" t="s">
        <v>40</v>
      </c>
      <c r="D4617" s="6" t="s">
        <v>108</v>
      </c>
      <c r="E4617" s="487">
        <v>57.74</v>
      </c>
      <c r="F4617" s="487">
        <v>11.88</v>
      </c>
      <c r="G4617" s="487">
        <v>45.86</v>
      </c>
      <c r="H4617" s="487">
        <v>0</v>
      </c>
      <c r="I4617" s="487">
        <v>0</v>
      </c>
      <c r="J4617" s="487">
        <v>0</v>
      </c>
    </row>
    <row r="4618" spans="1:10" x14ac:dyDescent="0.25">
      <c r="A4618" s="487">
        <v>96846</v>
      </c>
      <c r="B4618" s="6" t="s">
        <v>10897</v>
      </c>
      <c r="C4618" s="6" t="s">
        <v>40</v>
      </c>
      <c r="D4618" s="6" t="s">
        <v>108</v>
      </c>
      <c r="E4618" s="487">
        <v>51.45</v>
      </c>
      <c r="F4618" s="487">
        <v>14.29</v>
      </c>
      <c r="G4618" s="487">
        <v>37.159999999999997</v>
      </c>
      <c r="H4618" s="487">
        <v>0</v>
      </c>
      <c r="I4618" s="487">
        <v>0</v>
      </c>
      <c r="J4618" s="487">
        <v>0</v>
      </c>
    </row>
    <row r="4619" spans="1:10" x14ac:dyDescent="0.25">
      <c r="A4619" s="487">
        <v>96847</v>
      </c>
      <c r="B4619" s="6" t="s">
        <v>10898</v>
      </c>
      <c r="C4619" s="6" t="s">
        <v>40</v>
      </c>
      <c r="D4619" s="6" t="s">
        <v>108</v>
      </c>
      <c r="E4619" s="487">
        <v>50.58</v>
      </c>
      <c r="F4619" s="487">
        <v>14.29</v>
      </c>
      <c r="G4619" s="487">
        <v>36.29</v>
      </c>
      <c r="H4619" s="487">
        <v>0</v>
      </c>
      <c r="I4619" s="487">
        <v>0</v>
      </c>
      <c r="J4619" s="487">
        <v>0</v>
      </c>
    </row>
    <row r="4620" spans="1:10" x14ac:dyDescent="0.25">
      <c r="A4620" s="487">
        <v>96848</v>
      </c>
      <c r="B4620" s="6" t="s">
        <v>10899</v>
      </c>
      <c r="C4620" s="6" t="s">
        <v>40</v>
      </c>
      <c r="D4620" s="6" t="s">
        <v>108</v>
      </c>
      <c r="E4620" s="487">
        <v>77.66</v>
      </c>
      <c r="F4620" s="487">
        <v>14.62</v>
      </c>
      <c r="G4620" s="487">
        <v>63.04</v>
      </c>
      <c r="H4620" s="487">
        <v>0</v>
      </c>
      <c r="I4620" s="487">
        <v>0</v>
      </c>
      <c r="J4620" s="487">
        <v>0</v>
      </c>
    </row>
    <row r="4621" spans="1:10" x14ac:dyDescent="0.25">
      <c r="A4621" s="487">
        <v>96849</v>
      </c>
      <c r="B4621" s="6" t="s">
        <v>10900</v>
      </c>
      <c r="C4621" s="6" t="s">
        <v>40</v>
      </c>
      <c r="D4621" s="6" t="s">
        <v>108</v>
      </c>
      <c r="E4621" s="487">
        <v>23.46</v>
      </c>
      <c r="F4621" s="487">
        <v>5.84</v>
      </c>
      <c r="G4621" s="487">
        <v>17.62</v>
      </c>
      <c r="H4621" s="487">
        <v>0</v>
      </c>
      <c r="I4621" s="487">
        <v>0</v>
      </c>
      <c r="J4621" s="487">
        <v>0</v>
      </c>
    </row>
    <row r="4622" spans="1:10" x14ac:dyDescent="0.25">
      <c r="A4622" s="487">
        <v>96850</v>
      </c>
      <c r="B4622" s="6" t="s">
        <v>10901</v>
      </c>
      <c r="C4622" s="6" t="s">
        <v>40</v>
      </c>
      <c r="D4622" s="6" t="s">
        <v>108</v>
      </c>
      <c r="E4622" s="487">
        <v>31.49</v>
      </c>
      <c r="F4622" s="487">
        <v>9.9700000000000006</v>
      </c>
      <c r="G4622" s="487">
        <v>21.52</v>
      </c>
      <c r="H4622" s="487">
        <v>0</v>
      </c>
      <c r="I4622" s="487">
        <v>0</v>
      </c>
      <c r="J4622" s="487">
        <v>0</v>
      </c>
    </row>
    <row r="4623" spans="1:10" x14ac:dyDescent="0.25">
      <c r="A4623" s="487">
        <v>96852</v>
      </c>
      <c r="B4623" s="6" t="s">
        <v>10902</v>
      </c>
      <c r="C4623" s="6" t="s">
        <v>40</v>
      </c>
      <c r="D4623" s="6" t="s">
        <v>108</v>
      </c>
      <c r="E4623" s="487">
        <v>30.31</v>
      </c>
      <c r="F4623" s="487">
        <v>6.94</v>
      </c>
      <c r="G4623" s="487">
        <v>23.37</v>
      </c>
      <c r="H4623" s="487">
        <v>0</v>
      </c>
      <c r="I4623" s="487">
        <v>0</v>
      </c>
      <c r="J4623" s="487">
        <v>0</v>
      </c>
    </row>
    <row r="4624" spans="1:10" x14ac:dyDescent="0.25">
      <c r="A4624" s="487">
        <v>96853</v>
      </c>
      <c r="B4624" s="6" t="s">
        <v>10903</v>
      </c>
      <c r="C4624" s="6" t="s">
        <v>40</v>
      </c>
      <c r="D4624" s="6" t="s">
        <v>108</v>
      </c>
      <c r="E4624" s="487">
        <v>34.020000000000003</v>
      </c>
      <c r="F4624" s="487">
        <v>10.51</v>
      </c>
      <c r="G4624" s="487">
        <v>23.51</v>
      </c>
      <c r="H4624" s="487">
        <v>0</v>
      </c>
      <c r="I4624" s="487">
        <v>0</v>
      </c>
      <c r="J4624" s="487">
        <v>0</v>
      </c>
    </row>
    <row r="4625" spans="1:10" x14ac:dyDescent="0.25">
      <c r="A4625" s="487">
        <v>96854</v>
      </c>
      <c r="B4625" s="6" t="s">
        <v>10904</v>
      </c>
      <c r="C4625" s="6" t="s">
        <v>40</v>
      </c>
      <c r="D4625" s="6" t="s">
        <v>108</v>
      </c>
      <c r="E4625" s="487">
        <v>42.92</v>
      </c>
      <c r="F4625" s="487">
        <v>11.81</v>
      </c>
      <c r="G4625" s="487">
        <v>31.11</v>
      </c>
      <c r="H4625" s="487">
        <v>0</v>
      </c>
      <c r="I4625" s="487">
        <v>0</v>
      </c>
      <c r="J4625" s="487">
        <v>0</v>
      </c>
    </row>
    <row r="4626" spans="1:10" x14ac:dyDescent="0.25">
      <c r="A4626" s="487">
        <v>96855</v>
      </c>
      <c r="B4626" s="6" t="s">
        <v>10905</v>
      </c>
      <c r="C4626" s="6" t="s">
        <v>40</v>
      </c>
      <c r="D4626" s="6" t="s">
        <v>108</v>
      </c>
      <c r="E4626" s="487">
        <v>49.83</v>
      </c>
      <c r="F4626" s="487">
        <v>8.2899999999999991</v>
      </c>
      <c r="G4626" s="487">
        <v>41.54</v>
      </c>
      <c r="H4626" s="487">
        <v>0</v>
      </c>
      <c r="I4626" s="487">
        <v>0</v>
      </c>
      <c r="J4626" s="487">
        <v>0</v>
      </c>
    </row>
    <row r="4627" spans="1:10" x14ac:dyDescent="0.25">
      <c r="A4627" s="487">
        <v>96856</v>
      </c>
      <c r="B4627" s="6" t="s">
        <v>10906</v>
      </c>
      <c r="C4627" s="6" t="s">
        <v>40</v>
      </c>
      <c r="D4627" s="6" t="s">
        <v>108</v>
      </c>
      <c r="E4627" s="487">
        <v>51.29</v>
      </c>
      <c r="F4627" s="487">
        <v>11.19</v>
      </c>
      <c r="G4627" s="487">
        <v>40.1</v>
      </c>
      <c r="H4627" s="487">
        <v>0</v>
      </c>
      <c r="I4627" s="487">
        <v>0</v>
      </c>
      <c r="J4627" s="487">
        <v>0</v>
      </c>
    </row>
    <row r="4628" spans="1:10" x14ac:dyDescent="0.25">
      <c r="A4628" s="487">
        <v>96860</v>
      </c>
      <c r="B4628" s="6" t="s">
        <v>10907</v>
      </c>
      <c r="C4628" s="6" t="s">
        <v>40</v>
      </c>
      <c r="D4628" s="6" t="s">
        <v>108</v>
      </c>
      <c r="E4628" s="487">
        <v>41.48</v>
      </c>
      <c r="F4628" s="487">
        <v>11.19</v>
      </c>
      <c r="G4628" s="487">
        <v>30.29</v>
      </c>
      <c r="H4628" s="487">
        <v>0</v>
      </c>
      <c r="I4628" s="487">
        <v>0</v>
      </c>
      <c r="J4628" s="487">
        <v>0</v>
      </c>
    </row>
    <row r="4629" spans="1:10" x14ac:dyDescent="0.25">
      <c r="A4629" s="487">
        <v>96861</v>
      </c>
      <c r="B4629" s="6" t="s">
        <v>10908</v>
      </c>
      <c r="C4629" s="6" t="s">
        <v>40</v>
      </c>
      <c r="D4629" s="6" t="s">
        <v>108</v>
      </c>
      <c r="E4629" s="487">
        <v>52.77</v>
      </c>
      <c r="F4629" s="487">
        <v>13.72</v>
      </c>
      <c r="G4629" s="487">
        <v>39.049999999999997</v>
      </c>
      <c r="H4629" s="487">
        <v>0</v>
      </c>
      <c r="I4629" s="487">
        <v>0</v>
      </c>
      <c r="J4629" s="487">
        <v>0</v>
      </c>
    </row>
    <row r="4630" spans="1:10" x14ac:dyDescent="0.25">
      <c r="A4630" s="487">
        <v>96862</v>
      </c>
      <c r="B4630" s="6" t="s">
        <v>10909</v>
      </c>
      <c r="C4630" s="6" t="s">
        <v>40</v>
      </c>
      <c r="D4630" s="6" t="s">
        <v>108</v>
      </c>
      <c r="E4630" s="487">
        <v>51.42</v>
      </c>
      <c r="F4630" s="487">
        <v>13.26</v>
      </c>
      <c r="G4630" s="487">
        <v>38.159999999999997</v>
      </c>
      <c r="H4630" s="487">
        <v>0</v>
      </c>
      <c r="I4630" s="487">
        <v>0</v>
      </c>
      <c r="J4630" s="487">
        <v>0</v>
      </c>
    </row>
    <row r="4631" spans="1:10" x14ac:dyDescent="0.25">
      <c r="A4631" s="487">
        <v>96863</v>
      </c>
      <c r="B4631" s="6" t="s">
        <v>10910</v>
      </c>
      <c r="C4631" s="6" t="s">
        <v>40</v>
      </c>
      <c r="D4631" s="6" t="s">
        <v>108</v>
      </c>
      <c r="E4631" s="487">
        <v>53.17</v>
      </c>
      <c r="F4631" s="487">
        <v>15.1</v>
      </c>
      <c r="G4631" s="487">
        <v>38.07</v>
      </c>
      <c r="H4631" s="487">
        <v>0</v>
      </c>
      <c r="I4631" s="487">
        <v>0</v>
      </c>
      <c r="J4631" s="487">
        <v>0</v>
      </c>
    </row>
    <row r="4632" spans="1:10" x14ac:dyDescent="0.25">
      <c r="A4632" s="487">
        <v>96864</v>
      </c>
      <c r="B4632" s="6" t="s">
        <v>10911</v>
      </c>
      <c r="C4632" s="6" t="s">
        <v>40</v>
      </c>
      <c r="D4632" s="6" t="s">
        <v>108</v>
      </c>
      <c r="E4632" s="487">
        <v>75.19</v>
      </c>
      <c r="F4632" s="487">
        <v>15.86</v>
      </c>
      <c r="G4632" s="487">
        <v>59.33</v>
      </c>
      <c r="H4632" s="487">
        <v>0</v>
      </c>
      <c r="I4632" s="487">
        <v>0</v>
      </c>
      <c r="J4632" s="487">
        <v>0</v>
      </c>
    </row>
    <row r="4633" spans="1:10" x14ac:dyDescent="0.25">
      <c r="A4633" s="487">
        <v>96865</v>
      </c>
      <c r="B4633" s="6" t="s">
        <v>10912</v>
      </c>
      <c r="C4633" s="6" t="s">
        <v>40</v>
      </c>
      <c r="D4633" s="6" t="s">
        <v>108</v>
      </c>
      <c r="E4633" s="487">
        <v>62.59</v>
      </c>
      <c r="F4633" s="487">
        <v>17.989999999999998</v>
      </c>
      <c r="G4633" s="487">
        <v>44.6</v>
      </c>
      <c r="H4633" s="487">
        <v>0</v>
      </c>
      <c r="I4633" s="487">
        <v>0</v>
      </c>
      <c r="J4633" s="487">
        <v>0</v>
      </c>
    </row>
    <row r="4634" spans="1:10" x14ac:dyDescent="0.25">
      <c r="A4634" s="487">
        <v>96866</v>
      </c>
      <c r="B4634" s="6" t="s">
        <v>10913</v>
      </c>
      <c r="C4634" s="6" t="s">
        <v>40</v>
      </c>
      <c r="D4634" s="6" t="s">
        <v>108</v>
      </c>
      <c r="E4634" s="487">
        <v>98.83</v>
      </c>
      <c r="F4634" s="487">
        <v>19.48</v>
      </c>
      <c r="G4634" s="487">
        <v>79.349999999999994</v>
      </c>
      <c r="H4634" s="487">
        <v>0</v>
      </c>
      <c r="I4634" s="487">
        <v>0</v>
      </c>
      <c r="J4634" s="487">
        <v>0</v>
      </c>
    </row>
    <row r="4635" spans="1:10" x14ac:dyDescent="0.25">
      <c r="A4635" s="487">
        <v>96868</v>
      </c>
      <c r="B4635" s="6" t="s">
        <v>10914</v>
      </c>
      <c r="C4635" s="6" t="s">
        <v>40</v>
      </c>
      <c r="D4635" s="6" t="s">
        <v>108</v>
      </c>
      <c r="E4635" s="487">
        <v>26.66</v>
      </c>
      <c r="F4635" s="487">
        <v>7.83</v>
      </c>
      <c r="G4635" s="487">
        <v>18.829999999999998</v>
      </c>
      <c r="H4635" s="487">
        <v>0</v>
      </c>
      <c r="I4635" s="487">
        <v>0</v>
      </c>
      <c r="J4635" s="487">
        <v>0</v>
      </c>
    </row>
    <row r="4636" spans="1:10" x14ac:dyDescent="0.25">
      <c r="A4636" s="487">
        <v>96869</v>
      </c>
      <c r="B4636" s="6" t="s">
        <v>10915</v>
      </c>
      <c r="C4636" s="6" t="s">
        <v>40</v>
      </c>
      <c r="D4636" s="6" t="s">
        <v>108</v>
      </c>
      <c r="E4636" s="487">
        <v>43.23</v>
      </c>
      <c r="F4636" s="487">
        <v>9.26</v>
      </c>
      <c r="G4636" s="487">
        <v>33.97</v>
      </c>
      <c r="H4636" s="487">
        <v>0</v>
      </c>
      <c r="I4636" s="487">
        <v>0</v>
      </c>
      <c r="J4636" s="487">
        <v>0</v>
      </c>
    </row>
    <row r="4637" spans="1:10" x14ac:dyDescent="0.25">
      <c r="A4637" s="487">
        <v>96870</v>
      </c>
      <c r="B4637" s="6" t="s">
        <v>10916</v>
      </c>
      <c r="C4637" s="6" t="s">
        <v>40</v>
      </c>
      <c r="D4637" s="6" t="s">
        <v>108</v>
      </c>
      <c r="E4637" s="487">
        <v>67.41</v>
      </c>
      <c r="F4637" s="487">
        <v>11.05</v>
      </c>
      <c r="G4637" s="487">
        <v>56.36</v>
      </c>
      <c r="H4637" s="487">
        <v>0</v>
      </c>
      <c r="I4637" s="487">
        <v>0</v>
      </c>
      <c r="J4637" s="487">
        <v>0</v>
      </c>
    </row>
    <row r="4638" spans="1:10" x14ac:dyDescent="0.25">
      <c r="A4638" s="487">
        <v>96871</v>
      </c>
      <c r="B4638" s="6" t="s">
        <v>10917</v>
      </c>
      <c r="C4638" s="6" t="s">
        <v>40</v>
      </c>
      <c r="D4638" s="6" t="s">
        <v>108</v>
      </c>
      <c r="E4638" s="487">
        <v>76.209999999999994</v>
      </c>
      <c r="F4638" s="487">
        <v>13.59</v>
      </c>
      <c r="G4638" s="487">
        <v>62.62</v>
      </c>
      <c r="H4638" s="487">
        <v>0</v>
      </c>
      <c r="I4638" s="487">
        <v>0</v>
      </c>
      <c r="J4638" s="487">
        <v>0</v>
      </c>
    </row>
    <row r="4639" spans="1:10" x14ac:dyDescent="0.25">
      <c r="A4639" s="487">
        <v>96872</v>
      </c>
      <c r="B4639" s="6" t="s">
        <v>10918</v>
      </c>
      <c r="C4639" s="6" t="s">
        <v>40</v>
      </c>
      <c r="D4639" s="6" t="s">
        <v>108</v>
      </c>
      <c r="E4639" s="487">
        <v>67.94</v>
      </c>
      <c r="F4639" s="487">
        <v>15.57</v>
      </c>
      <c r="G4639" s="487">
        <v>52.37</v>
      </c>
      <c r="H4639" s="487">
        <v>0</v>
      </c>
      <c r="I4639" s="487">
        <v>0</v>
      </c>
      <c r="J4639" s="487">
        <v>0</v>
      </c>
    </row>
    <row r="4640" spans="1:10" x14ac:dyDescent="0.25">
      <c r="A4640" s="487">
        <v>96873</v>
      </c>
      <c r="B4640" s="6" t="s">
        <v>10919</v>
      </c>
      <c r="C4640" s="6" t="s">
        <v>40</v>
      </c>
      <c r="D4640" s="6" t="s">
        <v>108</v>
      </c>
      <c r="E4640" s="487">
        <v>93.37</v>
      </c>
      <c r="F4640" s="487">
        <v>17.5</v>
      </c>
      <c r="G4640" s="487">
        <v>75.87</v>
      </c>
      <c r="H4640" s="487">
        <v>0</v>
      </c>
      <c r="I4640" s="487">
        <v>0</v>
      </c>
      <c r="J4640" s="487">
        <v>0</v>
      </c>
    </row>
    <row r="4641" spans="1:10" x14ac:dyDescent="0.25">
      <c r="A4641" s="487">
        <v>96874</v>
      </c>
      <c r="B4641" s="6" t="s">
        <v>10920</v>
      </c>
      <c r="C4641" s="6" t="s">
        <v>40</v>
      </c>
      <c r="D4641" s="6" t="s">
        <v>108</v>
      </c>
      <c r="E4641" s="487">
        <v>83.14</v>
      </c>
      <c r="F4641" s="487">
        <v>18.37</v>
      </c>
      <c r="G4641" s="487">
        <v>64.77</v>
      </c>
      <c r="H4641" s="487">
        <v>0</v>
      </c>
      <c r="I4641" s="487">
        <v>0</v>
      </c>
      <c r="J4641" s="487">
        <v>0</v>
      </c>
    </row>
    <row r="4642" spans="1:10" x14ac:dyDescent="0.25">
      <c r="A4642" s="487">
        <v>96875</v>
      </c>
      <c r="B4642" s="6" t="s">
        <v>10921</v>
      </c>
      <c r="C4642" s="6" t="s">
        <v>40</v>
      </c>
      <c r="D4642" s="6" t="s">
        <v>108</v>
      </c>
      <c r="E4642" s="487">
        <v>112.47</v>
      </c>
      <c r="F4642" s="487">
        <v>20.32</v>
      </c>
      <c r="G4642" s="487">
        <v>92.15</v>
      </c>
      <c r="H4642" s="487">
        <v>0</v>
      </c>
      <c r="I4642" s="487">
        <v>0</v>
      </c>
      <c r="J4642" s="487">
        <v>0</v>
      </c>
    </row>
    <row r="4643" spans="1:10" x14ac:dyDescent="0.25">
      <c r="A4643" s="487">
        <v>96876</v>
      </c>
      <c r="B4643" s="6" t="s">
        <v>10922</v>
      </c>
      <c r="C4643" s="6" t="s">
        <v>40</v>
      </c>
      <c r="D4643" s="6" t="s">
        <v>108</v>
      </c>
      <c r="E4643" s="487">
        <v>273.35000000000002</v>
      </c>
      <c r="F4643" s="487">
        <v>18.55</v>
      </c>
      <c r="G4643" s="487">
        <v>254.8</v>
      </c>
      <c r="H4643" s="487">
        <v>0</v>
      </c>
      <c r="I4643" s="487">
        <v>0</v>
      </c>
      <c r="J4643" s="487">
        <v>0</v>
      </c>
    </row>
    <row r="4644" spans="1:10" x14ac:dyDescent="0.25">
      <c r="A4644" s="487">
        <v>96878</v>
      </c>
      <c r="B4644" s="6" t="s">
        <v>10923</v>
      </c>
      <c r="C4644" s="6" t="s">
        <v>40</v>
      </c>
      <c r="D4644" s="6" t="s">
        <v>108</v>
      </c>
      <c r="E4644" s="487">
        <v>309.08</v>
      </c>
      <c r="F4644" s="487">
        <v>20.18</v>
      </c>
      <c r="G4644" s="487">
        <v>288.89999999999998</v>
      </c>
      <c r="H4644" s="487">
        <v>0</v>
      </c>
      <c r="I4644" s="487">
        <v>0</v>
      </c>
      <c r="J4644" s="487">
        <v>0</v>
      </c>
    </row>
    <row r="4645" spans="1:10" x14ac:dyDescent="0.25">
      <c r="A4645" s="487">
        <v>96879</v>
      </c>
      <c r="B4645" s="6" t="s">
        <v>10924</v>
      </c>
      <c r="C4645" s="6" t="s">
        <v>40</v>
      </c>
      <c r="D4645" s="6" t="s">
        <v>108</v>
      </c>
      <c r="E4645" s="487">
        <v>298.25</v>
      </c>
      <c r="F4645" s="487">
        <v>20.5</v>
      </c>
      <c r="G4645" s="487">
        <v>277.75</v>
      </c>
      <c r="H4645" s="487">
        <v>0</v>
      </c>
      <c r="I4645" s="487">
        <v>0</v>
      </c>
      <c r="J4645" s="487">
        <v>0</v>
      </c>
    </row>
    <row r="4646" spans="1:10" x14ac:dyDescent="0.25">
      <c r="A4646" s="487">
        <v>96881</v>
      </c>
      <c r="B4646" s="6" t="s">
        <v>10925</v>
      </c>
      <c r="C4646" s="6" t="s">
        <v>40</v>
      </c>
      <c r="D4646" s="6" t="s">
        <v>108</v>
      </c>
      <c r="E4646" s="487">
        <v>357.42</v>
      </c>
      <c r="F4646" s="487">
        <v>22.93</v>
      </c>
      <c r="G4646" s="487">
        <v>334.49</v>
      </c>
      <c r="H4646" s="487">
        <v>0</v>
      </c>
      <c r="I4646" s="487">
        <v>0</v>
      </c>
      <c r="J4646" s="487">
        <v>0</v>
      </c>
    </row>
    <row r="4647" spans="1:10" x14ac:dyDescent="0.25">
      <c r="A4647" s="487">
        <v>97425</v>
      </c>
      <c r="B4647" s="6" t="s">
        <v>3033</v>
      </c>
      <c r="C4647" s="6" t="s">
        <v>40</v>
      </c>
      <c r="D4647" s="6" t="s">
        <v>108</v>
      </c>
      <c r="E4647" s="487">
        <v>31.14</v>
      </c>
      <c r="F4647" s="487">
        <v>11.38</v>
      </c>
      <c r="G4647" s="487">
        <v>19.760000000000002</v>
      </c>
      <c r="H4647" s="487">
        <v>0</v>
      </c>
      <c r="I4647" s="487">
        <v>0</v>
      </c>
      <c r="J4647" s="487">
        <v>0</v>
      </c>
    </row>
    <row r="4648" spans="1:10" x14ac:dyDescent="0.25">
      <c r="A4648" s="487">
        <v>97426</v>
      </c>
      <c r="B4648" s="6" t="s">
        <v>3034</v>
      </c>
      <c r="C4648" s="6" t="s">
        <v>40</v>
      </c>
      <c r="D4648" s="6" t="s">
        <v>108</v>
      </c>
      <c r="E4648" s="487">
        <v>37.35</v>
      </c>
      <c r="F4648" s="487">
        <v>11.38</v>
      </c>
      <c r="G4648" s="487">
        <v>25.97</v>
      </c>
      <c r="H4648" s="487">
        <v>0</v>
      </c>
      <c r="I4648" s="487">
        <v>0</v>
      </c>
      <c r="J4648" s="487">
        <v>0</v>
      </c>
    </row>
    <row r="4649" spans="1:10" x14ac:dyDescent="0.25">
      <c r="A4649" s="487">
        <v>97427</v>
      </c>
      <c r="B4649" s="6" t="s">
        <v>3035</v>
      </c>
      <c r="C4649" s="6" t="s">
        <v>40</v>
      </c>
      <c r="D4649" s="6" t="s">
        <v>108</v>
      </c>
      <c r="E4649" s="487">
        <v>42.04</v>
      </c>
      <c r="F4649" s="487">
        <v>11.38</v>
      </c>
      <c r="G4649" s="487">
        <v>30.66</v>
      </c>
      <c r="H4649" s="487">
        <v>0</v>
      </c>
      <c r="I4649" s="487">
        <v>0</v>
      </c>
      <c r="J4649" s="487">
        <v>0</v>
      </c>
    </row>
    <row r="4650" spans="1:10" x14ac:dyDescent="0.25">
      <c r="A4650" s="487">
        <v>97428</v>
      </c>
      <c r="B4650" s="6" t="s">
        <v>3036</v>
      </c>
      <c r="C4650" s="6" t="s">
        <v>40</v>
      </c>
      <c r="D4650" s="6" t="s">
        <v>108</v>
      </c>
      <c r="E4650" s="487">
        <v>52.93</v>
      </c>
      <c r="F4650" s="487">
        <v>11.37</v>
      </c>
      <c r="G4650" s="487">
        <v>41.56</v>
      </c>
      <c r="H4650" s="487">
        <v>0</v>
      </c>
      <c r="I4650" s="487">
        <v>0</v>
      </c>
      <c r="J4650" s="487">
        <v>0</v>
      </c>
    </row>
    <row r="4651" spans="1:10" x14ac:dyDescent="0.25">
      <c r="A4651" s="487">
        <v>97429</v>
      </c>
      <c r="B4651" s="6" t="s">
        <v>3037</v>
      </c>
      <c r="C4651" s="6" t="s">
        <v>40</v>
      </c>
      <c r="D4651" s="6" t="s">
        <v>108</v>
      </c>
      <c r="E4651" s="487">
        <v>62.96</v>
      </c>
      <c r="F4651" s="487">
        <v>11.37</v>
      </c>
      <c r="G4651" s="487">
        <v>51.59</v>
      </c>
      <c r="H4651" s="487">
        <v>0</v>
      </c>
      <c r="I4651" s="487">
        <v>0</v>
      </c>
      <c r="J4651" s="487">
        <v>0</v>
      </c>
    </row>
    <row r="4652" spans="1:10" x14ac:dyDescent="0.25">
      <c r="A4652" s="487">
        <v>97430</v>
      </c>
      <c r="B4652" s="6" t="s">
        <v>3038</v>
      </c>
      <c r="C4652" s="6" t="s">
        <v>40</v>
      </c>
      <c r="D4652" s="6" t="s">
        <v>437</v>
      </c>
      <c r="E4652" s="487">
        <v>42.91</v>
      </c>
      <c r="F4652" s="487">
        <v>15.54</v>
      </c>
      <c r="G4652" s="487">
        <v>27.37</v>
      </c>
      <c r="H4652" s="487">
        <v>0</v>
      </c>
      <c r="I4652" s="487">
        <v>0</v>
      </c>
      <c r="J4652" s="487">
        <v>0</v>
      </c>
    </row>
    <row r="4653" spans="1:10" x14ac:dyDescent="0.25">
      <c r="A4653" s="487">
        <v>97431</v>
      </c>
      <c r="B4653" s="6" t="s">
        <v>3039</v>
      </c>
      <c r="C4653" s="6" t="s">
        <v>40</v>
      </c>
      <c r="D4653" s="6" t="s">
        <v>437</v>
      </c>
      <c r="E4653" s="487">
        <v>47.92</v>
      </c>
      <c r="F4653" s="487">
        <v>17.93</v>
      </c>
      <c r="G4653" s="487">
        <v>29.99</v>
      </c>
      <c r="H4653" s="487">
        <v>0</v>
      </c>
      <c r="I4653" s="487">
        <v>0</v>
      </c>
      <c r="J4653" s="487">
        <v>0</v>
      </c>
    </row>
    <row r="4654" spans="1:10" x14ac:dyDescent="0.25">
      <c r="A4654" s="487">
        <v>97432</v>
      </c>
      <c r="B4654" s="6" t="s">
        <v>3040</v>
      </c>
      <c r="C4654" s="6" t="s">
        <v>40</v>
      </c>
      <c r="D4654" s="6" t="s">
        <v>437</v>
      </c>
      <c r="E4654" s="487">
        <v>54.06</v>
      </c>
      <c r="F4654" s="487">
        <v>20.260000000000002</v>
      </c>
      <c r="G4654" s="487">
        <v>33.799999999999997</v>
      </c>
      <c r="H4654" s="487">
        <v>0</v>
      </c>
      <c r="I4654" s="487">
        <v>0</v>
      </c>
      <c r="J4654" s="487">
        <v>0</v>
      </c>
    </row>
    <row r="4655" spans="1:10" x14ac:dyDescent="0.25">
      <c r="A4655" s="487">
        <v>97433</v>
      </c>
      <c r="B4655" s="6" t="s">
        <v>3041</v>
      </c>
      <c r="C4655" s="6" t="s">
        <v>40</v>
      </c>
      <c r="D4655" s="6" t="s">
        <v>437</v>
      </c>
      <c r="E4655" s="487">
        <v>97.09</v>
      </c>
      <c r="F4655" s="487">
        <v>23.31</v>
      </c>
      <c r="G4655" s="487">
        <v>73.78</v>
      </c>
      <c r="H4655" s="487">
        <v>0</v>
      </c>
      <c r="I4655" s="487">
        <v>0</v>
      </c>
      <c r="J4655" s="487">
        <v>0</v>
      </c>
    </row>
    <row r="4656" spans="1:10" x14ac:dyDescent="0.25">
      <c r="A4656" s="487">
        <v>97434</v>
      </c>
      <c r="B4656" s="6" t="s">
        <v>3042</v>
      </c>
      <c r="C4656" s="6" t="s">
        <v>40</v>
      </c>
      <c r="D4656" s="6" t="s">
        <v>437</v>
      </c>
      <c r="E4656" s="487">
        <v>98.88</v>
      </c>
      <c r="F4656" s="487">
        <v>23.31</v>
      </c>
      <c r="G4656" s="487">
        <v>75.569999999999993</v>
      </c>
      <c r="H4656" s="487">
        <v>0</v>
      </c>
      <c r="I4656" s="487">
        <v>0</v>
      </c>
      <c r="J4656" s="487">
        <v>0</v>
      </c>
    </row>
    <row r="4657" spans="1:10" x14ac:dyDescent="0.25">
      <c r="A4657" s="487">
        <v>97435</v>
      </c>
      <c r="B4657" s="6" t="s">
        <v>3043</v>
      </c>
      <c r="C4657" s="6" t="s">
        <v>40</v>
      </c>
      <c r="D4657" s="6" t="s">
        <v>437</v>
      </c>
      <c r="E4657" s="487">
        <v>113.55</v>
      </c>
      <c r="F4657" s="487">
        <v>26.87</v>
      </c>
      <c r="G4657" s="487">
        <v>86.68</v>
      </c>
      <c r="H4657" s="487">
        <v>0</v>
      </c>
      <c r="I4657" s="487">
        <v>0</v>
      </c>
      <c r="J4657" s="487">
        <v>0</v>
      </c>
    </row>
    <row r="4658" spans="1:10" x14ac:dyDescent="0.25">
      <c r="A4658" s="487">
        <v>97436</v>
      </c>
      <c r="B4658" s="6" t="s">
        <v>3044</v>
      </c>
      <c r="C4658" s="6" t="s">
        <v>40</v>
      </c>
      <c r="D4658" s="6" t="s">
        <v>437</v>
      </c>
      <c r="E4658" s="487">
        <v>116.99</v>
      </c>
      <c r="F4658" s="487">
        <v>26.87</v>
      </c>
      <c r="G4658" s="487">
        <v>90.12</v>
      </c>
      <c r="H4658" s="487">
        <v>0</v>
      </c>
      <c r="I4658" s="487">
        <v>0</v>
      </c>
      <c r="J4658" s="487">
        <v>0</v>
      </c>
    </row>
    <row r="4659" spans="1:10" x14ac:dyDescent="0.25">
      <c r="A4659" s="487">
        <v>97437</v>
      </c>
      <c r="B4659" s="6" t="s">
        <v>3045</v>
      </c>
      <c r="C4659" s="6" t="s">
        <v>40</v>
      </c>
      <c r="D4659" s="6" t="s">
        <v>437</v>
      </c>
      <c r="E4659" s="487">
        <v>129.93</v>
      </c>
      <c r="F4659" s="487">
        <v>30.43</v>
      </c>
      <c r="G4659" s="487">
        <v>99.5</v>
      </c>
      <c r="H4659" s="487">
        <v>0</v>
      </c>
      <c r="I4659" s="487">
        <v>0</v>
      </c>
      <c r="J4659" s="487">
        <v>0</v>
      </c>
    </row>
    <row r="4660" spans="1:10" x14ac:dyDescent="0.25">
      <c r="A4660" s="487">
        <v>97438</v>
      </c>
      <c r="B4660" s="6" t="s">
        <v>3046</v>
      </c>
      <c r="C4660" s="6" t="s">
        <v>40</v>
      </c>
      <c r="D4660" s="6" t="s">
        <v>437</v>
      </c>
      <c r="E4660" s="487">
        <v>133.61000000000001</v>
      </c>
      <c r="F4660" s="487">
        <v>30.43</v>
      </c>
      <c r="G4660" s="487">
        <v>103.18</v>
      </c>
      <c r="H4660" s="487">
        <v>0</v>
      </c>
      <c r="I4660" s="487">
        <v>0</v>
      </c>
      <c r="J4660" s="487">
        <v>0</v>
      </c>
    </row>
    <row r="4661" spans="1:10" x14ac:dyDescent="0.25">
      <c r="A4661" s="487">
        <v>97439</v>
      </c>
      <c r="B4661" s="6" t="s">
        <v>3047</v>
      </c>
      <c r="C4661" s="6" t="s">
        <v>40</v>
      </c>
      <c r="D4661" s="6" t="s">
        <v>437</v>
      </c>
      <c r="E4661" s="487">
        <v>146.61000000000001</v>
      </c>
      <c r="F4661" s="487">
        <v>31.07</v>
      </c>
      <c r="G4661" s="487">
        <v>115.54</v>
      </c>
      <c r="H4661" s="487">
        <v>0</v>
      </c>
      <c r="I4661" s="487">
        <v>0</v>
      </c>
      <c r="J4661" s="487">
        <v>0</v>
      </c>
    </row>
    <row r="4662" spans="1:10" x14ac:dyDescent="0.25">
      <c r="A4662" s="487">
        <v>97440</v>
      </c>
      <c r="B4662" s="6" t="s">
        <v>3048</v>
      </c>
      <c r="C4662" s="6" t="s">
        <v>40</v>
      </c>
      <c r="D4662" s="6" t="s">
        <v>437</v>
      </c>
      <c r="E4662" s="487">
        <v>175.67</v>
      </c>
      <c r="F4662" s="487">
        <v>35.81</v>
      </c>
      <c r="G4662" s="487">
        <v>139.86000000000001</v>
      </c>
      <c r="H4662" s="487">
        <v>0</v>
      </c>
      <c r="I4662" s="487">
        <v>0</v>
      </c>
      <c r="J4662" s="487">
        <v>0</v>
      </c>
    </row>
    <row r="4663" spans="1:10" x14ac:dyDescent="0.25">
      <c r="A4663" s="487">
        <v>97442</v>
      </c>
      <c r="B4663" s="6" t="s">
        <v>3049</v>
      </c>
      <c r="C4663" s="6" t="s">
        <v>40</v>
      </c>
      <c r="D4663" s="6" t="s">
        <v>437</v>
      </c>
      <c r="E4663" s="487">
        <v>194.09</v>
      </c>
      <c r="F4663" s="487">
        <v>40.54</v>
      </c>
      <c r="G4663" s="487">
        <v>153.55000000000001</v>
      </c>
      <c r="H4663" s="487">
        <v>0</v>
      </c>
      <c r="I4663" s="487">
        <v>0</v>
      </c>
      <c r="J4663" s="487">
        <v>0</v>
      </c>
    </row>
    <row r="4664" spans="1:10" x14ac:dyDescent="0.25">
      <c r="A4664" s="487">
        <v>97443</v>
      </c>
      <c r="B4664" s="6" t="s">
        <v>3050</v>
      </c>
      <c r="C4664" s="6" t="s">
        <v>40</v>
      </c>
      <c r="D4664" s="6" t="s">
        <v>108</v>
      </c>
      <c r="E4664" s="487">
        <v>194.01</v>
      </c>
      <c r="F4664" s="487">
        <v>36.299999999999997</v>
      </c>
      <c r="G4664" s="487">
        <v>157.71</v>
      </c>
      <c r="H4664" s="487">
        <v>0</v>
      </c>
      <c r="I4664" s="487">
        <v>0</v>
      </c>
      <c r="J4664" s="487">
        <v>0</v>
      </c>
    </row>
    <row r="4665" spans="1:10" x14ac:dyDescent="0.25">
      <c r="A4665" s="487">
        <v>97444</v>
      </c>
      <c r="B4665" s="6" t="s">
        <v>3051</v>
      </c>
      <c r="C4665" s="6" t="s">
        <v>40</v>
      </c>
      <c r="D4665" s="6" t="s">
        <v>108</v>
      </c>
      <c r="E4665" s="487">
        <v>235.7</v>
      </c>
      <c r="F4665" s="487">
        <v>36.29</v>
      </c>
      <c r="G4665" s="487">
        <v>199.41</v>
      </c>
      <c r="H4665" s="487">
        <v>0</v>
      </c>
      <c r="I4665" s="487">
        <v>0</v>
      </c>
      <c r="J4665" s="487">
        <v>0</v>
      </c>
    </row>
    <row r="4666" spans="1:10" x14ac:dyDescent="0.25">
      <c r="A4666" s="487">
        <v>97446</v>
      </c>
      <c r="B4666" s="6" t="s">
        <v>3052</v>
      </c>
      <c r="C4666" s="6" t="s">
        <v>40</v>
      </c>
      <c r="D4666" s="6" t="s">
        <v>108</v>
      </c>
      <c r="E4666" s="487">
        <v>433.27</v>
      </c>
      <c r="F4666" s="487">
        <v>40.130000000000003</v>
      </c>
      <c r="G4666" s="487">
        <v>393.14</v>
      </c>
      <c r="H4666" s="487">
        <v>0</v>
      </c>
      <c r="I4666" s="487">
        <v>0</v>
      </c>
      <c r="J4666" s="487">
        <v>0</v>
      </c>
    </row>
    <row r="4667" spans="1:10" x14ac:dyDescent="0.25">
      <c r="A4667" s="487">
        <v>97447</v>
      </c>
      <c r="B4667" s="6" t="s">
        <v>3053</v>
      </c>
      <c r="C4667" s="6" t="s">
        <v>40</v>
      </c>
      <c r="D4667" s="6" t="s">
        <v>108</v>
      </c>
      <c r="E4667" s="487">
        <v>433.27</v>
      </c>
      <c r="F4667" s="487">
        <v>40.130000000000003</v>
      </c>
      <c r="G4667" s="487">
        <v>393.14</v>
      </c>
      <c r="H4667" s="487">
        <v>0</v>
      </c>
      <c r="I4667" s="487">
        <v>0</v>
      </c>
      <c r="J4667" s="487">
        <v>0</v>
      </c>
    </row>
    <row r="4668" spans="1:10" x14ac:dyDescent="0.25">
      <c r="A4668" s="487">
        <v>97449</v>
      </c>
      <c r="B4668" s="6" t="s">
        <v>3054</v>
      </c>
      <c r="C4668" s="6" t="s">
        <v>40</v>
      </c>
      <c r="D4668" s="6" t="s">
        <v>108</v>
      </c>
      <c r="E4668" s="487">
        <v>459.74</v>
      </c>
      <c r="F4668" s="487">
        <v>44.04</v>
      </c>
      <c r="G4668" s="487">
        <v>415.7</v>
      </c>
      <c r="H4668" s="487">
        <v>0</v>
      </c>
      <c r="I4668" s="487">
        <v>0</v>
      </c>
      <c r="J4668" s="487">
        <v>0</v>
      </c>
    </row>
    <row r="4669" spans="1:10" x14ac:dyDescent="0.25">
      <c r="A4669" s="487">
        <v>97450</v>
      </c>
      <c r="B4669" s="6" t="s">
        <v>3055</v>
      </c>
      <c r="C4669" s="6" t="s">
        <v>40</v>
      </c>
      <c r="D4669" s="6" t="s">
        <v>108</v>
      </c>
      <c r="E4669" s="487">
        <v>573.27</v>
      </c>
      <c r="F4669" s="487">
        <v>44.03</v>
      </c>
      <c r="G4669" s="487">
        <v>529.24</v>
      </c>
      <c r="H4669" s="487">
        <v>0</v>
      </c>
      <c r="I4669" s="487">
        <v>0</v>
      </c>
      <c r="J4669" s="487">
        <v>0</v>
      </c>
    </row>
    <row r="4670" spans="1:10" x14ac:dyDescent="0.25">
      <c r="A4670" s="487">
        <v>97452</v>
      </c>
      <c r="B4670" s="6" t="s">
        <v>3056</v>
      </c>
      <c r="C4670" s="6" t="s">
        <v>40</v>
      </c>
      <c r="D4670" s="6" t="s">
        <v>108</v>
      </c>
      <c r="E4670" s="487">
        <v>325.47000000000003</v>
      </c>
      <c r="F4670" s="487">
        <v>54.4</v>
      </c>
      <c r="G4670" s="487">
        <v>271.07</v>
      </c>
      <c r="H4670" s="487">
        <v>0</v>
      </c>
      <c r="I4670" s="487">
        <v>0</v>
      </c>
      <c r="J4670" s="487">
        <v>0</v>
      </c>
    </row>
    <row r="4671" spans="1:10" x14ac:dyDescent="0.25">
      <c r="A4671" s="487">
        <v>97453</v>
      </c>
      <c r="B4671" s="6" t="s">
        <v>3057</v>
      </c>
      <c r="C4671" s="6" t="s">
        <v>40</v>
      </c>
      <c r="D4671" s="6" t="s">
        <v>108</v>
      </c>
      <c r="E4671" s="487">
        <v>349.26</v>
      </c>
      <c r="F4671" s="487">
        <v>54.4</v>
      </c>
      <c r="G4671" s="487">
        <v>294.86</v>
      </c>
      <c r="H4671" s="487">
        <v>0</v>
      </c>
      <c r="I4671" s="487">
        <v>0</v>
      </c>
      <c r="J4671" s="487">
        <v>0</v>
      </c>
    </row>
    <row r="4672" spans="1:10" x14ac:dyDescent="0.25">
      <c r="A4672" s="487">
        <v>97454</v>
      </c>
      <c r="B4672" s="6" t="s">
        <v>3058</v>
      </c>
      <c r="C4672" s="6" t="s">
        <v>40</v>
      </c>
      <c r="D4672" s="6" t="s">
        <v>108</v>
      </c>
      <c r="E4672" s="487">
        <v>590.22</v>
      </c>
      <c r="F4672" s="487">
        <v>60.23</v>
      </c>
      <c r="G4672" s="487">
        <v>529.99</v>
      </c>
      <c r="H4672" s="487">
        <v>0</v>
      </c>
      <c r="I4672" s="487">
        <v>0</v>
      </c>
      <c r="J4672" s="487">
        <v>0</v>
      </c>
    </row>
    <row r="4673" spans="1:10" x14ac:dyDescent="0.25">
      <c r="A4673" s="487">
        <v>97455</v>
      </c>
      <c r="B4673" s="6" t="s">
        <v>3059</v>
      </c>
      <c r="C4673" s="6" t="s">
        <v>40</v>
      </c>
      <c r="D4673" s="6" t="s">
        <v>108</v>
      </c>
      <c r="E4673" s="487">
        <v>628.28</v>
      </c>
      <c r="F4673" s="487">
        <v>60.23</v>
      </c>
      <c r="G4673" s="487">
        <v>568.04999999999995</v>
      </c>
      <c r="H4673" s="487">
        <v>0</v>
      </c>
      <c r="I4673" s="487">
        <v>0</v>
      </c>
      <c r="J4673" s="487">
        <v>0</v>
      </c>
    </row>
    <row r="4674" spans="1:10" x14ac:dyDescent="0.25">
      <c r="A4674" s="487">
        <v>97456</v>
      </c>
      <c r="B4674" s="6" t="s">
        <v>3060</v>
      </c>
      <c r="C4674" s="6" t="s">
        <v>40</v>
      </c>
      <c r="D4674" s="6" t="s">
        <v>108</v>
      </c>
      <c r="E4674" s="488">
        <v>1416.53</v>
      </c>
      <c r="F4674" s="487">
        <v>66.05</v>
      </c>
      <c r="G4674" s="488">
        <v>1350.48</v>
      </c>
      <c r="H4674" s="487">
        <v>0</v>
      </c>
      <c r="I4674" s="487">
        <v>0</v>
      </c>
      <c r="J4674" s="487">
        <v>0</v>
      </c>
    </row>
    <row r="4675" spans="1:10" x14ac:dyDescent="0.25">
      <c r="A4675" s="487">
        <v>97457</v>
      </c>
      <c r="B4675" s="6" t="s">
        <v>3061</v>
      </c>
      <c r="C4675" s="6" t="s">
        <v>40</v>
      </c>
      <c r="D4675" s="6" t="s">
        <v>108</v>
      </c>
      <c r="E4675" s="488">
        <v>1245.79</v>
      </c>
      <c r="F4675" s="487">
        <v>66.05</v>
      </c>
      <c r="G4675" s="488">
        <v>1179.74</v>
      </c>
      <c r="H4675" s="487">
        <v>0</v>
      </c>
      <c r="I4675" s="487">
        <v>0</v>
      </c>
      <c r="J4675" s="487">
        <v>0</v>
      </c>
    </row>
    <row r="4676" spans="1:10" x14ac:dyDescent="0.25">
      <c r="A4676" s="487">
        <v>97458</v>
      </c>
      <c r="B4676" s="6" t="s">
        <v>3062</v>
      </c>
      <c r="C4676" s="6" t="s">
        <v>40</v>
      </c>
      <c r="D4676" s="6" t="s">
        <v>108</v>
      </c>
      <c r="E4676" s="487">
        <v>529.41999999999996</v>
      </c>
      <c r="F4676" s="487">
        <v>72.599999999999994</v>
      </c>
      <c r="G4676" s="487">
        <v>456.82</v>
      </c>
      <c r="H4676" s="487">
        <v>0</v>
      </c>
      <c r="I4676" s="487">
        <v>0</v>
      </c>
      <c r="J4676" s="487">
        <v>0</v>
      </c>
    </row>
    <row r="4677" spans="1:10" x14ac:dyDescent="0.25">
      <c r="A4677" s="487">
        <v>97459</v>
      </c>
      <c r="B4677" s="6" t="s">
        <v>3063</v>
      </c>
      <c r="C4677" s="6" t="s">
        <v>40</v>
      </c>
      <c r="D4677" s="6" t="s">
        <v>108</v>
      </c>
      <c r="E4677" s="487">
        <v>957.71</v>
      </c>
      <c r="F4677" s="487">
        <v>80.349999999999994</v>
      </c>
      <c r="G4677" s="487">
        <v>877.36</v>
      </c>
      <c r="H4677" s="487">
        <v>0</v>
      </c>
      <c r="I4677" s="487">
        <v>0</v>
      </c>
      <c r="J4677" s="487">
        <v>0</v>
      </c>
    </row>
    <row r="4678" spans="1:10" x14ac:dyDescent="0.25">
      <c r="A4678" s="487">
        <v>97460</v>
      </c>
      <c r="B4678" s="6" t="s">
        <v>3064</v>
      </c>
      <c r="C4678" s="6" t="s">
        <v>40</v>
      </c>
      <c r="D4678" s="6" t="s">
        <v>108</v>
      </c>
      <c r="E4678" s="488">
        <v>1511.86</v>
      </c>
      <c r="F4678" s="487">
        <v>88.08</v>
      </c>
      <c r="G4678" s="488">
        <v>1423.78</v>
      </c>
      <c r="H4678" s="487">
        <v>0</v>
      </c>
      <c r="I4678" s="487">
        <v>0</v>
      </c>
      <c r="J4678" s="487">
        <v>0</v>
      </c>
    </row>
    <row r="4679" spans="1:10" x14ac:dyDescent="0.25">
      <c r="A4679" s="487">
        <v>97461</v>
      </c>
      <c r="B4679" s="6" t="s">
        <v>3065</v>
      </c>
      <c r="C4679" s="6" t="s">
        <v>40</v>
      </c>
      <c r="D4679" s="6" t="s">
        <v>108</v>
      </c>
      <c r="E4679" s="487">
        <v>62</v>
      </c>
      <c r="F4679" s="487">
        <v>10.64</v>
      </c>
      <c r="G4679" s="487">
        <v>51.36</v>
      </c>
      <c r="H4679" s="487">
        <v>0</v>
      </c>
      <c r="I4679" s="487">
        <v>0</v>
      </c>
      <c r="J4679" s="487">
        <v>0</v>
      </c>
    </row>
    <row r="4680" spans="1:10" x14ac:dyDescent="0.25">
      <c r="A4680" s="487">
        <v>97462</v>
      </c>
      <c r="B4680" s="6" t="s">
        <v>3066</v>
      </c>
      <c r="C4680" s="6" t="s">
        <v>40</v>
      </c>
      <c r="D4680" s="6" t="s">
        <v>108</v>
      </c>
      <c r="E4680" s="487">
        <v>49.78</v>
      </c>
      <c r="F4680" s="487">
        <v>10.64</v>
      </c>
      <c r="G4680" s="487">
        <v>39.14</v>
      </c>
      <c r="H4680" s="487">
        <v>0</v>
      </c>
      <c r="I4680" s="487">
        <v>0</v>
      </c>
      <c r="J4680" s="487">
        <v>0</v>
      </c>
    </row>
    <row r="4681" spans="1:10" x14ac:dyDescent="0.25">
      <c r="A4681" s="487">
        <v>97464</v>
      </c>
      <c r="B4681" s="6" t="s">
        <v>3067</v>
      </c>
      <c r="C4681" s="6" t="s">
        <v>40</v>
      </c>
      <c r="D4681" s="6" t="s">
        <v>108</v>
      </c>
      <c r="E4681" s="487">
        <v>91.18</v>
      </c>
      <c r="F4681" s="487">
        <v>13.63</v>
      </c>
      <c r="G4681" s="487">
        <v>77.55</v>
      </c>
      <c r="H4681" s="487">
        <v>0</v>
      </c>
      <c r="I4681" s="487">
        <v>0</v>
      </c>
      <c r="J4681" s="487">
        <v>0</v>
      </c>
    </row>
    <row r="4682" spans="1:10" x14ac:dyDescent="0.25">
      <c r="A4682" s="487">
        <v>97465</v>
      </c>
      <c r="B4682" s="6" t="s">
        <v>3068</v>
      </c>
      <c r="C4682" s="6" t="s">
        <v>40</v>
      </c>
      <c r="D4682" s="6" t="s">
        <v>108</v>
      </c>
      <c r="E4682" s="487">
        <v>111.77</v>
      </c>
      <c r="F4682" s="487">
        <v>13.63</v>
      </c>
      <c r="G4682" s="487">
        <v>98.14</v>
      </c>
      <c r="H4682" s="487">
        <v>0</v>
      </c>
      <c r="I4682" s="487">
        <v>0</v>
      </c>
      <c r="J4682" s="487">
        <v>0</v>
      </c>
    </row>
    <row r="4683" spans="1:10" x14ac:dyDescent="0.25">
      <c r="A4683" s="487">
        <v>97467</v>
      </c>
      <c r="B4683" s="6" t="s">
        <v>3069</v>
      </c>
      <c r="C4683" s="6" t="s">
        <v>40</v>
      </c>
      <c r="D4683" s="6" t="s">
        <v>108</v>
      </c>
      <c r="E4683" s="487">
        <v>116.01</v>
      </c>
      <c r="F4683" s="487">
        <v>17.03</v>
      </c>
      <c r="G4683" s="487">
        <v>98.98</v>
      </c>
      <c r="H4683" s="487">
        <v>0</v>
      </c>
      <c r="I4683" s="487">
        <v>0</v>
      </c>
      <c r="J4683" s="487">
        <v>0</v>
      </c>
    </row>
    <row r="4684" spans="1:10" x14ac:dyDescent="0.25">
      <c r="A4684" s="487">
        <v>97468</v>
      </c>
      <c r="B4684" s="6" t="s">
        <v>3070</v>
      </c>
      <c r="C4684" s="6" t="s">
        <v>40</v>
      </c>
      <c r="D4684" s="6" t="s">
        <v>108</v>
      </c>
      <c r="E4684" s="487">
        <v>142.37</v>
      </c>
      <c r="F4684" s="487">
        <v>17.03</v>
      </c>
      <c r="G4684" s="487">
        <v>125.34</v>
      </c>
      <c r="H4684" s="487">
        <v>0</v>
      </c>
      <c r="I4684" s="487">
        <v>0</v>
      </c>
      <c r="J4684" s="487">
        <v>0</v>
      </c>
    </row>
    <row r="4685" spans="1:10" x14ac:dyDescent="0.25">
      <c r="A4685" s="487">
        <v>97470</v>
      </c>
      <c r="B4685" s="6" t="s">
        <v>3071</v>
      </c>
      <c r="C4685" s="6" t="s">
        <v>40</v>
      </c>
      <c r="D4685" s="6" t="s">
        <v>108</v>
      </c>
      <c r="E4685" s="487">
        <v>175.64</v>
      </c>
      <c r="F4685" s="487">
        <v>21.29</v>
      </c>
      <c r="G4685" s="487">
        <v>154.35</v>
      </c>
      <c r="H4685" s="487">
        <v>0</v>
      </c>
      <c r="I4685" s="487">
        <v>0</v>
      </c>
      <c r="J4685" s="487">
        <v>0</v>
      </c>
    </row>
    <row r="4686" spans="1:10" x14ac:dyDescent="0.25">
      <c r="A4686" s="487">
        <v>97471</v>
      </c>
      <c r="B4686" s="6" t="s">
        <v>3072</v>
      </c>
      <c r="C4686" s="6" t="s">
        <v>40</v>
      </c>
      <c r="D4686" s="6" t="s">
        <v>108</v>
      </c>
      <c r="E4686" s="487">
        <v>217.33</v>
      </c>
      <c r="F4686" s="487">
        <v>21.28</v>
      </c>
      <c r="G4686" s="487">
        <v>196.05</v>
      </c>
      <c r="H4686" s="487">
        <v>0</v>
      </c>
      <c r="I4686" s="487">
        <v>0</v>
      </c>
      <c r="J4686" s="487">
        <v>0</v>
      </c>
    </row>
    <row r="4687" spans="1:10" x14ac:dyDescent="0.25">
      <c r="A4687" s="487">
        <v>97474</v>
      </c>
      <c r="B4687" s="6" t="s">
        <v>3073</v>
      </c>
      <c r="C4687" s="6" t="s">
        <v>40</v>
      </c>
      <c r="D4687" s="6" t="s">
        <v>108</v>
      </c>
      <c r="E4687" s="487">
        <v>333.76</v>
      </c>
      <c r="F4687" s="487">
        <v>27.69</v>
      </c>
      <c r="G4687" s="487">
        <v>306.07</v>
      </c>
      <c r="H4687" s="487">
        <v>0</v>
      </c>
      <c r="I4687" s="487">
        <v>0</v>
      </c>
      <c r="J4687" s="487">
        <v>0</v>
      </c>
    </row>
    <row r="4688" spans="1:10" x14ac:dyDescent="0.25">
      <c r="A4688" s="487">
        <v>97475</v>
      </c>
      <c r="B4688" s="6" t="s">
        <v>3074</v>
      </c>
      <c r="C4688" s="6" t="s">
        <v>40</v>
      </c>
      <c r="D4688" s="6" t="s">
        <v>108</v>
      </c>
      <c r="E4688" s="487">
        <v>418.03</v>
      </c>
      <c r="F4688" s="487">
        <v>27.69</v>
      </c>
      <c r="G4688" s="487">
        <v>390.34</v>
      </c>
      <c r="H4688" s="487">
        <v>0</v>
      </c>
      <c r="I4688" s="487">
        <v>0</v>
      </c>
      <c r="J4688" s="487">
        <v>0</v>
      </c>
    </row>
    <row r="4689" spans="1:10" x14ac:dyDescent="0.25">
      <c r="A4689" s="487">
        <v>97477</v>
      </c>
      <c r="B4689" s="6" t="s">
        <v>3075</v>
      </c>
      <c r="C4689" s="6" t="s">
        <v>40</v>
      </c>
      <c r="D4689" s="6" t="s">
        <v>108</v>
      </c>
      <c r="E4689" s="487">
        <v>447.63</v>
      </c>
      <c r="F4689" s="487">
        <v>34.15</v>
      </c>
      <c r="G4689" s="487">
        <v>413.48</v>
      </c>
      <c r="H4689" s="487">
        <v>0</v>
      </c>
      <c r="I4689" s="487">
        <v>0</v>
      </c>
      <c r="J4689" s="487">
        <v>0</v>
      </c>
    </row>
    <row r="4690" spans="1:10" x14ac:dyDescent="0.25">
      <c r="A4690" s="487">
        <v>97478</v>
      </c>
      <c r="B4690" s="6" t="s">
        <v>3076</v>
      </c>
      <c r="C4690" s="6" t="s">
        <v>40</v>
      </c>
      <c r="D4690" s="6" t="s">
        <v>108</v>
      </c>
      <c r="E4690" s="487">
        <v>561.16</v>
      </c>
      <c r="F4690" s="487">
        <v>34.15</v>
      </c>
      <c r="G4690" s="487">
        <v>527.01</v>
      </c>
      <c r="H4690" s="487">
        <v>0</v>
      </c>
      <c r="I4690" s="487">
        <v>0</v>
      </c>
      <c r="J4690" s="487">
        <v>0</v>
      </c>
    </row>
    <row r="4691" spans="1:10" x14ac:dyDescent="0.25">
      <c r="A4691" s="487">
        <v>97479</v>
      </c>
      <c r="B4691" s="6" t="s">
        <v>3077</v>
      </c>
      <c r="C4691" s="6" t="s">
        <v>40</v>
      </c>
      <c r="D4691" s="6" t="s">
        <v>108</v>
      </c>
      <c r="E4691" s="487">
        <v>101.42</v>
      </c>
      <c r="F4691" s="487">
        <v>15.97</v>
      </c>
      <c r="G4691" s="487">
        <v>85.45</v>
      </c>
      <c r="H4691" s="487">
        <v>0</v>
      </c>
      <c r="I4691" s="487">
        <v>0</v>
      </c>
      <c r="J4691" s="487">
        <v>0</v>
      </c>
    </row>
    <row r="4692" spans="1:10" x14ac:dyDescent="0.25">
      <c r="A4692" s="487">
        <v>97480</v>
      </c>
      <c r="B4692" s="6" t="s">
        <v>3078</v>
      </c>
      <c r="C4692" s="6" t="s">
        <v>40</v>
      </c>
      <c r="D4692" s="6" t="s">
        <v>108</v>
      </c>
      <c r="E4692" s="487">
        <v>101.42</v>
      </c>
      <c r="F4692" s="487">
        <v>15.97</v>
      </c>
      <c r="G4692" s="487">
        <v>85.45</v>
      </c>
      <c r="H4692" s="487">
        <v>0</v>
      </c>
      <c r="I4692" s="487">
        <v>0</v>
      </c>
      <c r="J4692" s="487">
        <v>0</v>
      </c>
    </row>
    <row r="4693" spans="1:10" x14ac:dyDescent="0.25">
      <c r="A4693" s="487">
        <v>97481</v>
      </c>
      <c r="B4693" s="6" t="s">
        <v>3079</v>
      </c>
      <c r="C4693" s="6" t="s">
        <v>40</v>
      </c>
      <c r="D4693" s="6" t="s">
        <v>108</v>
      </c>
      <c r="E4693" s="487">
        <v>149.97</v>
      </c>
      <c r="F4693" s="487">
        <v>20.45</v>
      </c>
      <c r="G4693" s="487">
        <v>129.52000000000001</v>
      </c>
      <c r="H4693" s="487">
        <v>0</v>
      </c>
      <c r="I4693" s="487">
        <v>0</v>
      </c>
      <c r="J4693" s="487">
        <v>0</v>
      </c>
    </row>
    <row r="4694" spans="1:10" x14ac:dyDescent="0.25">
      <c r="A4694" s="487">
        <v>97482</v>
      </c>
      <c r="B4694" s="6" t="s">
        <v>3080</v>
      </c>
      <c r="C4694" s="6" t="s">
        <v>40</v>
      </c>
      <c r="D4694" s="6" t="s">
        <v>108</v>
      </c>
      <c r="E4694" s="487">
        <v>149.97</v>
      </c>
      <c r="F4694" s="487">
        <v>20.45</v>
      </c>
      <c r="G4694" s="487">
        <v>129.52000000000001</v>
      </c>
      <c r="H4694" s="487">
        <v>0</v>
      </c>
      <c r="I4694" s="487">
        <v>0</v>
      </c>
      <c r="J4694" s="487">
        <v>0</v>
      </c>
    </row>
    <row r="4695" spans="1:10" x14ac:dyDescent="0.25">
      <c r="A4695" s="487">
        <v>97483</v>
      </c>
      <c r="B4695" s="6" t="s">
        <v>3081</v>
      </c>
      <c r="C4695" s="6" t="s">
        <v>40</v>
      </c>
      <c r="D4695" s="6" t="s">
        <v>108</v>
      </c>
      <c r="E4695" s="487">
        <v>213.44</v>
      </c>
      <c r="F4695" s="487">
        <v>25.55</v>
      </c>
      <c r="G4695" s="487">
        <v>187.89</v>
      </c>
      <c r="H4695" s="487">
        <v>0</v>
      </c>
      <c r="I4695" s="487">
        <v>0</v>
      </c>
      <c r="J4695" s="487">
        <v>0</v>
      </c>
    </row>
    <row r="4696" spans="1:10" x14ac:dyDescent="0.25">
      <c r="A4696" s="487">
        <v>97484</v>
      </c>
      <c r="B4696" s="6" t="s">
        <v>3082</v>
      </c>
      <c r="C4696" s="6" t="s">
        <v>40</v>
      </c>
      <c r="D4696" s="6" t="s">
        <v>108</v>
      </c>
      <c r="E4696" s="487">
        <v>213.44</v>
      </c>
      <c r="F4696" s="487">
        <v>25.55</v>
      </c>
      <c r="G4696" s="487">
        <v>187.89</v>
      </c>
      <c r="H4696" s="487">
        <v>0</v>
      </c>
      <c r="I4696" s="487">
        <v>0</v>
      </c>
      <c r="J4696" s="487">
        <v>0</v>
      </c>
    </row>
    <row r="4697" spans="1:10" x14ac:dyDescent="0.25">
      <c r="A4697" s="487">
        <v>97485</v>
      </c>
      <c r="B4697" s="6" t="s">
        <v>3083</v>
      </c>
      <c r="C4697" s="6" t="s">
        <v>40</v>
      </c>
      <c r="D4697" s="6" t="s">
        <v>108</v>
      </c>
      <c r="E4697" s="487">
        <v>297.95</v>
      </c>
      <c r="F4697" s="487">
        <v>31.94</v>
      </c>
      <c r="G4697" s="487">
        <v>266.01</v>
      </c>
      <c r="H4697" s="487">
        <v>0</v>
      </c>
      <c r="I4697" s="487">
        <v>0</v>
      </c>
      <c r="J4697" s="487">
        <v>0</v>
      </c>
    </row>
    <row r="4698" spans="1:10" x14ac:dyDescent="0.25">
      <c r="A4698" s="487">
        <v>97486</v>
      </c>
      <c r="B4698" s="6" t="s">
        <v>3084</v>
      </c>
      <c r="C4698" s="6" t="s">
        <v>40</v>
      </c>
      <c r="D4698" s="6" t="s">
        <v>108</v>
      </c>
      <c r="E4698" s="487">
        <v>321.74</v>
      </c>
      <c r="F4698" s="487">
        <v>31.94</v>
      </c>
      <c r="G4698" s="487">
        <v>289.8</v>
      </c>
      <c r="H4698" s="487">
        <v>0</v>
      </c>
      <c r="I4698" s="487">
        <v>0</v>
      </c>
      <c r="J4698" s="487">
        <v>0</v>
      </c>
    </row>
    <row r="4699" spans="1:10" x14ac:dyDescent="0.25">
      <c r="A4699" s="487">
        <v>97487</v>
      </c>
      <c r="B4699" s="6" t="s">
        <v>3085</v>
      </c>
      <c r="C4699" s="6" t="s">
        <v>40</v>
      </c>
      <c r="D4699" s="6" t="s">
        <v>108</v>
      </c>
      <c r="E4699" s="487">
        <v>567.4</v>
      </c>
      <c r="F4699" s="487">
        <v>41.62</v>
      </c>
      <c r="G4699" s="487">
        <v>525.78</v>
      </c>
      <c r="H4699" s="487">
        <v>0</v>
      </c>
      <c r="I4699" s="487">
        <v>0</v>
      </c>
      <c r="J4699" s="487">
        <v>0</v>
      </c>
    </row>
    <row r="4700" spans="1:10" x14ac:dyDescent="0.25">
      <c r="A4700" s="487">
        <v>97488</v>
      </c>
      <c r="B4700" s="6" t="s">
        <v>3086</v>
      </c>
      <c r="C4700" s="6" t="s">
        <v>40</v>
      </c>
      <c r="D4700" s="6" t="s">
        <v>108</v>
      </c>
      <c r="E4700" s="487">
        <v>605.46</v>
      </c>
      <c r="F4700" s="487">
        <v>41.62</v>
      </c>
      <c r="G4700" s="487">
        <v>563.84</v>
      </c>
      <c r="H4700" s="487">
        <v>0</v>
      </c>
      <c r="I4700" s="487">
        <v>0</v>
      </c>
      <c r="J4700" s="487">
        <v>0</v>
      </c>
    </row>
    <row r="4701" spans="1:10" x14ac:dyDescent="0.25">
      <c r="A4701" s="487">
        <v>97489</v>
      </c>
      <c r="B4701" s="6" t="s">
        <v>3087</v>
      </c>
      <c r="C4701" s="6" t="s">
        <v>40</v>
      </c>
      <c r="D4701" s="6" t="s">
        <v>108</v>
      </c>
      <c r="E4701" s="488">
        <v>1398.33</v>
      </c>
      <c r="F4701" s="487">
        <v>51.21</v>
      </c>
      <c r="G4701" s="488">
        <v>1347.12</v>
      </c>
      <c r="H4701" s="487">
        <v>0</v>
      </c>
      <c r="I4701" s="487">
        <v>0</v>
      </c>
      <c r="J4701" s="487">
        <v>0</v>
      </c>
    </row>
    <row r="4702" spans="1:10" x14ac:dyDescent="0.25">
      <c r="A4702" s="487">
        <v>97490</v>
      </c>
      <c r="B4702" s="6" t="s">
        <v>3088</v>
      </c>
      <c r="C4702" s="6" t="s">
        <v>40</v>
      </c>
      <c r="D4702" s="6" t="s">
        <v>108</v>
      </c>
      <c r="E4702" s="488">
        <v>1227.5899999999999</v>
      </c>
      <c r="F4702" s="487">
        <v>51.21</v>
      </c>
      <c r="G4702" s="488">
        <v>1176.3800000000001</v>
      </c>
      <c r="H4702" s="487">
        <v>0</v>
      </c>
      <c r="I4702" s="487">
        <v>0</v>
      </c>
      <c r="J4702" s="487">
        <v>0</v>
      </c>
    </row>
    <row r="4703" spans="1:10" x14ac:dyDescent="0.25">
      <c r="A4703" s="487">
        <v>97491</v>
      </c>
      <c r="B4703" s="6" t="s">
        <v>3089</v>
      </c>
      <c r="C4703" s="6" t="s">
        <v>40</v>
      </c>
      <c r="D4703" s="6" t="s">
        <v>108</v>
      </c>
      <c r="E4703" s="487">
        <v>160.46</v>
      </c>
      <c r="F4703" s="487">
        <v>21.22</v>
      </c>
      <c r="G4703" s="487">
        <v>139.24</v>
      </c>
      <c r="H4703" s="487">
        <v>0</v>
      </c>
      <c r="I4703" s="487">
        <v>0</v>
      </c>
      <c r="J4703" s="487">
        <v>0</v>
      </c>
    </row>
    <row r="4704" spans="1:10" x14ac:dyDescent="0.25">
      <c r="A4704" s="487">
        <v>97492</v>
      </c>
      <c r="B4704" s="6" t="s">
        <v>3090</v>
      </c>
      <c r="C4704" s="6" t="s">
        <v>40</v>
      </c>
      <c r="D4704" s="6" t="s">
        <v>108</v>
      </c>
      <c r="E4704" s="487">
        <v>239.67</v>
      </c>
      <c r="F4704" s="487">
        <v>27.26</v>
      </c>
      <c r="G4704" s="487">
        <v>212.41</v>
      </c>
      <c r="H4704" s="487">
        <v>0</v>
      </c>
      <c r="I4704" s="487">
        <v>0</v>
      </c>
      <c r="J4704" s="487">
        <v>0</v>
      </c>
    </row>
    <row r="4705" spans="1:10" x14ac:dyDescent="0.25">
      <c r="A4705" s="487">
        <v>97493</v>
      </c>
      <c r="B4705" s="6" t="s">
        <v>3091</v>
      </c>
      <c r="C4705" s="6" t="s">
        <v>40</v>
      </c>
      <c r="D4705" s="6" t="s">
        <v>108</v>
      </c>
      <c r="E4705" s="487">
        <v>310.31</v>
      </c>
      <c r="F4705" s="487">
        <v>34.08</v>
      </c>
      <c r="G4705" s="487">
        <v>276.23</v>
      </c>
      <c r="H4705" s="487">
        <v>0</v>
      </c>
      <c r="I4705" s="487">
        <v>0</v>
      </c>
      <c r="J4705" s="487">
        <v>0</v>
      </c>
    </row>
    <row r="4706" spans="1:10" x14ac:dyDescent="0.25">
      <c r="A4706" s="487">
        <v>97494</v>
      </c>
      <c r="B4706" s="6" t="s">
        <v>3092</v>
      </c>
      <c r="C4706" s="6" t="s">
        <v>40</v>
      </c>
      <c r="D4706" s="6" t="s">
        <v>108</v>
      </c>
      <c r="E4706" s="487">
        <v>492.68</v>
      </c>
      <c r="F4706" s="487">
        <v>42.6</v>
      </c>
      <c r="G4706" s="487">
        <v>450.08</v>
      </c>
      <c r="H4706" s="487">
        <v>0</v>
      </c>
      <c r="I4706" s="487">
        <v>0</v>
      </c>
      <c r="J4706" s="487">
        <v>0</v>
      </c>
    </row>
    <row r="4707" spans="1:10" x14ac:dyDescent="0.25">
      <c r="A4707" s="487">
        <v>97495</v>
      </c>
      <c r="B4707" s="6" t="s">
        <v>3093</v>
      </c>
      <c r="C4707" s="6" t="s">
        <v>40</v>
      </c>
      <c r="D4707" s="6" t="s">
        <v>108</v>
      </c>
      <c r="E4707" s="487">
        <v>927.22</v>
      </c>
      <c r="F4707" s="487">
        <v>55.46</v>
      </c>
      <c r="G4707" s="487">
        <v>871.76</v>
      </c>
      <c r="H4707" s="487">
        <v>0</v>
      </c>
      <c r="I4707" s="487">
        <v>0</v>
      </c>
      <c r="J4707" s="487">
        <v>0</v>
      </c>
    </row>
    <row r="4708" spans="1:10" x14ac:dyDescent="0.25">
      <c r="A4708" s="487">
        <v>97496</v>
      </c>
      <c r="B4708" s="6" t="s">
        <v>3094</v>
      </c>
      <c r="C4708" s="6" t="s">
        <v>40</v>
      </c>
      <c r="D4708" s="6" t="s">
        <v>108</v>
      </c>
      <c r="E4708" s="488">
        <v>1487.63</v>
      </c>
      <c r="F4708" s="487">
        <v>68.33</v>
      </c>
      <c r="G4708" s="488">
        <v>1419.3</v>
      </c>
      <c r="H4708" s="487">
        <v>0</v>
      </c>
      <c r="I4708" s="487">
        <v>0</v>
      </c>
      <c r="J4708" s="487">
        <v>0</v>
      </c>
    </row>
    <row r="4709" spans="1:10" x14ac:dyDescent="0.25">
      <c r="A4709" s="487">
        <v>97499</v>
      </c>
      <c r="B4709" s="6" t="s">
        <v>3095</v>
      </c>
      <c r="C4709" s="6" t="s">
        <v>40</v>
      </c>
      <c r="D4709" s="6" t="s">
        <v>108</v>
      </c>
      <c r="E4709" s="487">
        <v>59.03</v>
      </c>
      <c r="F4709" s="487">
        <v>8.2200000000000006</v>
      </c>
      <c r="G4709" s="487">
        <v>50.81</v>
      </c>
      <c r="H4709" s="487">
        <v>0</v>
      </c>
      <c r="I4709" s="487">
        <v>0</v>
      </c>
      <c r="J4709" s="487">
        <v>0</v>
      </c>
    </row>
    <row r="4710" spans="1:10" x14ac:dyDescent="0.25">
      <c r="A4710" s="487">
        <v>97500</v>
      </c>
      <c r="B4710" s="6" t="s">
        <v>3096</v>
      </c>
      <c r="C4710" s="6" t="s">
        <v>40</v>
      </c>
      <c r="D4710" s="6" t="s">
        <v>108</v>
      </c>
      <c r="E4710" s="487">
        <v>46.81</v>
      </c>
      <c r="F4710" s="487">
        <v>8.2200000000000006</v>
      </c>
      <c r="G4710" s="487">
        <v>38.590000000000003</v>
      </c>
      <c r="H4710" s="487">
        <v>0</v>
      </c>
      <c r="I4710" s="487">
        <v>0</v>
      </c>
      <c r="J4710" s="487">
        <v>0</v>
      </c>
    </row>
    <row r="4711" spans="1:10" x14ac:dyDescent="0.25">
      <c r="A4711" s="487">
        <v>97502</v>
      </c>
      <c r="B4711" s="6" t="s">
        <v>3097</v>
      </c>
      <c r="C4711" s="6" t="s">
        <v>40</v>
      </c>
      <c r="D4711" s="6" t="s">
        <v>108</v>
      </c>
      <c r="E4711" s="487">
        <v>85.69</v>
      </c>
      <c r="F4711" s="487">
        <v>9.15</v>
      </c>
      <c r="G4711" s="487">
        <v>76.540000000000006</v>
      </c>
      <c r="H4711" s="487">
        <v>0</v>
      </c>
      <c r="I4711" s="487">
        <v>0</v>
      </c>
      <c r="J4711" s="487">
        <v>0</v>
      </c>
    </row>
    <row r="4712" spans="1:10" x14ac:dyDescent="0.25">
      <c r="A4712" s="487">
        <v>97503</v>
      </c>
      <c r="B4712" s="6" t="s">
        <v>3098</v>
      </c>
      <c r="C4712" s="6" t="s">
        <v>40</v>
      </c>
      <c r="D4712" s="6" t="s">
        <v>108</v>
      </c>
      <c r="E4712" s="487">
        <v>106.54</v>
      </c>
      <c r="F4712" s="487">
        <v>9.35</v>
      </c>
      <c r="G4712" s="487">
        <v>97.19</v>
      </c>
      <c r="H4712" s="487">
        <v>0</v>
      </c>
      <c r="I4712" s="487">
        <v>0</v>
      </c>
      <c r="J4712" s="487">
        <v>0</v>
      </c>
    </row>
    <row r="4713" spans="1:10" x14ac:dyDescent="0.25">
      <c r="A4713" s="487">
        <v>97505</v>
      </c>
      <c r="B4713" s="6" t="s">
        <v>3099</v>
      </c>
      <c r="C4713" s="6" t="s">
        <v>40</v>
      </c>
      <c r="D4713" s="6" t="s">
        <v>108</v>
      </c>
      <c r="E4713" s="487">
        <v>108.25</v>
      </c>
      <c r="F4713" s="487">
        <v>10.7</v>
      </c>
      <c r="G4713" s="487">
        <v>97.55</v>
      </c>
      <c r="H4713" s="487">
        <v>0</v>
      </c>
      <c r="I4713" s="487">
        <v>0</v>
      </c>
      <c r="J4713" s="487">
        <v>0</v>
      </c>
    </row>
    <row r="4714" spans="1:10" x14ac:dyDescent="0.25">
      <c r="A4714" s="487">
        <v>97506</v>
      </c>
      <c r="B4714" s="6" t="s">
        <v>3100</v>
      </c>
      <c r="C4714" s="6" t="s">
        <v>40</v>
      </c>
      <c r="D4714" s="6" t="s">
        <v>108</v>
      </c>
      <c r="E4714" s="487">
        <v>134.61000000000001</v>
      </c>
      <c r="F4714" s="487">
        <v>10.7</v>
      </c>
      <c r="G4714" s="487">
        <v>123.91</v>
      </c>
      <c r="H4714" s="487">
        <v>0</v>
      </c>
      <c r="I4714" s="487">
        <v>0</v>
      </c>
      <c r="J4714" s="487">
        <v>0</v>
      </c>
    </row>
    <row r="4715" spans="1:10" x14ac:dyDescent="0.25">
      <c r="A4715" s="487">
        <v>97508</v>
      </c>
      <c r="B4715" s="6" t="s">
        <v>3101</v>
      </c>
      <c r="C4715" s="6" t="s">
        <v>40</v>
      </c>
      <c r="D4715" s="6" t="s">
        <v>108</v>
      </c>
      <c r="E4715" s="487">
        <v>164.66</v>
      </c>
      <c r="F4715" s="487">
        <v>12.34</v>
      </c>
      <c r="G4715" s="487">
        <v>152.32</v>
      </c>
      <c r="H4715" s="487">
        <v>0</v>
      </c>
      <c r="I4715" s="487">
        <v>0</v>
      </c>
      <c r="J4715" s="487">
        <v>0</v>
      </c>
    </row>
    <row r="4716" spans="1:10" x14ac:dyDescent="0.25">
      <c r="A4716" s="487">
        <v>97509</v>
      </c>
      <c r="B4716" s="6" t="s">
        <v>3102</v>
      </c>
      <c r="C4716" s="6" t="s">
        <v>40</v>
      </c>
      <c r="D4716" s="6" t="s">
        <v>108</v>
      </c>
      <c r="E4716" s="487">
        <v>206.35</v>
      </c>
      <c r="F4716" s="487">
        <v>12.34</v>
      </c>
      <c r="G4716" s="487">
        <v>194.01</v>
      </c>
      <c r="H4716" s="487">
        <v>0</v>
      </c>
      <c r="I4716" s="487">
        <v>0</v>
      </c>
      <c r="J4716" s="487">
        <v>0</v>
      </c>
    </row>
    <row r="4717" spans="1:10" x14ac:dyDescent="0.25">
      <c r="A4717" s="487">
        <v>97511</v>
      </c>
      <c r="B4717" s="6" t="s">
        <v>3103</v>
      </c>
      <c r="C4717" s="6" t="s">
        <v>40</v>
      </c>
      <c r="D4717" s="6" t="s">
        <v>108</v>
      </c>
      <c r="E4717" s="487">
        <v>317.99</v>
      </c>
      <c r="F4717" s="487">
        <v>14.81</v>
      </c>
      <c r="G4717" s="487">
        <v>303.18</v>
      </c>
      <c r="H4717" s="487">
        <v>0</v>
      </c>
      <c r="I4717" s="487">
        <v>0</v>
      </c>
      <c r="J4717" s="487">
        <v>0</v>
      </c>
    </row>
    <row r="4718" spans="1:10" x14ac:dyDescent="0.25">
      <c r="A4718" s="487">
        <v>97512</v>
      </c>
      <c r="B4718" s="6" t="s">
        <v>3104</v>
      </c>
      <c r="C4718" s="6" t="s">
        <v>40</v>
      </c>
      <c r="D4718" s="6" t="s">
        <v>108</v>
      </c>
      <c r="E4718" s="487">
        <v>402.26</v>
      </c>
      <c r="F4718" s="487">
        <v>14.81</v>
      </c>
      <c r="G4718" s="487">
        <v>387.45</v>
      </c>
      <c r="H4718" s="487">
        <v>0</v>
      </c>
      <c r="I4718" s="487">
        <v>0</v>
      </c>
      <c r="J4718" s="487">
        <v>0</v>
      </c>
    </row>
    <row r="4719" spans="1:10" x14ac:dyDescent="0.25">
      <c r="A4719" s="487">
        <v>97514</v>
      </c>
      <c r="B4719" s="6" t="s">
        <v>3105</v>
      </c>
      <c r="C4719" s="6" t="s">
        <v>40</v>
      </c>
      <c r="D4719" s="6" t="s">
        <v>108</v>
      </c>
      <c r="E4719" s="487">
        <v>426.9</v>
      </c>
      <c r="F4719" s="487">
        <v>17.239999999999998</v>
      </c>
      <c r="G4719" s="487">
        <v>409.66</v>
      </c>
      <c r="H4719" s="487">
        <v>0</v>
      </c>
      <c r="I4719" s="487">
        <v>0</v>
      </c>
      <c r="J4719" s="487">
        <v>0</v>
      </c>
    </row>
    <row r="4720" spans="1:10" x14ac:dyDescent="0.25">
      <c r="A4720" s="487">
        <v>97515</v>
      </c>
      <c r="B4720" s="6" t="s">
        <v>3106</v>
      </c>
      <c r="C4720" s="6" t="s">
        <v>40</v>
      </c>
      <c r="D4720" s="6" t="s">
        <v>108</v>
      </c>
      <c r="E4720" s="487">
        <v>540.42999999999995</v>
      </c>
      <c r="F4720" s="487">
        <v>17.239999999999998</v>
      </c>
      <c r="G4720" s="487">
        <v>523.19000000000005</v>
      </c>
      <c r="H4720" s="487">
        <v>0</v>
      </c>
      <c r="I4720" s="487">
        <v>0</v>
      </c>
      <c r="J4720" s="487">
        <v>0</v>
      </c>
    </row>
    <row r="4721" spans="1:10" x14ac:dyDescent="0.25">
      <c r="A4721" s="487">
        <v>97517</v>
      </c>
      <c r="B4721" s="6" t="s">
        <v>3107</v>
      </c>
      <c r="C4721" s="6" t="s">
        <v>40</v>
      </c>
      <c r="D4721" s="6" t="s">
        <v>108</v>
      </c>
      <c r="E4721" s="487">
        <v>96.98</v>
      </c>
      <c r="F4721" s="487">
        <v>12.35</v>
      </c>
      <c r="G4721" s="487">
        <v>84.63</v>
      </c>
      <c r="H4721" s="487">
        <v>0</v>
      </c>
      <c r="I4721" s="487">
        <v>0</v>
      </c>
      <c r="J4721" s="487">
        <v>0</v>
      </c>
    </row>
    <row r="4722" spans="1:10" x14ac:dyDescent="0.25">
      <c r="A4722" s="487">
        <v>97518</v>
      </c>
      <c r="B4722" s="6" t="s">
        <v>3108</v>
      </c>
      <c r="C4722" s="6" t="s">
        <v>40</v>
      </c>
      <c r="D4722" s="6" t="s">
        <v>108</v>
      </c>
      <c r="E4722" s="487">
        <v>96.98</v>
      </c>
      <c r="F4722" s="487">
        <v>12.35</v>
      </c>
      <c r="G4722" s="487">
        <v>84.63</v>
      </c>
      <c r="H4722" s="487">
        <v>0</v>
      </c>
      <c r="I4722" s="487">
        <v>0</v>
      </c>
      <c r="J4722" s="487">
        <v>0</v>
      </c>
    </row>
    <row r="4723" spans="1:10" x14ac:dyDescent="0.25">
      <c r="A4723" s="487">
        <v>97519</v>
      </c>
      <c r="B4723" s="6" t="s">
        <v>3109</v>
      </c>
      <c r="C4723" s="6" t="s">
        <v>40</v>
      </c>
      <c r="D4723" s="6" t="s">
        <v>108</v>
      </c>
      <c r="E4723" s="487">
        <v>142.13999999999999</v>
      </c>
      <c r="F4723" s="487">
        <v>14.04</v>
      </c>
      <c r="G4723" s="487">
        <v>128.1</v>
      </c>
      <c r="H4723" s="487">
        <v>0</v>
      </c>
      <c r="I4723" s="487">
        <v>0</v>
      </c>
      <c r="J4723" s="487">
        <v>0</v>
      </c>
    </row>
    <row r="4724" spans="1:10" x14ac:dyDescent="0.25">
      <c r="A4724" s="487">
        <v>97520</v>
      </c>
      <c r="B4724" s="6" t="s">
        <v>3110</v>
      </c>
      <c r="C4724" s="6" t="s">
        <v>40</v>
      </c>
      <c r="D4724" s="6" t="s">
        <v>108</v>
      </c>
      <c r="E4724" s="487">
        <v>142.13999999999999</v>
      </c>
      <c r="F4724" s="487">
        <v>14.04</v>
      </c>
      <c r="G4724" s="487">
        <v>128.1</v>
      </c>
      <c r="H4724" s="487">
        <v>0</v>
      </c>
      <c r="I4724" s="487">
        <v>0</v>
      </c>
      <c r="J4724" s="487">
        <v>0</v>
      </c>
    </row>
    <row r="4725" spans="1:10" x14ac:dyDescent="0.25">
      <c r="A4725" s="487">
        <v>97521</v>
      </c>
      <c r="B4725" s="6" t="s">
        <v>3111</v>
      </c>
      <c r="C4725" s="6" t="s">
        <v>40</v>
      </c>
      <c r="D4725" s="6" t="s">
        <v>108</v>
      </c>
      <c r="E4725" s="487">
        <v>201.76</v>
      </c>
      <c r="F4725" s="487">
        <v>16.03</v>
      </c>
      <c r="G4725" s="487">
        <v>185.73</v>
      </c>
      <c r="H4725" s="487">
        <v>0</v>
      </c>
      <c r="I4725" s="487">
        <v>0</v>
      </c>
      <c r="J4725" s="487">
        <v>0</v>
      </c>
    </row>
    <row r="4726" spans="1:10" x14ac:dyDescent="0.25">
      <c r="A4726" s="487">
        <v>97522</v>
      </c>
      <c r="B4726" s="6" t="s">
        <v>3112</v>
      </c>
      <c r="C4726" s="6" t="s">
        <v>40</v>
      </c>
      <c r="D4726" s="6" t="s">
        <v>108</v>
      </c>
      <c r="E4726" s="487">
        <v>201.76</v>
      </c>
      <c r="F4726" s="487">
        <v>16.03</v>
      </c>
      <c r="G4726" s="487">
        <v>185.73</v>
      </c>
      <c r="H4726" s="487">
        <v>0</v>
      </c>
      <c r="I4726" s="487">
        <v>0</v>
      </c>
      <c r="J4726" s="487">
        <v>0</v>
      </c>
    </row>
    <row r="4727" spans="1:10" x14ac:dyDescent="0.25">
      <c r="A4727" s="487">
        <v>97523</v>
      </c>
      <c r="B4727" s="6" t="s">
        <v>3113</v>
      </c>
      <c r="C4727" s="6" t="s">
        <v>40</v>
      </c>
      <c r="D4727" s="6" t="s">
        <v>108</v>
      </c>
      <c r="E4727" s="487">
        <v>281.48</v>
      </c>
      <c r="F4727" s="487">
        <v>18.52</v>
      </c>
      <c r="G4727" s="487">
        <v>262.95999999999998</v>
      </c>
      <c r="H4727" s="487">
        <v>0</v>
      </c>
      <c r="I4727" s="487">
        <v>0</v>
      </c>
      <c r="J4727" s="487">
        <v>0</v>
      </c>
    </row>
    <row r="4728" spans="1:10" x14ac:dyDescent="0.25">
      <c r="A4728" s="487">
        <v>97524</v>
      </c>
      <c r="B4728" s="6" t="s">
        <v>3114</v>
      </c>
      <c r="C4728" s="6" t="s">
        <v>40</v>
      </c>
      <c r="D4728" s="6" t="s">
        <v>108</v>
      </c>
      <c r="E4728" s="487">
        <v>305.27</v>
      </c>
      <c r="F4728" s="487">
        <v>18.52</v>
      </c>
      <c r="G4728" s="487">
        <v>286.75</v>
      </c>
      <c r="H4728" s="487">
        <v>0</v>
      </c>
      <c r="I4728" s="487">
        <v>0</v>
      </c>
      <c r="J4728" s="487">
        <v>0</v>
      </c>
    </row>
    <row r="4729" spans="1:10" x14ac:dyDescent="0.25">
      <c r="A4729" s="487">
        <v>97525</v>
      </c>
      <c r="B4729" s="6" t="s">
        <v>3115</v>
      </c>
      <c r="C4729" s="6" t="s">
        <v>40</v>
      </c>
      <c r="D4729" s="6" t="s">
        <v>108</v>
      </c>
      <c r="E4729" s="487">
        <v>543.62</v>
      </c>
      <c r="F4729" s="487">
        <v>22.21</v>
      </c>
      <c r="G4729" s="487">
        <v>521.41</v>
      </c>
      <c r="H4729" s="487">
        <v>0</v>
      </c>
      <c r="I4729" s="487">
        <v>0</v>
      </c>
      <c r="J4729" s="487">
        <v>0</v>
      </c>
    </row>
    <row r="4730" spans="1:10" x14ac:dyDescent="0.25">
      <c r="A4730" s="487">
        <v>97526</v>
      </c>
      <c r="B4730" s="6" t="s">
        <v>3116</v>
      </c>
      <c r="C4730" s="6" t="s">
        <v>40</v>
      </c>
      <c r="D4730" s="6" t="s">
        <v>108</v>
      </c>
      <c r="E4730" s="487">
        <v>581.67999999999995</v>
      </c>
      <c r="F4730" s="487">
        <v>22.21</v>
      </c>
      <c r="G4730" s="487">
        <v>559.47</v>
      </c>
      <c r="H4730" s="487">
        <v>0</v>
      </c>
      <c r="I4730" s="487">
        <v>0</v>
      </c>
      <c r="J4730" s="487">
        <v>0</v>
      </c>
    </row>
    <row r="4731" spans="1:10" x14ac:dyDescent="0.25">
      <c r="A4731" s="487">
        <v>97527</v>
      </c>
      <c r="B4731" s="6" t="s">
        <v>3117</v>
      </c>
      <c r="C4731" s="6" t="s">
        <v>40</v>
      </c>
      <c r="D4731" s="6" t="s">
        <v>108</v>
      </c>
      <c r="E4731" s="488">
        <v>1367.32</v>
      </c>
      <c r="F4731" s="487">
        <v>25.91</v>
      </c>
      <c r="G4731" s="488">
        <v>1341.41</v>
      </c>
      <c r="H4731" s="487">
        <v>0</v>
      </c>
      <c r="I4731" s="487">
        <v>0</v>
      </c>
      <c r="J4731" s="487">
        <v>0</v>
      </c>
    </row>
    <row r="4732" spans="1:10" x14ac:dyDescent="0.25">
      <c r="A4732" s="487">
        <v>97528</v>
      </c>
      <c r="B4732" s="6" t="s">
        <v>3118</v>
      </c>
      <c r="C4732" s="6" t="s">
        <v>40</v>
      </c>
      <c r="D4732" s="6" t="s">
        <v>108</v>
      </c>
      <c r="E4732" s="488">
        <v>1196.58</v>
      </c>
      <c r="F4732" s="487">
        <v>25.91</v>
      </c>
      <c r="G4732" s="488">
        <v>1170.67</v>
      </c>
      <c r="H4732" s="487">
        <v>0</v>
      </c>
      <c r="I4732" s="487">
        <v>0</v>
      </c>
      <c r="J4732" s="487">
        <v>0</v>
      </c>
    </row>
    <row r="4733" spans="1:10" x14ac:dyDescent="0.25">
      <c r="A4733" s="487">
        <v>97529</v>
      </c>
      <c r="B4733" s="6" t="s">
        <v>3119</v>
      </c>
      <c r="C4733" s="6" t="s">
        <v>40</v>
      </c>
      <c r="D4733" s="6" t="s">
        <v>108</v>
      </c>
      <c r="E4733" s="487">
        <v>154.62</v>
      </c>
      <c r="F4733" s="487">
        <v>16.46</v>
      </c>
      <c r="G4733" s="487">
        <v>138.16</v>
      </c>
      <c r="H4733" s="487">
        <v>0</v>
      </c>
      <c r="I4733" s="487">
        <v>0</v>
      </c>
      <c r="J4733" s="487">
        <v>0</v>
      </c>
    </row>
    <row r="4734" spans="1:10" x14ac:dyDescent="0.25">
      <c r="A4734" s="487">
        <v>97530</v>
      </c>
      <c r="B4734" s="6" t="s">
        <v>3120</v>
      </c>
      <c r="C4734" s="6" t="s">
        <v>40</v>
      </c>
      <c r="D4734" s="6" t="s">
        <v>108</v>
      </c>
      <c r="E4734" s="487">
        <v>229.22</v>
      </c>
      <c r="F4734" s="487">
        <v>18.73</v>
      </c>
      <c r="G4734" s="487">
        <v>210.49</v>
      </c>
      <c r="H4734" s="487">
        <v>0</v>
      </c>
      <c r="I4734" s="487">
        <v>0</v>
      </c>
      <c r="J4734" s="487">
        <v>0</v>
      </c>
    </row>
    <row r="4735" spans="1:10" x14ac:dyDescent="0.25">
      <c r="A4735" s="487">
        <v>97531</v>
      </c>
      <c r="B4735" s="6" t="s">
        <v>3121</v>
      </c>
      <c r="C4735" s="6" t="s">
        <v>40</v>
      </c>
      <c r="D4735" s="6" t="s">
        <v>108</v>
      </c>
      <c r="E4735" s="487">
        <v>294.70999999999998</v>
      </c>
      <c r="F4735" s="487">
        <v>21.35</v>
      </c>
      <c r="G4735" s="487">
        <v>273.36</v>
      </c>
      <c r="H4735" s="487">
        <v>0</v>
      </c>
      <c r="I4735" s="487">
        <v>0</v>
      </c>
      <c r="J4735" s="487">
        <v>0</v>
      </c>
    </row>
    <row r="4736" spans="1:10" x14ac:dyDescent="0.25">
      <c r="A4736" s="487">
        <v>97532</v>
      </c>
      <c r="B4736" s="6" t="s">
        <v>3122</v>
      </c>
      <c r="C4736" s="6" t="s">
        <v>40</v>
      </c>
      <c r="D4736" s="6" t="s">
        <v>108</v>
      </c>
      <c r="E4736" s="487">
        <v>470.72</v>
      </c>
      <c r="F4736" s="487">
        <v>24.7</v>
      </c>
      <c r="G4736" s="487">
        <v>446.02</v>
      </c>
      <c r="H4736" s="487">
        <v>0</v>
      </c>
      <c r="I4736" s="487">
        <v>0</v>
      </c>
      <c r="J4736" s="487">
        <v>0</v>
      </c>
    </row>
    <row r="4737" spans="1:10" x14ac:dyDescent="0.25">
      <c r="A4737" s="487">
        <v>97533</v>
      </c>
      <c r="B4737" s="6" t="s">
        <v>3123</v>
      </c>
      <c r="C4737" s="6" t="s">
        <v>40</v>
      </c>
      <c r="D4737" s="6" t="s">
        <v>108</v>
      </c>
      <c r="E4737" s="487">
        <v>900.22</v>
      </c>
      <c r="F4737" s="487">
        <v>33.44</v>
      </c>
      <c r="G4737" s="487">
        <v>866.78</v>
      </c>
      <c r="H4737" s="487">
        <v>0</v>
      </c>
      <c r="I4737" s="487">
        <v>0</v>
      </c>
      <c r="J4737" s="487">
        <v>0</v>
      </c>
    </row>
    <row r="4738" spans="1:10" x14ac:dyDescent="0.25">
      <c r="A4738" s="487">
        <v>97534</v>
      </c>
      <c r="B4738" s="6" t="s">
        <v>3124</v>
      </c>
      <c r="C4738" s="6" t="s">
        <v>40</v>
      </c>
      <c r="D4738" s="6" t="s">
        <v>108</v>
      </c>
      <c r="E4738" s="488">
        <v>1446.26</v>
      </c>
      <c r="F4738" s="487">
        <v>34.57</v>
      </c>
      <c r="G4738" s="488">
        <v>1411.69</v>
      </c>
      <c r="H4738" s="487">
        <v>0</v>
      </c>
      <c r="I4738" s="487">
        <v>0</v>
      </c>
      <c r="J4738" s="487">
        <v>0</v>
      </c>
    </row>
    <row r="4739" spans="1:10" x14ac:dyDescent="0.25">
      <c r="A4739" s="487">
        <v>97537</v>
      </c>
      <c r="B4739" s="6" t="s">
        <v>3125</v>
      </c>
      <c r="C4739" s="6" t="s">
        <v>40</v>
      </c>
      <c r="D4739" s="6" t="s">
        <v>108</v>
      </c>
      <c r="E4739" s="487">
        <v>42.25</v>
      </c>
      <c r="F4739" s="487">
        <v>8.09</v>
      </c>
      <c r="G4739" s="487">
        <v>34.159999999999997</v>
      </c>
      <c r="H4739" s="487">
        <v>0</v>
      </c>
      <c r="I4739" s="487">
        <v>0</v>
      </c>
      <c r="J4739" s="487">
        <v>0</v>
      </c>
    </row>
    <row r="4740" spans="1:10" x14ac:dyDescent="0.25">
      <c r="A4740" s="487">
        <v>97540</v>
      </c>
      <c r="B4740" s="6" t="s">
        <v>3126</v>
      </c>
      <c r="C4740" s="6" t="s">
        <v>40</v>
      </c>
      <c r="D4740" s="6" t="s">
        <v>108</v>
      </c>
      <c r="E4740" s="487">
        <v>53.45</v>
      </c>
      <c r="F4740" s="487">
        <v>13.93</v>
      </c>
      <c r="G4740" s="487">
        <v>39.520000000000003</v>
      </c>
      <c r="H4740" s="487">
        <v>0</v>
      </c>
      <c r="I4740" s="487">
        <v>0</v>
      </c>
      <c r="J4740" s="487">
        <v>0</v>
      </c>
    </row>
    <row r="4741" spans="1:10" x14ac:dyDescent="0.25">
      <c r="A4741" s="487">
        <v>97541</v>
      </c>
      <c r="B4741" s="6" t="s">
        <v>3127</v>
      </c>
      <c r="C4741" s="6" t="s">
        <v>40</v>
      </c>
      <c r="D4741" s="6" t="s">
        <v>108</v>
      </c>
      <c r="E4741" s="487">
        <v>43.31</v>
      </c>
      <c r="F4741" s="487">
        <v>13.94</v>
      </c>
      <c r="G4741" s="487">
        <v>29.37</v>
      </c>
      <c r="H4741" s="487">
        <v>0</v>
      </c>
      <c r="I4741" s="487">
        <v>0</v>
      </c>
      <c r="J4741" s="487">
        <v>0</v>
      </c>
    </row>
    <row r="4742" spans="1:10" x14ac:dyDescent="0.25">
      <c r="A4742" s="487">
        <v>97543</v>
      </c>
      <c r="B4742" s="6" t="s">
        <v>3128</v>
      </c>
      <c r="C4742" s="6" t="s">
        <v>40</v>
      </c>
      <c r="D4742" s="6" t="s">
        <v>108</v>
      </c>
      <c r="E4742" s="487">
        <v>82.11</v>
      </c>
      <c r="F4742" s="487">
        <v>27.06</v>
      </c>
      <c r="G4742" s="487">
        <v>55.05</v>
      </c>
      <c r="H4742" s="487">
        <v>0</v>
      </c>
      <c r="I4742" s="487">
        <v>0</v>
      </c>
      <c r="J4742" s="487">
        <v>0</v>
      </c>
    </row>
    <row r="4743" spans="1:10" x14ac:dyDescent="0.25">
      <c r="A4743" s="487">
        <v>97544</v>
      </c>
      <c r="B4743" s="6" t="s">
        <v>3129</v>
      </c>
      <c r="C4743" s="6" t="s">
        <v>40</v>
      </c>
      <c r="D4743" s="6" t="s">
        <v>108</v>
      </c>
      <c r="E4743" s="487">
        <v>69.89</v>
      </c>
      <c r="F4743" s="487">
        <v>27.07</v>
      </c>
      <c r="G4743" s="487">
        <v>42.82</v>
      </c>
      <c r="H4743" s="487">
        <v>0</v>
      </c>
      <c r="I4743" s="487">
        <v>0</v>
      </c>
      <c r="J4743" s="487">
        <v>0</v>
      </c>
    </row>
    <row r="4744" spans="1:10" x14ac:dyDescent="0.25">
      <c r="A4744" s="487">
        <v>97546</v>
      </c>
      <c r="B4744" s="6" t="s">
        <v>3130</v>
      </c>
      <c r="C4744" s="6" t="s">
        <v>40</v>
      </c>
      <c r="D4744" s="6" t="s">
        <v>108</v>
      </c>
      <c r="E4744" s="487">
        <v>58.17</v>
      </c>
      <c r="F4744" s="487">
        <v>12.21</v>
      </c>
      <c r="G4744" s="487">
        <v>45.96</v>
      </c>
      <c r="H4744" s="487">
        <v>0</v>
      </c>
      <c r="I4744" s="487">
        <v>0</v>
      </c>
      <c r="J4744" s="487">
        <v>0</v>
      </c>
    </row>
    <row r="4745" spans="1:10" x14ac:dyDescent="0.25">
      <c r="A4745" s="487">
        <v>97547</v>
      </c>
      <c r="B4745" s="6" t="s">
        <v>3131</v>
      </c>
      <c r="C4745" s="6" t="s">
        <v>40</v>
      </c>
      <c r="D4745" s="6" t="s">
        <v>108</v>
      </c>
      <c r="E4745" s="487">
        <v>58.17</v>
      </c>
      <c r="F4745" s="487">
        <v>12.21</v>
      </c>
      <c r="G4745" s="487">
        <v>45.96</v>
      </c>
      <c r="H4745" s="487">
        <v>0</v>
      </c>
      <c r="I4745" s="487">
        <v>0</v>
      </c>
      <c r="J4745" s="487">
        <v>0</v>
      </c>
    </row>
    <row r="4746" spans="1:10" x14ac:dyDescent="0.25">
      <c r="A4746" s="487">
        <v>97548</v>
      </c>
      <c r="B4746" s="6" t="s">
        <v>3132</v>
      </c>
      <c r="C4746" s="6" t="s">
        <v>40</v>
      </c>
      <c r="D4746" s="6" t="s">
        <v>108</v>
      </c>
      <c r="E4746" s="487">
        <v>83.21</v>
      </c>
      <c r="F4746" s="487">
        <v>20.87</v>
      </c>
      <c r="G4746" s="487">
        <v>62.34</v>
      </c>
      <c r="H4746" s="487">
        <v>0</v>
      </c>
      <c r="I4746" s="487">
        <v>0</v>
      </c>
      <c r="J4746" s="487">
        <v>0</v>
      </c>
    </row>
    <row r="4747" spans="1:10" x14ac:dyDescent="0.25">
      <c r="A4747" s="487">
        <v>97549</v>
      </c>
      <c r="B4747" s="6" t="s">
        <v>3133</v>
      </c>
      <c r="C4747" s="6" t="s">
        <v>40</v>
      </c>
      <c r="D4747" s="6" t="s">
        <v>108</v>
      </c>
      <c r="E4747" s="487">
        <v>83.21</v>
      </c>
      <c r="F4747" s="487">
        <v>20.87</v>
      </c>
      <c r="G4747" s="487">
        <v>62.34</v>
      </c>
      <c r="H4747" s="487">
        <v>0</v>
      </c>
      <c r="I4747" s="487">
        <v>0</v>
      </c>
      <c r="J4747" s="487">
        <v>0</v>
      </c>
    </row>
    <row r="4748" spans="1:10" x14ac:dyDescent="0.25">
      <c r="A4748" s="487">
        <v>97550</v>
      </c>
      <c r="B4748" s="6" t="s">
        <v>3134</v>
      </c>
      <c r="C4748" s="6" t="s">
        <v>40</v>
      </c>
      <c r="D4748" s="6" t="s">
        <v>108</v>
      </c>
      <c r="E4748" s="487">
        <v>131.63999999999999</v>
      </c>
      <c r="F4748" s="487">
        <v>40.64</v>
      </c>
      <c r="G4748" s="487">
        <v>91</v>
      </c>
      <c r="H4748" s="487">
        <v>0</v>
      </c>
      <c r="I4748" s="487">
        <v>0</v>
      </c>
      <c r="J4748" s="487">
        <v>0</v>
      </c>
    </row>
    <row r="4749" spans="1:10" x14ac:dyDescent="0.25">
      <c r="A4749" s="487">
        <v>97551</v>
      </c>
      <c r="B4749" s="6" t="s">
        <v>3135</v>
      </c>
      <c r="C4749" s="6" t="s">
        <v>40</v>
      </c>
      <c r="D4749" s="6" t="s">
        <v>108</v>
      </c>
      <c r="E4749" s="487">
        <v>131.63999999999999</v>
      </c>
      <c r="F4749" s="487">
        <v>40.64</v>
      </c>
      <c r="G4749" s="487">
        <v>91</v>
      </c>
      <c r="H4749" s="487">
        <v>0</v>
      </c>
      <c r="I4749" s="487">
        <v>0</v>
      </c>
      <c r="J4749" s="487">
        <v>0</v>
      </c>
    </row>
    <row r="4750" spans="1:10" x14ac:dyDescent="0.25">
      <c r="A4750" s="487">
        <v>97552</v>
      </c>
      <c r="B4750" s="6" t="s">
        <v>3136</v>
      </c>
      <c r="C4750" s="6" t="s">
        <v>40</v>
      </c>
      <c r="D4750" s="6" t="s">
        <v>108</v>
      </c>
      <c r="E4750" s="487">
        <v>86.4</v>
      </c>
      <c r="F4750" s="487">
        <v>16.25</v>
      </c>
      <c r="G4750" s="487">
        <v>70.150000000000006</v>
      </c>
      <c r="H4750" s="487">
        <v>0</v>
      </c>
      <c r="I4750" s="487">
        <v>0</v>
      </c>
      <c r="J4750" s="487">
        <v>0</v>
      </c>
    </row>
    <row r="4751" spans="1:10" x14ac:dyDescent="0.25">
      <c r="A4751" s="487">
        <v>97553</v>
      </c>
      <c r="B4751" s="6" t="s">
        <v>3137</v>
      </c>
      <c r="C4751" s="6" t="s">
        <v>40</v>
      </c>
      <c r="D4751" s="6" t="s">
        <v>108</v>
      </c>
      <c r="E4751" s="487">
        <v>119.75</v>
      </c>
      <c r="F4751" s="487">
        <v>27.85</v>
      </c>
      <c r="G4751" s="487">
        <v>91.9</v>
      </c>
      <c r="H4751" s="487">
        <v>0</v>
      </c>
      <c r="I4751" s="487">
        <v>0</v>
      </c>
      <c r="J4751" s="487">
        <v>0</v>
      </c>
    </row>
    <row r="4752" spans="1:10" x14ac:dyDescent="0.25">
      <c r="A4752" s="487">
        <v>97554</v>
      </c>
      <c r="B4752" s="6" t="s">
        <v>3138</v>
      </c>
      <c r="C4752" s="6" t="s">
        <v>40</v>
      </c>
      <c r="D4752" s="6" t="s">
        <v>108</v>
      </c>
      <c r="E4752" s="487">
        <v>200.88</v>
      </c>
      <c r="F4752" s="487">
        <v>54.22</v>
      </c>
      <c r="G4752" s="487">
        <v>146.66</v>
      </c>
      <c r="H4752" s="487">
        <v>0</v>
      </c>
      <c r="I4752" s="487">
        <v>0</v>
      </c>
      <c r="J4752" s="487">
        <v>0</v>
      </c>
    </row>
    <row r="4753" spans="1:10" x14ac:dyDescent="0.25">
      <c r="A4753" s="487">
        <v>98602</v>
      </c>
      <c r="B4753" s="6" t="s">
        <v>10926</v>
      </c>
      <c r="C4753" s="6" t="s">
        <v>40</v>
      </c>
      <c r="D4753" s="6" t="s">
        <v>437</v>
      </c>
      <c r="E4753" s="487">
        <v>17.2</v>
      </c>
      <c r="F4753" s="487">
        <v>2.83</v>
      </c>
      <c r="G4753" s="487">
        <v>14.37</v>
      </c>
      <c r="H4753" s="487">
        <v>0</v>
      </c>
      <c r="I4753" s="487">
        <v>0</v>
      </c>
      <c r="J4753" s="487">
        <v>0</v>
      </c>
    </row>
    <row r="4754" spans="1:10" x14ac:dyDescent="0.25">
      <c r="A4754" s="487">
        <v>103805</v>
      </c>
      <c r="B4754" s="6" t="s">
        <v>10927</v>
      </c>
      <c r="C4754" s="6" t="s">
        <v>40</v>
      </c>
      <c r="D4754" s="6" t="s">
        <v>437</v>
      </c>
      <c r="E4754" s="487">
        <v>18.63</v>
      </c>
      <c r="F4754" s="487">
        <v>10.57</v>
      </c>
      <c r="G4754" s="487">
        <v>8.06</v>
      </c>
      <c r="H4754" s="487">
        <v>0</v>
      </c>
      <c r="I4754" s="487">
        <v>0</v>
      </c>
      <c r="J4754" s="487">
        <v>0</v>
      </c>
    </row>
    <row r="4755" spans="1:10" x14ac:dyDescent="0.25">
      <c r="A4755" s="487">
        <v>103806</v>
      </c>
      <c r="B4755" s="6" t="s">
        <v>10928</v>
      </c>
      <c r="C4755" s="6" t="s">
        <v>40</v>
      </c>
      <c r="D4755" s="6" t="s">
        <v>437</v>
      </c>
      <c r="E4755" s="487">
        <v>18.600000000000001</v>
      </c>
      <c r="F4755" s="487">
        <v>10.57</v>
      </c>
      <c r="G4755" s="487">
        <v>8.0299999999999994</v>
      </c>
      <c r="H4755" s="487">
        <v>0</v>
      </c>
      <c r="I4755" s="487">
        <v>0</v>
      </c>
      <c r="J4755" s="487">
        <v>0</v>
      </c>
    </row>
    <row r="4756" spans="1:10" x14ac:dyDescent="0.25">
      <c r="A4756" s="487">
        <v>103807</v>
      </c>
      <c r="B4756" s="6" t="s">
        <v>10929</v>
      </c>
      <c r="C4756" s="6" t="s">
        <v>40</v>
      </c>
      <c r="D4756" s="6" t="s">
        <v>437</v>
      </c>
      <c r="E4756" s="487">
        <v>21.59</v>
      </c>
      <c r="F4756" s="487">
        <v>6.83</v>
      </c>
      <c r="G4756" s="487">
        <v>14.76</v>
      </c>
      <c r="H4756" s="487">
        <v>0</v>
      </c>
      <c r="I4756" s="487">
        <v>0</v>
      </c>
      <c r="J4756" s="487">
        <v>0</v>
      </c>
    </row>
    <row r="4757" spans="1:10" x14ac:dyDescent="0.25">
      <c r="A4757" s="487">
        <v>103808</v>
      </c>
      <c r="B4757" s="6" t="s">
        <v>10930</v>
      </c>
      <c r="C4757" s="6" t="s">
        <v>40</v>
      </c>
      <c r="D4757" s="6" t="s">
        <v>437</v>
      </c>
      <c r="E4757" s="487">
        <v>34.56</v>
      </c>
      <c r="F4757" s="487">
        <v>18.100000000000001</v>
      </c>
      <c r="G4757" s="487">
        <v>16.46</v>
      </c>
      <c r="H4757" s="487">
        <v>0</v>
      </c>
      <c r="I4757" s="487">
        <v>0</v>
      </c>
      <c r="J4757" s="487">
        <v>0</v>
      </c>
    </row>
    <row r="4758" spans="1:10" x14ac:dyDescent="0.25">
      <c r="A4758" s="487">
        <v>103809</v>
      </c>
      <c r="B4758" s="6" t="s">
        <v>10931</v>
      </c>
      <c r="C4758" s="6" t="s">
        <v>40</v>
      </c>
      <c r="D4758" s="6" t="s">
        <v>437</v>
      </c>
      <c r="E4758" s="487">
        <v>34.29</v>
      </c>
      <c r="F4758" s="487">
        <v>18.100000000000001</v>
      </c>
      <c r="G4758" s="487">
        <v>16.190000000000001</v>
      </c>
      <c r="H4758" s="487">
        <v>0</v>
      </c>
      <c r="I4758" s="487">
        <v>0</v>
      </c>
      <c r="J4758" s="487">
        <v>0</v>
      </c>
    </row>
    <row r="4759" spans="1:10" x14ac:dyDescent="0.25">
      <c r="A4759" s="487">
        <v>103810</v>
      </c>
      <c r="B4759" s="6" t="s">
        <v>10932</v>
      </c>
      <c r="C4759" s="6" t="s">
        <v>40</v>
      </c>
      <c r="D4759" s="6" t="s">
        <v>437</v>
      </c>
      <c r="E4759" s="487">
        <v>33.299999999999997</v>
      </c>
      <c r="F4759" s="487">
        <v>10.6</v>
      </c>
      <c r="G4759" s="487">
        <v>22.7</v>
      </c>
      <c r="H4759" s="487">
        <v>0</v>
      </c>
      <c r="I4759" s="487">
        <v>0</v>
      </c>
      <c r="J4759" s="487">
        <v>0</v>
      </c>
    </row>
    <row r="4760" spans="1:10" x14ac:dyDescent="0.25">
      <c r="A4760" s="487">
        <v>103811</v>
      </c>
      <c r="B4760" s="6" t="s">
        <v>10933</v>
      </c>
      <c r="C4760" s="6" t="s">
        <v>40</v>
      </c>
      <c r="D4760" s="6" t="s">
        <v>437</v>
      </c>
      <c r="E4760" s="487">
        <v>36.68</v>
      </c>
      <c r="F4760" s="487">
        <v>11.42</v>
      </c>
      <c r="G4760" s="487">
        <v>25.26</v>
      </c>
      <c r="H4760" s="487">
        <v>0</v>
      </c>
      <c r="I4760" s="487">
        <v>0</v>
      </c>
      <c r="J4760" s="487">
        <v>0</v>
      </c>
    </row>
    <row r="4761" spans="1:10" x14ac:dyDescent="0.25">
      <c r="A4761" s="487">
        <v>103812</v>
      </c>
      <c r="B4761" s="6" t="s">
        <v>10934</v>
      </c>
      <c r="C4761" s="6" t="s">
        <v>40</v>
      </c>
      <c r="D4761" s="6" t="s">
        <v>437</v>
      </c>
      <c r="E4761" s="487">
        <v>50.74</v>
      </c>
      <c r="F4761" s="487">
        <v>24.53</v>
      </c>
      <c r="G4761" s="487">
        <v>26.21</v>
      </c>
      <c r="H4761" s="487">
        <v>0</v>
      </c>
      <c r="I4761" s="487">
        <v>0</v>
      </c>
      <c r="J4761" s="487">
        <v>0</v>
      </c>
    </row>
    <row r="4762" spans="1:10" x14ac:dyDescent="0.25">
      <c r="A4762" s="487">
        <v>103813</v>
      </c>
      <c r="B4762" s="6" t="s">
        <v>10935</v>
      </c>
      <c r="C4762" s="6" t="s">
        <v>40</v>
      </c>
      <c r="D4762" s="6" t="s">
        <v>437</v>
      </c>
      <c r="E4762" s="487">
        <v>49.11</v>
      </c>
      <c r="F4762" s="487">
        <v>24.53</v>
      </c>
      <c r="G4762" s="487">
        <v>24.58</v>
      </c>
      <c r="H4762" s="487">
        <v>0</v>
      </c>
      <c r="I4762" s="487">
        <v>0</v>
      </c>
      <c r="J4762" s="487">
        <v>0</v>
      </c>
    </row>
    <row r="4763" spans="1:10" x14ac:dyDescent="0.25">
      <c r="A4763" s="487">
        <v>103814</v>
      </c>
      <c r="B4763" s="6" t="s">
        <v>10936</v>
      </c>
      <c r="C4763" s="6" t="s">
        <v>40</v>
      </c>
      <c r="D4763" s="6" t="s">
        <v>437</v>
      </c>
      <c r="E4763" s="487">
        <v>12.22</v>
      </c>
      <c r="F4763" s="487">
        <v>7.04</v>
      </c>
      <c r="G4763" s="487">
        <v>5.18</v>
      </c>
      <c r="H4763" s="487">
        <v>0</v>
      </c>
      <c r="I4763" s="487">
        <v>0</v>
      </c>
      <c r="J4763" s="487">
        <v>0</v>
      </c>
    </row>
    <row r="4764" spans="1:10" x14ac:dyDescent="0.25">
      <c r="A4764" s="487">
        <v>103815</v>
      </c>
      <c r="B4764" s="6" t="s">
        <v>10937</v>
      </c>
      <c r="C4764" s="6" t="s">
        <v>40</v>
      </c>
      <c r="D4764" s="6" t="s">
        <v>437</v>
      </c>
      <c r="E4764" s="487">
        <v>12.25</v>
      </c>
      <c r="F4764" s="487">
        <v>7.04</v>
      </c>
      <c r="G4764" s="487">
        <v>5.21</v>
      </c>
      <c r="H4764" s="487">
        <v>0</v>
      </c>
      <c r="I4764" s="487">
        <v>0</v>
      </c>
      <c r="J4764" s="487">
        <v>0</v>
      </c>
    </row>
    <row r="4765" spans="1:10" x14ac:dyDescent="0.25">
      <c r="A4765" s="487">
        <v>103816</v>
      </c>
      <c r="B4765" s="6" t="s">
        <v>10938</v>
      </c>
      <c r="C4765" s="6" t="s">
        <v>40</v>
      </c>
      <c r="D4765" s="6" t="s">
        <v>437</v>
      </c>
      <c r="E4765" s="487">
        <v>26.39</v>
      </c>
      <c r="F4765" s="487">
        <v>7.01</v>
      </c>
      <c r="G4765" s="487">
        <v>19.38</v>
      </c>
      <c r="H4765" s="487">
        <v>0</v>
      </c>
      <c r="I4765" s="487">
        <v>0</v>
      </c>
      <c r="J4765" s="487">
        <v>0</v>
      </c>
    </row>
    <row r="4766" spans="1:10" x14ac:dyDescent="0.25">
      <c r="A4766" s="487">
        <v>103817</v>
      </c>
      <c r="B4766" s="6" t="s">
        <v>10939</v>
      </c>
      <c r="C4766" s="6" t="s">
        <v>40</v>
      </c>
      <c r="D4766" s="6" t="s">
        <v>437</v>
      </c>
      <c r="E4766" s="487">
        <v>419.59</v>
      </c>
      <c r="F4766" s="487">
        <v>7</v>
      </c>
      <c r="G4766" s="487">
        <v>412.59</v>
      </c>
      <c r="H4766" s="487">
        <v>0</v>
      </c>
      <c r="I4766" s="487">
        <v>0</v>
      </c>
      <c r="J4766" s="487">
        <v>0</v>
      </c>
    </row>
    <row r="4767" spans="1:10" x14ac:dyDescent="0.25">
      <c r="A4767" s="487">
        <v>103818</v>
      </c>
      <c r="B4767" s="6" t="s">
        <v>10940</v>
      </c>
      <c r="C4767" s="6" t="s">
        <v>40</v>
      </c>
      <c r="D4767" s="6" t="s">
        <v>437</v>
      </c>
      <c r="E4767" s="487">
        <v>19.53</v>
      </c>
      <c r="F4767" s="487">
        <v>5.08</v>
      </c>
      <c r="G4767" s="487">
        <v>14.45</v>
      </c>
      <c r="H4767" s="487">
        <v>0</v>
      </c>
      <c r="I4767" s="487">
        <v>0</v>
      </c>
      <c r="J4767" s="487">
        <v>0</v>
      </c>
    </row>
    <row r="4768" spans="1:10" x14ac:dyDescent="0.25">
      <c r="A4768" s="487">
        <v>103819</v>
      </c>
      <c r="B4768" s="6" t="s">
        <v>10941</v>
      </c>
      <c r="C4768" s="6" t="s">
        <v>40</v>
      </c>
      <c r="D4768" s="6" t="s">
        <v>437</v>
      </c>
      <c r="E4768" s="487">
        <v>21.53</v>
      </c>
      <c r="F4768" s="487">
        <v>12.07</v>
      </c>
      <c r="G4768" s="487">
        <v>9.4600000000000009</v>
      </c>
      <c r="H4768" s="487">
        <v>0</v>
      </c>
      <c r="I4768" s="487">
        <v>0</v>
      </c>
      <c r="J4768" s="487">
        <v>0</v>
      </c>
    </row>
    <row r="4769" spans="1:10" x14ac:dyDescent="0.25">
      <c r="A4769" s="487">
        <v>103820</v>
      </c>
      <c r="B4769" s="6" t="s">
        <v>10942</v>
      </c>
      <c r="C4769" s="6" t="s">
        <v>40</v>
      </c>
      <c r="D4769" s="6" t="s">
        <v>437</v>
      </c>
      <c r="E4769" s="487">
        <v>22.75</v>
      </c>
      <c r="F4769" s="487">
        <v>12.07</v>
      </c>
      <c r="G4769" s="487">
        <v>10.68</v>
      </c>
      <c r="H4769" s="487">
        <v>0</v>
      </c>
      <c r="I4769" s="487">
        <v>0</v>
      </c>
      <c r="J4769" s="487">
        <v>0</v>
      </c>
    </row>
    <row r="4770" spans="1:10" x14ac:dyDescent="0.25">
      <c r="A4770" s="487">
        <v>103821</v>
      </c>
      <c r="B4770" s="6" t="s">
        <v>10943</v>
      </c>
      <c r="C4770" s="6" t="s">
        <v>40</v>
      </c>
      <c r="D4770" s="6" t="s">
        <v>437</v>
      </c>
      <c r="E4770" s="487">
        <v>492.04</v>
      </c>
      <c r="F4770" s="487">
        <v>12.02</v>
      </c>
      <c r="G4770" s="487">
        <v>480.02</v>
      </c>
      <c r="H4770" s="487">
        <v>0</v>
      </c>
      <c r="I4770" s="487">
        <v>0</v>
      </c>
      <c r="J4770" s="487">
        <v>0</v>
      </c>
    </row>
    <row r="4771" spans="1:10" x14ac:dyDescent="0.25">
      <c r="A4771" s="487">
        <v>103822</v>
      </c>
      <c r="B4771" s="6" t="s">
        <v>10944</v>
      </c>
      <c r="C4771" s="6" t="s">
        <v>40</v>
      </c>
      <c r="D4771" s="6" t="s">
        <v>437</v>
      </c>
      <c r="E4771" s="487">
        <v>53.83</v>
      </c>
      <c r="F4771" s="487">
        <v>12.03</v>
      </c>
      <c r="G4771" s="487">
        <v>41.8</v>
      </c>
      <c r="H4771" s="487">
        <v>0</v>
      </c>
      <c r="I4771" s="487">
        <v>0</v>
      </c>
      <c r="J4771" s="487">
        <v>0</v>
      </c>
    </row>
    <row r="4772" spans="1:10" x14ac:dyDescent="0.25">
      <c r="A4772" s="487">
        <v>103823</v>
      </c>
      <c r="B4772" s="6" t="s">
        <v>10945</v>
      </c>
      <c r="C4772" s="6" t="s">
        <v>40</v>
      </c>
      <c r="D4772" s="6" t="s">
        <v>437</v>
      </c>
      <c r="E4772" s="487">
        <v>18.48</v>
      </c>
      <c r="F4772" s="487">
        <v>9.5500000000000007</v>
      </c>
      <c r="G4772" s="487">
        <v>8.93</v>
      </c>
      <c r="H4772" s="487">
        <v>0</v>
      </c>
      <c r="I4772" s="487">
        <v>0</v>
      </c>
      <c r="J4772" s="487">
        <v>0</v>
      </c>
    </row>
    <row r="4773" spans="1:10" x14ac:dyDescent="0.25">
      <c r="A4773" s="487">
        <v>103824</v>
      </c>
      <c r="B4773" s="6" t="s">
        <v>10946</v>
      </c>
      <c r="C4773" s="6" t="s">
        <v>40</v>
      </c>
      <c r="D4773" s="6" t="s">
        <v>437</v>
      </c>
      <c r="E4773" s="487">
        <v>23.15</v>
      </c>
      <c r="F4773" s="487">
        <v>7.59</v>
      </c>
      <c r="G4773" s="487">
        <v>15.56</v>
      </c>
      <c r="H4773" s="487">
        <v>0</v>
      </c>
      <c r="I4773" s="487">
        <v>0</v>
      </c>
      <c r="J4773" s="487">
        <v>0</v>
      </c>
    </row>
    <row r="4774" spans="1:10" x14ac:dyDescent="0.25">
      <c r="A4774" s="487">
        <v>103825</v>
      </c>
      <c r="B4774" s="6" t="s">
        <v>10947</v>
      </c>
      <c r="C4774" s="6" t="s">
        <v>40</v>
      </c>
      <c r="D4774" s="6" t="s">
        <v>437</v>
      </c>
      <c r="E4774" s="487">
        <v>27.3</v>
      </c>
      <c r="F4774" s="487">
        <v>8.41</v>
      </c>
      <c r="G4774" s="487">
        <v>18.89</v>
      </c>
      <c r="H4774" s="487">
        <v>0</v>
      </c>
      <c r="I4774" s="487">
        <v>0</v>
      </c>
      <c r="J4774" s="487">
        <v>0</v>
      </c>
    </row>
    <row r="4775" spans="1:10" x14ac:dyDescent="0.25">
      <c r="A4775" s="487">
        <v>103826</v>
      </c>
      <c r="B4775" s="6" t="s">
        <v>10948</v>
      </c>
      <c r="C4775" s="6" t="s">
        <v>40</v>
      </c>
      <c r="D4775" s="6" t="s">
        <v>437</v>
      </c>
      <c r="E4775" s="487">
        <v>32.06</v>
      </c>
      <c r="F4775" s="487">
        <v>16.38</v>
      </c>
      <c r="G4775" s="487">
        <v>15.68</v>
      </c>
      <c r="H4775" s="487">
        <v>0</v>
      </c>
      <c r="I4775" s="487">
        <v>0</v>
      </c>
      <c r="J4775" s="487">
        <v>0</v>
      </c>
    </row>
    <row r="4776" spans="1:10" x14ac:dyDescent="0.25">
      <c r="A4776" s="487">
        <v>103827</v>
      </c>
      <c r="B4776" s="6" t="s">
        <v>10949</v>
      </c>
      <c r="C4776" s="6" t="s">
        <v>40</v>
      </c>
      <c r="D4776" s="6" t="s">
        <v>437</v>
      </c>
      <c r="E4776" s="487">
        <v>32.06</v>
      </c>
      <c r="F4776" s="487">
        <v>16.38</v>
      </c>
      <c r="G4776" s="487">
        <v>15.68</v>
      </c>
      <c r="H4776" s="487">
        <v>0</v>
      </c>
      <c r="I4776" s="487">
        <v>0</v>
      </c>
      <c r="J4776" s="487">
        <v>0</v>
      </c>
    </row>
    <row r="4777" spans="1:10" x14ac:dyDescent="0.25">
      <c r="A4777" s="487">
        <v>103828</v>
      </c>
      <c r="B4777" s="6" t="s">
        <v>10950</v>
      </c>
      <c r="C4777" s="6" t="s">
        <v>40</v>
      </c>
      <c r="D4777" s="6" t="s">
        <v>437</v>
      </c>
      <c r="E4777" s="487">
        <v>89.2</v>
      </c>
      <c r="F4777" s="487">
        <v>16.350000000000001</v>
      </c>
      <c r="G4777" s="487">
        <v>72.849999999999994</v>
      </c>
      <c r="H4777" s="487">
        <v>0</v>
      </c>
      <c r="I4777" s="487">
        <v>0</v>
      </c>
      <c r="J4777" s="487">
        <v>0</v>
      </c>
    </row>
    <row r="4778" spans="1:10" x14ac:dyDescent="0.25">
      <c r="A4778" s="487">
        <v>103829</v>
      </c>
      <c r="B4778" s="6" t="s">
        <v>10951</v>
      </c>
      <c r="C4778" s="6" t="s">
        <v>40</v>
      </c>
      <c r="D4778" s="6" t="s">
        <v>437</v>
      </c>
      <c r="E4778" s="487">
        <v>544.23</v>
      </c>
      <c r="F4778" s="487">
        <v>16.34</v>
      </c>
      <c r="G4778" s="487">
        <v>527.89</v>
      </c>
      <c r="H4778" s="487">
        <v>0</v>
      </c>
      <c r="I4778" s="487">
        <v>0</v>
      </c>
      <c r="J4778" s="487">
        <v>0</v>
      </c>
    </row>
    <row r="4779" spans="1:10" x14ac:dyDescent="0.25">
      <c r="A4779" s="487">
        <v>103830</v>
      </c>
      <c r="B4779" s="6" t="s">
        <v>10952</v>
      </c>
      <c r="C4779" s="6" t="s">
        <v>40</v>
      </c>
      <c r="D4779" s="6" t="s">
        <v>437</v>
      </c>
      <c r="E4779" s="487">
        <v>35.56</v>
      </c>
      <c r="F4779" s="487">
        <v>9.73</v>
      </c>
      <c r="G4779" s="487">
        <v>25.83</v>
      </c>
      <c r="H4779" s="487">
        <v>0</v>
      </c>
      <c r="I4779" s="487">
        <v>0</v>
      </c>
      <c r="J4779" s="487">
        <v>0</v>
      </c>
    </row>
    <row r="4780" spans="1:10" x14ac:dyDescent="0.25">
      <c r="A4780" s="487">
        <v>103831</v>
      </c>
      <c r="B4780" s="6" t="s">
        <v>10953</v>
      </c>
      <c r="C4780" s="6" t="s">
        <v>40</v>
      </c>
      <c r="D4780" s="6" t="s">
        <v>437</v>
      </c>
      <c r="E4780" s="487">
        <v>27.58</v>
      </c>
      <c r="F4780" s="487">
        <v>14.22</v>
      </c>
      <c r="G4780" s="487">
        <v>13.36</v>
      </c>
      <c r="H4780" s="487">
        <v>0</v>
      </c>
      <c r="I4780" s="487">
        <v>0</v>
      </c>
      <c r="J4780" s="487">
        <v>0</v>
      </c>
    </row>
    <row r="4781" spans="1:10" x14ac:dyDescent="0.25">
      <c r="A4781" s="487">
        <v>103832</v>
      </c>
      <c r="B4781" s="6" t="s">
        <v>10954</v>
      </c>
      <c r="C4781" s="6" t="s">
        <v>40</v>
      </c>
      <c r="D4781" s="6" t="s">
        <v>437</v>
      </c>
      <c r="E4781" s="487">
        <v>25.16</v>
      </c>
      <c r="F4781" s="487">
        <v>14.08</v>
      </c>
      <c r="G4781" s="487">
        <v>11.08</v>
      </c>
      <c r="H4781" s="487">
        <v>0</v>
      </c>
      <c r="I4781" s="487">
        <v>0</v>
      </c>
      <c r="J4781" s="487">
        <v>0</v>
      </c>
    </row>
    <row r="4782" spans="1:10" x14ac:dyDescent="0.25">
      <c r="A4782" s="487">
        <v>103833</v>
      </c>
      <c r="B4782" s="6" t="s">
        <v>10955</v>
      </c>
      <c r="C4782" s="6" t="s">
        <v>40</v>
      </c>
      <c r="D4782" s="6" t="s">
        <v>437</v>
      </c>
      <c r="E4782" s="487">
        <v>45.84</v>
      </c>
      <c r="F4782" s="487">
        <v>24.11</v>
      </c>
      <c r="G4782" s="487">
        <v>21.73</v>
      </c>
      <c r="H4782" s="487">
        <v>0</v>
      </c>
      <c r="I4782" s="487">
        <v>0</v>
      </c>
      <c r="J4782" s="487">
        <v>0</v>
      </c>
    </row>
    <row r="4783" spans="1:10" x14ac:dyDescent="0.25">
      <c r="A4783" s="487">
        <v>103834</v>
      </c>
      <c r="B4783" s="6" t="s">
        <v>10956</v>
      </c>
      <c r="C4783" s="6" t="s">
        <v>40</v>
      </c>
      <c r="D4783" s="6" t="s">
        <v>437</v>
      </c>
      <c r="E4783" s="487">
        <v>66.14</v>
      </c>
      <c r="F4783" s="487">
        <v>32.71</v>
      </c>
      <c r="G4783" s="487">
        <v>33.43</v>
      </c>
      <c r="H4783" s="487">
        <v>0</v>
      </c>
      <c r="I4783" s="487">
        <v>0</v>
      </c>
      <c r="J4783" s="487">
        <v>0</v>
      </c>
    </row>
    <row r="4784" spans="1:10" x14ac:dyDescent="0.25">
      <c r="A4784" s="487">
        <v>103838</v>
      </c>
      <c r="B4784" s="6" t="s">
        <v>10957</v>
      </c>
      <c r="C4784" s="6" t="s">
        <v>40</v>
      </c>
      <c r="D4784" s="6" t="s">
        <v>437</v>
      </c>
      <c r="E4784" s="487">
        <v>17.87</v>
      </c>
      <c r="F4784" s="487">
        <v>9.93</v>
      </c>
      <c r="G4784" s="487">
        <v>7.94</v>
      </c>
      <c r="H4784" s="487">
        <v>0</v>
      </c>
      <c r="I4784" s="487">
        <v>0</v>
      </c>
      <c r="J4784" s="487">
        <v>0</v>
      </c>
    </row>
    <row r="4785" spans="1:10" x14ac:dyDescent="0.25">
      <c r="A4785" s="487">
        <v>103839</v>
      </c>
      <c r="B4785" s="6" t="s">
        <v>10958</v>
      </c>
      <c r="C4785" s="6" t="s">
        <v>40</v>
      </c>
      <c r="D4785" s="6" t="s">
        <v>437</v>
      </c>
      <c r="E4785" s="487">
        <v>17.84</v>
      </c>
      <c r="F4785" s="487">
        <v>9.93</v>
      </c>
      <c r="G4785" s="487">
        <v>7.91</v>
      </c>
      <c r="H4785" s="487">
        <v>0</v>
      </c>
      <c r="I4785" s="487">
        <v>0</v>
      </c>
      <c r="J4785" s="487">
        <v>0</v>
      </c>
    </row>
    <row r="4786" spans="1:10" x14ac:dyDescent="0.25">
      <c r="A4786" s="487">
        <v>103840</v>
      </c>
      <c r="B4786" s="6" t="s">
        <v>10959</v>
      </c>
      <c r="C4786" s="6" t="s">
        <v>40</v>
      </c>
      <c r="D4786" s="6" t="s">
        <v>437</v>
      </c>
      <c r="E4786" s="487">
        <v>21.21</v>
      </c>
      <c r="F4786" s="487">
        <v>6.51</v>
      </c>
      <c r="G4786" s="487">
        <v>14.7</v>
      </c>
      <c r="H4786" s="487">
        <v>0</v>
      </c>
      <c r="I4786" s="487">
        <v>0</v>
      </c>
      <c r="J4786" s="487">
        <v>0</v>
      </c>
    </row>
    <row r="4787" spans="1:10" x14ac:dyDescent="0.25">
      <c r="A4787" s="487">
        <v>103841</v>
      </c>
      <c r="B4787" s="6" t="s">
        <v>10960</v>
      </c>
      <c r="C4787" s="6" t="s">
        <v>40</v>
      </c>
      <c r="D4787" s="6" t="s">
        <v>437</v>
      </c>
      <c r="E4787" s="487">
        <v>28.51</v>
      </c>
      <c r="F4787" s="487">
        <v>13.24</v>
      </c>
      <c r="G4787" s="487">
        <v>15.27</v>
      </c>
      <c r="H4787" s="487">
        <v>0</v>
      </c>
      <c r="I4787" s="487">
        <v>0</v>
      </c>
      <c r="J4787" s="487">
        <v>0</v>
      </c>
    </row>
    <row r="4788" spans="1:10" x14ac:dyDescent="0.25">
      <c r="A4788" s="487">
        <v>103842</v>
      </c>
      <c r="B4788" s="6" t="s">
        <v>10961</v>
      </c>
      <c r="C4788" s="6" t="s">
        <v>40</v>
      </c>
      <c r="D4788" s="6" t="s">
        <v>437</v>
      </c>
      <c r="E4788" s="487">
        <v>28.24</v>
      </c>
      <c r="F4788" s="487">
        <v>13.24</v>
      </c>
      <c r="G4788" s="487">
        <v>15</v>
      </c>
      <c r="H4788" s="487">
        <v>0</v>
      </c>
      <c r="I4788" s="487">
        <v>0</v>
      </c>
      <c r="J4788" s="487">
        <v>0</v>
      </c>
    </row>
    <row r="4789" spans="1:10" x14ac:dyDescent="0.25">
      <c r="A4789" s="487">
        <v>103843</v>
      </c>
      <c r="B4789" s="6" t="s">
        <v>10962</v>
      </c>
      <c r="C4789" s="6" t="s">
        <v>40</v>
      </c>
      <c r="D4789" s="6" t="s">
        <v>437</v>
      </c>
      <c r="E4789" s="487">
        <v>30.27</v>
      </c>
      <c r="F4789" s="487">
        <v>8.17</v>
      </c>
      <c r="G4789" s="487">
        <v>22.1</v>
      </c>
      <c r="H4789" s="487">
        <v>0</v>
      </c>
      <c r="I4789" s="487">
        <v>0</v>
      </c>
      <c r="J4789" s="487">
        <v>0</v>
      </c>
    </row>
    <row r="4790" spans="1:10" x14ac:dyDescent="0.25">
      <c r="A4790" s="487">
        <v>103844</v>
      </c>
      <c r="B4790" s="6" t="s">
        <v>10963</v>
      </c>
      <c r="C4790" s="6" t="s">
        <v>40</v>
      </c>
      <c r="D4790" s="6" t="s">
        <v>437</v>
      </c>
      <c r="E4790" s="487">
        <v>33.65</v>
      </c>
      <c r="F4790" s="487">
        <v>9</v>
      </c>
      <c r="G4790" s="487">
        <v>24.65</v>
      </c>
      <c r="H4790" s="487">
        <v>0</v>
      </c>
      <c r="I4790" s="487">
        <v>0</v>
      </c>
      <c r="J4790" s="487">
        <v>0</v>
      </c>
    </row>
    <row r="4791" spans="1:10" x14ac:dyDescent="0.25">
      <c r="A4791" s="487">
        <v>103845</v>
      </c>
      <c r="B4791" s="6" t="s">
        <v>10964</v>
      </c>
      <c r="C4791" s="6" t="s">
        <v>40</v>
      </c>
      <c r="D4791" s="6" t="s">
        <v>437</v>
      </c>
      <c r="E4791" s="487">
        <v>40.19</v>
      </c>
      <c r="F4791" s="487">
        <v>16.059999999999999</v>
      </c>
      <c r="G4791" s="487">
        <v>24.13</v>
      </c>
      <c r="H4791" s="487">
        <v>0</v>
      </c>
      <c r="I4791" s="487">
        <v>0</v>
      </c>
      <c r="J4791" s="487">
        <v>0</v>
      </c>
    </row>
    <row r="4792" spans="1:10" x14ac:dyDescent="0.25">
      <c r="A4792" s="487">
        <v>103846</v>
      </c>
      <c r="B4792" s="6" t="s">
        <v>10965</v>
      </c>
      <c r="C4792" s="6" t="s">
        <v>40</v>
      </c>
      <c r="D4792" s="6" t="s">
        <v>437</v>
      </c>
      <c r="E4792" s="487">
        <v>38.56</v>
      </c>
      <c r="F4792" s="487">
        <v>16.059999999999999</v>
      </c>
      <c r="G4792" s="487">
        <v>22.5</v>
      </c>
      <c r="H4792" s="487">
        <v>0</v>
      </c>
      <c r="I4792" s="487">
        <v>0</v>
      </c>
      <c r="J4792" s="487">
        <v>0</v>
      </c>
    </row>
    <row r="4793" spans="1:10" x14ac:dyDescent="0.25">
      <c r="A4793" s="487">
        <v>103847</v>
      </c>
      <c r="B4793" s="6" t="s">
        <v>10966</v>
      </c>
      <c r="C4793" s="6" t="s">
        <v>40</v>
      </c>
      <c r="D4793" s="6" t="s">
        <v>437</v>
      </c>
      <c r="E4793" s="487">
        <v>11.72</v>
      </c>
      <c r="F4793" s="487">
        <v>6.64</v>
      </c>
      <c r="G4793" s="487">
        <v>5.08</v>
      </c>
      <c r="H4793" s="487">
        <v>0</v>
      </c>
      <c r="I4793" s="487">
        <v>0</v>
      </c>
      <c r="J4793" s="487">
        <v>0</v>
      </c>
    </row>
    <row r="4794" spans="1:10" x14ac:dyDescent="0.25">
      <c r="A4794" s="487">
        <v>103848</v>
      </c>
      <c r="B4794" s="6" t="s">
        <v>10967</v>
      </c>
      <c r="C4794" s="6" t="s">
        <v>40</v>
      </c>
      <c r="D4794" s="6" t="s">
        <v>437</v>
      </c>
      <c r="E4794" s="487">
        <v>11.75</v>
      </c>
      <c r="F4794" s="487">
        <v>6.64</v>
      </c>
      <c r="G4794" s="487">
        <v>5.1100000000000003</v>
      </c>
      <c r="H4794" s="487">
        <v>0</v>
      </c>
      <c r="I4794" s="487">
        <v>0</v>
      </c>
      <c r="J4794" s="487">
        <v>0</v>
      </c>
    </row>
    <row r="4795" spans="1:10" x14ac:dyDescent="0.25">
      <c r="A4795" s="487">
        <v>103849</v>
      </c>
      <c r="B4795" s="6" t="s">
        <v>10968</v>
      </c>
      <c r="C4795" s="6" t="s">
        <v>40</v>
      </c>
      <c r="D4795" s="6" t="s">
        <v>437</v>
      </c>
      <c r="E4795" s="487">
        <v>25.89</v>
      </c>
      <c r="F4795" s="487">
        <v>6.61</v>
      </c>
      <c r="G4795" s="487">
        <v>19.28</v>
      </c>
      <c r="H4795" s="487">
        <v>0</v>
      </c>
      <c r="I4795" s="487">
        <v>0</v>
      </c>
      <c r="J4795" s="487">
        <v>0</v>
      </c>
    </row>
    <row r="4796" spans="1:10" x14ac:dyDescent="0.25">
      <c r="A4796" s="487">
        <v>103850</v>
      </c>
      <c r="B4796" s="6" t="s">
        <v>10969</v>
      </c>
      <c r="C4796" s="6" t="s">
        <v>40</v>
      </c>
      <c r="D4796" s="6" t="s">
        <v>437</v>
      </c>
      <c r="E4796" s="487">
        <v>419.09</v>
      </c>
      <c r="F4796" s="487">
        <v>6.59</v>
      </c>
      <c r="G4796" s="487">
        <v>412.5</v>
      </c>
      <c r="H4796" s="487">
        <v>0</v>
      </c>
      <c r="I4796" s="487">
        <v>0</v>
      </c>
      <c r="J4796" s="487">
        <v>0</v>
      </c>
    </row>
    <row r="4797" spans="1:10" x14ac:dyDescent="0.25">
      <c r="A4797" s="487">
        <v>103851</v>
      </c>
      <c r="B4797" s="6" t="s">
        <v>10970</v>
      </c>
      <c r="C4797" s="6" t="s">
        <v>40</v>
      </c>
      <c r="D4797" s="6" t="s">
        <v>437</v>
      </c>
      <c r="E4797" s="487">
        <v>19.28</v>
      </c>
      <c r="F4797" s="487">
        <v>4.87</v>
      </c>
      <c r="G4797" s="487">
        <v>14.41</v>
      </c>
      <c r="H4797" s="487">
        <v>0</v>
      </c>
      <c r="I4797" s="487">
        <v>0</v>
      </c>
      <c r="J4797" s="487">
        <v>0</v>
      </c>
    </row>
    <row r="4798" spans="1:10" x14ac:dyDescent="0.25">
      <c r="A4798" s="487">
        <v>103852</v>
      </c>
      <c r="B4798" s="6" t="s">
        <v>10971</v>
      </c>
      <c r="C4798" s="6" t="s">
        <v>40</v>
      </c>
      <c r="D4798" s="6" t="s">
        <v>437</v>
      </c>
      <c r="E4798" s="487">
        <v>17.47</v>
      </c>
      <c r="F4798" s="487">
        <v>8.84</v>
      </c>
      <c r="G4798" s="487">
        <v>8.6300000000000008</v>
      </c>
      <c r="H4798" s="487">
        <v>0</v>
      </c>
      <c r="I4798" s="487">
        <v>0</v>
      </c>
      <c r="J4798" s="487">
        <v>0</v>
      </c>
    </row>
    <row r="4799" spans="1:10" x14ac:dyDescent="0.25">
      <c r="A4799" s="487">
        <v>103853</v>
      </c>
      <c r="B4799" s="6" t="s">
        <v>10972</v>
      </c>
      <c r="C4799" s="6" t="s">
        <v>40</v>
      </c>
      <c r="D4799" s="6" t="s">
        <v>437</v>
      </c>
      <c r="E4799" s="487">
        <v>18.690000000000001</v>
      </c>
      <c r="F4799" s="487">
        <v>8.83</v>
      </c>
      <c r="G4799" s="487">
        <v>9.86</v>
      </c>
      <c r="H4799" s="487">
        <v>0</v>
      </c>
      <c r="I4799" s="487">
        <v>0</v>
      </c>
      <c r="J4799" s="487">
        <v>0</v>
      </c>
    </row>
    <row r="4800" spans="1:10" x14ac:dyDescent="0.25">
      <c r="A4800" s="487">
        <v>103854</v>
      </c>
      <c r="B4800" s="6" t="s">
        <v>10973</v>
      </c>
      <c r="C4800" s="6" t="s">
        <v>40</v>
      </c>
      <c r="D4800" s="6" t="s">
        <v>437</v>
      </c>
      <c r="E4800" s="487">
        <v>487.98</v>
      </c>
      <c r="F4800" s="487">
        <v>8.8000000000000007</v>
      </c>
      <c r="G4800" s="487">
        <v>479.18</v>
      </c>
      <c r="H4800" s="487">
        <v>0</v>
      </c>
      <c r="I4800" s="487">
        <v>0</v>
      </c>
      <c r="J4800" s="487">
        <v>0</v>
      </c>
    </row>
    <row r="4801" spans="1:10" x14ac:dyDescent="0.25">
      <c r="A4801" s="487">
        <v>103855</v>
      </c>
      <c r="B4801" s="6" t="s">
        <v>10974</v>
      </c>
      <c r="C4801" s="6" t="s">
        <v>40</v>
      </c>
      <c r="D4801" s="6" t="s">
        <v>437</v>
      </c>
      <c r="E4801" s="487">
        <v>49.77</v>
      </c>
      <c r="F4801" s="487">
        <v>8.81</v>
      </c>
      <c r="G4801" s="487">
        <v>40.96</v>
      </c>
      <c r="H4801" s="487">
        <v>0</v>
      </c>
      <c r="I4801" s="487">
        <v>0</v>
      </c>
      <c r="J4801" s="487">
        <v>0</v>
      </c>
    </row>
    <row r="4802" spans="1:10" x14ac:dyDescent="0.25">
      <c r="A4802" s="487">
        <v>103856</v>
      </c>
      <c r="B4802" s="6" t="s">
        <v>10975</v>
      </c>
      <c r="C4802" s="6" t="s">
        <v>40</v>
      </c>
      <c r="D4802" s="6" t="s">
        <v>437</v>
      </c>
      <c r="E4802" s="487">
        <v>16.32</v>
      </c>
      <c r="F4802" s="487">
        <v>7.72</v>
      </c>
      <c r="G4802" s="487">
        <v>8.6</v>
      </c>
      <c r="H4802" s="487">
        <v>0</v>
      </c>
      <c r="I4802" s="487">
        <v>0</v>
      </c>
      <c r="J4802" s="487">
        <v>0</v>
      </c>
    </row>
    <row r="4803" spans="1:10" x14ac:dyDescent="0.25">
      <c r="A4803" s="487">
        <v>103857</v>
      </c>
      <c r="B4803" s="6" t="s">
        <v>10976</v>
      </c>
      <c r="C4803" s="6" t="s">
        <v>40</v>
      </c>
      <c r="D4803" s="6" t="s">
        <v>437</v>
      </c>
      <c r="E4803" s="487">
        <v>21.11</v>
      </c>
      <c r="F4803" s="487">
        <v>5.96</v>
      </c>
      <c r="G4803" s="487">
        <v>15.15</v>
      </c>
      <c r="H4803" s="487">
        <v>0</v>
      </c>
      <c r="I4803" s="487">
        <v>0</v>
      </c>
      <c r="J4803" s="487">
        <v>0</v>
      </c>
    </row>
    <row r="4804" spans="1:10" x14ac:dyDescent="0.25">
      <c r="A4804" s="487">
        <v>103858</v>
      </c>
      <c r="B4804" s="6" t="s">
        <v>10977</v>
      </c>
      <c r="C4804" s="6" t="s">
        <v>40</v>
      </c>
      <c r="D4804" s="6" t="s">
        <v>437</v>
      </c>
      <c r="E4804" s="487">
        <v>25.27</v>
      </c>
      <c r="F4804" s="487">
        <v>6.79</v>
      </c>
      <c r="G4804" s="487">
        <v>18.48</v>
      </c>
      <c r="H4804" s="487">
        <v>0</v>
      </c>
      <c r="I4804" s="487">
        <v>0</v>
      </c>
      <c r="J4804" s="487">
        <v>0</v>
      </c>
    </row>
    <row r="4805" spans="1:10" x14ac:dyDescent="0.25">
      <c r="A4805" s="487">
        <v>103859</v>
      </c>
      <c r="B4805" s="6" t="s">
        <v>10978</v>
      </c>
      <c r="C4805" s="6" t="s">
        <v>40</v>
      </c>
      <c r="D4805" s="6" t="s">
        <v>437</v>
      </c>
      <c r="E4805" s="487">
        <v>25.41</v>
      </c>
      <c r="F4805" s="487">
        <v>10.7</v>
      </c>
      <c r="G4805" s="487">
        <v>14.71</v>
      </c>
      <c r="H4805" s="487">
        <v>0</v>
      </c>
      <c r="I4805" s="487">
        <v>0</v>
      </c>
      <c r="J4805" s="487">
        <v>0</v>
      </c>
    </row>
    <row r="4806" spans="1:10" x14ac:dyDescent="0.25">
      <c r="A4806" s="487">
        <v>103860</v>
      </c>
      <c r="B4806" s="6" t="s">
        <v>10979</v>
      </c>
      <c r="C4806" s="6" t="s">
        <v>40</v>
      </c>
      <c r="D4806" s="6" t="s">
        <v>437</v>
      </c>
      <c r="E4806" s="487">
        <v>25.41</v>
      </c>
      <c r="F4806" s="487">
        <v>10.7</v>
      </c>
      <c r="G4806" s="487">
        <v>14.71</v>
      </c>
      <c r="H4806" s="487">
        <v>0</v>
      </c>
      <c r="I4806" s="487">
        <v>0</v>
      </c>
      <c r="J4806" s="487">
        <v>0</v>
      </c>
    </row>
    <row r="4807" spans="1:10" x14ac:dyDescent="0.25">
      <c r="A4807" s="487">
        <v>103861</v>
      </c>
      <c r="B4807" s="6" t="s">
        <v>10980</v>
      </c>
      <c r="C4807" s="6" t="s">
        <v>40</v>
      </c>
      <c r="D4807" s="6" t="s">
        <v>437</v>
      </c>
      <c r="E4807" s="487">
        <v>82.55</v>
      </c>
      <c r="F4807" s="487">
        <v>10.68</v>
      </c>
      <c r="G4807" s="487">
        <v>71.87</v>
      </c>
      <c r="H4807" s="487">
        <v>0</v>
      </c>
      <c r="I4807" s="487">
        <v>0</v>
      </c>
      <c r="J4807" s="487">
        <v>0</v>
      </c>
    </row>
    <row r="4808" spans="1:10" x14ac:dyDescent="0.25">
      <c r="A4808" s="487">
        <v>103862</v>
      </c>
      <c r="B4808" s="6" t="s">
        <v>10981</v>
      </c>
      <c r="C4808" s="6" t="s">
        <v>40</v>
      </c>
      <c r="D4808" s="6" t="s">
        <v>437</v>
      </c>
      <c r="E4808" s="487">
        <v>537.58000000000004</v>
      </c>
      <c r="F4808" s="487">
        <v>10.67</v>
      </c>
      <c r="G4808" s="487">
        <v>526.91</v>
      </c>
      <c r="H4808" s="487">
        <v>0</v>
      </c>
      <c r="I4808" s="487">
        <v>0</v>
      </c>
      <c r="J4808" s="487">
        <v>0</v>
      </c>
    </row>
    <row r="4809" spans="1:10" x14ac:dyDescent="0.25">
      <c r="A4809" s="487">
        <v>103863</v>
      </c>
      <c r="B4809" s="6" t="s">
        <v>10982</v>
      </c>
      <c r="C4809" s="6" t="s">
        <v>40</v>
      </c>
      <c r="D4809" s="6" t="s">
        <v>437</v>
      </c>
      <c r="E4809" s="487">
        <v>32.229999999999997</v>
      </c>
      <c r="F4809" s="487">
        <v>6.89</v>
      </c>
      <c r="G4809" s="487">
        <v>25.34</v>
      </c>
      <c r="H4809" s="487">
        <v>0</v>
      </c>
      <c r="I4809" s="487">
        <v>0</v>
      </c>
      <c r="J4809" s="487">
        <v>0</v>
      </c>
    </row>
    <row r="4810" spans="1:10" x14ac:dyDescent="0.25">
      <c r="A4810" s="487">
        <v>103864</v>
      </c>
      <c r="B4810" s="6" t="s">
        <v>10983</v>
      </c>
      <c r="C4810" s="6" t="s">
        <v>40</v>
      </c>
      <c r="D4810" s="6" t="s">
        <v>437</v>
      </c>
      <c r="E4810" s="487">
        <v>22.16</v>
      </c>
      <c r="F4810" s="487">
        <v>9.77</v>
      </c>
      <c r="G4810" s="487">
        <v>12.39</v>
      </c>
      <c r="H4810" s="487">
        <v>0</v>
      </c>
      <c r="I4810" s="487">
        <v>0</v>
      </c>
      <c r="J4810" s="487">
        <v>0</v>
      </c>
    </row>
    <row r="4811" spans="1:10" x14ac:dyDescent="0.25">
      <c r="A4811" s="487">
        <v>103865</v>
      </c>
      <c r="B4811" s="6" t="s">
        <v>10984</v>
      </c>
      <c r="C4811" s="6" t="s">
        <v>40</v>
      </c>
      <c r="D4811" s="6" t="s">
        <v>437</v>
      </c>
      <c r="E4811" s="487">
        <v>24.13</v>
      </c>
      <c r="F4811" s="487">
        <v>13.26</v>
      </c>
      <c r="G4811" s="487">
        <v>10.87</v>
      </c>
      <c r="H4811" s="487">
        <v>0</v>
      </c>
      <c r="I4811" s="487">
        <v>0</v>
      </c>
      <c r="J4811" s="487">
        <v>0</v>
      </c>
    </row>
    <row r="4812" spans="1:10" x14ac:dyDescent="0.25">
      <c r="A4812" s="487">
        <v>103866</v>
      </c>
      <c r="B4812" s="6" t="s">
        <v>10985</v>
      </c>
      <c r="C4812" s="6" t="s">
        <v>40</v>
      </c>
      <c r="D4812" s="6" t="s">
        <v>437</v>
      </c>
      <c r="E4812" s="487">
        <v>37.78</v>
      </c>
      <c r="F4812" s="487">
        <v>17.649999999999999</v>
      </c>
      <c r="G4812" s="487">
        <v>20.13</v>
      </c>
      <c r="H4812" s="487">
        <v>0</v>
      </c>
      <c r="I4812" s="487">
        <v>0</v>
      </c>
      <c r="J4812" s="487">
        <v>0</v>
      </c>
    </row>
    <row r="4813" spans="1:10" x14ac:dyDescent="0.25">
      <c r="A4813" s="487">
        <v>103867</v>
      </c>
      <c r="B4813" s="6" t="s">
        <v>10986</v>
      </c>
      <c r="C4813" s="6" t="s">
        <v>40</v>
      </c>
      <c r="D4813" s="6" t="s">
        <v>437</v>
      </c>
      <c r="E4813" s="487">
        <v>52.04</v>
      </c>
      <c r="F4813" s="487">
        <v>21.41</v>
      </c>
      <c r="G4813" s="487">
        <v>30.63</v>
      </c>
      <c r="H4813" s="487">
        <v>0</v>
      </c>
      <c r="I4813" s="487">
        <v>0</v>
      </c>
      <c r="J4813" s="487">
        <v>0</v>
      </c>
    </row>
    <row r="4814" spans="1:10" x14ac:dyDescent="0.25">
      <c r="A4814" s="487">
        <v>103874</v>
      </c>
      <c r="B4814" s="6" t="s">
        <v>10987</v>
      </c>
      <c r="C4814" s="6" t="s">
        <v>40</v>
      </c>
      <c r="D4814" s="6" t="s">
        <v>437</v>
      </c>
      <c r="E4814" s="487">
        <v>18.68</v>
      </c>
      <c r="F4814" s="487">
        <v>10.68</v>
      </c>
      <c r="G4814" s="487">
        <v>8</v>
      </c>
      <c r="H4814" s="487">
        <v>0</v>
      </c>
      <c r="I4814" s="487">
        <v>0</v>
      </c>
      <c r="J4814" s="487">
        <v>0</v>
      </c>
    </row>
    <row r="4815" spans="1:10" x14ac:dyDescent="0.25">
      <c r="A4815" s="487">
        <v>103875</v>
      </c>
      <c r="B4815" s="6" t="s">
        <v>10988</v>
      </c>
      <c r="C4815" s="6" t="s">
        <v>40</v>
      </c>
      <c r="D4815" s="6" t="s">
        <v>437</v>
      </c>
      <c r="E4815" s="487">
        <v>18.649999999999999</v>
      </c>
      <c r="F4815" s="487">
        <v>10.68</v>
      </c>
      <c r="G4815" s="487">
        <v>7.97</v>
      </c>
      <c r="H4815" s="487">
        <v>0</v>
      </c>
      <c r="I4815" s="487">
        <v>0</v>
      </c>
      <c r="J4815" s="487">
        <v>0</v>
      </c>
    </row>
    <row r="4816" spans="1:10" x14ac:dyDescent="0.25">
      <c r="A4816" s="487">
        <v>103876</v>
      </c>
      <c r="B4816" s="6" t="s">
        <v>10989</v>
      </c>
      <c r="C4816" s="6" t="s">
        <v>40</v>
      </c>
      <c r="D4816" s="6" t="s">
        <v>437</v>
      </c>
      <c r="E4816" s="487">
        <v>21.61</v>
      </c>
      <c r="F4816" s="487">
        <v>6.87</v>
      </c>
      <c r="G4816" s="487">
        <v>14.74</v>
      </c>
      <c r="H4816" s="487">
        <v>0</v>
      </c>
      <c r="I4816" s="487">
        <v>0</v>
      </c>
      <c r="J4816" s="487">
        <v>0</v>
      </c>
    </row>
    <row r="4817" spans="1:10" x14ac:dyDescent="0.25">
      <c r="A4817" s="487">
        <v>103877</v>
      </c>
      <c r="B4817" s="6" t="s">
        <v>10990</v>
      </c>
      <c r="C4817" s="6" t="s">
        <v>40</v>
      </c>
      <c r="D4817" s="6" t="s">
        <v>437</v>
      </c>
      <c r="E4817" s="487">
        <v>27.61</v>
      </c>
      <c r="F4817" s="487">
        <v>12.58</v>
      </c>
      <c r="G4817" s="487">
        <v>15.03</v>
      </c>
      <c r="H4817" s="487">
        <v>0</v>
      </c>
      <c r="I4817" s="487">
        <v>0</v>
      </c>
      <c r="J4817" s="487">
        <v>0</v>
      </c>
    </row>
    <row r="4818" spans="1:10" x14ac:dyDescent="0.25">
      <c r="A4818" s="487">
        <v>103878</v>
      </c>
      <c r="B4818" s="6" t="s">
        <v>10991</v>
      </c>
      <c r="C4818" s="6" t="s">
        <v>40</v>
      </c>
      <c r="D4818" s="6" t="s">
        <v>437</v>
      </c>
      <c r="E4818" s="487">
        <v>27.34</v>
      </c>
      <c r="F4818" s="487">
        <v>12.58</v>
      </c>
      <c r="G4818" s="487">
        <v>14.76</v>
      </c>
      <c r="H4818" s="487">
        <v>0</v>
      </c>
      <c r="I4818" s="487">
        <v>0</v>
      </c>
      <c r="J4818" s="487">
        <v>0</v>
      </c>
    </row>
    <row r="4819" spans="1:10" x14ac:dyDescent="0.25">
      <c r="A4819" s="487">
        <v>103879</v>
      </c>
      <c r="B4819" s="6" t="s">
        <v>10992</v>
      </c>
      <c r="C4819" s="6" t="s">
        <v>40</v>
      </c>
      <c r="D4819" s="6" t="s">
        <v>437</v>
      </c>
      <c r="E4819" s="487">
        <v>29.82</v>
      </c>
      <c r="F4819" s="487">
        <v>7.85</v>
      </c>
      <c r="G4819" s="487">
        <v>21.97</v>
      </c>
      <c r="H4819" s="487">
        <v>0</v>
      </c>
      <c r="I4819" s="487">
        <v>0</v>
      </c>
      <c r="J4819" s="487">
        <v>0</v>
      </c>
    </row>
    <row r="4820" spans="1:10" x14ac:dyDescent="0.25">
      <c r="A4820" s="487">
        <v>103880</v>
      </c>
      <c r="B4820" s="6" t="s">
        <v>10993</v>
      </c>
      <c r="C4820" s="6" t="s">
        <v>40</v>
      </c>
      <c r="D4820" s="6" t="s">
        <v>437</v>
      </c>
      <c r="E4820" s="487">
        <v>33.200000000000003</v>
      </c>
      <c r="F4820" s="487">
        <v>8.67</v>
      </c>
      <c r="G4820" s="487">
        <v>24.53</v>
      </c>
      <c r="H4820" s="487">
        <v>0</v>
      </c>
      <c r="I4820" s="487">
        <v>0</v>
      </c>
      <c r="J4820" s="487">
        <v>0</v>
      </c>
    </row>
    <row r="4821" spans="1:10" x14ac:dyDescent="0.25">
      <c r="A4821" s="487">
        <v>103881</v>
      </c>
      <c r="B4821" s="6" t="s">
        <v>10994</v>
      </c>
      <c r="C4821" s="6" t="s">
        <v>40</v>
      </c>
      <c r="D4821" s="6" t="s">
        <v>437</v>
      </c>
      <c r="E4821" s="487">
        <v>37.82</v>
      </c>
      <c r="F4821" s="487">
        <v>14.23</v>
      </c>
      <c r="G4821" s="487">
        <v>23.59</v>
      </c>
      <c r="H4821" s="487">
        <v>0</v>
      </c>
      <c r="I4821" s="487">
        <v>0</v>
      </c>
      <c r="J4821" s="487">
        <v>0</v>
      </c>
    </row>
    <row r="4822" spans="1:10" x14ac:dyDescent="0.25">
      <c r="A4822" s="487">
        <v>103882</v>
      </c>
      <c r="B4822" s="6" t="s">
        <v>10995</v>
      </c>
      <c r="C4822" s="6" t="s">
        <v>40</v>
      </c>
      <c r="D4822" s="6" t="s">
        <v>437</v>
      </c>
      <c r="E4822" s="487">
        <v>36.19</v>
      </c>
      <c r="F4822" s="487">
        <v>14.23</v>
      </c>
      <c r="G4822" s="487">
        <v>21.96</v>
      </c>
      <c r="H4822" s="487">
        <v>0</v>
      </c>
      <c r="I4822" s="487">
        <v>0</v>
      </c>
      <c r="J4822" s="487">
        <v>0</v>
      </c>
    </row>
    <row r="4823" spans="1:10" x14ac:dyDescent="0.25">
      <c r="A4823" s="487">
        <v>103883</v>
      </c>
      <c r="B4823" s="6" t="s">
        <v>10996</v>
      </c>
      <c r="C4823" s="6" t="s">
        <v>40</v>
      </c>
      <c r="D4823" s="6" t="s">
        <v>437</v>
      </c>
      <c r="E4823" s="487">
        <v>12.23</v>
      </c>
      <c r="F4823" s="487">
        <v>7.13</v>
      </c>
      <c r="G4823" s="487">
        <v>5.0999999999999996</v>
      </c>
      <c r="H4823" s="487">
        <v>0</v>
      </c>
      <c r="I4823" s="487">
        <v>0</v>
      </c>
      <c r="J4823" s="487">
        <v>0</v>
      </c>
    </row>
    <row r="4824" spans="1:10" x14ac:dyDescent="0.25">
      <c r="A4824" s="487">
        <v>103884</v>
      </c>
      <c r="B4824" s="6" t="s">
        <v>10997</v>
      </c>
      <c r="C4824" s="6" t="s">
        <v>40</v>
      </c>
      <c r="D4824" s="6" t="s">
        <v>437</v>
      </c>
      <c r="E4824" s="487">
        <v>12.26</v>
      </c>
      <c r="F4824" s="487">
        <v>7.13</v>
      </c>
      <c r="G4824" s="487">
        <v>5.13</v>
      </c>
      <c r="H4824" s="487">
        <v>0</v>
      </c>
      <c r="I4824" s="487">
        <v>0</v>
      </c>
      <c r="J4824" s="487">
        <v>0</v>
      </c>
    </row>
    <row r="4825" spans="1:10" x14ac:dyDescent="0.25">
      <c r="A4825" s="487">
        <v>103885</v>
      </c>
      <c r="B4825" s="6" t="s">
        <v>10998</v>
      </c>
      <c r="C4825" s="6" t="s">
        <v>40</v>
      </c>
      <c r="D4825" s="6" t="s">
        <v>437</v>
      </c>
      <c r="E4825" s="487">
        <v>26.4</v>
      </c>
      <c r="F4825" s="487">
        <v>7.09</v>
      </c>
      <c r="G4825" s="487">
        <v>19.309999999999999</v>
      </c>
      <c r="H4825" s="487">
        <v>0</v>
      </c>
      <c r="I4825" s="487">
        <v>0</v>
      </c>
      <c r="J4825" s="487">
        <v>0</v>
      </c>
    </row>
    <row r="4826" spans="1:10" x14ac:dyDescent="0.25">
      <c r="A4826" s="487">
        <v>103886</v>
      </c>
      <c r="B4826" s="6" t="s">
        <v>10999</v>
      </c>
      <c r="C4826" s="6" t="s">
        <v>40</v>
      </c>
      <c r="D4826" s="6" t="s">
        <v>437</v>
      </c>
      <c r="E4826" s="487">
        <v>419.6</v>
      </c>
      <c r="F4826" s="487">
        <v>7.08</v>
      </c>
      <c r="G4826" s="487">
        <v>412.52</v>
      </c>
      <c r="H4826" s="487">
        <v>0</v>
      </c>
      <c r="I4826" s="487">
        <v>0</v>
      </c>
      <c r="J4826" s="487">
        <v>0</v>
      </c>
    </row>
    <row r="4827" spans="1:10" x14ac:dyDescent="0.25">
      <c r="A4827" s="487">
        <v>103887</v>
      </c>
      <c r="B4827" s="6" t="s">
        <v>11000</v>
      </c>
      <c r="C4827" s="6" t="s">
        <v>40</v>
      </c>
      <c r="D4827" s="6" t="s">
        <v>437</v>
      </c>
      <c r="E4827" s="487">
        <v>19.53</v>
      </c>
      <c r="F4827" s="487">
        <v>5.12</v>
      </c>
      <c r="G4827" s="487">
        <v>14.41</v>
      </c>
      <c r="H4827" s="487">
        <v>0</v>
      </c>
      <c r="I4827" s="487">
        <v>0</v>
      </c>
      <c r="J4827" s="487">
        <v>0</v>
      </c>
    </row>
    <row r="4828" spans="1:10" x14ac:dyDescent="0.25">
      <c r="A4828" s="487">
        <v>103888</v>
      </c>
      <c r="B4828" s="6" t="s">
        <v>11001</v>
      </c>
      <c r="C4828" s="6" t="s">
        <v>40</v>
      </c>
      <c r="D4828" s="6" t="s">
        <v>437</v>
      </c>
      <c r="E4828" s="487">
        <v>16.829999999999998</v>
      </c>
      <c r="F4828" s="487">
        <v>8.3800000000000008</v>
      </c>
      <c r="G4828" s="487">
        <v>8.4499999999999993</v>
      </c>
      <c r="H4828" s="487">
        <v>0</v>
      </c>
      <c r="I4828" s="487">
        <v>0</v>
      </c>
      <c r="J4828" s="487">
        <v>0</v>
      </c>
    </row>
    <row r="4829" spans="1:10" x14ac:dyDescent="0.25">
      <c r="A4829" s="487">
        <v>103889</v>
      </c>
      <c r="B4829" s="6" t="s">
        <v>11002</v>
      </c>
      <c r="C4829" s="6" t="s">
        <v>40</v>
      </c>
      <c r="D4829" s="6" t="s">
        <v>437</v>
      </c>
      <c r="E4829" s="487">
        <v>18.05</v>
      </c>
      <c r="F4829" s="487">
        <v>8.3800000000000008</v>
      </c>
      <c r="G4829" s="487">
        <v>9.67</v>
      </c>
      <c r="H4829" s="487">
        <v>0</v>
      </c>
      <c r="I4829" s="487">
        <v>0</v>
      </c>
      <c r="J4829" s="487">
        <v>0</v>
      </c>
    </row>
    <row r="4830" spans="1:10" x14ac:dyDescent="0.25">
      <c r="A4830" s="487">
        <v>103890</v>
      </c>
      <c r="B4830" s="6" t="s">
        <v>11003</v>
      </c>
      <c r="C4830" s="6" t="s">
        <v>40</v>
      </c>
      <c r="D4830" s="6" t="s">
        <v>437</v>
      </c>
      <c r="E4830" s="487">
        <v>487.34</v>
      </c>
      <c r="F4830" s="487">
        <v>8.36</v>
      </c>
      <c r="G4830" s="487">
        <v>478.98</v>
      </c>
      <c r="H4830" s="487">
        <v>0</v>
      </c>
      <c r="I4830" s="487">
        <v>0</v>
      </c>
      <c r="J4830" s="487">
        <v>0</v>
      </c>
    </row>
    <row r="4831" spans="1:10" x14ac:dyDescent="0.25">
      <c r="A4831" s="487">
        <v>103891</v>
      </c>
      <c r="B4831" s="6" t="s">
        <v>11004</v>
      </c>
      <c r="C4831" s="6" t="s">
        <v>40</v>
      </c>
      <c r="D4831" s="6" t="s">
        <v>437</v>
      </c>
      <c r="E4831" s="487">
        <v>49.13</v>
      </c>
      <c r="F4831" s="487">
        <v>8.3699999999999992</v>
      </c>
      <c r="G4831" s="487">
        <v>40.76</v>
      </c>
      <c r="H4831" s="487">
        <v>0</v>
      </c>
      <c r="I4831" s="487">
        <v>0</v>
      </c>
      <c r="J4831" s="487">
        <v>0</v>
      </c>
    </row>
    <row r="4832" spans="1:10" x14ac:dyDescent="0.25">
      <c r="A4832" s="487">
        <v>103892</v>
      </c>
      <c r="B4832" s="6" t="s">
        <v>11005</v>
      </c>
      <c r="C4832" s="6" t="s">
        <v>40</v>
      </c>
      <c r="D4832" s="6" t="s">
        <v>437</v>
      </c>
      <c r="E4832" s="487">
        <v>16.29</v>
      </c>
      <c r="F4832" s="487">
        <v>7.74</v>
      </c>
      <c r="G4832" s="487">
        <v>8.5500000000000007</v>
      </c>
      <c r="H4832" s="487">
        <v>0</v>
      </c>
      <c r="I4832" s="487">
        <v>0</v>
      </c>
      <c r="J4832" s="487">
        <v>0</v>
      </c>
    </row>
    <row r="4833" spans="1:10" x14ac:dyDescent="0.25">
      <c r="A4833" s="487">
        <v>103893</v>
      </c>
      <c r="B4833" s="6" t="s">
        <v>11006</v>
      </c>
      <c r="C4833" s="6" t="s">
        <v>40</v>
      </c>
      <c r="D4833" s="6" t="s">
        <v>437</v>
      </c>
      <c r="E4833" s="487">
        <v>20.79</v>
      </c>
      <c r="F4833" s="487">
        <v>5.74</v>
      </c>
      <c r="G4833" s="487">
        <v>15.05</v>
      </c>
      <c r="H4833" s="487">
        <v>0</v>
      </c>
      <c r="I4833" s="487">
        <v>0</v>
      </c>
      <c r="J4833" s="487">
        <v>0</v>
      </c>
    </row>
    <row r="4834" spans="1:10" x14ac:dyDescent="0.25">
      <c r="A4834" s="487">
        <v>103894</v>
      </c>
      <c r="B4834" s="6" t="s">
        <v>11007</v>
      </c>
      <c r="C4834" s="6" t="s">
        <v>40</v>
      </c>
      <c r="D4834" s="6" t="s">
        <v>437</v>
      </c>
      <c r="E4834" s="487">
        <v>24.96</v>
      </c>
      <c r="F4834" s="487">
        <v>6.58</v>
      </c>
      <c r="G4834" s="487">
        <v>18.38</v>
      </c>
      <c r="H4834" s="487">
        <v>0</v>
      </c>
      <c r="I4834" s="487">
        <v>0</v>
      </c>
      <c r="J4834" s="487">
        <v>0</v>
      </c>
    </row>
    <row r="4835" spans="1:10" x14ac:dyDescent="0.25">
      <c r="A4835" s="487">
        <v>103895</v>
      </c>
      <c r="B4835" s="6" t="s">
        <v>11008</v>
      </c>
      <c r="C4835" s="6" t="s">
        <v>40</v>
      </c>
      <c r="D4835" s="6" t="s">
        <v>437</v>
      </c>
      <c r="E4835" s="487">
        <v>23.78</v>
      </c>
      <c r="F4835" s="487">
        <v>9.49</v>
      </c>
      <c r="G4835" s="487">
        <v>14.29</v>
      </c>
      <c r="H4835" s="487">
        <v>0</v>
      </c>
      <c r="I4835" s="487">
        <v>0</v>
      </c>
      <c r="J4835" s="487">
        <v>0</v>
      </c>
    </row>
    <row r="4836" spans="1:10" x14ac:dyDescent="0.25">
      <c r="A4836" s="487">
        <v>103896</v>
      </c>
      <c r="B4836" s="6" t="s">
        <v>11009</v>
      </c>
      <c r="C4836" s="6" t="s">
        <v>40</v>
      </c>
      <c r="D4836" s="6" t="s">
        <v>437</v>
      </c>
      <c r="E4836" s="487">
        <v>23.78</v>
      </c>
      <c r="F4836" s="487">
        <v>9.49</v>
      </c>
      <c r="G4836" s="487">
        <v>14.29</v>
      </c>
      <c r="H4836" s="487">
        <v>0</v>
      </c>
      <c r="I4836" s="487">
        <v>0</v>
      </c>
      <c r="J4836" s="487">
        <v>0</v>
      </c>
    </row>
    <row r="4837" spans="1:10" x14ac:dyDescent="0.25">
      <c r="A4837" s="487">
        <v>103897</v>
      </c>
      <c r="B4837" s="6" t="s">
        <v>11010</v>
      </c>
      <c r="C4837" s="6" t="s">
        <v>40</v>
      </c>
      <c r="D4837" s="6" t="s">
        <v>437</v>
      </c>
      <c r="E4837" s="487">
        <v>80.92</v>
      </c>
      <c r="F4837" s="487">
        <v>9.4700000000000006</v>
      </c>
      <c r="G4837" s="487">
        <v>71.45</v>
      </c>
      <c r="H4837" s="487">
        <v>0</v>
      </c>
      <c r="I4837" s="487">
        <v>0</v>
      </c>
      <c r="J4837" s="487">
        <v>0</v>
      </c>
    </row>
    <row r="4838" spans="1:10" x14ac:dyDescent="0.25">
      <c r="A4838" s="487">
        <v>103898</v>
      </c>
      <c r="B4838" s="6" t="s">
        <v>11011</v>
      </c>
      <c r="C4838" s="6" t="s">
        <v>40</v>
      </c>
      <c r="D4838" s="6" t="s">
        <v>437</v>
      </c>
      <c r="E4838" s="487">
        <v>535.95000000000005</v>
      </c>
      <c r="F4838" s="487">
        <v>9.4600000000000009</v>
      </c>
      <c r="G4838" s="487">
        <v>526.49</v>
      </c>
      <c r="H4838" s="487">
        <v>0</v>
      </c>
      <c r="I4838" s="487">
        <v>0</v>
      </c>
      <c r="J4838" s="487">
        <v>0</v>
      </c>
    </row>
    <row r="4839" spans="1:10" x14ac:dyDescent="0.25">
      <c r="A4839" s="487">
        <v>103899</v>
      </c>
      <c r="B4839" s="6" t="s">
        <v>11012</v>
      </c>
      <c r="C4839" s="6" t="s">
        <v>40</v>
      </c>
      <c r="D4839" s="6" t="s">
        <v>437</v>
      </c>
      <c r="E4839" s="487">
        <v>31.41</v>
      </c>
      <c r="F4839" s="487">
        <v>6.3</v>
      </c>
      <c r="G4839" s="487">
        <v>25.11</v>
      </c>
      <c r="H4839" s="487">
        <v>0</v>
      </c>
      <c r="I4839" s="487">
        <v>0</v>
      </c>
      <c r="J4839" s="487">
        <v>0</v>
      </c>
    </row>
    <row r="4840" spans="1:10" x14ac:dyDescent="0.25">
      <c r="A4840" s="487">
        <v>103900</v>
      </c>
      <c r="B4840" s="6" t="s">
        <v>11013</v>
      </c>
      <c r="C4840" s="6" t="s">
        <v>40</v>
      </c>
      <c r="D4840" s="6" t="s">
        <v>437</v>
      </c>
      <c r="E4840" s="487">
        <v>20.86</v>
      </c>
      <c r="F4840" s="487">
        <v>8.93</v>
      </c>
      <c r="G4840" s="487">
        <v>11.93</v>
      </c>
      <c r="H4840" s="487">
        <v>0</v>
      </c>
      <c r="I4840" s="487">
        <v>0</v>
      </c>
      <c r="J4840" s="487">
        <v>0</v>
      </c>
    </row>
    <row r="4841" spans="1:10" x14ac:dyDescent="0.25">
      <c r="A4841" s="487">
        <v>103901</v>
      </c>
      <c r="B4841" s="6" t="s">
        <v>11014</v>
      </c>
      <c r="C4841" s="6" t="s">
        <v>40</v>
      </c>
      <c r="D4841" s="6" t="s">
        <v>437</v>
      </c>
      <c r="E4841" s="487">
        <v>25.21</v>
      </c>
      <c r="F4841" s="487">
        <v>14.21</v>
      </c>
      <c r="G4841" s="487">
        <v>11</v>
      </c>
      <c r="H4841" s="487">
        <v>0</v>
      </c>
      <c r="I4841" s="487">
        <v>0</v>
      </c>
      <c r="J4841" s="487">
        <v>0</v>
      </c>
    </row>
    <row r="4842" spans="1:10" x14ac:dyDescent="0.25">
      <c r="A4842" s="487">
        <v>103902</v>
      </c>
      <c r="B4842" s="6" t="s">
        <v>11015</v>
      </c>
      <c r="C4842" s="6" t="s">
        <v>40</v>
      </c>
      <c r="D4842" s="6" t="s">
        <v>437</v>
      </c>
      <c r="E4842" s="487">
        <v>36.54</v>
      </c>
      <c r="F4842" s="487">
        <v>16.77</v>
      </c>
      <c r="G4842" s="487">
        <v>19.77</v>
      </c>
      <c r="H4842" s="487">
        <v>0</v>
      </c>
      <c r="I4842" s="487">
        <v>0</v>
      </c>
      <c r="J4842" s="487">
        <v>0</v>
      </c>
    </row>
    <row r="4843" spans="1:10" x14ac:dyDescent="0.25">
      <c r="A4843" s="487">
        <v>103903</v>
      </c>
      <c r="B4843" s="6" t="s">
        <v>11016</v>
      </c>
      <c r="C4843" s="6" t="s">
        <v>40</v>
      </c>
      <c r="D4843" s="6" t="s">
        <v>437</v>
      </c>
      <c r="E4843" s="487">
        <v>48.84</v>
      </c>
      <c r="F4843" s="487">
        <v>18.97</v>
      </c>
      <c r="G4843" s="487">
        <v>29.87</v>
      </c>
      <c r="H4843" s="487">
        <v>0</v>
      </c>
      <c r="I4843" s="487">
        <v>0</v>
      </c>
      <c r="J4843" s="487">
        <v>0</v>
      </c>
    </row>
    <row r="4844" spans="1:10" x14ac:dyDescent="0.25">
      <c r="A4844" s="487">
        <v>103947</v>
      </c>
      <c r="B4844" s="6" t="s">
        <v>11017</v>
      </c>
      <c r="C4844" s="6" t="s">
        <v>40</v>
      </c>
      <c r="D4844" s="6" t="s">
        <v>108</v>
      </c>
      <c r="E4844" s="487">
        <v>6.75</v>
      </c>
      <c r="F4844" s="487">
        <v>4.13</v>
      </c>
      <c r="G4844" s="487">
        <v>2.62</v>
      </c>
      <c r="H4844" s="487">
        <v>0</v>
      </c>
      <c r="I4844" s="487">
        <v>0</v>
      </c>
      <c r="J4844" s="487">
        <v>0</v>
      </c>
    </row>
    <row r="4845" spans="1:10" x14ac:dyDescent="0.25">
      <c r="A4845" s="487">
        <v>103948</v>
      </c>
      <c r="B4845" s="6" t="s">
        <v>11018</v>
      </c>
      <c r="C4845" s="6" t="s">
        <v>40</v>
      </c>
      <c r="D4845" s="6" t="s">
        <v>108</v>
      </c>
      <c r="E4845" s="487">
        <v>8.42</v>
      </c>
      <c r="F4845" s="487">
        <v>4.84</v>
      </c>
      <c r="G4845" s="487">
        <v>3.58</v>
      </c>
      <c r="H4845" s="487">
        <v>0</v>
      </c>
      <c r="I4845" s="487">
        <v>0</v>
      </c>
      <c r="J4845" s="487">
        <v>0</v>
      </c>
    </row>
    <row r="4846" spans="1:10" x14ac:dyDescent="0.25">
      <c r="A4846" s="487">
        <v>103949</v>
      </c>
      <c r="B4846" s="6" t="s">
        <v>11019</v>
      </c>
      <c r="C4846" s="6" t="s">
        <v>40</v>
      </c>
      <c r="D4846" s="6" t="s">
        <v>108</v>
      </c>
      <c r="E4846" s="487">
        <v>9.9700000000000006</v>
      </c>
      <c r="F4846" s="487">
        <v>4.53</v>
      </c>
      <c r="G4846" s="487">
        <v>5.44</v>
      </c>
      <c r="H4846" s="487">
        <v>0</v>
      </c>
      <c r="I4846" s="487">
        <v>0</v>
      </c>
      <c r="J4846" s="487">
        <v>0</v>
      </c>
    </row>
    <row r="4847" spans="1:10" x14ac:dyDescent="0.25">
      <c r="A4847" s="487">
        <v>103950</v>
      </c>
      <c r="B4847" s="6" t="s">
        <v>11020</v>
      </c>
      <c r="C4847" s="6" t="s">
        <v>40</v>
      </c>
      <c r="D4847" s="6" t="s">
        <v>108</v>
      </c>
      <c r="E4847" s="487">
        <v>11.66</v>
      </c>
      <c r="F4847" s="487">
        <v>6.18</v>
      </c>
      <c r="G4847" s="487">
        <v>5.48</v>
      </c>
      <c r="H4847" s="487">
        <v>0</v>
      </c>
      <c r="I4847" s="487">
        <v>0</v>
      </c>
      <c r="J4847" s="487">
        <v>0</v>
      </c>
    </row>
    <row r="4848" spans="1:10" x14ac:dyDescent="0.25">
      <c r="A4848" s="487">
        <v>103951</v>
      </c>
      <c r="B4848" s="6" t="s">
        <v>11021</v>
      </c>
      <c r="C4848" s="6" t="s">
        <v>40</v>
      </c>
      <c r="D4848" s="6" t="s">
        <v>108</v>
      </c>
      <c r="E4848" s="487">
        <v>16.100000000000001</v>
      </c>
      <c r="F4848" s="487">
        <v>7.24</v>
      </c>
      <c r="G4848" s="487">
        <v>8.86</v>
      </c>
      <c r="H4848" s="487">
        <v>0</v>
      </c>
      <c r="I4848" s="487">
        <v>0</v>
      </c>
      <c r="J4848" s="487">
        <v>0</v>
      </c>
    </row>
    <row r="4849" spans="1:10" x14ac:dyDescent="0.25">
      <c r="A4849" s="487">
        <v>103952</v>
      </c>
      <c r="B4849" s="6" t="s">
        <v>11022</v>
      </c>
      <c r="C4849" s="6" t="s">
        <v>40</v>
      </c>
      <c r="D4849" s="6" t="s">
        <v>108</v>
      </c>
      <c r="E4849" s="487">
        <v>6.21</v>
      </c>
      <c r="F4849" s="487">
        <v>3.7</v>
      </c>
      <c r="G4849" s="487">
        <v>2.5099999999999998</v>
      </c>
      <c r="H4849" s="487">
        <v>0</v>
      </c>
      <c r="I4849" s="487">
        <v>0</v>
      </c>
      <c r="J4849" s="487">
        <v>0</v>
      </c>
    </row>
    <row r="4850" spans="1:10" x14ac:dyDescent="0.25">
      <c r="A4850" s="487">
        <v>103953</v>
      </c>
      <c r="B4850" s="6" t="s">
        <v>11023</v>
      </c>
      <c r="C4850" s="6" t="s">
        <v>40</v>
      </c>
      <c r="D4850" s="6" t="s">
        <v>108</v>
      </c>
      <c r="E4850" s="487">
        <v>7.8</v>
      </c>
      <c r="F4850" s="487">
        <v>4.33</v>
      </c>
      <c r="G4850" s="487">
        <v>3.47</v>
      </c>
      <c r="H4850" s="487">
        <v>0</v>
      </c>
      <c r="I4850" s="487">
        <v>0</v>
      </c>
      <c r="J4850" s="487">
        <v>0</v>
      </c>
    </row>
    <row r="4851" spans="1:10" x14ac:dyDescent="0.25">
      <c r="A4851" s="487">
        <v>103954</v>
      </c>
      <c r="B4851" s="6" t="s">
        <v>11024</v>
      </c>
      <c r="C4851" s="6" t="s">
        <v>40</v>
      </c>
      <c r="D4851" s="6" t="s">
        <v>108</v>
      </c>
      <c r="E4851" s="487">
        <v>9.36</v>
      </c>
      <c r="F4851" s="487">
        <v>4.0599999999999996</v>
      </c>
      <c r="G4851" s="487">
        <v>5.3</v>
      </c>
      <c r="H4851" s="487">
        <v>0</v>
      </c>
      <c r="I4851" s="487">
        <v>0</v>
      </c>
      <c r="J4851" s="487">
        <v>0</v>
      </c>
    </row>
    <row r="4852" spans="1:10" x14ac:dyDescent="0.25">
      <c r="A4852" s="487">
        <v>103955</v>
      </c>
      <c r="B4852" s="6" t="s">
        <v>11025</v>
      </c>
      <c r="C4852" s="6" t="s">
        <v>40</v>
      </c>
      <c r="D4852" s="6" t="s">
        <v>108</v>
      </c>
      <c r="E4852" s="487">
        <v>10.85</v>
      </c>
      <c r="F4852" s="487">
        <v>5.51</v>
      </c>
      <c r="G4852" s="487">
        <v>5.34</v>
      </c>
      <c r="H4852" s="487">
        <v>0</v>
      </c>
      <c r="I4852" s="487">
        <v>0</v>
      </c>
      <c r="J4852" s="487">
        <v>0</v>
      </c>
    </row>
    <row r="4853" spans="1:10" x14ac:dyDescent="0.25">
      <c r="A4853" s="487">
        <v>103956</v>
      </c>
      <c r="B4853" s="6" t="s">
        <v>11026</v>
      </c>
      <c r="C4853" s="6" t="s">
        <v>40</v>
      </c>
      <c r="D4853" s="6" t="s">
        <v>108</v>
      </c>
      <c r="E4853" s="487">
        <v>15.15</v>
      </c>
      <c r="F4853" s="487">
        <v>6.47</v>
      </c>
      <c r="G4853" s="487">
        <v>8.68</v>
      </c>
      <c r="H4853" s="487">
        <v>0</v>
      </c>
      <c r="I4853" s="487">
        <v>0</v>
      </c>
      <c r="J4853" s="487">
        <v>0</v>
      </c>
    </row>
    <row r="4854" spans="1:10" x14ac:dyDescent="0.25">
      <c r="A4854" s="487">
        <v>103957</v>
      </c>
      <c r="B4854" s="6" t="s">
        <v>11027</v>
      </c>
      <c r="C4854" s="6" t="s">
        <v>40</v>
      </c>
      <c r="D4854" s="6" t="s">
        <v>108</v>
      </c>
      <c r="E4854" s="487">
        <v>5.24</v>
      </c>
      <c r="F4854" s="487">
        <v>2.2799999999999998</v>
      </c>
      <c r="G4854" s="487">
        <v>2.96</v>
      </c>
      <c r="H4854" s="487">
        <v>0</v>
      </c>
      <c r="I4854" s="487">
        <v>0</v>
      </c>
      <c r="J4854" s="487">
        <v>0</v>
      </c>
    </row>
    <row r="4855" spans="1:10" x14ac:dyDescent="0.25">
      <c r="A4855" s="487">
        <v>103958</v>
      </c>
      <c r="B4855" s="6" t="s">
        <v>11028</v>
      </c>
      <c r="C4855" s="6" t="s">
        <v>40</v>
      </c>
      <c r="D4855" s="6" t="s">
        <v>108</v>
      </c>
      <c r="E4855" s="487">
        <v>10.73</v>
      </c>
      <c r="F4855" s="487">
        <v>3.35</v>
      </c>
      <c r="G4855" s="487">
        <v>7.38</v>
      </c>
      <c r="H4855" s="487">
        <v>0</v>
      </c>
      <c r="I4855" s="487">
        <v>0</v>
      </c>
      <c r="J4855" s="487">
        <v>0</v>
      </c>
    </row>
    <row r="4856" spans="1:10" x14ac:dyDescent="0.25">
      <c r="A4856" s="487">
        <v>103959</v>
      </c>
      <c r="B4856" s="6" t="s">
        <v>11029</v>
      </c>
      <c r="C4856" s="6" t="s">
        <v>40</v>
      </c>
      <c r="D4856" s="6" t="s">
        <v>108</v>
      </c>
      <c r="E4856" s="487">
        <v>16.079999999999998</v>
      </c>
      <c r="F4856" s="487">
        <v>4</v>
      </c>
      <c r="G4856" s="487">
        <v>12.08</v>
      </c>
      <c r="H4856" s="487">
        <v>0</v>
      </c>
      <c r="I4856" s="487">
        <v>0</v>
      </c>
      <c r="J4856" s="487">
        <v>0</v>
      </c>
    </row>
    <row r="4857" spans="1:10" x14ac:dyDescent="0.25">
      <c r="A4857" s="487">
        <v>103962</v>
      </c>
      <c r="B4857" s="6" t="s">
        <v>11030</v>
      </c>
      <c r="C4857" s="6" t="s">
        <v>40</v>
      </c>
      <c r="D4857" s="6" t="s">
        <v>108</v>
      </c>
      <c r="E4857" s="487">
        <v>6.89</v>
      </c>
      <c r="F4857" s="487">
        <v>2.06</v>
      </c>
      <c r="G4857" s="487">
        <v>4.83</v>
      </c>
      <c r="H4857" s="487">
        <v>0</v>
      </c>
      <c r="I4857" s="487">
        <v>0</v>
      </c>
      <c r="J4857" s="487">
        <v>0</v>
      </c>
    </row>
    <row r="4858" spans="1:10" x14ac:dyDescent="0.25">
      <c r="A4858" s="487">
        <v>103964</v>
      </c>
      <c r="B4858" s="6" t="s">
        <v>11031</v>
      </c>
      <c r="C4858" s="6" t="s">
        <v>40</v>
      </c>
      <c r="D4858" s="6" t="s">
        <v>108</v>
      </c>
      <c r="E4858" s="487">
        <v>8.77</v>
      </c>
      <c r="F4858" s="487">
        <v>2.5299999999999998</v>
      </c>
      <c r="G4858" s="487">
        <v>6.24</v>
      </c>
      <c r="H4858" s="487">
        <v>0</v>
      </c>
      <c r="I4858" s="487">
        <v>0</v>
      </c>
      <c r="J4858" s="487">
        <v>0</v>
      </c>
    </row>
    <row r="4859" spans="1:10" x14ac:dyDescent="0.25">
      <c r="A4859" s="487">
        <v>103966</v>
      </c>
      <c r="B4859" s="6" t="s">
        <v>11032</v>
      </c>
      <c r="C4859" s="6" t="s">
        <v>40</v>
      </c>
      <c r="D4859" s="6" t="s">
        <v>108</v>
      </c>
      <c r="E4859" s="487">
        <v>10.37</v>
      </c>
      <c r="F4859" s="487">
        <v>2.85</v>
      </c>
      <c r="G4859" s="487">
        <v>7.52</v>
      </c>
      <c r="H4859" s="487">
        <v>0</v>
      </c>
      <c r="I4859" s="487">
        <v>0</v>
      </c>
      <c r="J4859" s="487">
        <v>0</v>
      </c>
    </row>
    <row r="4860" spans="1:10" x14ac:dyDescent="0.25">
      <c r="A4860" s="487">
        <v>103967</v>
      </c>
      <c r="B4860" s="6" t="s">
        <v>11033</v>
      </c>
      <c r="C4860" s="6" t="s">
        <v>40</v>
      </c>
      <c r="D4860" s="6" t="s">
        <v>108</v>
      </c>
      <c r="E4860" s="487">
        <v>12.49</v>
      </c>
      <c r="F4860" s="487">
        <v>3.08</v>
      </c>
      <c r="G4860" s="487">
        <v>9.41</v>
      </c>
      <c r="H4860" s="487">
        <v>0</v>
      </c>
      <c r="I4860" s="487">
        <v>0</v>
      </c>
      <c r="J4860" s="487">
        <v>0</v>
      </c>
    </row>
    <row r="4861" spans="1:10" x14ac:dyDescent="0.25">
      <c r="A4861" s="487">
        <v>103968</v>
      </c>
      <c r="B4861" s="6" t="s">
        <v>11034</v>
      </c>
      <c r="C4861" s="6" t="s">
        <v>40</v>
      </c>
      <c r="D4861" s="6" t="s">
        <v>108</v>
      </c>
      <c r="E4861" s="487">
        <v>17.899999999999999</v>
      </c>
      <c r="F4861" s="487">
        <v>3.18</v>
      </c>
      <c r="G4861" s="487">
        <v>14.72</v>
      </c>
      <c r="H4861" s="487">
        <v>0</v>
      </c>
      <c r="I4861" s="487">
        <v>0</v>
      </c>
      <c r="J4861" s="487">
        <v>0</v>
      </c>
    </row>
    <row r="4862" spans="1:10" x14ac:dyDescent="0.25">
      <c r="A4862" s="487">
        <v>103969</v>
      </c>
      <c r="B4862" s="6" t="s">
        <v>11035</v>
      </c>
      <c r="C4862" s="6" t="s">
        <v>40</v>
      </c>
      <c r="D4862" s="6" t="s">
        <v>108</v>
      </c>
      <c r="E4862" s="487">
        <v>21.15</v>
      </c>
      <c r="F4862" s="487">
        <v>3.41</v>
      </c>
      <c r="G4862" s="487">
        <v>17.739999999999998</v>
      </c>
      <c r="H4862" s="487">
        <v>0</v>
      </c>
      <c r="I4862" s="487">
        <v>0</v>
      </c>
      <c r="J4862" s="487">
        <v>0</v>
      </c>
    </row>
    <row r="4863" spans="1:10" x14ac:dyDescent="0.25">
      <c r="A4863" s="487">
        <v>103971</v>
      </c>
      <c r="B4863" s="6" t="s">
        <v>11036</v>
      </c>
      <c r="C4863" s="6" t="s">
        <v>40</v>
      </c>
      <c r="D4863" s="6" t="s">
        <v>108</v>
      </c>
      <c r="E4863" s="487">
        <v>26.9</v>
      </c>
      <c r="F4863" s="487">
        <v>4</v>
      </c>
      <c r="G4863" s="487">
        <v>22.9</v>
      </c>
      <c r="H4863" s="487">
        <v>0</v>
      </c>
      <c r="I4863" s="487">
        <v>0</v>
      </c>
      <c r="J4863" s="487">
        <v>0</v>
      </c>
    </row>
    <row r="4864" spans="1:10" x14ac:dyDescent="0.25">
      <c r="A4864" s="487">
        <v>103972</v>
      </c>
      <c r="B4864" s="6" t="s">
        <v>11037</v>
      </c>
      <c r="C4864" s="6" t="s">
        <v>40</v>
      </c>
      <c r="D4864" s="6" t="s">
        <v>108</v>
      </c>
      <c r="E4864" s="487">
        <v>31.16</v>
      </c>
      <c r="F4864" s="487">
        <v>4.4800000000000004</v>
      </c>
      <c r="G4864" s="487">
        <v>26.68</v>
      </c>
      <c r="H4864" s="487">
        <v>0</v>
      </c>
      <c r="I4864" s="487">
        <v>0</v>
      </c>
      <c r="J4864" s="487">
        <v>0</v>
      </c>
    </row>
    <row r="4865" spans="1:10" x14ac:dyDescent="0.25">
      <c r="A4865" s="487">
        <v>103974</v>
      </c>
      <c r="B4865" s="6" t="s">
        <v>11038</v>
      </c>
      <c r="C4865" s="6" t="s">
        <v>40</v>
      </c>
      <c r="D4865" s="6" t="s">
        <v>108</v>
      </c>
      <c r="E4865" s="487">
        <v>11.33</v>
      </c>
      <c r="F4865" s="487">
        <v>3.39</v>
      </c>
      <c r="G4865" s="487">
        <v>7.94</v>
      </c>
      <c r="H4865" s="487">
        <v>0</v>
      </c>
      <c r="I4865" s="487">
        <v>0</v>
      </c>
      <c r="J4865" s="487">
        <v>0</v>
      </c>
    </row>
    <row r="4866" spans="1:10" x14ac:dyDescent="0.25">
      <c r="A4866" s="487">
        <v>103975</v>
      </c>
      <c r="B4866" s="6" t="s">
        <v>11039</v>
      </c>
      <c r="C4866" s="6" t="s">
        <v>40</v>
      </c>
      <c r="D4866" s="6" t="s">
        <v>108</v>
      </c>
      <c r="E4866" s="487">
        <v>19.079999999999998</v>
      </c>
      <c r="F4866" s="487">
        <v>5.3</v>
      </c>
      <c r="G4866" s="487">
        <v>13.78</v>
      </c>
      <c r="H4866" s="487">
        <v>0</v>
      </c>
      <c r="I4866" s="487">
        <v>0</v>
      </c>
      <c r="J4866" s="487">
        <v>0</v>
      </c>
    </row>
    <row r="4867" spans="1:10" x14ac:dyDescent="0.25">
      <c r="A4867" s="487">
        <v>103976</v>
      </c>
      <c r="B4867" s="6" t="s">
        <v>11040</v>
      </c>
      <c r="C4867" s="6" t="s">
        <v>40</v>
      </c>
      <c r="D4867" s="6" t="s">
        <v>108</v>
      </c>
      <c r="E4867" s="487">
        <v>27.6</v>
      </c>
      <c r="F4867" s="487">
        <v>6.18</v>
      </c>
      <c r="G4867" s="487">
        <v>21.42</v>
      </c>
      <c r="H4867" s="487">
        <v>0</v>
      </c>
      <c r="I4867" s="487">
        <v>0</v>
      </c>
      <c r="J4867" s="487">
        <v>0</v>
      </c>
    </row>
    <row r="4868" spans="1:10" x14ac:dyDescent="0.25">
      <c r="A4868" s="487">
        <v>103977</v>
      </c>
      <c r="B4868" s="6" t="s">
        <v>11041</v>
      </c>
      <c r="C4868" s="6" t="s">
        <v>40</v>
      </c>
      <c r="D4868" s="6" t="s">
        <v>108</v>
      </c>
      <c r="E4868" s="487">
        <v>7.56</v>
      </c>
      <c r="F4868" s="487">
        <v>2.75</v>
      </c>
      <c r="G4868" s="487">
        <v>4.8099999999999996</v>
      </c>
      <c r="H4868" s="487">
        <v>0</v>
      </c>
      <c r="I4868" s="487">
        <v>0</v>
      </c>
      <c r="J4868" s="487">
        <v>0</v>
      </c>
    </row>
    <row r="4869" spans="1:10" x14ac:dyDescent="0.25">
      <c r="A4869" s="487">
        <v>103980</v>
      </c>
      <c r="B4869" s="6" t="s">
        <v>11042</v>
      </c>
      <c r="C4869" s="6" t="s">
        <v>40</v>
      </c>
      <c r="D4869" s="6" t="s">
        <v>108</v>
      </c>
      <c r="E4869" s="487">
        <v>18.91</v>
      </c>
      <c r="F4869" s="487">
        <v>8.35</v>
      </c>
      <c r="G4869" s="487">
        <v>10.56</v>
      </c>
      <c r="H4869" s="487">
        <v>0</v>
      </c>
      <c r="I4869" s="487">
        <v>0</v>
      </c>
      <c r="J4869" s="487">
        <v>0</v>
      </c>
    </row>
    <row r="4870" spans="1:10" x14ac:dyDescent="0.25">
      <c r="A4870" s="487">
        <v>103981</v>
      </c>
      <c r="B4870" s="6" t="s">
        <v>11043</v>
      </c>
      <c r="C4870" s="6" t="s">
        <v>40</v>
      </c>
      <c r="D4870" s="6" t="s">
        <v>108</v>
      </c>
      <c r="E4870" s="487">
        <v>18.98</v>
      </c>
      <c r="F4870" s="487">
        <v>8.35</v>
      </c>
      <c r="G4870" s="487">
        <v>10.63</v>
      </c>
      <c r="H4870" s="487">
        <v>0</v>
      </c>
      <c r="I4870" s="487">
        <v>0</v>
      </c>
      <c r="J4870" s="487">
        <v>0</v>
      </c>
    </row>
    <row r="4871" spans="1:10" x14ac:dyDescent="0.25">
      <c r="A4871" s="487">
        <v>103982</v>
      </c>
      <c r="B4871" s="6" t="s">
        <v>11044</v>
      </c>
      <c r="C4871" s="6" t="s">
        <v>40</v>
      </c>
      <c r="D4871" s="6" t="s">
        <v>108</v>
      </c>
      <c r="E4871" s="487">
        <v>25.75</v>
      </c>
      <c r="F4871" s="487">
        <v>8.34</v>
      </c>
      <c r="G4871" s="487">
        <v>17.41</v>
      </c>
      <c r="H4871" s="487">
        <v>0</v>
      </c>
      <c r="I4871" s="487">
        <v>0</v>
      </c>
      <c r="J4871" s="487">
        <v>0</v>
      </c>
    </row>
    <row r="4872" spans="1:10" x14ac:dyDescent="0.25">
      <c r="A4872" s="487">
        <v>103983</v>
      </c>
      <c r="B4872" s="6" t="s">
        <v>11045</v>
      </c>
      <c r="C4872" s="6" t="s">
        <v>40</v>
      </c>
      <c r="D4872" s="6" t="s">
        <v>108</v>
      </c>
      <c r="E4872" s="487">
        <v>18.37</v>
      </c>
      <c r="F4872" s="487">
        <v>8.35</v>
      </c>
      <c r="G4872" s="487">
        <v>10.02</v>
      </c>
      <c r="H4872" s="487">
        <v>0</v>
      </c>
      <c r="I4872" s="487">
        <v>0</v>
      </c>
      <c r="J4872" s="487">
        <v>0</v>
      </c>
    </row>
    <row r="4873" spans="1:10" x14ac:dyDescent="0.25">
      <c r="A4873" s="487">
        <v>103984</v>
      </c>
      <c r="B4873" s="6" t="s">
        <v>11046</v>
      </c>
      <c r="C4873" s="6" t="s">
        <v>40</v>
      </c>
      <c r="D4873" s="6" t="s">
        <v>108</v>
      </c>
      <c r="E4873" s="487">
        <v>20.91</v>
      </c>
      <c r="F4873" s="487">
        <v>9.9600000000000009</v>
      </c>
      <c r="G4873" s="487">
        <v>10.95</v>
      </c>
      <c r="H4873" s="487">
        <v>0</v>
      </c>
      <c r="I4873" s="487">
        <v>0</v>
      </c>
      <c r="J4873" s="487">
        <v>0</v>
      </c>
    </row>
    <row r="4874" spans="1:10" x14ac:dyDescent="0.25">
      <c r="A4874" s="487">
        <v>103985</v>
      </c>
      <c r="B4874" s="6" t="s">
        <v>11047</v>
      </c>
      <c r="C4874" s="6" t="s">
        <v>40</v>
      </c>
      <c r="D4874" s="6" t="s">
        <v>108</v>
      </c>
      <c r="E4874" s="487">
        <v>23.69</v>
      </c>
      <c r="F4874" s="487">
        <v>9.9600000000000009</v>
      </c>
      <c r="G4874" s="487">
        <v>13.73</v>
      </c>
      <c r="H4874" s="487">
        <v>0</v>
      </c>
      <c r="I4874" s="487">
        <v>0</v>
      </c>
      <c r="J4874" s="487">
        <v>0</v>
      </c>
    </row>
    <row r="4875" spans="1:10" x14ac:dyDescent="0.25">
      <c r="A4875" s="487">
        <v>103986</v>
      </c>
      <c r="B4875" s="6" t="s">
        <v>11048</v>
      </c>
      <c r="C4875" s="6" t="s">
        <v>40</v>
      </c>
      <c r="D4875" s="6" t="s">
        <v>108</v>
      </c>
      <c r="E4875" s="487">
        <v>29.9</v>
      </c>
      <c r="F4875" s="487">
        <v>9.9499999999999993</v>
      </c>
      <c r="G4875" s="487">
        <v>19.95</v>
      </c>
      <c r="H4875" s="487">
        <v>0</v>
      </c>
      <c r="I4875" s="487">
        <v>0</v>
      </c>
      <c r="J4875" s="487">
        <v>0</v>
      </c>
    </row>
    <row r="4876" spans="1:10" x14ac:dyDescent="0.25">
      <c r="A4876" s="487">
        <v>103987</v>
      </c>
      <c r="B4876" s="6" t="s">
        <v>11049</v>
      </c>
      <c r="C4876" s="6" t="s">
        <v>40</v>
      </c>
      <c r="D4876" s="6" t="s">
        <v>108</v>
      </c>
      <c r="E4876" s="487">
        <v>25.69</v>
      </c>
      <c r="F4876" s="487">
        <v>9.9499999999999993</v>
      </c>
      <c r="G4876" s="487">
        <v>15.74</v>
      </c>
      <c r="H4876" s="487">
        <v>0</v>
      </c>
      <c r="I4876" s="487">
        <v>0</v>
      </c>
      <c r="J4876" s="487">
        <v>0</v>
      </c>
    </row>
    <row r="4877" spans="1:10" x14ac:dyDescent="0.25">
      <c r="A4877" s="487">
        <v>103988</v>
      </c>
      <c r="B4877" s="6" t="s">
        <v>11050</v>
      </c>
      <c r="C4877" s="6" t="s">
        <v>40</v>
      </c>
      <c r="D4877" s="6" t="s">
        <v>108</v>
      </c>
      <c r="E4877" s="487">
        <v>13.66</v>
      </c>
      <c r="F4877" s="487">
        <v>5.56</v>
      </c>
      <c r="G4877" s="487">
        <v>8.1</v>
      </c>
      <c r="H4877" s="487">
        <v>0</v>
      </c>
      <c r="I4877" s="487">
        <v>0</v>
      </c>
      <c r="J4877" s="487">
        <v>0</v>
      </c>
    </row>
    <row r="4878" spans="1:10" x14ac:dyDescent="0.25">
      <c r="A4878" s="487">
        <v>103990</v>
      </c>
      <c r="B4878" s="6" t="s">
        <v>11051</v>
      </c>
      <c r="C4878" s="6" t="s">
        <v>40</v>
      </c>
      <c r="D4878" s="6" t="s">
        <v>108</v>
      </c>
      <c r="E4878" s="487">
        <v>37.82</v>
      </c>
      <c r="F4878" s="487">
        <v>5.54</v>
      </c>
      <c r="G4878" s="487">
        <v>32.28</v>
      </c>
      <c r="H4878" s="487">
        <v>0</v>
      </c>
      <c r="I4878" s="487">
        <v>0</v>
      </c>
      <c r="J4878" s="487">
        <v>0</v>
      </c>
    </row>
    <row r="4879" spans="1:10" x14ac:dyDescent="0.25">
      <c r="A4879" s="487">
        <v>103991</v>
      </c>
      <c r="B4879" s="6" t="s">
        <v>11052</v>
      </c>
      <c r="C4879" s="6" t="s">
        <v>40</v>
      </c>
      <c r="D4879" s="6" t="s">
        <v>108</v>
      </c>
      <c r="E4879" s="487">
        <v>19.71</v>
      </c>
      <c r="F4879" s="487">
        <v>5.13</v>
      </c>
      <c r="G4879" s="487">
        <v>14.58</v>
      </c>
      <c r="H4879" s="487">
        <v>0</v>
      </c>
      <c r="I4879" s="487">
        <v>0</v>
      </c>
      <c r="J4879" s="487">
        <v>0</v>
      </c>
    </row>
    <row r="4880" spans="1:10" x14ac:dyDescent="0.25">
      <c r="A4880" s="487">
        <v>103992</v>
      </c>
      <c r="B4880" s="6" t="s">
        <v>11053</v>
      </c>
      <c r="C4880" s="6" t="s">
        <v>40</v>
      </c>
      <c r="D4880" s="6" t="s">
        <v>108</v>
      </c>
      <c r="E4880" s="487">
        <v>12.31</v>
      </c>
      <c r="F4880" s="487">
        <v>5.14</v>
      </c>
      <c r="G4880" s="487">
        <v>7.17</v>
      </c>
      <c r="H4880" s="487">
        <v>0</v>
      </c>
      <c r="I4880" s="487">
        <v>0</v>
      </c>
      <c r="J4880" s="487">
        <v>0</v>
      </c>
    </row>
    <row r="4881" spans="1:10" x14ac:dyDescent="0.25">
      <c r="A4881" s="487">
        <v>103993</v>
      </c>
      <c r="B4881" s="6" t="s">
        <v>11054</v>
      </c>
      <c r="C4881" s="6" t="s">
        <v>40</v>
      </c>
      <c r="D4881" s="6" t="s">
        <v>108</v>
      </c>
      <c r="E4881" s="487">
        <v>10.52</v>
      </c>
      <c r="F4881" s="487">
        <v>5.15</v>
      </c>
      <c r="G4881" s="487">
        <v>5.37</v>
      </c>
      <c r="H4881" s="487">
        <v>0</v>
      </c>
      <c r="I4881" s="487">
        <v>0</v>
      </c>
      <c r="J4881" s="487">
        <v>0</v>
      </c>
    </row>
    <row r="4882" spans="1:10" x14ac:dyDescent="0.25">
      <c r="A4882" s="487">
        <v>103994</v>
      </c>
      <c r="B4882" s="6" t="s">
        <v>11055</v>
      </c>
      <c r="C4882" s="6" t="s">
        <v>40</v>
      </c>
      <c r="D4882" s="6" t="s">
        <v>108</v>
      </c>
      <c r="E4882" s="487">
        <v>15.2</v>
      </c>
      <c r="F4882" s="487">
        <v>5.01</v>
      </c>
      <c r="G4882" s="487">
        <v>10.19</v>
      </c>
      <c r="H4882" s="487">
        <v>0</v>
      </c>
      <c r="I4882" s="487">
        <v>0</v>
      </c>
      <c r="J4882" s="487">
        <v>0</v>
      </c>
    </row>
    <row r="4883" spans="1:10" x14ac:dyDescent="0.25">
      <c r="A4883" s="487">
        <v>103995</v>
      </c>
      <c r="B4883" s="6" t="s">
        <v>11056</v>
      </c>
      <c r="C4883" s="6" t="s">
        <v>40</v>
      </c>
      <c r="D4883" s="6" t="s">
        <v>108</v>
      </c>
      <c r="E4883" s="487">
        <v>16.14</v>
      </c>
      <c r="F4883" s="487">
        <v>6.65</v>
      </c>
      <c r="G4883" s="487">
        <v>9.49</v>
      </c>
      <c r="H4883" s="487">
        <v>0</v>
      </c>
      <c r="I4883" s="487">
        <v>0</v>
      </c>
      <c r="J4883" s="487">
        <v>0</v>
      </c>
    </row>
    <row r="4884" spans="1:10" x14ac:dyDescent="0.25">
      <c r="A4884" s="487">
        <v>103996</v>
      </c>
      <c r="B4884" s="6" t="s">
        <v>11057</v>
      </c>
      <c r="C4884" s="6" t="s">
        <v>40</v>
      </c>
      <c r="D4884" s="6" t="s">
        <v>108</v>
      </c>
      <c r="E4884" s="487">
        <v>43.18</v>
      </c>
      <c r="F4884" s="487">
        <v>6.63</v>
      </c>
      <c r="G4884" s="487">
        <v>36.549999999999997</v>
      </c>
      <c r="H4884" s="487">
        <v>0</v>
      </c>
      <c r="I4884" s="487">
        <v>0</v>
      </c>
      <c r="J4884" s="487">
        <v>0</v>
      </c>
    </row>
    <row r="4885" spans="1:10" x14ac:dyDescent="0.25">
      <c r="A4885" s="487">
        <v>103997</v>
      </c>
      <c r="B4885" s="6" t="s">
        <v>11058</v>
      </c>
      <c r="C4885" s="6" t="s">
        <v>40</v>
      </c>
      <c r="D4885" s="6" t="s">
        <v>108</v>
      </c>
      <c r="E4885" s="487">
        <v>42.14</v>
      </c>
      <c r="F4885" s="487">
        <v>6.63</v>
      </c>
      <c r="G4885" s="487">
        <v>35.51</v>
      </c>
      <c r="H4885" s="487">
        <v>0</v>
      </c>
      <c r="I4885" s="487">
        <v>0</v>
      </c>
      <c r="J4885" s="487">
        <v>0</v>
      </c>
    </row>
    <row r="4886" spans="1:10" x14ac:dyDescent="0.25">
      <c r="A4886" s="487">
        <v>103998</v>
      </c>
      <c r="B4886" s="6" t="s">
        <v>11059</v>
      </c>
      <c r="C4886" s="6" t="s">
        <v>40</v>
      </c>
      <c r="D4886" s="6" t="s">
        <v>108</v>
      </c>
      <c r="E4886" s="487">
        <v>15.62</v>
      </c>
      <c r="F4886" s="487">
        <v>5.3</v>
      </c>
      <c r="G4886" s="487">
        <v>10.32</v>
      </c>
      <c r="H4886" s="487">
        <v>0</v>
      </c>
      <c r="I4886" s="487">
        <v>0</v>
      </c>
      <c r="J4886" s="487">
        <v>0</v>
      </c>
    </row>
    <row r="4887" spans="1:10" x14ac:dyDescent="0.25">
      <c r="A4887" s="487">
        <v>103999</v>
      </c>
      <c r="B4887" s="6" t="s">
        <v>11060</v>
      </c>
      <c r="C4887" s="6" t="s">
        <v>40</v>
      </c>
      <c r="D4887" s="6" t="s">
        <v>108</v>
      </c>
      <c r="E4887" s="487">
        <v>13.41</v>
      </c>
      <c r="F4887" s="487">
        <v>5.31</v>
      </c>
      <c r="G4887" s="487">
        <v>8.1</v>
      </c>
      <c r="H4887" s="487">
        <v>0</v>
      </c>
      <c r="I4887" s="487">
        <v>0</v>
      </c>
      <c r="J4887" s="487">
        <v>0</v>
      </c>
    </row>
    <row r="4888" spans="1:10" x14ac:dyDescent="0.25">
      <c r="A4888" s="487">
        <v>104000</v>
      </c>
      <c r="B4888" s="6" t="s">
        <v>11061</v>
      </c>
      <c r="C4888" s="6" t="s">
        <v>40</v>
      </c>
      <c r="D4888" s="6" t="s">
        <v>108</v>
      </c>
      <c r="E4888" s="487">
        <v>30.18</v>
      </c>
      <c r="F4888" s="487">
        <v>5.81</v>
      </c>
      <c r="G4888" s="487">
        <v>24.37</v>
      </c>
      <c r="H4888" s="487">
        <v>0</v>
      </c>
      <c r="I4888" s="487">
        <v>0</v>
      </c>
      <c r="J4888" s="487">
        <v>0</v>
      </c>
    </row>
    <row r="4889" spans="1:10" x14ac:dyDescent="0.25">
      <c r="A4889" s="487">
        <v>104001</v>
      </c>
      <c r="B4889" s="6" t="s">
        <v>11062</v>
      </c>
      <c r="C4889" s="6" t="s">
        <v>40</v>
      </c>
      <c r="D4889" s="6" t="s">
        <v>108</v>
      </c>
      <c r="E4889" s="487">
        <v>14.75</v>
      </c>
      <c r="F4889" s="487">
        <v>5.83</v>
      </c>
      <c r="G4889" s="487">
        <v>8.92</v>
      </c>
      <c r="H4889" s="487">
        <v>0</v>
      </c>
      <c r="I4889" s="487">
        <v>0</v>
      </c>
      <c r="J4889" s="487">
        <v>0</v>
      </c>
    </row>
    <row r="4890" spans="1:10" x14ac:dyDescent="0.25">
      <c r="A4890" s="487">
        <v>104002</v>
      </c>
      <c r="B4890" s="6" t="s">
        <v>11063</v>
      </c>
      <c r="C4890" s="6" t="s">
        <v>40</v>
      </c>
      <c r="D4890" s="6" t="s">
        <v>108</v>
      </c>
      <c r="E4890" s="487">
        <v>18.760000000000002</v>
      </c>
      <c r="F4890" s="487">
        <v>5.67</v>
      </c>
      <c r="G4890" s="487">
        <v>13.09</v>
      </c>
      <c r="H4890" s="487">
        <v>0</v>
      </c>
      <c r="I4890" s="487">
        <v>0</v>
      </c>
      <c r="J4890" s="487">
        <v>0</v>
      </c>
    </row>
    <row r="4891" spans="1:10" x14ac:dyDescent="0.25">
      <c r="A4891" s="487">
        <v>104003</v>
      </c>
      <c r="B4891" s="6" t="s">
        <v>11064</v>
      </c>
      <c r="C4891" s="6" t="s">
        <v>40</v>
      </c>
      <c r="D4891" s="6" t="s">
        <v>108</v>
      </c>
      <c r="E4891" s="487">
        <v>15.73</v>
      </c>
      <c r="F4891" s="487">
        <v>5.67</v>
      </c>
      <c r="G4891" s="487">
        <v>10.06</v>
      </c>
      <c r="H4891" s="487">
        <v>0</v>
      </c>
      <c r="I4891" s="487">
        <v>0</v>
      </c>
      <c r="J4891" s="487">
        <v>0</v>
      </c>
    </row>
    <row r="4892" spans="1:10" x14ac:dyDescent="0.25">
      <c r="A4892" s="487">
        <v>104004</v>
      </c>
      <c r="B4892" s="6" t="s">
        <v>11065</v>
      </c>
      <c r="C4892" s="6" t="s">
        <v>40</v>
      </c>
      <c r="D4892" s="6" t="s">
        <v>108</v>
      </c>
      <c r="E4892" s="487">
        <v>31.76</v>
      </c>
      <c r="F4892" s="487">
        <v>13.31</v>
      </c>
      <c r="G4892" s="487">
        <v>18.45</v>
      </c>
      <c r="H4892" s="487">
        <v>0</v>
      </c>
      <c r="I4892" s="487">
        <v>0</v>
      </c>
      <c r="J4892" s="487">
        <v>0</v>
      </c>
    </row>
    <row r="4893" spans="1:10" x14ac:dyDescent="0.25">
      <c r="A4893" s="487">
        <v>104005</v>
      </c>
      <c r="B4893" s="6" t="s">
        <v>11066</v>
      </c>
      <c r="C4893" s="6" t="s">
        <v>40</v>
      </c>
      <c r="D4893" s="6" t="s">
        <v>108</v>
      </c>
      <c r="E4893" s="487">
        <v>39.090000000000003</v>
      </c>
      <c r="F4893" s="487">
        <v>12.21</v>
      </c>
      <c r="G4893" s="487">
        <v>26.88</v>
      </c>
      <c r="H4893" s="487">
        <v>0</v>
      </c>
      <c r="I4893" s="487">
        <v>0</v>
      </c>
      <c r="J4893" s="487">
        <v>0</v>
      </c>
    </row>
    <row r="4894" spans="1:10" x14ac:dyDescent="0.25">
      <c r="A4894" s="487">
        <v>104006</v>
      </c>
      <c r="B4894" s="6" t="s">
        <v>11067</v>
      </c>
      <c r="C4894" s="6" t="s">
        <v>40</v>
      </c>
      <c r="D4894" s="6" t="s">
        <v>108</v>
      </c>
      <c r="E4894" s="487">
        <v>26.96</v>
      </c>
      <c r="F4894" s="487">
        <v>10.029999999999999</v>
      </c>
      <c r="G4894" s="487">
        <v>16.93</v>
      </c>
      <c r="H4894" s="487">
        <v>0</v>
      </c>
      <c r="I4894" s="487">
        <v>0</v>
      </c>
      <c r="J4894" s="487">
        <v>0</v>
      </c>
    </row>
    <row r="4895" spans="1:10" x14ac:dyDescent="0.25">
      <c r="A4895" s="487">
        <v>104007</v>
      </c>
      <c r="B4895" s="6" t="s">
        <v>11068</v>
      </c>
      <c r="C4895" s="6" t="s">
        <v>40</v>
      </c>
      <c r="D4895" s="6" t="s">
        <v>108</v>
      </c>
      <c r="E4895" s="487">
        <v>23.59</v>
      </c>
      <c r="F4895" s="487">
        <v>8.89</v>
      </c>
      <c r="G4895" s="487">
        <v>14.7</v>
      </c>
      <c r="H4895" s="487">
        <v>0</v>
      </c>
      <c r="I4895" s="487">
        <v>0</v>
      </c>
      <c r="J4895" s="487">
        <v>0</v>
      </c>
    </row>
    <row r="4896" spans="1:10" x14ac:dyDescent="0.25">
      <c r="A4896" s="487">
        <v>104008</v>
      </c>
      <c r="B4896" s="6" t="s">
        <v>11069</v>
      </c>
      <c r="C4896" s="6" t="s">
        <v>40</v>
      </c>
      <c r="D4896" s="6" t="s">
        <v>108</v>
      </c>
      <c r="E4896" s="487">
        <v>34.01</v>
      </c>
      <c r="F4896" s="487">
        <v>11.34</v>
      </c>
      <c r="G4896" s="487">
        <v>22.67</v>
      </c>
      <c r="H4896" s="487">
        <v>0</v>
      </c>
      <c r="I4896" s="487">
        <v>0</v>
      </c>
      <c r="J4896" s="487">
        <v>0</v>
      </c>
    </row>
    <row r="4897" spans="1:10" x14ac:dyDescent="0.25">
      <c r="A4897" s="487">
        <v>104009</v>
      </c>
      <c r="B4897" s="6" t="s">
        <v>11070</v>
      </c>
      <c r="C4897" s="6" t="s">
        <v>40</v>
      </c>
      <c r="D4897" s="6" t="s">
        <v>108</v>
      </c>
      <c r="E4897" s="487">
        <v>14.18</v>
      </c>
      <c r="F4897" s="487">
        <v>6.11</v>
      </c>
      <c r="G4897" s="487">
        <v>8.07</v>
      </c>
      <c r="H4897" s="487">
        <v>0</v>
      </c>
      <c r="I4897" s="487">
        <v>0</v>
      </c>
      <c r="J4897" s="487">
        <v>0</v>
      </c>
    </row>
    <row r="4898" spans="1:10" x14ac:dyDescent="0.25">
      <c r="A4898" s="487">
        <v>104011</v>
      </c>
      <c r="B4898" s="6" t="s">
        <v>11071</v>
      </c>
      <c r="C4898" s="6" t="s">
        <v>40</v>
      </c>
      <c r="D4898" s="6" t="s">
        <v>108</v>
      </c>
      <c r="E4898" s="487">
        <v>27.08</v>
      </c>
      <c r="F4898" s="487">
        <v>11.12</v>
      </c>
      <c r="G4898" s="487">
        <v>15.96</v>
      </c>
      <c r="H4898" s="487">
        <v>0</v>
      </c>
      <c r="I4898" s="487">
        <v>0</v>
      </c>
      <c r="J4898" s="487">
        <v>0</v>
      </c>
    </row>
    <row r="4899" spans="1:10" x14ac:dyDescent="0.25">
      <c r="A4899" s="487">
        <v>104012</v>
      </c>
      <c r="B4899" s="6" t="s">
        <v>11072</v>
      </c>
      <c r="C4899" s="6" t="s">
        <v>40</v>
      </c>
      <c r="D4899" s="6" t="s">
        <v>108</v>
      </c>
      <c r="E4899" s="487">
        <v>25.1</v>
      </c>
      <c r="F4899" s="487">
        <v>10.27</v>
      </c>
      <c r="G4899" s="487">
        <v>14.83</v>
      </c>
      <c r="H4899" s="487">
        <v>0</v>
      </c>
      <c r="I4899" s="487">
        <v>0</v>
      </c>
      <c r="J4899" s="487">
        <v>0</v>
      </c>
    </row>
    <row r="4900" spans="1:10" x14ac:dyDescent="0.25">
      <c r="A4900" s="487">
        <v>104014</v>
      </c>
      <c r="B4900" s="6" t="s">
        <v>11073</v>
      </c>
      <c r="C4900" s="6" t="s">
        <v>40</v>
      </c>
      <c r="D4900" s="6" t="s">
        <v>108</v>
      </c>
      <c r="E4900" s="487">
        <v>11.55</v>
      </c>
      <c r="F4900" s="487">
        <v>4.74</v>
      </c>
      <c r="G4900" s="487">
        <v>6.81</v>
      </c>
      <c r="H4900" s="487">
        <v>0</v>
      </c>
      <c r="I4900" s="487">
        <v>0</v>
      </c>
      <c r="J4900" s="487">
        <v>0</v>
      </c>
    </row>
    <row r="4901" spans="1:10" x14ac:dyDescent="0.25">
      <c r="A4901" s="487">
        <v>104015</v>
      </c>
      <c r="B4901" s="6" t="s">
        <v>11074</v>
      </c>
      <c r="C4901" s="6" t="s">
        <v>40</v>
      </c>
      <c r="D4901" s="6" t="s">
        <v>108</v>
      </c>
      <c r="E4901" s="487">
        <v>18.32</v>
      </c>
      <c r="F4901" s="487">
        <v>7.23</v>
      </c>
      <c r="G4901" s="487">
        <v>11.09</v>
      </c>
      <c r="H4901" s="487">
        <v>0</v>
      </c>
      <c r="I4901" s="487">
        <v>0</v>
      </c>
      <c r="J4901" s="487">
        <v>0</v>
      </c>
    </row>
    <row r="4902" spans="1:10" x14ac:dyDescent="0.25">
      <c r="A4902" s="487">
        <v>104016</v>
      </c>
      <c r="B4902" s="6" t="s">
        <v>11075</v>
      </c>
      <c r="C4902" s="6" t="s">
        <v>40</v>
      </c>
      <c r="D4902" s="6" t="s">
        <v>108</v>
      </c>
      <c r="E4902" s="487">
        <v>24.63</v>
      </c>
      <c r="F4902" s="487">
        <v>8.8000000000000007</v>
      </c>
      <c r="G4902" s="487">
        <v>15.83</v>
      </c>
      <c r="H4902" s="487">
        <v>0</v>
      </c>
      <c r="I4902" s="487">
        <v>0</v>
      </c>
      <c r="J4902" s="487">
        <v>0</v>
      </c>
    </row>
    <row r="4903" spans="1:10" x14ac:dyDescent="0.25">
      <c r="A4903" s="487">
        <v>104017</v>
      </c>
      <c r="B4903" s="6" t="s">
        <v>11076</v>
      </c>
      <c r="C4903" s="6" t="s">
        <v>40</v>
      </c>
      <c r="D4903" s="6" t="s">
        <v>108</v>
      </c>
      <c r="E4903" s="487">
        <v>50.42</v>
      </c>
      <c r="F4903" s="487">
        <v>10.36</v>
      </c>
      <c r="G4903" s="487">
        <v>40.06</v>
      </c>
      <c r="H4903" s="487">
        <v>0</v>
      </c>
      <c r="I4903" s="487">
        <v>0</v>
      </c>
      <c r="J4903" s="487">
        <v>0</v>
      </c>
    </row>
    <row r="4904" spans="1:10" x14ac:dyDescent="0.25">
      <c r="A4904" s="487">
        <v>104018</v>
      </c>
      <c r="B4904" s="6" t="s">
        <v>11076</v>
      </c>
      <c r="C4904" s="6" t="s">
        <v>40</v>
      </c>
      <c r="D4904" s="6" t="s">
        <v>108</v>
      </c>
      <c r="E4904" s="487">
        <v>23.49</v>
      </c>
      <c r="F4904" s="487">
        <v>7.87</v>
      </c>
      <c r="G4904" s="487">
        <v>15.62</v>
      </c>
      <c r="H4904" s="487">
        <v>0</v>
      </c>
      <c r="I4904" s="487">
        <v>0</v>
      </c>
      <c r="J4904" s="487">
        <v>0</v>
      </c>
    </row>
    <row r="4905" spans="1:10" x14ac:dyDescent="0.25">
      <c r="A4905" s="487">
        <v>104019</v>
      </c>
      <c r="B4905" s="6" t="s">
        <v>11077</v>
      </c>
      <c r="C4905" s="6" t="s">
        <v>40</v>
      </c>
      <c r="D4905" s="6" t="s">
        <v>108</v>
      </c>
      <c r="E4905" s="487">
        <v>49.08</v>
      </c>
      <c r="F4905" s="487">
        <v>9.26</v>
      </c>
      <c r="G4905" s="487">
        <v>39.82</v>
      </c>
      <c r="H4905" s="487">
        <v>0</v>
      </c>
      <c r="I4905" s="487">
        <v>0</v>
      </c>
      <c r="J4905" s="487">
        <v>0</v>
      </c>
    </row>
    <row r="4906" spans="1:10" x14ac:dyDescent="0.25">
      <c r="A4906" s="487">
        <v>104020</v>
      </c>
      <c r="B4906" s="6" t="s">
        <v>11078</v>
      </c>
      <c r="C4906" s="6" t="s">
        <v>40</v>
      </c>
      <c r="D4906" s="6" t="s">
        <v>108</v>
      </c>
      <c r="E4906" s="487">
        <v>62.2</v>
      </c>
      <c r="F4906" s="487">
        <v>5.85</v>
      </c>
      <c r="G4906" s="487">
        <v>56.35</v>
      </c>
      <c r="H4906" s="487">
        <v>0</v>
      </c>
      <c r="I4906" s="487">
        <v>0</v>
      </c>
      <c r="J4906" s="487">
        <v>0</v>
      </c>
    </row>
    <row r="4907" spans="1:10" x14ac:dyDescent="0.25">
      <c r="A4907" s="487">
        <v>104022</v>
      </c>
      <c r="B4907" s="6" t="s">
        <v>11079</v>
      </c>
      <c r="C4907" s="6" t="s">
        <v>40</v>
      </c>
      <c r="D4907" s="6" t="s">
        <v>108</v>
      </c>
      <c r="E4907" s="487">
        <v>76.989999999999995</v>
      </c>
      <c r="F4907" s="487">
        <v>11.54</v>
      </c>
      <c r="G4907" s="487">
        <v>65.45</v>
      </c>
      <c r="H4907" s="487">
        <v>0</v>
      </c>
      <c r="I4907" s="487">
        <v>0</v>
      </c>
      <c r="J4907" s="487">
        <v>0</v>
      </c>
    </row>
    <row r="4908" spans="1:10" x14ac:dyDescent="0.25">
      <c r="A4908" s="487">
        <v>104023</v>
      </c>
      <c r="B4908" s="6" t="s">
        <v>11080</v>
      </c>
      <c r="C4908" s="6" t="s">
        <v>40</v>
      </c>
      <c r="D4908" s="6" t="s">
        <v>108</v>
      </c>
      <c r="E4908" s="487">
        <v>45.37</v>
      </c>
      <c r="F4908" s="487">
        <v>8.65</v>
      </c>
      <c r="G4908" s="487">
        <v>36.72</v>
      </c>
      <c r="H4908" s="487">
        <v>0</v>
      </c>
      <c r="I4908" s="487">
        <v>0</v>
      </c>
      <c r="J4908" s="487">
        <v>0</v>
      </c>
    </row>
    <row r="4909" spans="1:10" x14ac:dyDescent="0.25">
      <c r="A4909" s="487">
        <v>104024</v>
      </c>
      <c r="B4909" s="6" t="s">
        <v>11081</v>
      </c>
      <c r="C4909" s="6" t="s">
        <v>40</v>
      </c>
      <c r="D4909" s="6" t="s">
        <v>108</v>
      </c>
      <c r="E4909" s="487">
        <v>44.91</v>
      </c>
      <c r="F4909" s="487">
        <v>8.65</v>
      </c>
      <c r="G4909" s="487">
        <v>36.26</v>
      </c>
      <c r="H4909" s="487">
        <v>0</v>
      </c>
      <c r="I4909" s="487">
        <v>0</v>
      </c>
      <c r="J4909" s="487">
        <v>0</v>
      </c>
    </row>
    <row r="4910" spans="1:10" x14ac:dyDescent="0.25">
      <c r="A4910" s="487">
        <v>104025</v>
      </c>
      <c r="B4910" s="6" t="s">
        <v>11082</v>
      </c>
      <c r="C4910" s="6" t="s">
        <v>40</v>
      </c>
      <c r="D4910" s="6" t="s">
        <v>108</v>
      </c>
      <c r="E4910" s="487">
        <v>31.55</v>
      </c>
      <c r="F4910" s="487">
        <v>5.76</v>
      </c>
      <c r="G4910" s="487">
        <v>25.79</v>
      </c>
      <c r="H4910" s="487">
        <v>0</v>
      </c>
      <c r="I4910" s="487">
        <v>0</v>
      </c>
      <c r="J4910" s="487">
        <v>0</v>
      </c>
    </row>
    <row r="4911" spans="1:10" x14ac:dyDescent="0.25">
      <c r="A4911" s="487">
        <v>104026</v>
      </c>
      <c r="B4911" s="6" t="s">
        <v>11083</v>
      </c>
      <c r="C4911" s="6" t="s">
        <v>40</v>
      </c>
      <c r="D4911" s="6" t="s">
        <v>108</v>
      </c>
      <c r="E4911" s="487">
        <v>46.4</v>
      </c>
      <c r="F4911" s="487">
        <v>5.76</v>
      </c>
      <c r="G4911" s="487">
        <v>40.64</v>
      </c>
      <c r="H4911" s="487">
        <v>0</v>
      </c>
      <c r="I4911" s="487">
        <v>0</v>
      </c>
      <c r="J4911" s="487">
        <v>0</v>
      </c>
    </row>
    <row r="4912" spans="1:10" x14ac:dyDescent="0.25">
      <c r="A4912" s="487">
        <v>104027</v>
      </c>
      <c r="B4912" s="6" t="s">
        <v>11084</v>
      </c>
      <c r="C4912" s="6" t="s">
        <v>40</v>
      </c>
      <c r="D4912" s="6" t="s">
        <v>108</v>
      </c>
      <c r="E4912" s="487">
        <v>70.62</v>
      </c>
      <c r="F4912" s="487">
        <v>5.75</v>
      </c>
      <c r="G4912" s="487">
        <v>64.87</v>
      </c>
      <c r="H4912" s="487">
        <v>0</v>
      </c>
      <c r="I4912" s="487">
        <v>0</v>
      </c>
      <c r="J4912" s="487">
        <v>0</v>
      </c>
    </row>
    <row r="4913" spans="1:10" x14ac:dyDescent="0.25">
      <c r="A4913" s="487">
        <v>104028</v>
      </c>
      <c r="B4913" s="6" t="s">
        <v>11085</v>
      </c>
      <c r="C4913" s="6" t="s">
        <v>40</v>
      </c>
      <c r="D4913" s="6" t="s">
        <v>108</v>
      </c>
      <c r="E4913" s="487">
        <v>144.75</v>
      </c>
      <c r="F4913" s="487">
        <v>5.38</v>
      </c>
      <c r="G4913" s="487">
        <v>139.37</v>
      </c>
      <c r="H4913" s="487">
        <v>0</v>
      </c>
      <c r="I4913" s="487">
        <v>0</v>
      </c>
      <c r="J4913" s="487">
        <v>0</v>
      </c>
    </row>
    <row r="4914" spans="1:10" x14ac:dyDescent="0.25">
      <c r="A4914" s="487">
        <v>104029</v>
      </c>
      <c r="B4914" s="6" t="s">
        <v>11086</v>
      </c>
      <c r="C4914" s="6" t="s">
        <v>40</v>
      </c>
      <c r="D4914" s="6" t="s">
        <v>108</v>
      </c>
      <c r="E4914" s="487">
        <v>75.12</v>
      </c>
      <c r="F4914" s="487">
        <v>5.38</v>
      </c>
      <c r="G4914" s="487">
        <v>69.739999999999995</v>
      </c>
      <c r="H4914" s="487">
        <v>0</v>
      </c>
      <c r="I4914" s="487">
        <v>0</v>
      </c>
      <c r="J4914" s="487">
        <v>0</v>
      </c>
    </row>
    <row r="4915" spans="1:10" x14ac:dyDescent="0.25">
      <c r="A4915" s="487">
        <v>104030</v>
      </c>
      <c r="B4915" s="6" t="s">
        <v>11087</v>
      </c>
      <c r="C4915" s="6" t="s">
        <v>40</v>
      </c>
      <c r="D4915" s="6" t="s">
        <v>108</v>
      </c>
      <c r="E4915" s="487">
        <v>68.22</v>
      </c>
      <c r="F4915" s="487">
        <v>10.78</v>
      </c>
      <c r="G4915" s="487">
        <v>57.44</v>
      </c>
      <c r="H4915" s="487">
        <v>0</v>
      </c>
      <c r="I4915" s="487">
        <v>0</v>
      </c>
      <c r="J4915" s="487">
        <v>0</v>
      </c>
    </row>
    <row r="4916" spans="1:10" x14ac:dyDescent="0.25">
      <c r="A4916" s="487">
        <v>104159</v>
      </c>
      <c r="B4916" s="6" t="s">
        <v>11088</v>
      </c>
      <c r="C4916" s="6" t="s">
        <v>40</v>
      </c>
      <c r="D4916" s="6" t="s">
        <v>108</v>
      </c>
      <c r="E4916" s="487">
        <v>40.549999999999997</v>
      </c>
      <c r="F4916" s="487">
        <v>5.54</v>
      </c>
      <c r="G4916" s="487">
        <v>35.01</v>
      </c>
      <c r="H4916" s="487">
        <v>0</v>
      </c>
      <c r="I4916" s="487">
        <v>0</v>
      </c>
      <c r="J4916" s="487">
        <v>0</v>
      </c>
    </row>
    <row r="4917" spans="1:10" x14ac:dyDescent="0.25">
      <c r="A4917" s="487">
        <v>104167</v>
      </c>
      <c r="B4917" s="6" t="s">
        <v>11089</v>
      </c>
      <c r="C4917" s="6" t="s">
        <v>40</v>
      </c>
      <c r="D4917" s="6" t="s">
        <v>108</v>
      </c>
      <c r="E4917" s="487">
        <v>134.86000000000001</v>
      </c>
      <c r="F4917" s="487">
        <v>11.28</v>
      </c>
      <c r="G4917" s="487">
        <v>123.58</v>
      </c>
      <c r="H4917" s="487">
        <v>0</v>
      </c>
      <c r="I4917" s="487">
        <v>0</v>
      </c>
      <c r="J4917" s="487">
        <v>0</v>
      </c>
    </row>
    <row r="4918" spans="1:10" x14ac:dyDescent="0.25">
      <c r="A4918" s="487">
        <v>104168</v>
      </c>
      <c r="B4918" s="6" t="s">
        <v>11090</v>
      </c>
      <c r="C4918" s="6" t="s">
        <v>40</v>
      </c>
      <c r="D4918" s="6" t="s">
        <v>108</v>
      </c>
      <c r="E4918" s="487">
        <v>131.27000000000001</v>
      </c>
      <c r="F4918" s="487">
        <v>11.28</v>
      </c>
      <c r="G4918" s="487">
        <v>119.99</v>
      </c>
      <c r="H4918" s="487">
        <v>0</v>
      </c>
      <c r="I4918" s="487">
        <v>0</v>
      </c>
      <c r="J4918" s="487">
        <v>0</v>
      </c>
    </row>
    <row r="4919" spans="1:10" x14ac:dyDescent="0.25">
      <c r="A4919" s="487">
        <v>104169</v>
      </c>
      <c r="B4919" s="6" t="s">
        <v>11091</v>
      </c>
      <c r="C4919" s="6" t="s">
        <v>40</v>
      </c>
      <c r="D4919" s="6" t="s">
        <v>108</v>
      </c>
      <c r="E4919" s="487">
        <v>162.84</v>
      </c>
      <c r="F4919" s="487">
        <v>11.28</v>
      </c>
      <c r="G4919" s="487">
        <v>151.56</v>
      </c>
      <c r="H4919" s="487">
        <v>0</v>
      </c>
      <c r="I4919" s="487">
        <v>0</v>
      </c>
      <c r="J4919" s="487">
        <v>0</v>
      </c>
    </row>
    <row r="4920" spans="1:10" x14ac:dyDescent="0.25">
      <c r="A4920" s="487">
        <v>104170</v>
      </c>
      <c r="B4920" s="6" t="s">
        <v>11092</v>
      </c>
      <c r="C4920" s="6" t="s">
        <v>40</v>
      </c>
      <c r="D4920" s="6" t="s">
        <v>108</v>
      </c>
      <c r="E4920" s="487">
        <v>76.790000000000006</v>
      </c>
      <c r="F4920" s="487">
        <v>7.51</v>
      </c>
      <c r="G4920" s="487">
        <v>69.28</v>
      </c>
      <c r="H4920" s="487">
        <v>0</v>
      </c>
      <c r="I4920" s="487">
        <v>0</v>
      </c>
      <c r="J4920" s="487">
        <v>0</v>
      </c>
    </row>
    <row r="4921" spans="1:10" x14ac:dyDescent="0.25">
      <c r="A4921" s="487">
        <v>104171</v>
      </c>
      <c r="B4921" s="6" t="s">
        <v>11093</v>
      </c>
      <c r="C4921" s="6" t="s">
        <v>40</v>
      </c>
      <c r="D4921" s="6" t="s">
        <v>108</v>
      </c>
      <c r="E4921" s="487">
        <v>106.34</v>
      </c>
      <c r="F4921" s="487">
        <v>7.51</v>
      </c>
      <c r="G4921" s="487">
        <v>98.83</v>
      </c>
      <c r="H4921" s="487">
        <v>0</v>
      </c>
      <c r="I4921" s="487">
        <v>0</v>
      </c>
      <c r="J4921" s="487">
        <v>0</v>
      </c>
    </row>
    <row r="4922" spans="1:10" x14ac:dyDescent="0.25">
      <c r="A4922" s="487">
        <v>104172</v>
      </c>
      <c r="B4922" s="6" t="s">
        <v>11094</v>
      </c>
      <c r="C4922" s="6" t="s">
        <v>40</v>
      </c>
      <c r="D4922" s="6" t="s">
        <v>108</v>
      </c>
      <c r="E4922" s="487">
        <v>304.77</v>
      </c>
      <c r="F4922" s="487">
        <v>7.51</v>
      </c>
      <c r="G4922" s="487">
        <v>297.26</v>
      </c>
      <c r="H4922" s="487">
        <v>0</v>
      </c>
      <c r="I4922" s="487">
        <v>0</v>
      </c>
      <c r="J4922" s="487">
        <v>0</v>
      </c>
    </row>
    <row r="4923" spans="1:10" x14ac:dyDescent="0.25">
      <c r="A4923" s="487">
        <v>104173</v>
      </c>
      <c r="B4923" s="6" t="s">
        <v>11095</v>
      </c>
      <c r="C4923" s="6" t="s">
        <v>40</v>
      </c>
      <c r="D4923" s="6" t="s">
        <v>108</v>
      </c>
      <c r="E4923" s="487">
        <v>93.44</v>
      </c>
      <c r="F4923" s="487">
        <v>6.57</v>
      </c>
      <c r="G4923" s="487">
        <v>86.87</v>
      </c>
      <c r="H4923" s="487">
        <v>0</v>
      </c>
      <c r="I4923" s="487">
        <v>0</v>
      </c>
      <c r="J4923" s="487">
        <v>0</v>
      </c>
    </row>
    <row r="4924" spans="1:10" x14ac:dyDescent="0.25">
      <c r="A4924" s="487">
        <v>104174</v>
      </c>
      <c r="B4924" s="6" t="s">
        <v>11096</v>
      </c>
      <c r="C4924" s="6" t="s">
        <v>40</v>
      </c>
      <c r="D4924" s="6" t="s">
        <v>108</v>
      </c>
      <c r="E4924" s="487">
        <v>208.52</v>
      </c>
      <c r="F4924" s="487">
        <v>13.78</v>
      </c>
      <c r="G4924" s="487">
        <v>194.74</v>
      </c>
      <c r="H4924" s="487">
        <v>0</v>
      </c>
      <c r="I4924" s="487">
        <v>0</v>
      </c>
      <c r="J4924" s="487">
        <v>0</v>
      </c>
    </row>
    <row r="4925" spans="1:10" x14ac:dyDescent="0.25">
      <c r="A4925" s="487">
        <v>104175</v>
      </c>
      <c r="B4925" s="6" t="s">
        <v>11097</v>
      </c>
      <c r="C4925" s="6" t="s">
        <v>40</v>
      </c>
      <c r="D4925" s="6" t="s">
        <v>108</v>
      </c>
      <c r="E4925" s="487">
        <v>154.56</v>
      </c>
      <c r="F4925" s="487">
        <v>13.78</v>
      </c>
      <c r="G4925" s="487">
        <v>140.78</v>
      </c>
      <c r="H4925" s="487">
        <v>0</v>
      </c>
      <c r="I4925" s="487">
        <v>0</v>
      </c>
      <c r="J4925" s="487">
        <v>0</v>
      </c>
    </row>
    <row r="4926" spans="1:10" x14ac:dyDescent="0.25">
      <c r="A4926" s="487">
        <v>104176</v>
      </c>
      <c r="B4926" s="6" t="s">
        <v>11098</v>
      </c>
      <c r="C4926" s="6" t="s">
        <v>40</v>
      </c>
      <c r="D4926" s="6" t="s">
        <v>108</v>
      </c>
      <c r="E4926" s="487">
        <v>276.93</v>
      </c>
      <c r="F4926" s="487">
        <v>15.03</v>
      </c>
      <c r="G4926" s="487">
        <v>261.89999999999998</v>
      </c>
      <c r="H4926" s="487">
        <v>0</v>
      </c>
      <c r="I4926" s="487">
        <v>0</v>
      </c>
      <c r="J4926" s="487">
        <v>0</v>
      </c>
    </row>
    <row r="4927" spans="1:10" x14ac:dyDescent="0.25">
      <c r="A4927" s="487">
        <v>104177</v>
      </c>
      <c r="B4927" s="6" t="s">
        <v>11099</v>
      </c>
      <c r="C4927" s="6" t="s">
        <v>40</v>
      </c>
      <c r="D4927" s="6" t="s">
        <v>108</v>
      </c>
      <c r="E4927" s="487">
        <v>200.39</v>
      </c>
      <c r="F4927" s="487">
        <v>15.03</v>
      </c>
      <c r="G4927" s="487">
        <v>185.36</v>
      </c>
      <c r="H4927" s="487">
        <v>0</v>
      </c>
      <c r="I4927" s="487">
        <v>0</v>
      </c>
      <c r="J4927" s="487">
        <v>0</v>
      </c>
    </row>
    <row r="4928" spans="1:10" x14ac:dyDescent="0.25">
      <c r="A4928" s="487">
        <v>104178</v>
      </c>
      <c r="B4928" s="6" t="s">
        <v>11100</v>
      </c>
      <c r="C4928" s="6" t="s">
        <v>40</v>
      </c>
      <c r="D4928" s="6" t="s">
        <v>108</v>
      </c>
      <c r="E4928" s="487">
        <v>23.86</v>
      </c>
      <c r="F4928" s="487">
        <v>2.81</v>
      </c>
      <c r="G4928" s="487">
        <v>21.05</v>
      </c>
      <c r="H4928" s="487">
        <v>0</v>
      </c>
      <c r="I4928" s="487">
        <v>0</v>
      </c>
      <c r="J4928" s="487">
        <v>0</v>
      </c>
    </row>
    <row r="4929" spans="1:10" x14ac:dyDescent="0.25">
      <c r="A4929" s="487">
        <v>104179</v>
      </c>
      <c r="B4929" s="6" t="s">
        <v>11101</v>
      </c>
      <c r="C4929" s="6" t="s">
        <v>40</v>
      </c>
      <c r="D4929" s="6" t="s">
        <v>108</v>
      </c>
      <c r="E4929" s="487">
        <v>92.21</v>
      </c>
      <c r="F4929" s="487">
        <v>3.75</v>
      </c>
      <c r="G4929" s="487">
        <v>88.46</v>
      </c>
      <c r="H4929" s="487">
        <v>0</v>
      </c>
      <c r="I4929" s="487">
        <v>0</v>
      </c>
      <c r="J4929" s="487">
        <v>0</v>
      </c>
    </row>
    <row r="4930" spans="1:10" x14ac:dyDescent="0.25">
      <c r="A4930" s="487">
        <v>104191</v>
      </c>
      <c r="B4930" s="6" t="s">
        <v>11102</v>
      </c>
      <c r="C4930" s="6" t="s">
        <v>40</v>
      </c>
      <c r="D4930" s="6" t="s">
        <v>108</v>
      </c>
      <c r="E4930" s="487">
        <v>10.61</v>
      </c>
      <c r="F4930" s="487">
        <v>5.39</v>
      </c>
      <c r="G4930" s="487">
        <v>5.18</v>
      </c>
      <c r="H4930" s="487">
        <v>0</v>
      </c>
      <c r="I4930" s="487">
        <v>0</v>
      </c>
      <c r="J4930" s="487">
        <v>0.04</v>
      </c>
    </row>
    <row r="4931" spans="1:10" x14ac:dyDescent="0.25">
      <c r="A4931" s="487">
        <v>104192</v>
      </c>
      <c r="B4931" s="6" t="s">
        <v>11103</v>
      </c>
      <c r="C4931" s="6" t="s">
        <v>40</v>
      </c>
      <c r="D4931" s="6" t="s">
        <v>108</v>
      </c>
      <c r="E4931" s="487">
        <v>29.2</v>
      </c>
      <c r="F4931" s="487">
        <v>10.7</v>
      </c>
      <c r="G4931" s="487">
        <v>18.39</v>
      </c>
      <c r="H4931" s="487">
        <v>0.02</v>
      </c>
      <c r="I4931" s="487">
        <v>0</v>
      </c>
      <c r="J4931" s="487">
        <v>0.09</v>
      </c>
    </row>
    <row r="4932" spans="1:10" x14ac:dyDescent="0.25">
      <c r="A4932" s="487">
        <v>104193</v>
      </c>
      <c r="B4932" s="6" t="s">
        <v>11104</v>
      </c>
      <c r="C4932" s="6" t="s">
        <v>40</v>
      </c>
      <c r="D4932" s="6" t="s">
        <v>108</v>
      </c>
      <c r="E4932" s="487">
        <v>165.27</v>
      </c>
      <c r="F4932" s="487">
        <v>22.82</v>
      </c>
      <c r="G4932" s="487">
        <v>142.1</v>
      </c>
      <c r="H4932" s="487">
        <v>7.0000000000000007E-2</v>
      </c>
      <c r="I4932" s="487">
        <v>0</v>
      </c>
      <c r="J4932" s="487">
        <v>0.28000000000000003</v>
      </c>
    </row>
    <row r="4933" spans="1:10" x14ac:dyDescent="0.25">
      <c r="A4933" s="487">
        <v>104196</v>
      </c>
      <c r="B4933" s="6" t="s">
        <v>11105</v>
      </c>
      <c r="C4933" s="6" t="s">
        <v>40</v>
      </c>
      <c r="D4933" s="6" t="s">
        <v>108</v>
      </c>
      <c r="E4933" s="487">
        <v>15.97</v>
      </c>
      <c r="F4933" s="487">
        <v>4.74</v>
      </c>
      <c r="G4933" s="487">
        <v>11.19</v>
      </c>
      <c r="H4933" s="487">
        <v>0</v>
      </c>
      <c r="I4933" s="487">
        <v>0</v>
      </c>
      <c r="J4933" s="487">
        <v>0.04</v>
      </c>
    </row>
    <row r="4934" spans="1:10" x14ac:dyDescent="0.25">
      <c r="A4934" s="487">
        <v>104197</v>
      </c>
      <c r="B4934" s="6" t="s">
        <v>11106</v>
      </c>
      <c r="C4934" s="6" t="s">
        <v>40</v>
      </c>
      <c r="D4934" s="6" t="s">
        <v>108</v>
      </c>
      <c r="E4934" s="487">
        <v>30.23</v>
      </c>
      <c r="F4934" s="487">
        <v>11.3</v>
      </c>
      <c r="G4934" s="487">
        <v>18.809999999999999</v>
      </c>
      <c r="H4934" s="487">
        <v>0.02</v>
      </c>
      <c r="I4934" s="487">
        <v>0</v>
      </c>
      <c r="J4934" s="487">
        <v>0.1</v>
      </c>
    </row>
    <row r="4935" spans="1:10" x14ac:dyDescent="0.25">
      <c r="A4935" s="487">
        <v>104198</v>
      </c>
      <c r="B4935" s="6" t="s">
        <v>11107</v>
      </c>
      <c r="C4935" s="6" t="s">
        <v>40</v>
      </c>
      <c r="D4935" s="6" t="s">
        <v>108</v>
      </c>
      <c r="E4935" s="487">
        <v>7.93</v>
      </c>
      <c r="F4935" s="487">
        <v>4.7699999999999996</v>
      </c>
      <c r="G4935" s="487">
        <v>3.12</v>
      </c>
      <c r="H4935" s="487">
        <v>0</v>
      </c>
      <c r="I4935" s="487">
        <v>0</v>
      </c>
      <c r="J4935" s="487">
        <v>0.04</v>
      </c>
    </row>
    <row r="4936" spans="1:10" x14ac:dyDescent="0.25">
      <c r="A4936" s="487">
        <v>104199</v>
      </c>
      <c r="B4936" s="6" t="s">
        <v>11108</v>
      </c>
      <c r="C4936" s="6" t="s">
        <v>40</v>
      </c>
      <c r="D4936" s="6" t="s">
        <v>108</v>
      </c>
      <c r="E4936" s="487">
        <v>7.7</v>
      </c>
      <c r="F4936" s="487">
        <v>4.7699999999999996</v>
      </c>
      <c r="G4936" s="487">
        <v>2.89</v>
      </c>
      <c r="H4936" s="487">
        <v>0</v>
      </c>
      <c r="I4936" s="487">
        <v>0</v>
      </c>
      <c r="J4936" s="487">
        <v>0.04</v>
      </c>
    </row>
    <row r="4937" spans="1:10" x14ac:dyDescent="0.25">
      <c r="A4937" s="487">
        <v>104200</v>
      </c>
      <c r="B4937" s="6" t="s">
        <v>11109</v>
      </c>
      <c r="C4937" s="6" t="s">
        <v>40</v>
      </c>
      <c r="D4937" s="6" t="s">
        <v>108</v>
      </c>
      <c r="E4937" s="487">
        <v>6.24</v>
      </c>
      <c r="F4937" s="487">
        <v>3.19</v>
      </c>
      <c r="G4937" s="487">
        <v>3.03</v>
      </c>
      <c r="H4937" s="487">
        <v>0</v>
      </c>
      <c r="I4937" s="487">
        <v>0</v>
      </c>
      <c r="J4937" s="487">
        <v>0.02</v>
      </c>
    </row>
    <row r="4938" spans="1:10" x14ac:dyDescent="0.25">
      <c r="A4938" s="487">
        <v>104201</v>
      </c>
      <c r="B4938" s="6" t="s">
        <v>11110</v>
      </c>
      <c r="C4938" s="6" t="s">
        <v>40</v>
      </c>
      <c r="D4938" s="6" t="s">
        <v>108</v>
      </c>
      <c r="E4938" s="487">
        <v>19.760000000000002</v>
      </c>
      <c r="F4938" s="487">
        <v>6.34</v>
      </c>
      <c r="G4938" s="487">
        <v>13.37</v>
      </c>
      <c r="H4938" s="487">
        <v>0</v>
      </c>
      <c r="I4938" s="487">
        <v>0</v>
      </c>
      <c r="J4938" s="487">
        <v>0.05</v>
      </c>
    </row>
    <row r="4939" spans="1:10" x14ac:dyDescent="0.25">
      <c r="A4939" s="487">
        <v>104202</v>
      </c>
      <c r="B4939" s="6" t="s">
        <v>11111</v>
      </c>
      <c r="C4939" s="6" t="s">
        <v>40</v>
      </c>
      <c r="D4939" s="6" t="s">
        <v>108</v>
      </c>
      <c r="E4939" s="487">
        <v>11.36</v>
      </c>
      <c r="F4939" s="487">
        <v>6.36</v>
      </c>
      <c r="G4939" s="487">
        <v>4.95</v>
      </c>
      <c r="H4939" s="487">
        <v>0</v>
      </c>
      <c r="I4939" s="487">
        <v>0</v>
      </c>
      <c r="J4939" s="487">
        <v>0.05</v>
      </c>
    </row>
    <row r="4940" spans="1:10" x14ac:dyDescent="0.25">
      <c r="A4940" s="487">
        <v>104317</v>
      </c>
      <c r="B4940" s="6" t="s">
        <v>11112</v>
      </c>
      <c r="C4940" s="6" t="s">
        <v>40</v>
      </c>
      <c r="D4940" s="6" t="s">
        <v>108</v>
      </c>
      <c r="E4940" s="487">
        <v>7.16</v>
      </c>
      <c r="F4940" s="487">
        <v>4.5999999999999996</v>
      </c>
      <c r="G4940" s="487">
        <v>2.56</v>
      </c>
      <c r="H4940" s="487">
        <v>0</v>
      </c>
      <c r="I4940" s="487">
        <v>0</v>
      </c>
      <c r="J4940" s="487">
        <v>0</v>
      </c>
    </row>
    <row r="4941" spans="1:10" x14ac:dyDescent="0.25">
      <c r="A4941" s="487">
        <v>104318</v>
      </c>
      <c r="B4941" s="6" t="s">
        <v>11113</v>
      </c>
      <c r="C4941" s="6" t="s">
        <v>40</v>
      </c>
      <c r="D4941" s="6" t="s">
        <v>108</v>
      </c>
      <c r="E4941" s="487">
        <v>7.76</v>
      </c>
      <c r="F4941" s="487">
        <v>4.5999999999999996</v>
      </c>
      <c r="G4941" s="487">
        <v>3.16</v>
      </c>
      <c r="H4941" s="487">
        <v>0</v>
      </c>
      <c r="I4941" s="487">
        <v>0</v>
      </c>
      <c r="J4941" s="487">
        <v>0</v>
      </c>
    </row>
    <row r="4942" spans="1:10" x14ac:dyDescent="0.25">
      <c r="A4942" s="487">
        <v>104319</v>
      </c>
      <c r="B4942" s="6" t="s">
        <v>11114</v>
      </c>
      <c r="C4942" s="6" t="s">
        <v>40</v>
      </c>
      <c r="D4942" s="6" t="s">
        <v>108</v>
      </c>
      <c r="E4942" s="487">
        <v>10.58</v>
      </c>
      <c r="F4942" s="487">
        <v>5.15</v>
      </c>
      <c r="G4942" s="487">
        <v>5.43</v>
      </c>
      <c r="H4942" s="487">
        <v>0</v>
      </c>
      <c r="I4942" s="487">
        <v>0</v>
      </c>
      <c r="J4942" s="487">
        <v>0</v>
      </c>
    </row>
    <row r="4943" spans="1:10" x14ac:dyDescent="0.25">
      <c r="A4943" s="487">
        <v>104320</v>
      </c>
      <c r="B4943" s="6" t="s">
        <v>11115</v>
      </c>
      <c r="C4943" s="6" t="s">
        <v>40</v>
      </c>
      <c r="D4943" s="6" t="s">
        <v>108</v>
      </c>
      <c r="E4943" s="487">
        <v>12.5</v>
      </c>
      <c r="F4943" s="487">
        <v>5.14</v>
      </c>
      <c r="G4943" s="487">
        <v>7.36</v>
      </c>
      <c r="H4943" s="487">
        <v>0</v>
      </c>
      <c r="I4943" s="487">
        <v>0</v>
      </c>
      <c r="J4943" s="487">
        <v>0</v>
      </c>
    </row>
    <row r="4944" spans="1:10" x14ac:dyDescent="0.25">
      <c r="A4944" s="487">
        <v>104321</v>
      </c>
      <c r="B4944" s="6" t="s">
        <v>11116</v>
      </c>
      <c r="C4944" s="6" t="s">
        <v>40</v>
      </c>
      <c r="D4944" s="6" t="s">
        <v>108</v>
      </c>
      <c r="E4944" s="487">
        <v>5.5</v>
      </c>
      <c r="F4944" s="487">
        <v>3.07</v>
      </c>
      <c r="G4944" s="487">
        <v>2.4300000000000002</v>
      </c>
      <c r="H4944" s="487">
        <v>0</v>
      </c>
      <c r="I4944" s="487">
        <v>0</v>
      </c>
      <c r="J4944" s="487">
        <v>0</v>
      </c>
    </row>
    <row r="4945" spans="1:10" x14ac:dyDescent="0.25">
      <c r="A4945" s="487">
        <v>104322</v>
      </c>
      <c r="B4945" s="6" t="s">
        <v>11117</v>
      </c>
      <c r="C4945" s="6" t="s">
        <v>40</v>
      </c>
      <c r="D4945" s="6" t="s">
        <v>108</v>
      </c>
      <c r="E4945" s="487">
        <v>8.01</v>
      </c>
      <c r="F4945" s="487">
        <v>3.43</v>
      </c>
      <c r="G4945" s="487">
        <v>4.58</v>
      </c>
      <c r="H4945" s="487">
        <v>0</v>
      </c>
      <c r="I4945" s="487">
        <v>0</v>
      </c>
      <c r="J4945" s="487">
        <v>0</v>
      </c>
    </row>
    <row r="4946" spans="1:10" x14ac:dyDescent="0.25">
      <c r="A4946" s="487">
        <v>104323</v>
      </c>
      <c r="B4946" s="6" t="s">
        <v>11118</v>
      </c>
      <c r="C4946" s="6" t="s">
        <v>40</v>
      </c>
      <c r="D4946" s="6" t="s">
        <v>108</v>
      </c>
      <c r="E4946" s="487">
        <v>10.01</v>
      </c>
      <c r="F4946" s="487">
        <v>6.12</v>
      </c>
      <c r="G4946" s="487">
        <v>3.89</v>
      </c>
      <c r="H4946" s="487">
        <v>0</v>
      </c>
      <c r="I4946" s="487">
        <v>0</v>
      </c>
      <c r="J4946" s="487">
        <v>0</v>
      </c>
    </row>
    <row r="4947" spans="1:10" x14ac:dyDescent="0.25">
      <c r="A4947" s="487">
        <v>104324</v>
      </c>
      <c r="B4947" s="6" t="s">
        <v>11119</v>
      </c>
      <c r="C4947" s="6" t="s">
        <v>40</v>
      </c>
      <c r="D4947" s="6" t="s">
        <v>108</v>
      </c>
      <c r="E4947" s="487">
        <v>14.98</v>
      </c>
      <c r="F4947" s="487">
        <v>6.84</v>
      </c>
      <c r="G4947" s="487">
        <v>8.14</v>
      </c>
      <c r="H4947" s="487">
        <v>0</v>
      </c>
      <c r="I4947" s="487">
        <v>0</v>
      </c>
      <c r="J4947" s="487">
        <v>0</v>
      </c>
    </row>
    <row r="4948" spans="1:10" x14ac:dyDescent="0.25">
      <c r="A4948" s="487">
        <v>104341</v>
      </c>
      <c r="B4948" s="6" t="s">
        <v>11120</v>
      </c>
      <c r="C4948" s="6" t="s">
        <v>40</v>
      </c>
      <c r="D4948" s="6" t="s">
        <v>108</v>
      </c>
      <c r="E4948" s="487">
        <v>11.86</v>
      </c>
      <c r="F4948" s="487">
        <v>3.83</v>
      </c>
      <c r="G4948" s="487">
        <v>8.0299999999999994</v>
      </c>
      <c r="H4948" s="487">
        <v>0</v>
      </c>
      <c r="I4948" s="487">
        <v>0</v>
      </c>
      <c r="J4948" s="487">
        <v>0</v>
      </c>
    </row>
    <row r="4949" spans="1:10" x14ac:dyDescent="0.25">
      <c r="A4949" s="487">
        <v>104343</v>
      </c>
      <c r="B4949" s="6" t="s">
        <v>11121</v>
      </c>
      <c r="C4949" s="6" t="s">
        <v>40</v>
      </c>
      <c r="D4949" s="6" t="s">
        <v>108</v>
      </c>
      <c r="E4949" s="487">
        <v>37.21</v>
      </c>
      <c r="F4949" s="487">
        <v>9.0299999999999994</v>
      </c>
      <c r="G4949" s="487">
        <v>28.18</v>
      </c>
      <c r="H4949" s="487">
        <v>0</v>
      </c>
      <c r="I4949" s="487">
        <v>0</v>
      </c>
      <c r="J4949" s="487">
        <v>0</v>
      </c>
    </row>
    <row r="4950" spans="1:10" x14ac:dyDescent="0.25">
      <c r="A4950" s="487">
        <v>104344</v>
      </c>
      <c r="B4950" s="6" t="s">
        <v>11122</v>
      </c>
      <c r="C4950" s="6" t="s">
        <v>40</v>
      </c>
      <c r="D4950" s="6" t="s">
        <v>108</v>
      </c>
      <c r="E4950" s="487">
        <v>44.73</v>
      </c>
      <c r="F4950" s="487">
        <v>10.09</v>
      </c>
      <c r="G4950" s="487">
        <v>34.64</v>
      </c>
      <c r="H4950" s="487">
        <v>0</v>
      </c>
      <c r="I4950" s="487">
        <v>0</v>
      </c>
      <c r="J4950" s="487">
        <v>0</v>
      </c>
    </row>
    <row r="4951" spans="1:10" x14ac:dyDescent="0.25">
      <c r="A4951" s="487">
        <v>104345</v>
      </c>
      <c r="B4951" s="6" t="s">
        <v>11123</v>
      </c>
      <c r="C4951" s="6" t="s">
        <v>40</v>
      </c>
      <c r="D4951" s="6" t="s">
        <v>108</v>
      </c>
      <c r="E4951" s="487">
        <v>47.1</v>
      </c>
      <c r="F4951" s="487">
        <v>10.08</v>
      </c>
      <c r="G4951" s="487">
        <v>37.020000000000003</v>
      </c>
      <c r="H4951" s="487">
        <v>0</v>
      </c>
      <c r="I4951" s="487">
        <v>0</v>
      </c>
      <c r="J4951" s="487">
        <v>0</v>
      </c>
    </row>
    <row r="4952" spans="1:10" x14ac:dyDescent="0.25">
      <c r="A4952" s="487">
        <v>104346</v>
      </c>
      <c r="B4952" s="6" t="s">
        <v>11124</v>
      </c>
      <c r="C4952" s="6" t="s">
        <v>40</v>
      </c>
      <c r="D4952" s="6" t="s">
        <v>108</v>
      </c>
      <c r="E4952" s="487">
        <v>49.53</v>
      </c>
      <c r="F4952" s="487">
        <v>10.61</v>
      </c>
      <c r="G4952" s="487">
        <v>38.92</v>
      </c>
      <c r="H4952" s="487">
        <v>0</v>
      </c>
      <c r="I4952" s="487">
        <v>0</v>
      </c>
      <c r="J4952" s="487">
        <v>0</v>
      </c>
    </row>
    <row r="4953" spans="1:10" x14ac:dyDescent="0.25">
      <c r="A4953" s="487">
        <v>104347</v>
      </c>
      <c r="B4953" s="6" t="s">
        <v>11125</v>
      </c>
      <c r="C4953" s="6" t="s">
        <v>40</v>
      </c>
      <c r="D4953" s="6" t="s">
        <v>108</v>
      </c>
      <c r="E4953" s="487">
        <v>52.59</v>
      </c>
      <c r="F4953" s="487">
        <v>10.61</v>
      </c>
      <c r="G4953" s="487">
        <v>41.98</v>
      </c>
      <c r="H4953" s="487">
        <v>0</v>
      </c>
      <c r="I4953" s="487">
        <v>0</v>
      </c>
      <c r="J4953" s="487">
        <v>0</v>
      </c>
    </row>
    <row r="4954" spans="1:10" x14ac:dyDescent="0.25">
      <c r="A4954" s="487">
        <v>104348</v>
      </c>
      <c r="B4954" s="6" t="s">
        <v>11126</v>
      </c>
      <c r="C4954" s="6" t="s">
        <v>40</v>
      </c>
      <c r="D4954" s="6" t="s">
        <v>108</v>
      </c>
      <c r="E4954" s="487">
        <v>12.51</v>
      </c>
      <c r="F4954" s="487">
        <v>0.48</v>
      </c>
      <c r="G4954" s="487">
        <v>12.03</v>
      </c>
      <c r="H4954" s="487">
        <v>0</v>
      </c>
      <c r="I4954" s="487">
        <v>0</v>
      </c>
      <c r="J4954" s="487">
        <v>0</v>
      </c>
    </row>
    <row r="4955" spans="1:10" x14ac:dyDescent="0.25">
      <c r="A4955" s="487">
        <v>104350</v>
      </c>
      <c r="B4955" s="6" t="s">
        <v>11127</v>
      </c>
      <c r="C4955" s="6" t="s">
        <v>40</v>
      </c>
      <c r="D4955" s="6" t="s">
        <v>108</v>
      </c>
      <c r="E4955" s="487">
        <v>32.9</v>
      </c>
      <c r="F4955" s="487">
        <v>5.51</v>
      </c>
      <c r="G4955" s="487">
        <v>27.39</v>
      </c>
      <c r="H4955" s="487">
        <v>0</v>
      </c>
      <c r="I4955" s="487">
        <v>0</v>
      </c>
      <c r="J4955" s="487">
        <v>0</v>
      </c>
    </row>
    <row r="4956" spans="1:10" x14ac:dyDescent="0.25">
      <c r="A4956" s="487">
        <v>104351</v>
      </c>
      <c r="B4956" s="6" t="s">
        <v>11128</v>
      </c>
      <c r="C4956" s="6" t="s">
        <v>40</v>
      </c>
      <c r="D4956" s="6" t="s">
        <v>108</v>
      </c>
      <c r="E4956" s="487">
        <v>25.75</v>
      </c>
      <c r="F4956" s="487">
        <v>1.79</v>
      </c>
      <c r="G4956" s="487">
        <v>23.96</v>
      </c>
      <c r="H4956" s="487">
        <v>0</v>
      </c>
      <c r="I4956" s="487">
        <v>0</v>
      </c>
      <c r="J4956" s="487">
        <v>0</v>
      </c>
    </row>
    <row r="4957" spans="1:10" x14ac:dyDescent="0.25">
      <c r="A4957" s="487">
        <v>104352</v>
      </c>
      <c r="B4957" s="6" t="s">
        <v>11129</v>
      </c>
      <c r="C4957" s="6" t="s">
        <v>40</v>
      </c>
      <c r="D4957" s="6" t="s">
        <v>108</v>
      </c>
      <c r="E4957" s="487">
        <v>43.44</v>
      </c>
      <c r="F4957" s="487">
        <v>9.0299999999999994</v>
      </c>
      <c r="G4957" s="487">
        <v>34.409999999999997</v>
      </c>
      <c r="H4957" s="487">
        <v>0</v>
      </c>
      <c r="I4957" s="487">
        <v>0</v>
      </c>
      <c r="J4957" s="487">
        <v>0</v>
      </c>
    </row>
    <row r="4958" spans="1:10" x14ac:dyDescent="0.25">
      <c r="A4958" s="487">
        <v>104353</v>
      </c>
      <c r="B4958" s="6" t="s">
        <v>11130</v>
      </c>
      <c r="C4958" s="6" t="s">
        <v>40</v>
      </c>
      <c r="D4958" s="6" t="s">
        <v>108</v>
      </c>
      <c r="E4958" s="487">
        <v>45.81</v>
      </c>
      <c r="F4958" s="487">
        <v>9.0299999999999994</v>
      </c>
      <c r="G4958" s="487">
        <v>36.78</v>
      </c>
      <c r="H4958" s="487">
        <v>0</v>
      </c>
      <c r="I4958" s="487">
        <v>0</v>
      </c>
      <c r="J4958" s="487">
        <v>0</v>
      </c>
    </row>
    <row r="4959" spans="1:10" x14ac:dyDescent="0.25">
      <c r="A4959" s="487">
        <v>104354</v>
      </c>
      <c r="B4959" s="6" t="s">
        <v>11131</v>
      </c>
      <c r="C4959" s="6" t="s">
        <v>40</v>
      </c>
      <c r="D4959" s="6" t="s">
        <v>108</v>
      </c>
      <c r="E4959" s="487">
        <v>49.76</v>
      </c>
      <c r="F4959" s="487">
        <v>10.79</v>
      </c>
      <c r="G4959" s="487">
        <v>38.97</v>
      </c>
      <c r="H4959" s="487">
        <v>0</v>
      </c>
      <c r="I4959" s="487">
        <v>0</v>
      </c>
      <c r="J4959" s="487">
        <v>0</v>
      </c>
    </row>
    <row r="4960" spans="1:10" x14ac:dyDescent="0.25">
      <c r="A4960" s="487">
        <v>104355</v>
      </c>
      <c r="B4960" s="6" t="s">
        <v>11132</v>
      </c>
      <c r="C4960" s="6" t="s">
        <v>40</v>
      </c>
      <c r="D4960" s="6" t="s">
        <v>108</v>
      </c>
      <c r="E4960" s="487">
        <v>52.82</v>
      </c>
      <c r="F4960" s="487">
        <v>10.79</v>
      </c>
      <c r="G4960" s="487">
        <v>42.03</v>
      </c>
      <c r="H4960" s="487">
        <v>0</v>
      </c>
      <c r="I4960" s="487">
        <v>0</v>
      </c>
      <c r="J4960" s="487">
        <v>0</v>
      </c>
    </row>
    <row r="4961" spans="1:10" x14ac:dyDescent="0.25">
      <c r="A4961" s="487">
        <v>104356</v>
      </c>
      <c r="B4961" s="6" t="s">
        <v>11133</v>
      </c>
      <c r="C4961" s="6" t="s">
        <v>40</v>
      </c>
      <c r="D4961" s="6" t="s">
        <v>108</v>
      </c>
      <c r="E4961" s="487">
        <v>34.07</v>
      </c>
      <c r="F4961" s="487">
        <v>3.13</v>
      </c>
      <c r="G4961" s="487">
        <v>30.94</v>
      </c>
      <c r="H4961" s="487">
        <v>0</v>
      </c>
      <c r="I4961" s="487">
        <v>0</v>
      </c>
      <c r="J4961" s="487">
        <v>0</v>
      </c>
    </row>
    <row r="4962" spans="1:10" x14ac:dyDescent="0.25">
      <c r="A4962" s="487">
        <v>104357</v>
      </c>
      <c r="B4962" s="6" t="s">
        <v>11134</v>
      </c>
      <c r="C4962" s="6" t="s">
        <v>40</v>
      </c>
      <c r="D4962" s="6" t="s">
        <v>108</v>
      </c>
      <c r="E4962" s="487">
        <v>21.08</v>
      </c>
      <c r="F4962" s="487">
        <v>4</v>
      </c>
      <c r="G4962" s="487">
        <v>17.079999999999998</v>
      </c>
      <c r="H4962" s="487">
        <v>0</v>
      </c>
      <c r="I4962" s="487">
        <v>0</v>
      </c>
      <c r="J4962" s="487">
        <v>0</v>
      </c>
    </row>
    <row r="4963" spans="1:10" x14ac:dyDescent="0.25">
      <c r="A4963" s="487">
        <v>104576</v>
      </c>
      <c r="B4963" s="6" t="s">
        <v>11135</v>
      </c>
      <c r="C4963" s="6" t="s">
        <v>40</v>
      </c>
      <c r="D4963" s="6" t="s">
        <v>108</v>
      </c>
      <c r="E4963" s="487">
        <v>22.16</v>
      </c>
      <c r="F4963" s="487">
        <v>6.1</v>
      </c>
      <c r="G4963" s="487">
        <v>16.059999999999999</v>
      </c>
      <c r="H4963" s="487">
        <v>0</v>
      </c>
      <c r="I4963" s="487">
        <v>0</v>
      </c>
      <c r="J4963" s="487">
        <v>0</v>
      </c>
    </row>
    <row r="4964" spans="1:10" x14ac:dyDescent="0.25">
      <c r="A4964" s="487">
        <v>104577</v>
      </c>
      <c r="B4964" s="6" t="s">
        <v>11136</v>
      </c>
      <c r="C4964" s="6" t="s">
        <v>40</v>
      </c>
      <c r="D4964" s="6" t="s">
        <v>108</v>
      </c>
      <c r="E4964" s="487">
        <v>31.09</v>
      </c>
      <c r="F4964" s="487">
        <v>6.76</v>
      </c>
      <c r="G4964" s="487">
        <v>24.33</v>
      </c>
      <c r="H4964" s="487">
        <v>0</v>
      </c>
      <c r="I4964" s="487">
        <v>0</v>
      </c>
      <c r="J4964" s="487">
        <v>0</v>
      </c>
    </row>
    <row r="4965" spans="1:10" x14ac:dyDescent="0.25">
      <c r="A4965" s="487">
        <v>104578</v>
      </c>
      <c r="B4965" s="6" t="s">
        <v>11137</v>
      </c>
      <c r="C4965" s="6" t="s">
        <v>40</v>
      </c>
      <c r="D4965" s="6" t="s">
        <v>108</v>
      </c>
      <c r="E4965" s="487">
        <v>33.299999999999997</v>
      </c>
      <c r="F4965" s="487">
        <v>7.27</v>
      </c>
      <c r="G4965" s="487">
        <v>26.03</v>
      </c>
      <c r="H4965" s="487">
        <v>0</v>
      </c>
      <c r="I4965" s="487">
        <v>0</v>
      </c>
      <c r="J4965" s="487">
        <v>0</v>
      </c>
    </row>
    <row r="4966" spans="1:10" x14ac:dyDescent="0.25">
      <c r="A4966" s="487">
        <v>104579</v>
      </c>
      <c r="B4966" s="6" t="s">
        <v>11138</v>
      </c>
      <c r="C4966" s="6" t="s">
        <v>40</v>
      </c>
      <c r="D4966" s="6" t="s">
        <v>108</v>
      </c>
      <c r="E4966" s="487">
        <v>44.37</v>
      </c>
      <c r="F4966" s="487">
        <v>8.83</v>
      </c>
      <c r="G4966" s="487">
        <v>35.54</v>
      </c>
      <c r="H4966" s="487">
        <v>0</v>
      </c>
      <c r="I4966" s="487">
        <v>0</v>
      </c>
      <c r="J4966" s="487">
        <v>0</v>
      </c>
    </row>
    <row r="4967" spans="1:10" x14ac:dyDescent="0.25">
      <c r="A4967" s="487">
        <v>104581</v>
      </c>
      <c r="B4967" s="6" t="s">
        <v>11139</v>
      </c>
      <c r="C4967" s="6" t="s">
        <v>40</v>
      </c>
      <c r="D4967" s="6" t="s">
        <v>108</v>
      </c>
      <c r="E4967" s="487">
        <v>20.23</v>
      </c>
      <c r="F4967" s="487">
        <v>5.59</v>
      </c>
      <c r="G4967" s="487">
        <v>14.64</v>
      </c>
      <c r="H4967" s="487">
        <v>0</v>
      </c>
      <c r="I4967" s="487">
        <v>0</v>
      </c>
      <c r="J4967" s="487">
        <v>0</v>
      </c>
    </row>
    <row r="4968" spans="1:10" x14ac:dyDescent="0.25">
      <c r="A4968" s="487">
        <v>104582</v>
      </c>
      <c r="B4968" s="6" t="s">
        <v>11140</v>
      </c>
      <c r="C4968" s="6" t="s">
        <v>40</v>
      </c>
      <c r="D4968" s="6" t="s">
        <v>108</v>
      </c>
      <c r="E4968" s="487">
        <v>26.26</v>
      </c>
      <c r="F4968" s="487">
        <v>6.63</v>
      </c>
      <c r="G4968" s="487">
        <v>19.63</v>
      </c>
      <c r="H4968" s="487">
        <v>0</v>
      </c>
      <c r="I4968" s="487">
        <v>0</v>
      </c>
      <c r="J4968" s="487">
        <v>0</v>
      </c>
    </row>
    <row r="4969" spans="1:10" x14ac:dyDescent="0.25">
      <c r="A4969" s="487">
        <v>104583</v>
      </c>
      <c r="B4969" s="6" t="s">
        <v>11141</v>
      </c>
      <c r="C4969" s="6" t="s">
        <v>40</v>
      </c>
      <c r="D4969" s="6" t="s">
        <v>108</v>
      </c>
      <c r="E4969" s="487">
        <v>44.57</v>
      </c>
      <c r="F4969" s="487">
        <v>7.92</v>
      </c>
      <c r="G4969" s="487">
        <v>36.65</v>
      </c>
      <c r="H4969" s="487">
        <v>0</v>
      </c>
      <c r="I4969" s="487">
        <v>0</v>
      </c>
      <c r="J4969" s="487">
        <v>0</v>
      </c>
    </row>
    <row r="4970" spans="1:10" x14ac:dyDescent="0.25">
      <c r="A4970" s="487">
        <v>104584</v>
      </c>
      <c r="B4970" s="6" t="s">
        <v>11142</v>
      </c>
      <c r="C4970" s="6" t="s">
        <v>40</v>
      </c>
      <c r="D4970" s="6" t="s">
        <v>108</v>
      </c>
      <c r="E4970" s="487">
        <v>53.25</v>
      </c>
      <c r="F4970" s="487">
        <v>9.74</v>
      </c>
      <c r="G4970" s="487">
        <v>43.51</v>
      </c>
      <c r="H4970" s="487">
        <v>0</v>
      </c>
      <c r="I4970" s="487">
        <v>0</v>
      </c>
      <c r="J4970" s="487">
        <v>0</v>
      </c>
    </row>
    <row r="4971" spans="1:10" x14ac:dyDescent="0.25">
      <c r="A4971" s="487">
        <v>97895</v>
      </c>
      <c r="B4971" s="6" t="s">
        <v>3139</v>
      </c>
      <c r="C4971" s="6" t="s">
        <v>40</v>
      </c>
      <c r="D4971" s="6" t="s">
        <v>108</v>
      </c>
      <c r="E4971" s="487">
        <v>180.74</v>
      </c>
      <c r="F4971" s="487">
        <v>2.58</v>
      </c>
      <c r="G4971" s="487">
        <v>178.16</v>
      </c>
      <c r="H4971" s="487">
        <v>0</v>
      </c>
      <c r="I4971" s="487">
        <v>0</v>
      </c>
      <c r="J4971" s="487">
        <v>0</v>
      </c>
    </row>
    <row r="4972" spans="1:10" x14ac:dyDescent="0.25">
      <c r="A4972" s="487">
        <v>97896</v>
      </c>
      <c r="B4972" s="6" t="s">
        <v>3140</v>
      </c>
      <c r="C4972" s="6" t="s">
        <v>40</v>
      </c>
      <c r="D4972" s="6" t="s">
        <v>108</v>
      </c>
      <c r="E4972" s="487">
        <v>335.6</v>
      </c>
      <c r="F4972" s="487">
        <v>5.72</v>
      </c>
      <c r="G4972" s="487">
        <v>327.55</v>
      </c>
      <c r="H4972" s="487">
        <v>2.33</v>
      </c>
      <c r="I4972" s="487">
        <v>0</v>
      </c>
      <c r="J4972" s="487">
        <v>0</v>
      </c>
    </row>
    <row r="4973" spans="1:10" x14ac:dyDescent="0.25">
      <c r="A4973" s="487">
        <v>97897</v>
      </c>
      <c r="B4973" s="6" t="s">
        <v>3141</v>
      </c>
      <c r="C4973" s="6" t="s">
        <v>40</v>
      </c>
      <c r="D4973" s="6" t="s">
        <v>108</v>
      </c>
      <c r="E4973" s="487">
        <v>435.55</v>
      </c>
      <c r="F4973" s="487">
        <v>10.95</v>
      </c>
      <c r="G4973" s="487">
        <v>418.9</v>
      </c>
      <c r="H4973" s="487">
        <v>5.7</v>
      </c>
      <c r="I4973" s="487">
        <v>0</v>
      </c>
      <c r="J4973" s="487">
        <v>0</v>
      </c>
    </row>
    <row r="4974" spans="1:10" x14ac:dyDescent="0.25">
      <c r="A4974" s="487">
        <v>97898</v>
      </c>
      <c r="B4974" s="6" t="s">
        <v>3142</v>
      </c>
      <c r="C4974" s="6" t="s">
        <v>40</v>
      </c>
      <c r="D4974" s="6" t="s">
        <v>437</v>
      </c>
      <c r="E4974" s="487">
        <v>841.68</v>
      </c>
      <c r="F4974" s="487">
        <v>84.6</v>
      </c>
      <c r="G4974" s="487">
        <v>746.47</v>
      </c>
      <c r="H4974" s="487">
        <v>10.39</v>
      </c>
      <c r="I4974" s="487">
        <v>0</v>
      </c>
      <c r="J4974" s="487">
        <v>0.22</v>
      </c>
    </row>
    <row r="4975" spans="1:10" x14ac:dyDescent="0.25">
      <c r="A4975" s="487">
        <v>97900</v>
      </c>
      <c r="B4975" s="6" t="s">
        <v>3143</v>
      </c>
      <c r="C4975" s="6" t="s">
        <v>40</v>
      </c>
      <c r="D4975" s="6" t="s">
        <v>437</v>
      </c>
      <c r="E4975" s="487">
        <v>182.58</v>
      </c>
      <c r="F4975" s="487">
        <v>82.96</v>
      </c>
      <c r="G4975" s="487">
        <v>99.16</v>
      </c>
      <c r="H4975" s="487">
        <v>0.33</v>
      </c>
      <c r="I4975" s="487">
        <v>0</v>
      </c>
      <c r="J4975" s="487">
        <v>0.13</v>
      </c>
    </row>
    <row r="4976" spans="1:10" x14ac:dyDescent="0.25">
      <c r="A4976" s="487">
        <v>97901</v>
      </c>
      <c r="B4976" s="6" t="s">
        <v>3144</v>
      </c>
      <c r="C4976" s="6" t="s">
        <v>40</v>
      </c>
      <c r="D4976" s="6" t="s">
        <v>437</v>
      </c>
      <c r="E4976" s="487">
        <v>287.68</v>
      </c>
      <c r="F4976" s="487">
        <v>130.86000000000001</v>
      </c>
      <c r="G4976" s="487">
        <v>156.05000000000001</v>
      </c>
      <c r="H4976" s="487">
        <v>0.56000000000000005</v>
      </c>
      <c r="I4976" s="487">
        <v>0</v>
      </c>
      <c r="J4976" s="487">
        <v>0.21</v>
      </c>
    </row>
    <row r="4977" spans="1:10" x14ac:dyDescent="0.25">
      <c r="A4977" s="487">
        <v>97902</v>
      </c>
      <c r="B4977" s="6" t="s">
        <v>3145</v>
      </c>
      <c r="C4977" s="6" t="s">
        <v>40</v>
      </c>
      <c r="D4977" s="6" t="s">
        <v>437</v>
      </c>
      <c r="E4977" s="487">
        <v>560.85</v>
      </c>
      <c r="F4977" s="487">
        <v>248.2</v>
      </c>
      <c r="G4977" s="487">
        <v>310.27</v>
      </c>
      <c r="H4977" s="487">
        <v>2</v>
      </c>
      <c r="I4977" s="487">
        <v>0</v>
      </c>
      <c r="J4977" s="487">
        <v>0.38</v>
      </c>
    </row>
    <row r="4978" spans="1:10" x14ac:dyDescent="0.25">
      <c r="A4978" s="487">
        <v>97903</v>
      </c>
      <c r="B4978" s="6" t="s">
        <v>3146</v>
      </c>
      <c r="C4978" s="6" t="s">
        <v>40</v>
      </c>
      <c r="D4978" s="6" t="s">
        <v>437</v>
      </c>
      <c r="E4978" s="487">
        <v>780.42</v>
      </c>
      <c r="F4978" s="487">
        <v>345.94</v>
      </c>
      <c r="G4978" s="487">
        <v>430.72</v>
      </c>
      <c r="H4978" s="487">
        <v>3.17</v>
      </c>
      <c r="I4978" s="487">
        <v>0</v>
      </c>
      <c r="J4978" s="487">
        <v>0.59</v>
      </c>
    </row>
    <row r="4979" spans="1:10" x14ac:dyDescent="0.25">
      <c r="A4979" s="487">
        <v>97904</v>
      </c>
      <c r="B4979" s="6" t="s">
        <v>3147</v>
      </c>
      <c r="C4979" s="6" t="s">
        <v>40</v>
      </c>
      <c r="D4979" s="6" t="s">
        <v>437</v>
      </c>
      <c r="E4979" s="487">
        <v>926.5</v>
      </c>
      <c r="F4979" s="487">
        <v>375.91</v>
      </c>
      <c r="G4979" s="487">
        <v>546.23</v>
      </c>
      <c r="H4979" s="487">
        <v>3.73</v>
      </c>
      <c r="I4979" s="487">
        <v>0</v>
      </c>
      <c r="J4979" s="487">
        <v>0.63</v>
      </c>
    </row>
    <row r="4980" spans="1:10" x14ac:dyDescent="0.25">
      <c r="A4980" s="487">
        <v>97905</v>
      </c>
      <c r="B4980" s="6" t="s">
        <v>3148</v>
      </c>
      <c r="C4980" s="6" t="s">
        <v>40</v>
      </c>
      <c r="D4980" s="6" t="s">
        <v>437</v>
      </c>
      <c r="E4980" s="487">
        <v>239.06</v>
      </c>
      <c r="F4980" s="487">
        <v>106.78</v>
      </c>
      <c r="G4980" s="487">
        <v>131.57</v>
      </c>
      <c r="H4980" s="487">
        <v>0.51</v>
      </c>
      <c r="I4980" s="487">
        <v>0</v>
      </c>
      <c r="J4980" s="487">
        <v>0.2</v>
      </c>
    </row>
    <row r="4981" spans="1:10" x14ac:dyDescent="0.25">
      <c r="A4981" s="487">
        <v>97906</v>
      </c>
      <c r="B4981" s="6" t="s">
        <v>3149</v>
      </c>
      <c r="C4981" s="6" t="s">
        <v>40</v>
      </c>
      <c r="D4981" s="6" t="s">
        <v>437</v>
      </c>
      <c r="E4981" s="487">
        <v>446.73</v>
      </c>
      <c r="F4981" s="487">
        <v>192.34</v>
      </c>
      <c r="G4981" s="487">
        <v>252.12</v>
      </c>
      <c r="H4981" s="487">
        <v>1.93</v>
      </c>
      <c r="I4981" s="487">
        <v>0</v>
      </c>
      <c r="J4981" s="487">
        <v>0.34</v>
      </c>
    </row>
    <row r="4982" spans="1:10" x14ac:dyDescent="0.25">
      <c r="A4982" s="487">
        <v>97907</v>
      </c>
      <c r="B4982" s="6" t="s">
        <v>3150</v>
      </c>
      <c r="C4982" s="6" t="s">
        <v>40</v>
      </c>
      <c r="D4982" s="6" t="s">
        <v>437</v>
      </c>
      <c r="E4982" s="487">
        <v>634.82000000000005</v>
      </c>
      <c r="F4982" s="487">
        <v>274.68</v>
      </c>
      <c r="G4982" s="487">
        <v>356.51</v>
      </c>
      <c r="H4982" s="487">
        <v>3.09</v>
      </c>
      <c r="I4982" s="487">
        <v>0</v>
      </c>
      <c r="J4982" s="487">
        <v>0.54</v>
      </c>
    </row>
    <row r="4983" spans="1:10" x14ac:dyDescent="0.25">
      <c r="A4983" s="487">
        <v>97908</v>
      </c>
      <c r="B4983" s="6" t="s">
        <v>3151</v>
      </c>
      <c r="C4983" s="6" t="s">
        <v>40</v>
      </c>
      <c r="D4983" s="6" t="s">
        <v>437</v>
      </c>
      <c r="E4983" s="487">
        <v>754.2</v>
      </c>
      <c r="F4983" s="487">
        <v>291.57</v>
      </c>
      <c r="G4983" s="487">
        <v>458.44</v>
      </c>
      <c r="H4983" s="487">
        <v>3.62</v>
      </c>
      <c r="I4983" s="487">
        <v>0</v>
      </c>
      <c r="J4983" s="487">
        <v>0.56999999999999995</v>
      </c>
    </row>
    <row r="4984" spans="1:10" x14ac:dyDescent="0.25">
      <c r="A4984" s="487">
        <v>98102</v>
      </c>
      <c r="B4984" s="6" t="s">
        <v>3152</v>
      </c>
      <c r="C4984" s="6" t="s">
        <v>40</v>
      </c>
      <c r="D4984" s="6" t="s">
        <v>108</v>
      </c>
      <c r="E4984" s="487">
        <v>171.93</v>
      </c>
      <c r="F4984" s="487">
        <v>4.7</v>
      </c>
      <c r="G4984" s="487">
        <v>165.21</v>
      </c>
      <c r="H4984" s="487">
        <v>2.02</v>
      </c>
      <c r="I4984" s="487">
        <v>0</v>
      </c>
      <c r="J4984" s="487">
        <v>0</v>
      </c>
    </row>
    <row r="4985" spans="1:10" x14ac:dyDescent="0.25">
      <c r="A4985" s="487">
        <v>98104</v>
      </c>
      <c r="B4985" s="6" t="s">
        <v>3153</v>
      </c>
      <c r="C4985" s="6" t="s">
        <v>40</v>
      </c>
      <c r="D4985" s="6" t="s">
        <v>437</v>
      </c>
      <c r="E4985" s="487">
        <v>364.55</v>
      </c>
      <c r="F4985" s="487">
        <v>165.3</v>
      </c>
      <c r="G4985" s="487">
        <v>198.74</v>
      </c>
      <c r="H4985" s="487">
        <v>0.34</v>
      </c>
      <c r="I4985" s="487">
        <v>0</v>
      </c>
      <c r="J4985" s="487">
        <v>0.17</v>
      </c>
    </row>
    <row r="4986" spans="1:10" x14ac:dyDescent="0.25">
      <c r="A4986" s="487">
        <v>98105</v>
      </c>
      <c r="B4986" s="6" t="s">
        <v>3154</v>
      </c>
      <c r="C4986" s="6" t="s">
        <v>40</v>
      </c>
      <c r="D4986" s="6" t="s">
        <v>437</v>
      </c>
      <c r="E4986" s="487">
        <v>634.76</v>
      </c>
      <c r="F4986" s="487">
        <v>291.39999999999998</v>
      </c>
      <c r="G4986" s="487">
        <v>342.34</v>
      </c>
      <c r="H4986" s="487">
        <v>0.7</v>
      </c>
      <c r="I4986" s="487">
        <v>0</v>
      </c>
      <c r="J4986" s="487">
        <v>0.32</v>
      </c>
    </row>
    <row r="4987" spans="1:10" x14ac:dyDescent="0.25">
      <c r="A4987" s="487">
        <v>98106</v>
      </c>
      <c r="B4987" s="6" t="s">
        <v>3155</v>
      </c>
      <c r="C4987" s="6" t="s">
        <v>40</v>
      </c>
      <c r="D4987" s="6" t="s">
        <v>437</v>
      </c>
      <c r="E4987" s="488">
        <v>1048.3699999999999</v>
      </c>
      <c r="F4987" s="487">
        <v>478.12</v>
      </c>
      <c r="G4987" s="487">
        <v>567.48</v>
      </c>
      <c r="H4987" s="487">
        <v>2.2200000000000002</v>
      </c>
      <c r="I4987" s="487">
        <v>0</v>
      </c>
      <c r="J4987" s="487">
        <v>0.55000000000000004</v>
      </c>
    </row>
    <row r="4988" spans="1:10" x14ac:dyDescent="0.25">
      <c r="A4988" s="487">
        <v>98107</v>
      </c>
      <c r="B4988" s="6" t="s">
        <v>3156</v>
      </c>
      <c r="C4988" s="6" t="s">
        <v>40</v>
      </c>
      <c r="D4988" s="6" t="s">
        <v>437</v>
      </c>
      <c r="E4988" s="487">
        <v>276.33</v>
      </c>
      <c r="F4988" s="487">
        <v>121.87</v>
      </c>
      <c r="G4988" s="487">
        <v>154.02000000000001</v>
      </c>
      <c r="H4988" s="487">
        <v>0.3</v>
      </c>
      <c r="I4988" s="487">
        <v>0</v>
      </c>
      <c r="J4988" s="487">
        <v>0.14000000000000001</v>
      </c>
    </row>
    <row r="4989" spans="1:10" x14ac:dyDescent="0.25">
      <c r="A4989" s="487">
        <v>98108</v>
      </c>
      <c r="B4989" s="6" t="s">
        <v>3157</v>
      </c>
      <c r="C4989" s="6" t="s">
        <v>40</v>
      </c>
      <c r="D4989" s="6" t="s">
        <v>437</v>
      </c>
      <c r="E4989" s="487">
        <v>492.26</v>
      </c>
      <c r="F4989" s="487">
        <v>221.41</v>
      </c>
      <c r="G4989" s="487">
        <v>269.95999999999998</v>
      </c>
      <c r="H4989" s="487">
        <v>0.62</v>
      </c>
      <c r="I4989" s="487">
        <v>0</v>
      </c>
      <c r="J4989" s="487">
        <v>0.27</v>
      </c>
    </row>
    <row r="4990" spans="1:10" x14ac:dyDescent="0.25">
      <c r="A4990" s="487">
        <v>99250</v>
      </c>
      <c r="B4990" s="6" t="s">
        <v>3158</v>
      </c>
      <c r="C4990" s="6" t="s">
        <v>40</v>
      </c>
      <c r="D4990" s="6" t="s">
        <v>437</v>
      </c>
      <c r="E4990" s="487">
        <v>177.88</v>
      </c>
      <c r="F4990" s="487">
        <v>82.74</v>
      </c>
      <c r="G4990" s="487">
        <v>94.68</v>
      </c>
      <c r="H4990" s="487">
        <v>0.33</v>
      </c>
      <c r="I4990" s="487">
        <v>0</v>
      </c>
      <c r="J4990" s="487">
        <v>0.13</v>
      </c>
    </row>
    <row r="4991" spans="1:10" x14ac:dyDescent="0.25">
      <c r="A4991" s="487">
        <v>99251</v>
      </c>
      <c r="B4991" s="6" t="s">
        <v>3159</v>
      </c>
      <c r="C4991" s="6" t="s">
        <v>40</v>
      </c>
      <c r="D4991" s="6" t="s">
        <v>437</v>
      </c>
      <c r="E4991" s="487">
        <v>279.61</v>
      </c>
      <c r="F4991" s="487">
        <v>130.47999999999999</v>
      </c>
      <c r="G4991" s="487">
        <v>148.38</v>
      </c>
      <c r="H4991" s="487">
        <v>0.54</v>
      </c>
      <c r="I4991" s="487">
        <v>0</v>
      </c>
      <c r="J4991" s="487">
        <v>0.21</v>
      </c>
    </row>
    <row r="4992" spans="1:10" x14ac:dyDescent="0.25">
      <c r="A4992" s="487">
        <v>99253</v>
      </c>
      <c r="B4992" s="6" t="s">
        <v>3160</v>
      </c>
      <c r="C4992" s="6" t="s">
        <v>40</v>
      </c>
      <c r="D4992" s="6" t="s">
        <v>437</v>
      </c>
      <c r="E4992" s="487">
        <v>542.72</v>
      </c>
      <c r="F4992" s="487">
        <v>247.35</v>
      </c>
      <c r="G4992" s="487">
        <v>293.01</v>
      </c>
      <c r="H4992" s="487">
        <v>1.99</v>
      </c>
      <c r="I4992" s="487">
        <v>0</v>
      </c>
      <c r="J4992" s="487">
        <v>0.37</v>
      </c>
    </row>
    <row r="4993" spans="1:10" x14ac:dyDescent="0.25">
      <c r="A4993" s="487">
        <v>99255</v>
      </c>
      <c r="B4993" s="6" t="s">
        <v>3161</v>
      </c>
      <c r="C4993" s="6" t="s">
        <v>40</v>
      </c>
      <c r="D4993" s="6" t="s">
        <v>437</v>
      </c>
      <c r="E4993" s="487">
        <v>755.57</v>
      </c>
      <c r="F4993" s="487">
        <v>344.8</v>
      </c>
      <c r="G4993" s="487">
        <v>407.04</v>
      </c>
      <c r="H4993" s="487">
        <v>3.15</v>
      </c>
      <c r="I4993" s="487">
        <v>0</v>
      </c>
      <c r="J4993" s="487">
        <v>0.57999999999999996</v>
      </c>
    </row>
    <row r="4994" spans="1:10" x14ac:dyDescent="0.25">
      <c r="A4994" s="487">
        <v>99257</v>
      </c>
      <c r="B4994" s="6" t="s">
        <v>3162</v>
      </c>
      <c r="C4994" s="6" t="s">
        <v>40</v>
      </c>
      <c r="D4994" s="6" t="s">
        <v>437</v>
      </c>
      <c r="E4994" s="487">
        <v>894.36</v>
      </c>
      <c r="F4994" s="487">
        <v>374.42</v>
      </c>
      <c r="G4994" s="487">
        <v>515.63</v>
      </c>
      <c r="H4994" s="487">
        <v>3.7</v>
      </c>
      <c r="I4994" s="487">
        <v>0</v>
      </c>
      <c r="J4994" s="487">
        <v>0.61</v>
      </c>
    </row>
    <row r="4995" spans="1:10" x14ac:dyDescent="0.25">
      <c r="A4995" s="487">
        <v>99258</v>
      </c>
      <c r="B4995" s="6" t="s">
        <v>3163</v>
      </c>
      <c r="C4995" s="6" t="s">
        <v>40</v>
      </c>
      <c r="D4995" s="6" t="s">
        <v>437</v>
      </c>
      <c r="E4995" s="487">
        <v>233.93</v>
      </c>
      <c r="F4995" s="487">
        <v>106.55</v>
      </c>
      <c r="G4995" s="487">
        <v>126.68</v>
      </c>
      <c r="H4995" s="487">
        <v>0.51</v>
      </c>
      <c r="I4995" s="487">
        <v>0</v>
      </c>
      <c r="J4995" s="487">
        <v>0.19</v>
      </c>
    </row>
    <row r="4996" spans="1:10" x14ac:dyDescent="0.25">
      <c r="A4996" s="487">
        <v>99260</v>
      </c>
      <c r="B4996" s="6" t="s">
        <v>3164</v>
      </c>
      <c r="C4996" s="6" t="s">
        <v>40</v>
      </c>
      <c r="D4996" s="6" t="s">
        <v>437</v>
      </c>
      <c r="E4996" s="487">
        <v>435.32</v>
      </c>
      <c r="F4996" s="487">
        <v>191.81</v>
      </c>
      <c r="G4996" s="487">
        <v>241.25</v>
      </c>
      <c r="H4996" s="487">
        <v>1.92</v>
      </c>
      <c r="I4996" s="487">
        <v>0</v>
      </c>
      <c r="J4996" s="487">
        <v>0.34</v>
      </c>
    </row>
    <row r="4997" spans="1:10" x14ac:dyDescent="0.25">
      <c r="A4997" s="487">
        <v>99262</v>
      </c>
      <c r="B4997" s="6" t="s">
        <v>3165</v>
      </c>
      <c r="C4997" s="6" t="s">
        <v>40</v>
      </c>
      <c r="D4997" s="6" t="s">
        <v>437</v>
      </c>
      <c r="E4997" s="487">
        <v>618.52</v>
      </c>
      <c r="F4997" s="487">
        <v>273.92</v>
      </c>
      <c r="G4997" s="487">
        <v>341</v>
      </c>
      <c r="H4997" s="487">
        <v>3.07</v>
      </c>
      <c r="I4997" s="487">
        <v>0</v>
      </c>
      <c r="J4997" s="487">
        <v>0.53</v>
      </c>
    </row>
    <row r="4998" spans="1:10" x14ac:dyDescent="0.25">
      <c r="A4998" s="487">
        <v>99264</v>
      </c>
      <c r="B4998" s="6" t="s">
        <v>3166</v>
      </c>
      <c r="C4998" s="6" t="s">
        <v>40</v>
      </c>
      <c r="D4998" s="6" t="s">
        <v>437</v>
      </c>
      <c r="E4998" s="487">
        <v>732.18</v>
      </c>
      <c r="F4998" s="487">
        <v>290.54000000000002</v>
      </c>
      <c r="G4998" s="487">
        <v>437.48</v>
      </c>
      <c r="H4998" s="487">
        <v>3.61</v>
      </c>
      <c r="I4998" s="487">
        <v>0</v>
      </c>
      <c r="J4998" s="487">
        <v>0.55000000000000004</v>
      </c>
    </row>
    <row r="4999" spans="1:10" x14ac:dyDescent="0.25">
      <c r="A4999" s="487">
        <v>102587</v>
      </c>
      <c r="B4999" s="6" t="s">
        <v>3167</v>
      </c>
      <c r="C4999" s="6" t="s">
        <v>40</v>
      </c>
      <c r="D4999" s="6" t="s">
        <v>108</v>
      </c>
      <c r="E4999" s="487">
        <v>3.71</v>
      </c>
      <c r="F4999" s="487">
        <v>3.08</v>
      </c>
      <c r="G4999" s="487">
        <v>0.63</v>
      </c>
      <c r="H4999" s="487">
        <v>0</v>
      </c>
      <c r="I4999" s="487">
        <v>0</v>
      </c>
      <c r="J4999" s="487">
        <v>0</v>
      </c>
    </row>
    <row r="5000" spans="1:10" x14ac:dyDescent="0.25">
      <c r="A5000" s="487">
        <v>102588</v>
      </c>
      <c r="B5000" s="6" t="s">
        <v>3168</v>
      </c>
      <c r="C5000" s="6" t="s">
        <v>40</v>
      </c>
      <c r="D5000" s="6" t="s">
        <v>108</v>
      </c>
      <c r="E5000" s="487">
        <v>5.36</v>
      </c>
      <c r="F5000" s="487">
        <v>4.43</v>
      </c>
      <c r="G5000" s="487">
        <v>0.93</v>
      </c>
      <c r="H5000" s="487">
        <v>0</v>
      </c>
      <c r="I5000" s="487">
        <v>0</v>
      </c>
      <c r="J5000" s="487">
        <v>0</v>
      </c>
    </row>
    <row r="5001" spans="1:10" x14ac:dyDescent="0.25">
      <c r="A5001" s="487">
        <v>102589</v>
      </c>
      <c r="B5001" s="6" t="s">
        <v>3169</v>
      </c>
      <c r="C5001" s="6" t="s">
        <v>40</v>
      </c>
      <c r="D5001" s="6" t="s">
        <v>108</v>
      </c>
      <c r="E5001" s="487">
        <v>4.12</v>
      </c>
      <c r="F5001" s="487">
        <v>3.43</v>
      </c>
      <c r="G5001" s="487">
        <v>0.69</v>
      </c>
      <c r="H5001" s="487">
        <v>0</v>
      </c>
      <c r="I5001" s="487">
        <v>0</v>
      </c>
      <c r="J5001" s="487">
        <v>0</v>
      </c>
    </row>
    <row r="5002" spans="1:10" x14ac:dyDescent="0.25">
      <c r="A5002" s="487">
        <v>102590</v>
      </c>
      <c r="B5002" s="6" t="s">
        <v>3170</v>
      </c>
      <c r="C5002" s="6" t="s">
        <v>40</v>
      </c>
      <c r="D5002" s="6" t="s">
        <v>108</v>
      </c>
      <c r="E5002" s="487">
        <v>5.79</v>
      </c>
      <c r="F5002" s="487">
        <v>4.78</v>
      </c>
      <c r="G5002" s="487">
        <v>1.01</v>
      </c>
      <c r="H5002" s="487">
        <v>0</v>
      </c>
      <c r="I5002" s="487">
        <v>0</v>
      </c>
      <c r="J5002" s="487">
        <v>0</v>
      </c>
    </row>
    <row r="5003" spans="1:10" x14ac:dyDescent="0.25">
      <c r="A5003" s="487">
        <v>102591</v>
      </c>
      <c r="B5003" s="6" t="s">
        <v>3171</v>
      </c>
      <c r="C5003" s="6" t="s">
        <v>40</v>
      </c>
      <c r="D5003" s="6" t="s">
        <v>108</v>
      </c>
      <c r="E5003" s="487">
        <v>4.54</v>
      </c>
      <c r="F5003" s="487">
        <v>3.79</v>
      </c>
      <c r="G5003" s="487">
        <v>0.75</v>
      </c>
      <c r="H5003" s="487">
        <v>0</v>
      </c>
      <c r="I5003" s="487">
        <v>0</v>
      </c>
      <c r="J5003" s="487">
        <v>0</v>
      </c>
    </row>
    <row r="5004" spans="1:10" x14ac:dyDescent="0.25">
      <c r="A5004" s="487">
        <v>102592</v>
      </c>
      <c r="B5004" s="6" t="s">
        <v>3172</v>
      </c>
      <c r="C5004" s="6" t="s">
        <v>40</v>
      </c>
      <c r="D5004" s="6" t="s">
        <v>108</v>
      </c>
      <c r="E5004" s="487">
        <v>6.2</v>
      </c>
      <c r="F5004" s="487">
        <v>5.13</v>
      </c>
      <c r="G5004" s="487">
        <v>1.07</v>
      </c>
      <c r="H5004" s="487">
        <v>0</v>
      </c>
      <c r="I5004" s="487">
        <v>0</v>
      </c>
      <c r="J5004" s="487">
        <v>0</v>
      </c>
    </row>
    <row r="5005" spans="1:10" x14ac:dyDescent="0.25">
      <c r="A5005" s="487">
        <v>102593</v>
      </c>
      <c r="B5005" s="6" t="s">
        <v>3173</v>
      </c>
      <c r="C5005" s="6" t="s">
        <v>40</v>
      </c>
      <c r="D5005" s="6" t="s">
        <v>108</v>
      </c>
      <c r="E5005" s="487">
        <v>5.13</v>
      </c>
      <c r="F5005" s="487">
        <v>4.24</v>
      </c>
      <c r="G5005" s="487">
        <v>0.89</v>
      </c>
      <c r="H5005" s="487">
        <v>0</v>
      </c>
      <c r="I5005" s="487">
        <v>0</v>
      </c>
      <c r="J5005" s="487">
        <v>0</v>
      </c>
    </row>
    <row r="5006" spans="1:10" x14ac:dyDescent="0.25">
      <c r="A5006" s="487">
        <v>102594</v>
      </c>
      <c r="B5006" s="6" t="s">
        <v>3174</v>
      </c>
      <c r="C5006" s="6" t="s">
        <v>40</v>
      </c>
      <c r="D5006" s="6" t="s">
        <v>108</v>
      </c>
      <c r="E5006" s="487">
        <v>6.78</v>
      </c>
      <c r="F5006" s="487">
        <v>5.59</v>
      </c>
      <c r="G5006" s="487">
        <v>1.19</v>
      </c>
      <c r="H5006" s="487">
        <v>0</v>
      </c>
      <c r="I5006" s="487">
        <v>0</v>
      </c>
      <c r="J5006" s="487">
        <v>0</v>
      </c>
    </row>
    <row r="5007" spans="1:10" x14ac:dyDescent="0.25">
      <c r="A5007" s="487">
        <v>102595</v>
      </c>
      <c r="B5007" s="6" t="s">
        <v>3175</v>
      </c>
      <c r="C5007" s="6" t="s">
        <v>40</v>
      </c>
      <c r="D5007" s="6" t="s">
        <v>108</v>
      </c>
      <c r="E5007" s="487">
        <v>5.79</v>
      </c>
      <c r="F5007" s="487">
        <v>4.78</v>
      </c>
      <c r="G5007" s="487">
        <v>1.01</v>
      </c>
      <c r="H5007" s="487">
        <v>0</v>
      </c>
      <c r="I5007" s="487">
        <v>0</v>
      </c>
      <c r="J5007" s="487">
        <v>0</v>
      </c>
    </row>
    <row r="5008" spans="1:10" x14ac:dyDescent="0.25">
      <c r="A5008" s="487">
        <v>102596</v>
      </c>
      <c r="B5008" s="6" t="s">
        <v>3176</v>
      </c>
      <c r="C5008" s="6" t="s">
        <v>40</v>
      </c>
      <c r="D5008" s="6" t="s">
        <v>108</v>
      </c>
      <c r="E5008" s="487">
        <v>7.45</v>
      </c>
      <c r="F5008" s="487">
        <v>6.14</v>
      </c>
      <c r="G5008" s="487">
        <v>1.31</v>
      </c>
      <c r="H5008" s="487">
        <v>0</v>
      </c>
      <c r="I5008" s="487">
        <v>0</v>
      </c>
      <c r="J5008" s="487">
        <v>0</v>
      </c>
    </row>
    <row r="5009" spans="1:10" x14ac:dyDescent="0.25">
      <c r="A5009" s="487">
        <v>102597</v>
      </c>
      <c r="B5009" s="6" t="s">
        <v>3177</v>
      </c>
      <c r="C5009" s="6" t="s">
        <v>40</v>
      </c>
      <c r="D5009" s="6" t="s">
        <v>108</v>
      </c>
      <c r="E5009" s="487">
        <v>6.63</v>
      </c>
      <c r="F5009" s="487">
        <v>5.48</v>
      </c>
      <c r="G5009" s="487">
        <v>1.1499999999999999</v>
      </c>
      <c r="H5009" s="487">
        <v>0</v>
      </c>
      <c r="I5009" s="487">
        <v>0</v>
      </c>
      <c r="J5009" s="487">
        <v>0</v>
      </c>
    </row>
    <row r="5010" spans="1:10" x14ac:dyDescent="0.25">
      <c r="A5010" s="487">
        <v>102598</v>
      </c>
      <c r="B5010" s="6" t="s">
        <v>3178</v>
      </c>
      <c r="C5010" s="6" t="s">
        <v>40</v>
      </c>
      <c r="D5010" s="6" t="s">
        <v>108</v>
      </c>
      <c r="E5010" s="487">
        <v>8.2899999999999991</v>
      </c>
      <c r="F5010" s="487">
        <v>6.82</v>
      </c>
      <c r="G5010" s="487">
        <v>1.47</v>
      </c>
      <c r="H5010" s="487">
        <v>0</v>
      </c>
      <c r="I5010" s="487">
        <v>0</v>
      </c>
      <c r="J5010" s="487">
        <v>0</v>
      </c>
    </row>
    <row r="5011" spans="1:10" x14ac:dyDescent="0.25">
      <c r="A5011" s="487">
        <v>102599</v>
      </c>
      <c r="B5011" s="6" t="s">
        <v>3179</v>
      </c>
      <c r="C5011" s="6" t="s">
        <v>40</v>
      </c>
      <c r="D5011" s="6" t="s">
        <v>108</v>
      </c>
      <c r="E5011" s="487">
        <v>7.47</v>
      </c>
      <c r="F5011" s="487">
        <v>6.16</v>
      </c>
      <c r="G5011" s="487">
        <v>1.31</v>
      </c>
      <c r="H5011" s="487">
        <v>0</v>
      </c>
      <c r="I5011" s="487">
        <v>0</v>
      </c>
      <c r="J5011" s="487">
        <v>0</v>
      </c>
    </row>
    <row r="5012" spans="1:10" x14ac:dyDescent="0.25">
      <c r="A5012" s="487">
        <v>102600</v>
      </c>
      <c r="B5012" s="6" t="s">
        <v>3180</v>
      </c>
      <c r="C5012" s="6" t="s">
        <v>40</v>
      </c>
      <c r="D5012" s="6" t="s">
        <v>108</v>
      </c>
      <c r="E5012" s="487">
        <v>9.1199999999999992</v>
      </c>
      <c r="F5012" s="487">
        <v>7.51</v>
      </c>
      <c r="G5012" s="487">
        <v>1.61</v>
      </c>
      <c r="H5012" s="487">
        <v>0</v>
      </c>
      <c r="I5012" s="487">
        <v>0</v>
      </c>
      <c r="J5012" s="487">
        <v>0</v>
      </c>
    </row>
    <row r="5013" spans="1:10" x14ac:dyDescent="0.25">
      <c r="A5013" s="487">
        <v>102601</v>
      </c>
      <c r="B5013" s="6" t="s">
        <v>3181</v>
      </c>
      <c r="C5013" s="6" t="s">
        <v>40</v>
      </c>
      <c r="D5013" s="6" t="s">
        <v>108</v>
      </c>
      <c r="E5013" s="487">
        <v>8.73</v>
      </c>
      <c r="F5013" s="487">
        <v>7.2</v>
      </c>
      <c r="G5013" s="487">
        <v>1.53</v>
      </c>
      <c r="H5013" s="487">
        <v>0</v>
      </c>
      <c r="I5013" s="487">
        <v>0</v>
      </c>
      <c r="J5013" s="487">
        <v>0</v>
      </c>
    </row>
    <row r="5014" spans="1:10" x14ac:dyDescent="0.25">
      <c r="A5014" s="487">
        <v>102602</v>
      </c>
      <c r="B5014" s="6" t="s">
        <v>3182</v>
      </c>
      <c r="C5014" s="6" t="s">
        <v>40</v>
      </c>
      <c r="D5014" s="6" t="s">
        <v>108</v>
      </c>
      <c r="E5014" s="487">
        <v>10.38</v>
      </c>
      <c r="F5014" s="487">
        <v>8.5299999999999994</v>
      </c>
      <c r="G5014" s="487">
        <v>1.85</v>
      </c>
      <c r="H5014" s="487">
        <v>0</v>
      </c>
      <c r="I5014" s="487">
        <v>0</v>
      </c>
      <c r="J5014" s="487">
        <v>0</v>
      </c>
    </row>
    <row r="5015" spans="1:10" x14ac:dyDescent="0.25">
      <c r="A5015" s="487">
        <v>102603</v>
      </c>
      <c r="B5015" s="6" t="s">
        <v>3183</v>
      </c>
      <c r="C5015" s="6" t="s">
        <v>40</v>
      </c>
      <c r="D5015" s="6" t="s">
        <v>108</v>
      </c>
      <c r="E5015" s="487">
        <v>10.82</v>
      </c>
      <c r="F5015" s="487">
        <v>8.89</v>
      </c>
      <c r="G5015" s="487">
        <v>1.93</v>
      </c>
      <c r="H5015" s="487">
        <v>0</v>
      </c>
      <c r="I5015" s="487">
        <v>0</v>
      </c>
      <c r="J5015" s="487">
        <v>0</v>
      </c>
    </row>
    <row r="5016" spans="1:10" x14ac:dyDescent="0.25">
      <c r="A5016" s="487">
        <v>102604</v>
      </c>
      <c r="B5016" s="6" t="s">
        <v>3184</v>
      </c>
      <c r="C5016" s="6" t="s">
        <v>40</v>
      </c>
      <c r="D5016" s="6" t="s">
        <v>108</v>
      </c>
      <c r="E5016" s="487">
        <v>12.47</v>
      </c>
      <c r="F5016" s="487">
        <v>10.26</v>
      </c>
      <c r="G5016" s="487">
        <v>2.21</v>
      </c>
      <c r="H5016" s="487">
        <v>0</v>
      </c>
      <c r="I5016" s="487">
        <v>0</v>
      </c>
      <c r="J5016" s="487">
        <v>0</v>
      </c>
    </row>
    <row r="5017" spans="1:10" x14ac:dyDescent="0.25">
      <c r="A5017" s="487">
        <v>102605</v>
      </c>
      <c r="B5017" s="6" t="s">
        <v>3185</v>
      </c>
      <c r="C5017" s="6" t="s">
        <v>40</v>
      </c>
      <c r="D5017" s="6" t="s">
        <v>108</v>
      </c>
      <c r="E5017" s="487">
        <v>295.43</v>
      </c>
      <c r="F5017" s="487">
        <v>4.54</v>
      </c>
      <c r="G5017" s="487">
        <v>290.89</v>
      </c>
      <c r="H5017" s="487">
        <v>0</v>
      </c>
      <c r="I5017" s="487">
        <v>0</v>
      </c>
      <c r="J5017" s="487">
        <v>0</v>
      </c>
    </row>
    <row r="5018" spans="1:10" x14ac:dyDescent="0.25">
      <c r="A5018" s="487">
        <v>102606</v>
      </c>
      <c r="B5018" s="6" t="s">
        <v>3186</v>
      </c>
      <c r="C5018" s="6" t="s">
        <v>40</v>
      </c>
      <c r="D5018" s="6" t="s">
        <v>108</v>
      </c>
      <c r="E5018" s="487">
        <v>455.23</v>
      </c>
      <c r="F5018" s="487">
        <v>5.61</v>
      </c>
      <c r="G5018" s="487">
        <v>449.62</v>
      </c>
      <c r="H5018" s="487">
        <v>0</v>
      </c>
      <c r="I5018" s="487">
        <v>0</v>
      </c>
      <c r="J5018" s="487">
        <v>0</v>
      </c>
    </row>
    <row r="5019" spans="1:10" x14ac:dyDescent="0.25">
      <c r="A5019" s="487">
        <v>102607</v>
      </c>
      <c r="B5019" s="6" t="s">
        <v>3187</v>
      </c>
      <c r="C5019" s="6" t="s">
        <v>40</v>
      </c>
      <c r="D5019" s="6" t="s">
        <v>108</v>
      </c>
      <c r="E5019" s="487">
        <v>487.31</v>
      </c>
      <c r="F5019" s="487">
        <v>6.54</v>
      </c>
      <c r="G5019" s="487">
        <v>480.77</v>
      </c>
      <c r="H5019" s="487">
        <v>0</v>
      </c>
      <c r="I5019" s="487">
        <v>0</v>
      </c>
      <c r="J5019" s="487">
        <v>0</v>
      </c>
    </row>
    <row r="5020" spans="1:10" x14ac:dyDescent="0.25">
      <c r="A5020" s="487">
        <v>102608</v>
      </c>
      <c r="B5020" s="6" t="s">
        <v>3188</v>
      </c>
      <c r="C5020" s="6" t="s">
        <v>40</v>
      </c>
      <c r="D5020" s="6" t="s">
        <v>108</v>
      </c>
      <c r="E5020" s="488">
        <v>1116.96</v>
      </c>
      <c r="F5020" s="487">
        <v>8.6999999999999993</v>
      </c>
      <c r="G5020" s="488">
        <v>1108.26</v>
      </c>
      <c r="H5020" s="487">
        <v>0</v>
      </c>
      <c r="I5020" s="487">
        <v>0</v>
      </c>
      <c r="J5020" s="487">
        <v>0</v>
      </c>
    </row>
    <row r="5021" spans="1:10" x14ac:dyDescent="0.25">
      <c r="A5021" s="487">
        <v>102609</v>
      </c>
      <c r="B5021" s="6" t="s">
        <v>3189</v>
      </c>
      <c r="C5021" s="6" t="s">
        <v>40</v>
      </c>
      <c r="D5021" s="6" t="s">
        <v>108</v>
      </c>
      <c r="E5021" s="488">
        <v>1269.18</v>
      </c>
      <c r="F5021" s="487">
        <v>11.64</v>
      </c>
      <c r="G5021" s="488">
        <v>1257.54</v>
      </c>
      <c r="H5021" s="487">
        <v>0</v>
      </c>
      <c r="I5021" s="487">
        <v>0</v>
      </c>
      <c r="J5021" s="487">
        <v>0</v>
      </c>
    </row>
    <row r="5022" spans="1:10" x14ac:dyDescent="0.25">
      <c r="A5022" s="487">
        <v>102610</v>
      </c>
      <c r="B5022" s="6" t="s">
        <v>11143</v>
      </c>
      <c r="C5022" s="6" t="s">
        <v>40</v>
      </c>
      <c r="D5022" s="6" t="s">
        <v>108</v>
      </c>
      <c r="E5022" s="488">
        <v>2181.3200000000002</v>
      </c>
      <c r="F5022" s="487">
        <v>14.61</v>
      </c>
      <c r="G5022" s="488">
        <v>2166.71</v>
      </c>
      <c r="H5022" s="487">
        <v>0</v>
      </c>
      <c r="I5022" s="487">
        <v>0</v>
      </c>
      <c r="J5022" s="487">
        <v>0</v>
      </c>
    </row>
    <row r="5023" spans="1:10" x14ac:dyDescent="0.25">
      <c r="A5023" s="487">
        <v>102611</v>
      </c>
      <c r="B5023" s="6" t="s">
        <v>3190</v>
      </c>
      <c r="C5023" s="6" t="s">
        <v>40</v>
      </c>
      <c r="D5023" s="6" t="s">
        <v>108</v>
      </c>
      <c r="E5023" s="487">
        <v>490.83</v>
      </c>
      <c r="F5023" s="487">
        <v>4.9800000000000004</v>
      </c>
      <c r="G5023" s="487">
        <v>485.85</v>
      </c>
      <c r="H5023" s="487">
        <v>0</v>
      </c>
      <c r="I5023" s="487">
        <v>0</v>
      </c>
      <c r="J5023" s="487">
        <v>0</v>
      </c>
    </row>
    <row r="5024" spans="1:10" x14ac:dyDescent="0.25">
      <c r="A5024" s="487">
        <v>102612</v>
      </c>
      <c r="B5024" s="6" t="s">
        <v>11144</v>
      </c>
      <c r="C5024" s="6" t="s">
        <v>40</v>
      </c>
      <c r="D5024" s="6" t="s">
        <v>108</v>
      </c>
      <c r="E5024" s="487">
        <v>704.68</v>
      </c>
      <c r="F5024" s="487">
        <v>5.52</v>
      </c>
      <c r="G5024" s="487">
        <v>699.16</v>
      </c>
      <c r="H5024" s="487">
        <v>0</v>
      </c>
      <c r="I5024" s="487">
        <v>0</v>
      </c>
      <c r="J5024" s="487">
        <v>0</v>
      </c>
    </row>
    <row r="5025" spans="1:10" x14ac:dyDescent="0.25">
      <c r="A5025" s="487">
        <v>102613</v>
      </c>
      <c r="B5025" s="6" t="s">
        <v>3191</v>
      </c>
      <c r="C5025" s="6" t="s">
        <v>40</v>
      </c>
      <c r="D5025" s="6" t="s">
        <v>108</v>
      </c>
      <c r="E5025" s="487">
        <v>683.09</v>
      </c>
      <c r="F5025" s="487">
        <v>6.65</v>
      </c>
      <c r="G5025" s="487">
        <v>676.44</v>
      </c>
      <c r="H5025" s="487">
        <v>0</v>
      </c>
      <c r="I5025" s="487">
        <v>0</v>
      </c>
      <c r="J5025" s="487">
        <v>0</v>
      </c>
    </row>
    <row r="5026" spans="1:10" x14ac:dyDescent="0.25">
      <c r="A5026" s="487">
        <v>102614</v>
      </c>
      <c r="B5026" s="6" t="s">
        <v>3192</v>
      </c>
      <c r="C5026" s="6" t="s">
        <v>40</v>
      </c>
      <c r="D5026" s="6" t="s">
        <v>108</v>
      </c>
      <c r="E5026" s="488">
        <v>1050.33</v>
      </c>
      <c r="F5026" s="487">
        <v>8.56</v>
      </c>
      <c r="G5026" s="488">
        <v>1041.77</v>
      </c>
      <c r="H5026" s="487">
        <v>0</v>
      </c>
      <c r="I5026" s="487">
        <v>0</v>
      </c>
      <c r="J5026" s="487">
        <v>0</v>
      </c>
    </row>
    <row r="5027" spans="1:10" x14ac:dyDescent="0.25">
      <c r="A5027" s="487">
        <v>102615</v>
      </c>
      <c r="B5027" s="6" t="s">
        <v>3193</v>
      </c>
      <c r="C5027" s="6" t="s">
        <v>40</v>
      </c>
      <c r="D5027" s="6" t="s">
        <v>108</v>
      </c>
      <c r="E5027" s="488">
        <v>1318.18</v>
      </c>
      <c r="F5027" s="487">
        <v>10.71</v>
      </c>
      <c r="G5027" s="488">
        <v>1307.47</v>
      </c>
      <c r="H5027" s="487">
        <v>0</v>
      </c>
      <c r="I5027" s="487">
        <v>0</v>
      </c>
      <c r="J5027" s="487">
        <v>0</v>
      </c>
    </row>
    <row r="5028" spans="1:10" x14ac:dyDescent="0.25">
      <c r="A5028" s="487">
        <v>102616</v>
      </c>
      <c r="B5028" s="6" t="s">
        <v>11145</v>
      </c>
      <c r="C5028" s="6" t="s">
        <v>40</v>
      </c>
      <c r="D5028" s="6" t="s">
        <v>108</v>
      </c>
      <c r="E5028" s="488">
        <v>1951.31</v>
      </c>
      <c r="F5028" s="487">
        <v>14.09</v>
      </c>
      <c r="G5028" s="488">
        <v>1937.22</v>
      </c>
      <c r="H5028" s="487">
        <v>0</v>
      </c>
      <c r="I5028" s="487">
        <v>0</v>
      </c>
      <c r="J5028" s="487">
        <v>0</v>
      </c>
    </row>
    <row r="5029" spans="1:10" x14ac:dyDescent="0.25">
      <c r="A5029" s="487">
        <v>102617</v>
      </c>
      <c r="B5029" s="6" t="s">
        <v>3194</v>
      </c>
      <c r="C5029" s="6" t="s">
        <v>40</v>
      </c>
      <c r="D5029" s="6" t="s">
        <v>108</v>
      </c>
      <c r="E5029" s="488">
        <v>3550.71</v>
      </c>
      <c r="F5029" s="487">
        <v>135.11000000000001</v>
      </c>
      <c r="G5029" s="488">
        <v>3008.32</v>
      </c>
      <c r="H5029" s="487">
        <v>404.34</v>
      </c>
      <c r="I5029" s="487">
        <v>0</v>
      </c>
      <c r="J5029" s="487">
        <v>2.94</v>
      </c>
    </row>
    <row r="5030" spans="1:10" x14ac:dyDescent="0.25">
      <c r="A5030" s="487">
        <v>102618</v>
      </c>
      <c r="B5030" s="6" t="s">
        <v>11146</v>
      </c>
      <c r="C5030" s="6" t="s">
        <v>40</v>
      </c>
      <c r="D5030" s="6" t="s">
        <v>108</v>
      </c>
      <c r="E5030" s="488">
        <v>4282.6099999999997</v>
      </c>
      <c r="F5030" s="487">
        <v>135.11000000000001</v>
      </c>
      <c r="G5030" s="488">
        <v>3740.23</v>
      </c>
      <c r="H5030" s="487">
        <v>404.33</v>
      </c>
      <c r="I5030" s="487">
        <v>0</v>
      </c>
      <c r="J5030" s="487">
        <v>2.94</v>
      </c>
    </row>
    <row r="5031" spans="1:10" x14ac:dyDescent="0.25">
      <c r="A5031" s="487">
        <v>102619</v>
      </c>
      <c r="B5031" s="6" t="s">
        <v>3195</v>
      </c>
      <c r="C5031" s="6" t="s">
        <v>40</v>
      </c>
      <c r="D5031" s="6" t="s">
        <v>108</v>
      </c>
      <c r="E5031" s="488">
        <v>5767.5</v>
      </c>
      <c r="F5031" s="487">
        <v>135.11000000000001</v>
      </c>
      <c r="G5031" s="488">
        <v>5225.12</v>
      </c>
      <c r="H5031" s="487">
        <v>404.33</v>
      </c>
      <c r="I5031" s="487">
        <v>0</v>
      </c>
      <c r="J5031" s="487">
        <v>2.94</v>
      </c>
    </row>
    <row r="5032" spans="1:10" x14ac:dyDescent="0.25">
      <c r="A5032" s="487">
        <v>102620</v>
      </c>
      <c r="B5032" s="6" t="s">
        <v>11147</v>
      </c>
      <c r="C5032" s="6" t="s">
        <v>40</v>
      </c>
      <c r="D5032" s="6" t="s">
        <v>108</v>
      </c>
      <c r="E5032" s="488">
        <v>8403.52</v>
      </c>
      <c r="F5032" s="487">
        <v>135.11000000000001</v>
      </c>
      <c r="G5032" s="488">
        <v>7861.15</v>
      </c>
      <c r="H5032" s="487">
        <v>404.32</v>
      </c>
      <c r="I5032" s="487">
        <v>0</v>
      </c>
      <c r="J5032" s="487">
        <v>2.94</v>
      </c>
    </row>
    <row r="5033" spans="1:10" x14ac:dyDescent="0.25">
      <c r="A5033" s="487">
        <v>102621</v>
      </c>
      <c r="B5033" s="6" t="s">
        <v>11148</v>
      </c>
      <c r="C5033" s="6" t="s">
        <v>40</v>
      </c>
      <c r="D5033" s="6" t="s">
        <v>108</v>
      </c>
      <c r="E5033" s="488">
        <v>12946.05</v>
      </c>
      <c r="F5033" s="487">
        <v>135.11000000000001</v>
      </c>
      <c r="G5033" s="488">
        <v>12403.68</v>
      </c>
      <c r="H5033" s="487">
        <v>404.32</v>
      </c>
      <c r="I5033" s="487">
        <v>0</v>
      </c>
      <c r="J5033" s="487">
        <v>2.94</v>
      </c>
    </row>
    <row r="5034" spans="1:10" x14ac:dyDescent="0.25">
      <c r="A5034" s="487">
        <v>102622</v>
      </c>
      <c r="B5034" s="6" t="s">
        <v>3196</v>
      </c>
      <c r="C5034" s="6" t="s">
        <v>40</v>
      </c>
      <c r="D5034" s="6" t="s">
        <v>108</v>
      </c>
      <c r="E5034" s="487">
        <v>740.72</v>
      </c>
      <c r="F5034" s="487">
        <v>104.29</v>
      </c>
      <c r="G5034" s="487">
        <v>636.42999999999995</v>
      </c>
      <c r="H5034" s="487">
        <v>0</v>
      </c>
      <c r="I5034" s="487">
        <v>0</v>
      </c>
      <c r="J5034" s="487">
        <v>0</v>
      </c>
    </row>
    <row r="5035" spans="1:10" x14ac:dyDescent="0.25">
      <c r="A5035" s="487">
        <v>102623</v>
      </c>
      <c r="B5035" s="6" t="s">
        <v>3197</v>
      </c>
      <c r="C5035" s="6" t="s">
        <v>40</v>
      </c>
      <c r="D5035" s="6" t="s">
        <v>108</v>
      </c>
      <c r="E5035" s="488">
        <v>1000.46</v>
      </c>
      <c r="F5035" s="487">
        <v>118.63</v>
      </c>
      <c r="G5035" s="487">
        <v>881.83</v>
      </c>
      <c r="H5035" s="487">
        <v>0</v>
      </c>
      <c r="I5035" s="487">
        <v>0</v>
      </c>
      <c r="J5035" s="487">
        <v>0</v>
      </c>
    </row>
    <row r="5036" spans="1:10" x14ac:dyDescent="0.25">
      <c r="A5036" s="487">
        <v>89482</v>
      </c>
      <c r="B5036" s="6" t="s">
        <v>11149</v>
      </c>
      <c r="C5036" s="6" t="s">
        <v>40</v>
      </c>
      <c r="D5036" s="6" t="s">
        <v>108</v>
      </c>
      <c r="E5036" s="487">
        <v>40.99</v>
      </c>
      <c r="F5036" s="487">
        <v>9.44</v>
      </c>
      <c r="G5036" s="487">
        <v>31.55</v>
      </c>
      <c r="H5036" s="487">
        <v>0</v>
      </c>
      <c r="I5036" s="487">
        <v>0</v>
      </c>
      <c r="J5036" s="487">
        <v>0</v>
      </c>
    </row>
    <row r="5037" spans="1:10" x14ac:dyDescent="0.25">
      <c r="A5037" s="487">
        <v>89491</v>
      </c>
      <c r="B5037" s="6" t="s">
        <v>11150</v>
      </c>
      <c r="C5037" s="6" t="s">
        <v>40</v>
      </c>
      <c r="D5037" s="6" t="s">
        <v>108</v>
      </c>
      <c r="E5037" s="487">
        <v>103.2</v>
      </c>
      <c r="F5037" s="487">
        <v>14.62</v>
      </c>
      <c r="G5037" s="487">
        <v>88.58</v>
      </c>
      <c r="H5037" s="487">
        <v>0</v>
      </c>
      <c r="I5037" s="487">
        <v>0</v>
      </c>
      <c r="J5037" s="487">
        <v>0</v>
      </c>
    </row>
    <row r="5038" spans="1:10" x14ac:dyDescent="0.25">
      <c r="A5038" s="487">
        <v>89495</v>
      </c>
      <c r="B5038" s="6" t="s">
        <v>11151</v>
      </c>
      <c r="C5038" s="6" t="s">
        <v>40</v>
      </c>
      <c r="D5038" s="6" t="s">
        <v>108</v>
      </c>
      <c r="E5038" s="487">
        <v>18.8</v>
      </c>
      <c r="F5038" s="487">
        <v>4.8499999999999996</v>
      </c>
      <c r="G5038" s="487">
        <v>13.95</v>
      </c>
      <c r="H5038" s="487">
        <v>0</v>
      </c>
      <c r="I5038" s="487">
        <v>0</v>
      </c>
      <c r="J5038" s="487">
        <v>0</v>
      </c>
    </row>
    <row r="5039" spans="1:10" x14ac:dyDescent="0.25">
      <c r="A5039" s="487">
        <v>89707</v>
      </c>
      <c r="B5039" s="6" t="s">
        <v>11152</v>
      </c>
      <c r="C5039" s="6" t="s">
        <v>40</v>
      </c>
      <c r="D5039" s="6" t="s">
        <v>108</v>
      </c>
      <c r="E5039" s="487">
        <v>50.64</v>
      </c>
      <c r="F5039" s="487">
        <v>17.32</v>
      </c>
      <c r="G5039" s="487">
        <v>33.32</v>
      </c>
      <c r="H5039" s="487">
        <v>0</v>
      </c>
      <c r="I5039" s="487">
        <v>0</v>
      </c>
      <c r="J5039" s="487">
        <v>0</v>
      </c>
    </row>
    <row r="5040" spans="1:10" x14ac:dyDescent="0.25">
      <c r="A5040" s="487">
        <v>89708</v>
      </c>
      <c r="B5040" s="6" t="s">
        <v>11153</v>
      </c>
      <c r="C5040" s="6" t="s">
        <v>40</v>
      </c>
      <c r="D5040" s="6" t="s">
        <v>108</v>
      </c>
      <c r="E5040" s="487">
        <v>106.73</v>
      </c>
      <c r="F5040" s="487">
        <v>20.73</v>
      </c>
      <c r="G5040" s="487">
        <v>86</v>
      </c>
      <c r="H5040" s="487">
        <v>0</v>
      </c>
      <c r="I5040" s="487">
        <v>0</v>
      </c>
      <c r="J5040" s="487">
        <v>0</v>
      </c>
    </row>
    <row r="5041" spans="1:10" x14ac:dyDescent="0.25">
      <c r="A5041" s="487">
        <v>89709</v>
      </c>
      <c r="B5041" s="6" t="s">
        <v>11154</v>
      </c>
      <c r="C5041" s="6" t="s">
        <v>40</v>
      </c>
      <c r="D5041" s="6" t="s">
        <v>108</v>
      </c>
      <c r="E5041" s="487">
        <v>21.7</v>
      </c>
      <c r="F5041" s="487">
        <v>7.17</v>
      </c>
      <c r="G5041" s="487">
        <v>14.53</v>
      </c>
      <c r="H5041" s="487">
        <v>0</v>
      </c>
      <c r="I5041" s="487">
        <v>0</v>
      </c>
      <c r="J5041" s="487">
        <v>0</v>
      </c>
    </row>
    <row r="5042" spans="1:10" x14ac:dyDescent="0.25">
      <c r="A5042" s="487">
        <v>89710</v>
      </c>
      <c r="B5042" s="6" t="s">
        <v>11155</v>
      </c>
      <c r="C5042" s="6" t="s">
        <v>40</v>
      </c>
      <c r="D5042" s="6" t="s">
        <v>108</v>
      </c>
      <c r="E5042" s="487">
        <v>19.149999999999999</v>
      </c>
      <c r="F5042" s="487">
        <v>7.17</v>
      </c>
      <c r="G5042" s="487">
        <v>11.98</v>
      </c>
      <c r="H5042" s="487">
        <v>0</v>
      </c>
      <c r="I5042" s="487">
        <v>0</v>
      </c>
      <c r="J5042" s="487">
        <v>0</v>
      </c>
    </row>
    <row r="5043" spans="1:10" x14ac:dyDescent="0.25">
      <c r="A5043" s="487">
        <v>104326</v>
      </c>
      <c r="B5043" s="6" t="s">
        <v>11156</v>
      </c>
      <c r="C5043" s="6" t="s">
        <v>40</v>
      </c>
      <c r="D5043" s="6" t="s">
        <v>108</v>
      </c>
      <c r="E5043" s="487">
        <v>20.73</v>
      </c>
      <c r="F5043" s="487">
        <v>7.17</v>
      </c>
      <c r="G5043" s="487">
        <v>13.56</v>
      </c>
      <c r="H5043" s="487">
        <v>0</v>
      </c>
      <c r="I5043" s="487">
        <v>0</v>
      </c>
      <c r="J5043" s="487">
        <v>0</v>
      </c>
    </row>
    <row r="5044" spans="1:10" x14ac:dyDescent="0.25">
      <c r="A5044" s="487">
        <v>104327</v>
      </c>
      <c r="B5044" s="6" t="s">
        <v>11157</v>
      </c>
      <c r="C5044" s="6" t="s">
        <v>40</v>
      </c>
      <c r="D5044" s="6" t="s">
        <v>108</v>
      </c>
      <c r="E5044" s="487">
        <v>19.8</v>
      </c>
      <c r="F5044" s="487">
        <v>7.17</v>
      </c>
      <c r="G5044" s="487">
        <v>12.63</v>
      </c>
      <c r="H5044" s="487">
        <v>0</v>
      </c>
      <c r="I5044" s="487">
        <v>0</v>
      </c>
      <c r="J5044" s="487">
        <v>0</v>
      </c>
    </row>
    <row r="5045" spans="1:10" x14ac:dyDescent="0.25">
      <c r="A5045" s="487">
        <v>104328</v>
      </c>
      <c r="B5045" s="6" t="s">
        <v>11158</v>
      </c>
      <c r="C5045" s="6" t="s">
        <v>40</v>
      </c>
      <c r="D5045" s="6" t="s">
        <v>108</v>
      </c>
      <c r="E5045" s="487">
        <v>72.56</v>
      </c>
      <c r="F5045" s="487">
        <v>18.38</v>
      </c>
      <c r="G5045" s="487">
        <v>54.18</v>
      </c>
      <c r="H5045" s="487">
        <v>0</v>
      </c>
      <c r="I5045" s="487">
        <v>0</v>
      </c>
      <c r="J5045" s="487">
        <v>0</v>
      </c>
    </row>
    <row r="5046" spans="1:10" x14ac:dyDescent="0.25">
      <c r="A5046" s="487">
        <v>104329</v>
      </c>
      <c r="B5046" s="6" t="s">
        <v>11159</v>
      </c>
      <c r="C5046" s="6" t="s">
        <v>40</v>
      </c>
      <c r="D5046" s="6" t="s">
        <v>108</v>
      </c>
      <c r="E5046" s="487">
        <v>81.66</v>
      </c>
      <c r="F5046" s="487">
        <v>18.37</v>
      </c>
      <c r="G5046" s="487">
        <v>63.29</v>
      </c>
      <c r="H5046" s="487">
        <v>0</v>
      </c>
      <c r="I5046" s="487">
        <v>0</v>
      </c>
      <c r="J5046" s="487">
        <v>0</v>
      </c>
    </row>
    <row r="5047" spans="1:10" x14ac:dyDescent="0.25">
      <c r="A5047" s="487">
        <v>86872</v>
      </c>
      <c r="B5047" s="6" t="s">
        <v>3198</v>
      </c>
      <c r="C5047" s="6" t="s">
        <v>40</v>
      </c>
      <c r="D5047" s="6" t="s">
        <v>437</v>
      </c>
      <c r="E5047" s="487">
        <v>716.45</v>
      </c>
      <c r="F5047" s="487">
        <v>53.39</v>
      </c>
      <c r="G5047" s="487">
        <v>663.06</v>
      </c>
      <c r="H5047" s="487">
        <v>0</v>
      </c>
      <c r="I5047" s="487">
        <v>0</v>
      </c>
      <c r="J5047" s="487">
        <v>0</v>
      </c>
    </row>
    <row r="5048" spans="1:10" x14ac:dyDescent="0.25">
      <c r="A5048" s="487">
        <v>86874</v>
      </c>
      <c r="B5048" s="6" t="s">
        <v>3199</v>
      </c>
      <c r="C5048" s="6" t="s">
        <v>40</v>
      </c>
      <c r="D5048" s="6" t="s">
        <v>437</v>
      </c>
      <c r="E5048" s="487">
        <v>499.9</v>
      </c>
      <c r="F5048" s="487">
        <v>25.05</v>
      </c>
      <c r="G5048" s="487">
        <v>474.85</v>
      </c>
      <c r="H5048" s="487">
        <v>0</v>
      </c>
      <c r="I5048" s="487">
        <v>0</v>
      </c>
      <c r="J5048" s="487">
        <v>0</v>
      </c>
    </row>
    <row r="5049" spans="1:10" x14ac:dyDescent="0.25">
      <c r="A5049" s="487">
        <v>86875</v>
      </c>
      <c r="B5049" s="6" t="s">
        <v>3200</v>
      </c>
      <c r="C5049" s="6" t="s">
        <v>40</v>
      </c>
      <c r="D5049" s="6" t="s">
        <v>437</v>
      </c>
      <c r="E5049" s="487">
        <v>607.57000000000005</v>
      </c>
      <c r="F5049" s="487">
        <v>30.31</v>
      </c>
      <c r="G5049" s="487">
        <v>577.26</v>
      </c>
      <c r="H5049" s="487">
        <v>0</v>
      </c>
      <c r="I5049" s="487">
        <v>0</v>
      </c>
      <c r="J5049" s="487">
        <v>0</v>
      </c>
    </row>
    <row r="5050" spans="1:10" x14ac:dyDescent="0.25">
      <c r="A5050" s="487">
        <v>86876</v>
      </c>
      <c r="B5050" s="6" t="s">
        <v>3201</v>
      </c>
      <c r="C5050" s="6" t="s">
        <v>40</v>
      </c>
      <c r="D5050" s="6" t="s">
        <v>437</v>
      </c>
      <c r="E5050" s="487">
        <v>345.8</v>
      </c>
      <c r="F5050" s="487">
        <v>21.95</v>
      </c>
      <c r="G5050" s="487">
        <v>323.85000000000002</v>
      </c>
      <c r="H5050" s="487">
        <v>0</v>
      </c>
      <c r="I5050" s="487">
        <v>0</v>
      </c>
      <c r="J5050" s="487">
        <v>0</v>
      </c>
    </row>
    <row r="5051" spans="1:10" x14ac:dyDescent="0.25">
      <c r="A5051" s="487">
        <v>86877</v>
      </c>
      <c r="B5051" s="6" t="s">
        <v>63</v>
      </c>
      <c r="C5051" s="6" t="s">
        <v>40</v>
      </c>
      <c r="D5051" s="6" t="s">
        <v>108</v>
      </c>
      <c r="E5051" s="487">
        <v>111.51</v>
      </c>
      <c r="F5051" s="487">
        <v>4.9800000000000004</v>
      </c>
      <c r="G5051" s="487">
        <v>106.53</v>
      </c>
      <c r="H5051" s="487">
        <v>0</v>
      </c>
      <c r="I5051" s="487">
        <v>0</v>
      </c>
      <c r="J5051" s="487">
        <v>0</v>
      </c>
    </row>
    <row r="5052" spans="1:10" x14ac:dyDescent="0.25">
      <c r="A5052" s="487">
        <v>86878</v>
      </c>
      <c r="B5052" s="6" t="s">
        <v>3202</v>
      </c>
      <c r="C5052" s="6" t="s">
        <v>40</v>
      </c>
      <c r="D5052" s="6" t="s">
        <v>108</v>
      </c>
      <c r="E5052" s="487">
        <v>120.52</v>
      </c>
      <c r="F5052" s="487">
        <v>4.9800000000000004</v>
      </c>
      <c r="G5052" s="487">
        <v>115.54</v>
      </c>
      <c r="H5052" s="487">
        <v>0</v>
      </c>
      <c r="I5052" s="487">
        <v>0</v>
      </c>
      <c r="J5052" s="487">
        <v>0</v>
      </c>
    </row>
    <row r="5053" spans="1:10" x14ac:dyDescent="0.25">
      <c r="A5053" s="487">
        <v>86879</v>
      </c>
      <c r="B5053" s="6" t="s">
        <v>3203</v>
      </c>
      <c r="C5053" s="6" t="s">
        <v>40</v>
      </c>
      <c r="D5053" s="6" t="s">
        <v>108</v>
      </c>
      <c r="E5053" s="487">
        <v>10.88</v>
      </c>
      <c r="F5053" s="487">
        <v>3.55</v>
      </c>
      <c r="G5053" s="487">
        <v>7.33</v>
      </c>
      <c r="H5053" s="487">
        <v>0</v>
      </c>
      <c r="I5053" s="487">
        <v>0</v>
      </c>
      <c r="J5053" s="487">
        <v>0</v>
      </c>
    </row>
    <row r="5054" spans="1:10" x14ac:dyDescent="0.25">
      <c r="A5054" s="487">
        <v>86880</v>
      </c>
      <c r="B5054" s="6" t="s">
        <v>3204</v>
      </c>
      <c r="C5054" s="6" t="s">
        <v>40</v>
      </c>
      <c r="D5054" s="6" t="s">
        <v>108</v>
      </c>
      <c r="E5054" s="487">
        <v>30.78</v>
      </c>
      <c r="F5054" s="487">
        <v>3.53</v>
      </c>
      <c r="G5054" s="487">
        <v>27.25</v>
      </c>
      <c r="H5054" s="487">
        <v>0</v>
      </c>
      <c r="I5054" s="487">
        <v>0</v>
      </c>
      <c r="J5054" s="487">
        <v>0</v>
      </c>
    </row>
    <row r="5055" spans="1:10" x14ac:dyDescent="0.25">
      <c r="A5055" s="487">
        <v>86881</v>
      </c>
      <c r="B5055" s="6" t="s">
        <v>3205</v>
      </c>
      <c r="C5055" s="6" t="s">
        <v>40</v>
      </c>
      <c r="D5055" s="6" t="s">
        <v>469</v>
      </c>
      <c r="E5055" s="487">
        <v>344.12</v>
      </c>
      <c r="F5055" s="487">
        <v>7.85</v>
      </c>
      <c r="G5055" s="487">
        <v>336.27</v>
      </c>
      <c r="H5055" s="487">
        <v>0</v>
      </c>
      <c r="I5055" s="487">
        <v>0</v>
      </c>
      <c r="J5055" s="487">
        <v>0</v>
      </c>
    </row>
    <row r="5056" spans="1:10" x14ac:dyDescent="0.25">
      <c r="A5056" s="487">
        <v>86882</v>
      </c>
      <c r="B5056" s="6" t="s">
        <v>3206</v>
      </c>
      <c r="C5056" s="6" t="s">
        <v>40</v>
      </c>
      <c r="D5056" s="6" t="s">
        <v>108</v>
      </c>
      <c r="E5056" s="487">
        <v>25.91</v>
      </c>
      <c r="F5056" s="487">
        <v>3.88</v>
      </c>
      <c r="G5056" s="487">
        <v>22.03</v>
      </c>
      <c r="H5056" s="487">
        <v>0</v>
      </c>
      <c r="I5056" s="487">
        <v>0</v>
      </c>
      <c r="J5056" s="487">
        <v>0</v>
      </c>
    </row>
    <row r="5057" spans="1:10" x14ac:dyDescent="0.25">
      <c r="A5057" s="487">
        <v>86883</v>
      </c>
      <c r="B5057" s="6" t="s">
        <v>3207</v>
      </c>
      <c r="C5057" s="6" t="s">
        <v>40</v>
      </c>
      <c r="D5057" s="6" t="s">
        <v>469</v>
      </c>
      <c r="E5057" s="487">
        <v>14.01</v>
      </c>
      <c r="F5057" s="487">
        <v>2.42</v>
      </c>
      <c r="G5057" s="487">
        <v>11.59</v>
      </c>
      <c r="H5057" s="487">
        <v>0</v>
      </c>
      <c r="I5057" s="487">
        <v>0</v>
      </c>
      <c r="J5057" s="487">
        <v>0</v>
      </c>
    </row>
    <row r="5058" spans="1:10" x14ac:dyDescent="0.25">
      <c r="A5058" s="487">
        <v>86884</v>
      </c>
      <c r="B5058" s="6" t="s">
        <v>3208</v>
      </c>
      <c r="C5058" s="6" t="s">
        <v>40</v>
      </c>
      <c r="D5058" s="6" t="s">
        <v>108</v>
      </c>
      <c r="E5058" s="487">
        <v>12.05</v>
      </c>
      <c r="F5058" s="487">
        <v>4.38</v>
      </c>
      <c r="G5058" s="487">
        <v>7.67</v>
      </c>
      <c r="H5058" s="487">
        <v>0</v>
      </c>
      <c r="I5058" s="487">
        <v>0</v>
      </c>
      <c r="J5058" s="487">
        <v>0</v>
      </c>
    </row>
    <row r="5059" spans="1:10" x14ac:dyDescent="0.25">
      <c r="A5059" s="487">
        <v>86885</v>
      </c>
      <c r="B5059" s="6" t="s">
        <v>3209</v>
      </c>
      <c r="C5059" s="6" t="s">
        <v>40</v>
      </c>
      <c r="D5059" s="6" t="s">
        <v>108</v>
      </c>
      <c r="E5059" s="487">
        <v>13.77</v>
      </c>
      <c r="F5059" s="487">
        <v>4.38</v>
      </c>
      <c r="G5059" s="487">
        <v>9.39</v>
      </c>
      <c r="H5059" s="487">
        <v>0</v>
      </c>
      <c r="I5059" s="487">
        <v>0</v>
      </c>
      <c r="J5059" s="487">
        <v>0</v>
      </c>
    </row>
    <row r="5060" spans="1:10" x14ac:dyDescent="0.25">
      <c r="A5060" s="487">
        <v>86886</v>
      </c>
      <c r="B5060" s="6" t="s">
        <v>3210</v>
      </c>
      <c r="C5060" s="6" t="s">
        <v>40</v>
      </c>
      <c r="D5060" s="6" t="s">
        <v>108</v>
      </c>
      <c r="E5060" s="487">
        <v>82.12</v>
      </c>
      <c r="F5060" s="487">
        <v>4.3600000000000003</v>
      </c>
      <c r="G5060" s="487">
        <v>77.760000000000005</v>
      </c>
      <c r="H5060" s="487">
        <v>0</v>
      </c>
      <c r="I5060" s="487">
        <v>0</v>
      </c>
      <c r="J5060" s="487">
        <v>0</v>
      </c>
    </row>
    <row r="5061" spans="1:10" x14ac:dyDescent="0.25">
      <c r="A5061" s="487">
        <v>86887</v>
      </c>
      <c r="B5061" s="6" t="s">
        <v>3211</v>
      </c>
      <c r="C5061" s="6" t="s">
        <v>40</v>
      </c>
      <c r="D5061" s="6" t="s">
        <v>108</v>
      </c>
      <c r="E5061" s="487">
        <v>89.38</v>
      </c>
      <c r="F5061" s="487">
        <v>4.3600000000000003</v>
      </c>
      <c r="G5061" s="487">
        <v>85.02</v>
      </c>
      <c r="H5061" s="487">
        <v>0</v>
      </c>
      <c r="I5061" s="487">
        <v>0</v>
      </c>
      <c r="J5061" s="487">
        <v>0</v>
      </c>
    </row>
    <row r="5062" spans="1:10" x14ac:dyDescent="0.25">
      <c r="A5062" s="487">
        <v>86888</v>
      </c>
      <c r="B5062" s="6" t="s">
        <v>3212</v>
      </c>
      <c r="C5062" s="6" t="s">
        <v>40</v>
      </c>
      <c r="D5062" s="6" t="s">
        <v>437</v>
      </c>
      <c r="E5062" s="487">
        <v>482.83</v>
      </c>
      <c r="F5062" s="487">
        <v>25.59</v>
      </c>
      <c r="G5062" s="487">
        <v>457.24</v>
      </c>
      <c r="H5062" s="487">
        <v>0</v>
      </c>
      <c r="I5062" s="487">
        <v>0</v>
      </c>
      <c r="J5062" s="487">
        <v>0</v>
      </c>
    </row>
    <row r="5063" spans="1:10" x14ac:dyDescent="0.25">
      <c r="A5063" s="487">
        <v>86889</v>
      </c>
      <c r="B5063" s="6" t="s">
        <v>3213</v>
      </c>
      <c r="C5063" s="6" t="s">
        <v>40</v>
      </c>
      <c r="D5063" s="6" t="s">
        <v>108</v>
      </c>
      <c r="E5063" s="487">
        <v>696.83</v>
      </c>
      <c r="F5063" s="487">
        <v>47.65</v>
      </c>
      <c r="G5063" s="487">
        <v>649.17999999999995</v>
      </c>
      <c r="H5063" s="487">
        <v>0</v>
      </c>
      <c r="I5063" s="487">
        <v>0</v>
      </c>
      <c r="J5063" s="487">
        <v>0</v>
      </c>
    </row>
    <row r="5064" spans="1:10" x14ac:dyDescent="0.25">
      <c r="A5064" s="487">
        <v>86893</v>
      </c>
      <c r="B5064" s="6" t="s">
        <v>3214</v>
      </c>
      <c r="C5064" s="6" t="s">
        <v>40</v>
      </c>
      <c r="D5064" s="6" t="s">
        <v>108</v>
      </c>
      <c r="E5064" s="487">
        <v>602.23</v>
      </c>
      <c r="F5064" s="487">
        <v>47.65</v>
      </c>
      <c r="G5064" s="487">
        <v>554.58000000000004</v>
      </c>
      <c r="H5064" s="487">
        <v>0</v>
      </c>
      <c r="I5064" s="487">
        <v>0</v>
      </c>
      <c r="J5064" s="487">
        <v>0</v>
      </c>
    </row>
    <row r="5065" spans="1:10" x14ac:dyDescent="0.25">
      <c r="A5065" s="487">
        <v>86894</v>
      </c>
      <c r="B5065" s="6" t="s">
        <v>3215</v>
      </c>
      <c r="C5065" s="6" t="s">
        <v>40</v>
      </c>
      <c r="D5065" s="6" t="s">
        <v>108</v>
      </c>
      <c r="E5065" s="487">
        <v>355.08</v>
      </c>
      <c r="F5065" s="487">
        <v>29.96</v>
      </c>
      <c r="G5065" s="487">
        <v>325.12</v>
      </c>
      <c r="H5065" s="487">
        <v>0</v>
      </c>
      <c r="I5065" s="487">
        <v>0</v>
      </c>
      <c r="J5065" s="487">
        <v>0</v>
      </c>
    </row>
    <row r="5066" spans="1:10" x14ac:dyDescent="0.25">
      <c r="A5066" s="487">
        <v>86895</v>
      </c>
      <c r="B5066" s="6" t="s">
        <v>3216</v>
      </c>
      <c r="C5066" s="6" t="s">
        <v>40</v>
      </c>
      <c r="D5066" s="6" t="s">
        <v>108</v>
      </c>
      <c r="E5066" s="487">
        <v>350.68</v>
      </c>
      <c r="F5066" s="487">
        <v>56.57</v>
      </c>
      <c r="G5066" s="487">
        <v>294.11</v>
      </c>
      <c r="H5066" s="487">
        <v>0</v>
      </c>
      <c r="I5066" s="487">
        <v>0</v>
      </c>
      <c r="J5066" s="487">
        <v>0</v>
      </c>
    </row>
    <row r="5067" spans="1:10" x14ac:dyDescent="0.25">
      <c r="A5067" s="487">
        <v>86899</v>
      </c>
      <c r="B5067" s="6" t="s">
        <v>3217</v>
      </c>
      <c r="C5067" s="6" t="s">
        <v>40</v>
      </c>
      <c r="D5067" s="6" t="s">
        <v>108</v>
      </c>
      <c r="E5067" s="487">
        <v>315.2</v>
      </c>
      <c r="F5067" s="487">
        <v>56.57</v>
      </c>
      <c r="G5067" s="487">
        <v>258.63</v>
      </c>
      <c r="H5067" s="487">
        <v>0</v>
      </c>
      <c r="I5067" s="487">
        <v>0</v>
      </c>
      <c r="J5067" s="487">
        <v>0</v>
      </c>
    </row>
    <row r="5068" spans="1:10" x14ac:dyDescent="0.25">
      <c r="A5068" s="487">
        <v>86900</v>
      </c>
      <c r="B5068" s="6" t="s">
        <v>3218</v>
      </c>
      <c r="C5068" s="6" t="s">
        <v>40</v>
      </c>
      <c r="D5068" s="6" t="s">
        <v>108</v>
      </c>
      <c r="E5068" s="487">
        <v>257.10000000000002</v>
      </c>
      <c r="F5068" s="487">
        <v>12.48</v>
      </c>
      <c r="G5068" s="487">
        <v>244.62</v>
      </c>
      <c r="H5068" s="487">
        <v>0</v>
      </c>
      <c r="I5068" s="487">
        <v>0</v>
      </c>
      <c r="J5068" s="487">
        <v>0</v>
      </c>
    </row>
    <row r="5069" spans="1:10" x14ac:dyDescent="0.25">
      <c r="A5069" s="487">
        <v>86901</v>
      </c>
      <c r="B5069" s="6" t="s">
        <v>64</v>
      </c>
      <c r="C5069" s="6" t="s">
        <v>40</v>
      </c>
      <c r="D5069" s="6" t="s">
        <v>108</v>
      </c>
      <c r="E5069" s="487">
        <v>147.66</v>
      </c>
      <c r="F5069" s="487">
        <v>22.15</v>
      </c>
      <c r="G5069" s="487">
        <v>125.51</v>
      </c>
      <c r="H5069" s="487">
        <v>0</v>
      </c>
      <c r="I5069" s="487">
        <v>0</v>
      </c>
      <c r="J5069" s="487">
        <v>0</v>
      </c>
    </row>
    <row r="5070" spans="1:10" x14ac:dyDescent="0.25">
      <c r="A5070" s="487">
        <v>86902</v>
      </c>
      <c r="B5070" s="6" t="s">
        <v>3219</v>
      </c>
      <c r="C5070" s="6" t="s">
        <v>40</v>
      </c>
      <c r="D5070" s="6" t="s">
        <v>437</v>
      </c>
      <c r="E5070" s="487">
        <v>316.5</v>
      </c>
      <c r="F5070" s="487">
        <v>28.02</v>
      </c>
      <c r="G5070" s="487">
        <v>288.48</v>
      </c>
      <c r="H5070" s="487">
        <v>0</v>
      </c>
      <c r="I5070" s="487">
        <v>0</v>
      </c>
      <c r="J5070" s="487">
        <v>0</v>
      </c>
    </row>
    <row r="5071" spans="1:10" x14ac:dyDescent="0.25">
      <c r="A5071" s="487">
        <v>86903</v>
      </c>
      <c r="B5071" s="6" t="s">
        <v>3220</v>
      </c>
      <c r="C5071" s="6" t="s">
        <v>40</v>
      </c>
      <c r="D5071" s="6" t="s">
        <v>437</v>
      </c>
      <c r="E5071" s="487">
        <v>358.12</v>
      </c>
      <c r="F5071" s="487">
        <v>45.31</v>
      </c>
      <c r="G5071" s="487">
        <v>312.81</v>
      </c>
      <c r="H5071" s="487">
        <v>0</v>
      </c>
      <c r="I5071" s="487">
        <v>0</v>
      </c>
      <c r="J5071" s="487">
        <v>0</v>
      </c>
    </row>
    <row r="5072" spans="1:10" x14ac:dyDescent="0.25">
      <c r="A5072" s="487">
        <v>86904</v>
      </c>
      <c r="B5072" s="6" t="s">
        <v>3221</v>
      </c>
      <c r="C5072" s="6" t="s">
        <v>40</v>
      </c>
      <c r="D5072" s="6" t="s">
        <v>437</v>
      </c>
      <c r="E5072" s="487">
        <v>147.65</v>
      </c>
      <c r="F5072" s="487">
        <v>12.21</v>
      </c>
      <c r="G5072" s="487">
        <v>135.44</v>
      </c>
      <c r="H5072" s="487">
        <v>0</v>
      </c>
      <c r="I5072" s="487">
        <v>0</v>
      </c>
      <c r="J5072" s="487">
        <v>0</v>
      </c>
    </row>
    <row r="5073" spans="1:10" x14ac:dyDescent="0.25">
      <c r="A5073" s="487">
        <v>86905</v>
      </c>
      <c r="B5073" s="6" t="s">
        <v>3222</v>
      </c>
      <c r="C5073" s="6" t="s">
        <v>40</v>
      </c>
      <c r="D5073" s="6" t="s">
        <v>108</v>
      </c>
      <c r="E5073" s="487">
        <v>627.04</v>
      </c>
      <c r="F5073" s="487">
        <v>13.3</v>
      </c>
      <c r="G5073" s="487">
        <v>613.74</v>
      </c>
      <c r="H5073" s="487">
        <v>0</v>
      </c>
      <c r="I5073" s="487">
        <v>0</v>
      </c>
      <c r="J5073" s="487">
        <v>0</v>
      </c>
    </row>
    <row r="5074" spans="1:10" x14ac:dyDescent="0.25">
      <c r="A5074" s="487">
        <v>86906</v>
      </c>
      <c r="B5074" s="6" t="s">
        <v>3223</v>
      </c>
      <c r="C5074" s="6" t="s">
        <v>40</v>
      </c>
      <c r="D5074" s="6" t="s">
        <v>469</v>
      </c>
      <c r="E5074" s="487">
        <v>115.82</v>
      </c>
      <c r="F5074" s="487">
        <v>2.75</v>
      </c>
      <c r="G5074" s="487">
        <v>113.07</v>
      </c>
      <c r="H5074" s="487">
        <v>0</v>
      </c>
      <c r="I5074" s="487">
        <v>0</v>
      </c>
      <c r="J5074" s="487">
        <v>0</v>
      </c>
    </row>
    <row r="5075" spans="1:10" x14ac:dyDescent="0.25">
      <c r="A5075" s="487">
        <v>86908</v>
      </c>
      <c r="B5075" s="6" t="s">
        <v>3224</v>
      </c>
      <c r="C5075" s="6" t="s">
        <v>40</v>
      </c>
      <c r="D5075" s="6" t="s">
        <v>108</v>
      </c>
      <c r="E5075" s="487">
        <v>755.98</v>
      </c>
      <c r="F5075" s="487">
        <v>6.49</v>
      </c>
      <c r="G5075" s="487">
        <v>749.49</v>
      </c>
      <c r="H5075" s="487">
        <v>0</v>
      </c>
      <c r="I5075" s="487">
        <v>0</v>
      </c>
      <c r="J5075" s="487">
        <v>0</v>
      </c>
    </row>
    <row r="5076" spans="1:10" x14ac:dyDescent="0.25">
      <c r="A5076" s="487">
        <v>86909</v>
      </c>
      <c r="B5076" s="6" t="s">
        <v>3225</v>
      </c>
      <c r="C5076" s="6" t="s">
        <v>40</v>
      </c>
      <c r="D5076" s="6" t="s">
        <v>108</v>
      </c>
      <c r="E5076" s="487">
        <v>201.15</v>
      </c>
      <c r="F5076" s="487">
        <v>4.7699999999999996</v>
      </c>
      <c r="G5076" s="487">
        <v>196.38</v>
      </c>
      <c r="H5076" s="487">
        <v>0</v>
      </c>
      <c r="I5076" s="487">
        <v>0</v>
      </c>
      <c r="J5076" s="487">
        <v>0</v>
      </c>
    </row>
    <row r="5077" spans="1:10" x14ac:dyDescent="0.25">
      <c r="A5077" s="487">
        <v>86910</v>
      </c>
      <c r="B5077" s="6" t="s">
        <v>3226</v>
      </c>
      <c r="C5077" s="6" t="s">
        <v>40</v>
      </c>
      <c r="D5077" s="6" t="s">
        <v>108</v>
      </c>
      <c r="E5077" s="487">
        <v>198.76</v>
      </c>
      <c r="F5077" s="487">
        <v>3.33</v>
      </c>
      <c r="G5077" s="487">
        <v>195.43</v>
      </c>
      <c r="H5077" s="487">
        <v>0</v>
      </c>
      <c r="I5077" s="487">
        <v>0</v>
      </c>
      <c r="J5077" s="487">
        <v>0</v>
      </c>
    </row>
    <row r="5078" spans="1:10" x14ac:dyDescent="0.25">
      <c r="A5078" s="487">
        <v>86911</v>
      </c>
      <c r="B5078" s="6" t="s">
        <v>3227</v>
      </c>
      <c r="C5078" s="6" t="s">
        <v>40</v>
      </c>
      <c r="D5078" s="6" t="s">
        <v>108</v>
      </c>
      <c r="E5078" s="487">
        <v>135.47</v>
      </c>
      <c r="F5078" s="487">
        <v>3.33</v>
      </c>
      <c r="G5078" s="487">
        <v>132.13999999999999</v>
      </c>
      <c r="H5078" s="487">
        <v>0</v>
      </c>
      <c r="I5078" s="487">
        <v>0</v>
      </c>
      <c r="J5078" s="487">
        <v>0</v>
      </c>
    </row>
    <row r="5079" spans="1:10" x14ac:dyDescent="0.25">
      <c r="A5079" s="487">
        <v>86913</v>
      </c>
      <c r="B5079" s="6" t="s">
        <v>3228</v>
      </c>
      <c r="C5079" s="6" t="s">
        <v>40</v>
      </c>
      <c r="D5079" s="6" t="s">
        <v>108</v>
      </c>
      <c r="E5079" s="487">
        <v>83.6</v>
      </c>
      <c r="F5079" s="487">
        <v>4.3600000000000003</v>
      </c>
      <c r="G5079" s="487">
        <v>79.239999999999995</v>
      </c>
      <c r="H5079" s="487">
        <v>0</v>
      </c>
      <c r="I5079" s="487">
        <v>0</v>
      </c>
      <c r="J5079" s="487">
        <v>0</v>
      </c>
    </row>
    <row r="5080" spans="1:10" x14ac:dyDescent="0.25">
      <c r="A5080" s="487">
        <v>86914</v>
      </c>
      <c r="B5080" s="6" t="s">
        <v>3229</v>
      </c>
      <c r="C5080" s="6" t="s">
        <v>40</v>
      </c>
      <c r="D5080" s="6" t="s">
        <v>108</v>
      </c>
      <c r="E5080" s="487">
        <v>151.79</v>
      </c>
      <c r="F5080" s="487">
        <v>4.3600000000000003</v>
      </c>
      <c r="G5080" s="487">
        <v>147.43</v>
      </c>
      <c r="H5080" s="487">
        <v>0</v>
      </c>
      <c r="I5080" s="487">
        <v>0</v>
      </c>
      <c r="J5080" s="487">
        <v>0</v>
      </c>
    </row>
    <row r="5081" spans="1:10" x14ac:dyDescent="0.25">
      <c r="A5081" s="487">
        <v>86915</v>
      </c>
      <c r="B5081" s="6" t="s">
        <v>3230</v>
      </c>
      <c r="C5081" s="6" t="s">
        <v>40</v>
      </c>
      <c r="D5081" s="6" t="s">
        <v>108</v>
      </c>
      <c r="E5081" s="487">
        <v>223.09</v>
      </c>
      <c r="F5081" s="487">
        <v>2.75</v>
      </c>
      <c r="G5081" s="487">
        <v>220.34</v>
      </c>
      <c r="H5081" s="487">
        <v>0</v>
      </c>
      <c r="I5081" s="487">
        <v>0</v>
      </c>
      <c r="J5081" s="487">
        <v>0</v>
      </c>
    </row>
    <row r="5082" spans="1:10" x14ac:dyDescent="0.25">
      <c r="A5082" s="487">
        <v>86916</v>
      </c>
      <c r="B5082" s="6" t="s">
        <v>3231</v>
      </c>
      <c r="C5082" s="6" t="s">
        <v>40</v>
      </c>
      <c r="D5082" s="6" t="s">
        <v>108</v>
      </c>
      <c r="E5082" s="487">
        <v>26.39</v>
      </c>
      <c r="F5082" s="487">
        <v>4.37</v>
      </c>
      <c r="G5082" s="487">
        <v>22.02</v>
      </c>
      <c r="H5082" s="487">
        <v>0</v>
      </c>
      <c r="I5082" s="487">
        <v>0</v>
      </c>
      <c r="J5082" s="487">
        <v>0</v>
      </c>
    </row>
    <row r="5083" spans="1:10" x14ac:dyDescent="0.25">
      <c r="A5083" s="487">
        <v>86919</v>
      </c>
      <c r="B5083" s="6" t="s">
        <v>3232</v>
      </c>
      <c r="C5083" s="6" t="s">
        <v>40</v>
      </c>
      <c r="D5083" s="6" t="s">
        <v>437</v>
      </c>
      <c r="E5083" s="487">
        <v>993.76</v>
      </c>
      <c r="F5083" s="487">
        <v>65.150000000000006</v>
      </c>
      <c r="G5083" s="487">
        <v>928.61</v>
      </c>
      <c r="H5083" s="487">
        <v>0</v>
      </c>
      <c r="I5083" s="487">
        <v>0</v>
      </c>
      <c r="J5083" s="487">
        <v>0</v>
      </c>
    </row>
    <row r="5084" spans="1:10" x14ac:dyDescent="0.25">
      <c r="A5084" s="487">
        <v>86920</v>
      </c>
      <c r="B5084" s="6" t="s">
        <v>3233</v>
      </c>
      <c r="C5084" s="6" t="s">
        <v>40</v>
      </c>
      <c r="D5084" s="6" t="s">
        <v>437</v>
      </c>
      <c r="E5084" s="487">
        <v>824.94</v>
      </c>
      <c r="F5084" s="487">
        <v>63.71</v>
      </c>
      <c r="G5084" s="487">
        <v>761.23</v>
      </c>
      <c r="H5084" s="487">
        <v>0</v>
      </c>
      <c r="I5084" s="487">
        <v>0</v>
      </c>
      <c r="J5084" s="487">
        <v>0</v>
      </c>
    </row>
    <row r="5085" spans="1:10" x14ac:dyDescent="0.25">
      <c r="A5085" s="487">
        <v>86921</v>
      </c>
      <c r="B5085" s="6" t="s">
        <v>3234</v>
      </c>
      <c r="C5085" s="6" t="s">
        <v>40</v>
      </c>
      <c r="D5085" s="6" t="s">
        <v>437</v>
      </c>
      <c r="E5085" s="487">
        <v>767.73</v>
      </c>
      <c r="F5085" s="487">
        <v>63.71</v>
      </c>
      <c r="G5085" s="487">
        <v>704.02</v>
      </c>
      <c r="H5085" s="487">
        <v>0</v>
      </c>
      <c r="I5085" s="487">
        <v>0</v>
      </c>
      <c r="J5085" s="487">
        <v>0</v>
      </c>
    </row>
    <row r="5086" spans="1:10" x14ac:dyDescent="0.25">
      <c r="A5086" s="487">
        <v>86922</v>
      </c>
      <c r="B5086" s="6" t="s">
        <v>3235</v>
      </c>
      <c r="C5086" s="6" t="s">
        <v>40</v>
      </c>
      <c r="D5086" s="6" t="s">
        <v>437</v>
      </c>
      <c r="E5086" s="488">
        <v>1107.32</v>
      </c>
      <c r="F5086" s="487">
        <v>42.25</v>
      </c>
      <c r="G5086" s="488">
        <v>1065.07</v>
      </c>
      <c r="H5086" s="487">
        <v>0</v>
      </c>
      <c r="I5086" s="487">
        <v>0</v>
      </c>
      <c r="J5086" s="487">
        <v>0</v>
      </c>
    </row>
    <row r="5087" spans="1:10" x14ac:dyDescent="0.25">
      <c r="A5087" s="487">
        <v>86923</v>
      </c>
      <c r="B5087" s="6" t="s">
        <v>3236</v>
      </c>
      <c r="C5087" s="6" t="s">
        <v>40</v>
      </c>
      <c r="D5087" s="6" t="s">
        <v>437</v>
      </c>
      <c r="E5087" s="487">
        <v>620.29</v>
      </c>
      <c r="F5087" s="487">
        <v>36.82</v>
      </c>
      <c r="G5087" s="487">
        <v>583.47</v>
      </c>
      <c r="H5087" s="487">
        <v>0</v>
      </c>
      <c r="I5087" s="487">
        <v>0</v>
      </c>
      <c r="J5087" s="487">
        <v>0</v>
      </c>
    </row>
    <row r="5088" spans="1:10" x14ac:dyDescent="0.25">
      <c r="A5088" s="487">
        <v>86924</v>
      </c>
      <c r="B5088" s="6" t="s">
        <v>3237</v>
      </c>
      <c r="C5088" s="6" t="s">
        <v>40</v>
      </c>
      <c r="D5088" s="6" t="s">
        <v>437</v>
      </c>
      <c r="E5088" s="487">
        <v>563.08000000000004</v>
      </c>
      <c r="F5088" s="487">
        <v>36.82</v>
      </c>
      <c r="G5088" s="487">
        <v>526.26</v>
      </c>
      <c r="H5088" s="487">
        <v>0</v>
      </c>
      <c r="I5088" s="487">
        <v>0</v>
      </c>
      <c r="J5088" s="487">
        <v>0</v>
      </c>
    </row>
    <row r="5089" spans="1:10" x14ac:dyDescent="0.25">
      <c r="A5089" s="487">
        <v>86925</v>
      </c>
      <c r="B5089" s="6" t="s">
        <v>3238</v>
      </c>
      <c r="C5089" s="6" t="s">
        <v>40</v>
      </c>
      <c r="D5089" s="6" t="s">
        <v>437</v>
      </c>
      <c r="E5089" s="487">
        <v>716.06</v>
      </c>
      <c r="F5089" s="487">
        <v>40.619999999999997</v>
      </c>
      <c r="G5089" s="487">
        <v>675.44</v>
      </c>
      <c r="H5089" s="487">
        <v>0</v>
      </c>
      <c r="I5089" s="487">
        <v>0</v>
      </c>
      <c r="J5089" s="487">
        <v>0</v>
      </c>
    </row>
    <row r="5090" spans="1:10" x14ac:dyDescent="0.25">
      <c r="A5090" s="487">
        <v>86926</v>
      </c>
      <c r="B5090" s="6" t="s">
        <v>3239</v>
      </c>
      <c r="C5090" s="6" t="s">
        <v>40</v>
      </c>
      <c r="D5090" s="6" t="s">
        <v>437</v>
      </c>
      <c r="E5090" s="487">
        <v>658.85</v>
      </c>
      <c r="F5090" s="487">
        <v>40.619999999999997</v>
      </c>
      <c r="G5090" s="487">
        <v>618.23</v>
      </c>
      <c r="H5090" s="487">
        <v>0</v>
      </c>
      <c r="I5090" s="487">
        <v>0</v>
      </c>
      <c r="J5090" s="487">
        <v>0</v>
      </c>
    </row>
    <row r="5091" spans="1:10" x14ac:dyDescent="0.25">
      <c r="A5091" s="487">
        <v>86927</v>
      </c>
      <c r="B5091" s="6" t="s">
        <v>3240</v>
      </c>
      <c r="C5091" s="6" t="s">
        <v>40</v>
      </c>
      <c r="D5091" s="6" t="s">
        <v>437</v>
      </c>
      <c r="E5091" s="487">
        <v>466.19</v>
      </c>
      <c r="F5091" s="487">
        <v>33.729999999999997</v>
      </c>
      <c r="G5091" s="487">
        <v>432.46</v>
      </c>
      <c r="H5091" s="487">
        <v>0</v>
      </c>
      <c r="I5091" s="487">
        <v>0</v>
      </c>
      <c r="J5091" s="487">
        <v>0</v>
      </c>
    </row>
    <row r="5092" spans="1:10" x14ac:dyDescent="0.25">
      <c r="A5092" s="487">
        <v>86928</v>
      </c>
      <c r="B5092" s="6" t="s">
        <v>3241</v>
      </c>
      <c r="C5092" s="6" t="s">
        <v>40</v>
      </c>
      <c r="D5092" s="6" t="s">
        <v>437</v>
      </c>
      <c r="E5092" s="487">
        <v>408.98</v>
      </c>
      <c r="F5092" s="487">
        <v>33.729999999999997</v>
      </c>
      <c r="G5092" s="487">
        <v>375.25</v>
      </c>
      <c r="H5092" s="487">
        <v>0</v>
      </c>
      <c r="I5092" s="487">
        <v>0</v>
      </c>
      <c r="J5092" s="487">
        <v>0</v>
      </c>
    </row>
    <row r="5093" spans="1:10" x14ac:dyDescent="0.25">
      <c r="A5093" s="487">
        <v>86929</v>
      </c>
      <c r="B5093" s="6" t="s">
        <v>3242</v>
      </c>
      <c r="C5093" s="6" t="s">
        <v>40</v>
      </c>
      <c r="D5093" s="6" t="s">
        <v>437</v>
      </c>
      <c r="E5093" s="487">
        <v>454.29</v>
      </c>
      <c r="F5093" s="487">
        <v>32.270000000000003</v>
      </c>
      <c r="G5093" s="487">
        <v>422.02</v>
      </c>
      <c r="H5093" s="487">
        <v>0</v>
      </c>
      <c r="I5093" s="487">
        <v>0</v>
      </c>
      <c r="J5093" s="487">
        <v>0</v>
      </c>
    </row>
    <row r="5094" spans="1:10" x14ac:dyDescent="0.25">
      <c r="A5094" s="487">
        <v>86930</v>
      </c>
      <c r="B5094" s="6" t="s">
        <v>3243</v>
      </c>
      <c r="C5094" s="6" t="s">
        <v>40</v>
      </c>
      <c r="D5094" s="6" t="s">
        <v>437</v>
      </c>
      <c r="E5094" s="487">
        <v>397.08</v>
      </c>
      <c r="F5094" s="487">
        <v>32.270000000000003</v>
      </c>
      <c r="G5094" s="487">
        <v>364.81</v>
      </c>
      <c r="H5094" s="487">
        <v>0</v>
      </c>
      <c r="I5094" s="487">
        <v>0</v>
      </c>
      <c r="J5094" s="487">
        <v>0</v>
      </c>
    </row>
    <row r="5095" spans="1:10" x14ac:dyDescent="0.25">
      <c r="A5095" s="487">
        <v>86931</v>
      </c>
      <c r="B5095" s="6" t="s">
        <v>3244</v>
      </c>
      <c r="C5095" s="6" t="s">
        <v>40</v>
      </c>
      <c r="D5095" s="6" t="s">
        <v>437</v>
      </c>
      <c r="E5095" s="487">
        <v>496.6</v>
      </c>
      <c r="F5095" s="487">
        <v>29.95</v>
      </c>
      <c r="G5095" s="487">
        <v>466.65</v>
      </c>
      <c r="H5095" s="487">
        <v>0</v>
      </c>
      <c r="I5095" s="487">
        <v>0</v>
      </c>
      <c r="J5095" s="487">
        <v>0</v>
      </c>
    </row>
    <row r="5096" spans="1:10" x14ac:dyDescent="0.25">
      <c r="A5096" s="487">
        <v>86932</v>
      </c>
      <c r="B5096" s="6" t="s">
        <v>3245</v>
      </c>
      <c r="C5096" s="6" t="s">
        <v>40</v>
      </c>
      <c r="D5096" s="6" t="s">
        <v>437</v>
      </c>
      <c r="E5096" s="487">
        <v>572.21</v>
      </c>
      <c r="F5096" s="487">
        <v>29.95</v>
      </c>
      <c r="G5096" s="487">
        <v>542.26</v>
      </c>
      <c r="H5096" s="487">
        <v>0</v>
      </c>
      <c r="I5096" s="487">
        <v>0</v>
      </c>
      <c r="J5096" s="487">
        <v>0</v>
      </c>
    </row>
    <row r="5097" spans="1:10" x14ac:dyDescent="0.25">
      <c r="A5097" s="487">
        <v>86933</v>
      </c>
      <c r="B5097" s="6" t="s">
        <v>3246</v>
      </c>
      <c r="C5097" s="6" t="s">
        <v>40</v>
      </c>
      <c r="D5097" s="6" t="s">
        <v>108</v>
      </c>
      <c r="E5097" s="487">
        <v>547.24</v>
      </c>
      <c r="F5097" s="487">
        <v>40.71</v>
      </c>
      <c r="G5097" s="487">
        <v>506.53</v>
      </c>
      <c r="H5097" s="487">
        <v>0</v>
      </c>
      <c r="I5097" s="487">
        <v>0</v>
      </c>
      <c r="J5097" s="487">
        <v>0</v>
      </c>
    </row>
    <row r="5098" spans="1:10" x14ac:dyDescent="0.25">
      <c r="A5098" s="487">
        <v>86934</v>
      </c>
      <c r="B5098" s="6" t="s">
        <v>3247</v>
      </c>
      <c r="C5098" s="6" t="s">
        <v>40</v>
      </c>
      <c r="D5098" s="6" t="s">
        <v>108</v>
      </c>
      <c r="E5098" s="487">
        <v>535.34</v>
      </c>
      <c r="F5098" s="487">
        <v>39.25</v>
      </c>
      <c r="G5098" s="487">
        <v>496.09</v>
      </c>
      <c r="H5098" s="487">
        <v>0</v>
      </c>
      <c r="I5098" s="487">
        <v>0</v>
      </c>
      <c r="J5098" s="487">
        <v>0</v>
      </c>
    </row>
    <row r="5099" spans="1:10" x14ac:dyDescent="0.25">
      <c r="A5099" s="487">
        <v>86935</v>
      </c>
      <c r="B5099" s="6" t="s">
        <v>3248</v>
      </c>
      <c r="C5099" s="6" t="s">
        <v>40</v>
      </c>
      <c r="D5099" s="6" t="s">
        <v>108</v>
      </c>
      <c r="E5099" s="487">
        <v>391.63</v>
      </c>
      <c r="F5099" s="487">
        <v>19.88</v>
      </c>
      <c r="G5099" s="487">
        <v>371.75</v>
      </c>
      <c r="H5099" s="487">
        <v>0</v>
      </c>
      <c r="I5099" s="487">
        <v>0</v>
      </c>
      <c r="J5099" s="487">
        <v>0</v>
      </c>
    </row>
    <row r="5100" spans="1:10" x14ac:dyDescent="0.25">
      <c r="A5100" s="487">
        <v>86936</v>
      </c>
      <c r="B5100" s="6" t="s">
        <v>3249</v>
      </c>
      <c r="C5100" s="6" t="s">
        <v>40</v>
      </c>
      <c r="D5100" s="6" t="s">
        <v>108</v>
      </c>
      <c r="E5100" s="487">
        <v>721.74</v>
      </c>
      <c r="F5100" s="487">
        <v>25.31</v>
      </c>
      <c r="G5100" s="487">
        <v>696.43</v>
      </c>
      <c r="H5100" s="487">
        <v>0</v>
      </c>
      <c r="I5100" s="487">
        <v>0</v>
      </c>
      <c r="J5100" s="487">
        <v>0</v>
      </c>
    </row>
    <row r="5101" spans="1:10" x14ac:dyDescent="0.25">
      <c r="A5101" s="487">
        <v>86937</v>
      </c>
      <c r="B5101" s="6" t="s">
        <v>3250</v>
      </c>
      <c r="C5101" s="6" t="s">
        <v>40</v>
      </c>
      <c r="D5101" s="6" t="s">
        <v>108</v>
      </c>
      <c r="E5101" s="487">
        <v>273.18</v>
      </c>
      <c r="F5101" s="487">
        <v>29.55</v>
      </c>
      <c r="G5101" s="487">
        <v>243.63</v>
      </c>
      <c r="H5101" s="487">
        <v>0</v>
      </c>
      <c r="I5101" s="487">
        <v>0</v>
      </c>
      <c r="J5101" s="487">
        <v>0</v>
      </c>
    </row>
    <row r="5102" spans="1:10" x14ac:dyDescent="0.25">
      <c r="A5102" s="487">
        <v>86938</v>
      </c>
      <c r="B5102" s="6" t="s">
        <v>3251</v>
      </c>
      <c r="C5102" s="6" t="s">
        <v>40</v>
      </c>
      <c r="D5102" s="6" t="s">
        <v>108</v>
      </c>
      <c r="E5102" s="487">
        <v>603.29</v>
      </c>
      <c r="F5102" s="487">
        <v>34.979999999999997</v>
      </c>
      <c r="G5102" s="487">
        <v>568.30999999999995</v>
      </c>
      <c r="H5102" s="487">
        <v>0</v>
      </c>
      <c r="I5102" s="487">
        <v>0</v>
      </c>
      <c r="J5102" s="487">
        <v>0</v>
      </c>
    </row>
    <row r="5103" spans="1:10" x14ac:dyDescent="0.25">
      <c r="A5103" s="487">
        <v>86939</v>
      </c>
      <c r="B5103" s="6" t="s">
        <v>3252</v>
      </c>
      <c r="C5103" s="6" t="s">
        <v>40</v>
      </c>
      <c r="D5103" s="6" t="s">
        <v>437</v>
      </c>
      <c r="E5103" s="487">
        <v>469.26</v>
      </c>
      <c r="F5103" s="487">
        <v>41.1</v>
      </c>
      <c r="G5103" s="487">
        <v>428.16</v>
      </c>
      <c r="H5103" s="487">
        <v>0</v>
      </c>
      <c r="I5103" s="487">
        <v>0</v>
      </c>
      <c r="J5103" s="487">
        <v>0</v>
      </c>
    </row>
    <row r="5104" spans="1:10" x14ac:dyDescent="0.25">
      <c r="A5104" s="487">
        <v>86940</v>
      </c>
      <c r="B5104" s="6" t="s">
        <v>3253</v>
      </c>
      <c r="C5104" s="6" t="s">
        <v>40</v>
      </c>
      <c r="D5104" s="6" t="s">
        <v>437</v>
      </c>
      <c r="E5104" s="488">
        <v>1619.55</v>
      </c>
      <c r="F5104" s="487">
        <v>80.180000000000007</v>
      </c>
      <c r="G5104" s="488">
        <v>1539.37</v>
      </c>
      <c r="H5104" s="487">
        <v>0</v>
      </c>
      <c r="I5104" s="487">
        <v>0</v>
      </c>
      <c r="J5104" s="487">
        <v>0</v>
      </c>
    </row>
    <row r="5105" spans="1:10" x14ac:dyDescent="0.25">
      <c r="A5105" s="487">
        <v>86941</v>
      </c>
      <c r="B5105" s="6" t="s">
        <v>3254</v>
      </c>
      <c r="C5105" s="6" t="s">
        <v>40</v>
      </c>
      <c r="D5105" s="6" t="s">
        <v>437</v>
      </c>
      <c r="E5105" s="488">
        <v>1126.22</v>
      </c>
      <c r="F5105" s="487">
        <v>65.27</v>
      </c>
      <c r="G5105" s="488">
        <v>1060.95</v>
      </c>
      <c r="H5105" s="487">
        <v>0</v>
      </c>
      <c r="I5105" s="487">
        <v>0</v>
      </c>
      <c r="J5105" s="487">
        <v>0</v>
      </c>
    </row>
    <row r="5106" spans="1:10" x14ac:dyDescent="0.25">
      <c r="A5106" s="487">
        <v>86942</v>
      </c>
      <c r="B5106" s="6" t="s">
        <v>3255</v>
      </c>
      <c r="C5106" s="6" t="s">
        <v>40</v>
      </c>
      <c r="D5106" s="6" t="s">
        <v>437</v>
      </c>
      <c r="E5106" s="487">
        <v>312.31</v>
      </c>
      <c r="F5106" s="487">
        <v>26.75</v>
      </c>
      <c r="G5106" s="487">
        <v>285.56</v>
      </c>
      <c r="H5106" s="487">
        <v>0</v>
      </c>
      <c r="I5106" s="487">
        <v>0</v>
      </c>
      <c r="J5106" s="487">
        <v>0</v>
      </c>
    </row>
    <row r="5107" spans="1:10" x14ac:dyDescent="0.25">
      <c r="A5107" s="487">
        <v>86943</v>
      </c>
      <c r="B5107" s="6" t="s">
        <v>3256</v>
      </c>
      <c r="C5107" s="6" t="s">
        <v>40</v>
      </c>
      <c r="D5107" s="6" t="s">
        <v>437</v>
      </c>
      <c r="E5107" s="487">
        <v>300.41000000000003</v>
      </c>
      <c r="F5107" s="487">
        <v>25.29</v>
      </c>
      <c r="G5107" s="487">
        <v>275.12</v>
      </c>
      <c r="H5107" s="487">
        <v>0</v>
      </c>
      <c r="I5107" s="487">
        <v>0</v>
      </c>
      <c r="J5107" s="487">
        <v>0</v>
      </c>
    </row>
    <row r="5108" spans="1:10" x14ac:dyDescent="0.25">
      <c r="A5108" s="487">
        <v>86947</v>
      </c>
      <c r="B5108" s="6" t="s">
        <v>3257</v>
      </c>
      <c r="C5108" s="6" t="s">
        <v>40</v>
      </c>
      <c r="D5108" s="6" t="s">
        <v>108</v>
      </c>
      <c r="E5108" s="488">
        <v>1724.29</v>
      </c>
      <c r="F5108" s="487">
        <v>113.58</v>
      </c>
      <c r="G5108" s="488">
        <v>1610.71</v>
      </c>
      <c r="H5108" s="487">
        <v>0</v>
      </c>
      <c r="I5108" s="487">
        <v>0</v>
      </c>
      <c r="J5108" s="487">
        <v>0</v>
      </c>
    </row>
    <row r="5109" spans="1:10" x14ac:dyDescent="0.25">
      <c r="A5109" s="487">
        <v>93396</v>
      </c>
      <c r="B5109" s="6" t="s">
        <v>3258</v>
      </c>
      <c r="C5109" s="6" t="s">
        <v>40</v>
      </c>
      <c r="D5109" s="6" t="s">
        <v>108</v>
      </c>
      <c r="E5109" s="487">
        <v>751.73</v>
      </c>
      <c r="F5109" s="487">
        <v>93.25</v>
      </c>
      <c r="G5109" s="487">
        <v>658.48</v>
      </c>
      <c r="H5109" s="487">
        <v>0</v>
      </c>
      <c r="I5109" s="487">
        <v>0</v>
      </c>
      <c r="J5109" s="487">
        <v>0</v>
      </c>
    </row>
    <row r="5110" spans="1:10" x14ac:dyDescent="0.25">
      <c r="A5110" s="487">
        <v>93441</v>
      </c>
      <c r="B5110" s="6" t="s">
        <v>3259</v>
      </c>
      <c r="C5110" s="6" t="s">
        <v>40</v>
      </c>
      <c r="D5110" s="6" t="s">
        <v>108</v>
      </c>
      <c r="E5110" s="488">
        <v>1235.98</v>
      </c>
      <c r="F5110" s="487">
        <v>75.23</v>
      </c>
      <c r="G5110" s="488">
        <v>1160.75</v>
      </c>
      <c r="H5110" s="487">
        <v>0</v>
      </c>
      <c r="I5110" s="487">
        <v>0</v>
      </c>
      <c r="J5110" s="487">
        <v>0</v>
      </c>
    </row>
    <row r="5111" spans="1:10" x14ac:dyDescent="0.25">
      <c r="A5111" s="487">
        <v>93442</v>
      </c>
      <c r="B5111" s="6" t="s">
        <v>3260</v>
      </c>
      <c r="C5111" s="6" t="s">
        <v>40</v>
      </c>
      <c r="D5111" s="6" t="s">
        <v>108</v>
      </c>
      <c r="E5111" s="488">
        <v>1537.17</v>
      </c>
      <c r="F5111" s="487">
        <v>82.11</v>
      </c>
      <c r="G5111" s="488">
        <v>1455.06</v>
      </c>
      <c r="H5111" s="487">
        <v>0</v>
      </c>
      <c r="I5111" s="487">
        <v>0</v>
      </c>
      <c r="J5111" s="487">
        <v>0</v>
      </c>
    </row>
    <row r="5112" spans="1:10" x14ac:dyDescent="0.25">
      <c r="A5112" s="487">
        <v>95469</v>
      </c>
      <c r="B5112" s="6" t="s">
        <v>3261</v>
      </c>
      <c r="C5112" s="6" t="s">
        <v>40</v>
      </c>
      <c r="D5112" s="6" t="s">
        <v>437</v>
      </c>
      <c r="E5112" s="487">
        <v>295.63</v>
      </c>
      <c r="F5112" s="487">
        <v>17.47</v>
      </c>
      <c r="G5112" s="487">
        <v>278.16000000000003</v>
      </c>
      <c r="H5112" s="487">
        <v>0</v>
      </c>
      <c r="I5112" s="487">
        <v>0</v>
      </c>
      <c r="J5112" s="487">
        <v>0</v>
      </c>
    </row>
    <row r="5113" spans="1:10" x14ac:dyDescent="0.25">
      <c r="A5113" s="487">
        <v>95470</v>
      </c>
      <c r="B5113" s="6" t="s">
        <v>3262</v>
      </c>
      <c r="C5113" s="6" t="s">
        <v>40</v>
      </c>
      <c r="D5113" s="6" t="s">
        <v>437</v>
      </c>
      <c r="E5113" s="487">
        <v>305.07</v>
      </c>
      <c r="F5113" s="487">
        <v>17.47</v>
      </c>
      <c r="G5113" s="487">
        <v>287.60000000000002</v>
      </c>
      <c r="H5113" s="487">
        <v>0</v>
      </c>
      <c r="I5113" s="487">
        <v>0</v>
      </c>
      <c r="J5113" s="487">
        <v>0</v>
      </c>
    </row>
    <row r="5114" spans="1:10" x14ac:dyDescent="0.25">
      <c r="A5114" s="487">
        <v>95471</v>
      </c>
      <c r="B5114" s="6" t="s">
        <v>3263</v>
      </c>
      <c r="C5114" s="6" t="s">
        <v>40</v>
      </c>
      <c r="D5114" s="6" t="s">
        <v>437</v>
      </c>
      <c r="E5114" s="487">
        <v>756.43</v>
      </c>
      <c r="F5114" s="487">
        <v>36.369999999999997</v>
      </c>
      <c r="G5114" s="487">
        <v>720.06</v>
      </c>
      <c r="H5114" s="487">
        <v>0</v>
      </c>
      <c r="I5114" s="487">
        <v>0</v>
      </c>
      <c r="J5114" s="487">
        <v>0</v>
      </c>
    </row>
    <row r="5115" spans="1:10" x14ac:dyDescent="0.25">
      <c r="A5115" s="487">
        <v>95472</v>
      </c>
      <c r="B5115" s="6" t="s">
        <v>3264</v>
      </c>
      <c r="C5115" s="6" t="s">
        <v>40</v>
      </c>
      <c r="D5115" s="6" t="s">
        <v>437</v>
      </c>
      <c r="E5115" s="487">
        <v>765.87</v>
      </c>
      <c r="F5115" s="487">
        <v>36.369999999999997</v>
      </c>
      <c r="G5115" s="487">
        <v>729.5</v>
      </c>
      <c r="H5115" s="487">
        <v>0</v>
      </c>
      <c r="I5115" s="487">
        <v>0</v>
      </c>
      <c r="J5115" s="487">
        <v>0</v>
      </c>
    </row>
    <row r="5116" spans="1:10" x14ac:dyDescent="0.25">
      <c r="A5116" s="487">
        <v>95542</v>
      </c>
      <c r="B5116" s="6" t="s">
        <v>3265</v>
      </c>
      <c r="C5116" s="6" t="s">
        <v>40</v>
      </c>
      <c r="D5116" s="6" t="s">
        <v>108</v>
      </c>
      <c r="E5116" s="487">
        <v>70.62</v>
      </c>
      <c r="F5116" s="487">
        <v>9.07</v>
      </c>
      <c r="G5116" s="487">
        <v>61.55</v>
      </c>
      <c r="H5116" s="487">
        <v>0</v>
      </c>
      <c r="I5116" s="487">
        <v>0</v>
      </c>
      <c r="J5116" s="487">
        <v>0</v>
      </c>
    </row>
    <row r="5117" spans="1:10" x14ac:dyDescent="0.25">
      <c r="A5117" s="487">
        <v>95543</v>
      </c>
      <c r="B5117" s="6" t="s">
        <v>3266</v>
      </c>
      <c r="C5117" s="6" t="s">
        <v>40</v>
      </c>
      <c r="D5117" s="6" t="s">
        <v>108</v>
      </c>
      <c r="E5117" s="487">
        <v>114.92</v>
      </c>
      <c r="F5117" s="487">
        <v>18.170000000000002</v>
      </c>
      <c r="G5117" s="487">
        <v>96.75</v>
      </c>
      <c r="H5117" s="487">
        <v>0</v>
      </c>
      <c r="I5117" s="487">
        <v>0</v>
      </c>
      <c r="J5117" s="487">
        <v>0</v>
      </c>
    </row>
    <row r="5118" spans="1:10" x14ac:dyDescent="0.25">
      <c r="A5118" s="487">
        <v>95544</v>
      </c>
      <c r="B5118" s="6" t="s">
        <v>3267</v>
      </c>
      <c r="C5118" s="6" t="s">
        <v>40</v>
      </c>
      <c r="D5118" s="6" t="s">
        <v>108</v>
      </c>
      <c r="E5118" s="487">
        <v>89</v>
      </c>
      <c r="F5118" s="487">
        <v>9.07</v>
      </c>
      <c r="G5118" s="487">
        <v>79.930000000000007</v>
      </c>
      <c r="H5118" s="487">
        <v>0</v>
      </c>
      <c r="I5118" s="487">
        <v>0</v>
      </c>
      <c r="J5118" s="487">
        <v>0</v>
      </c>
    </row>
    <row r="5119" spans="1:10" x14ac:dyDescent="0.25">
      <c r="A5119" s="487">
        <v>95545</v>
      </c>
      <c r="B5119" s="6" t="s">
        <v>3268</v>
      </c>
      <c r="C5119" s="6" t="s">
        <v>40</v>
      </c>
      <c r="D5119" s="6" t="s">
        <v>469</v>
      </c>
      <c r="E5119" s="487">
        <v>87.04</v>
      </c>
      <c r="F5119" s="487">
        <v>9.07</v>
      </c>
      <c r="G5119" s="487">
        <v>77.97</v>
      </c>
      <c r="H5119" s="487">
        <v>0</v>
      </c>
      <c r="I5119" s="487">
        <v>0</v>
      </c>
      <c r="J5119" s="487">
        <v>0</v>
      </c>
    </row>
    <row r="5120" spans="1:10" x14ac:dyDescent="0.25">
      <c r="A5120" s="487">
        <v>95546</v>
      </c>
      <c r="B5120" s="6" t="s">
        <v>3269</v>
      </c>
      <c r="C5120" s="6" t="s">
        <v>40</v>
      </c>
      <c r="D5120" s="6" t="s">
        <v>108</v>
      </c>
      <c r="E5120" s="487">
        <v>267</v>
      </c>
      <c r="F5120" s="487">
        <v>54.53</v>
      </c>
      <c r="G5120" s="487">
        <v>212.47</v>
      </c>
      <c r="H5120" s="487">
        <v>0</v>
      </c>
      <c r="I5120" s="487">
        <v>0</v>
      </c>
      <c r="J5120" s="487">
        <v>0</v>
      </c>
    </row>
    <row r="5121" spans="1:10" x14ac:dyDescent="0.25">
      <c r="A5121" s="487">
        <v>95547</v>
      </c>
      <c r="B5121" s="6" t="s">
        <v>3270</v>
      </c>
      <c r="C5121" s="6" t="s">
        <v>40</v>
      </c>
      <c r="D5121" s="6" t="s">
        <v>469</v>
      </c>
      <c r="E5121" s="487">
        <v>61.04</v>
      </c>
      <c r="F5121" s="487">
        <v>9.07</v>
      </c>
      <c r="G5121" s="487">
        <v>51.97</v>
      </c>
      <c r="H5121" s="487">
        <v>0</v>
      </c>
      <c r="I5121" s="487">
        <v>0</v>
      </c>
      <c r="J5121" s="487">
        <v>0</v>
      </c>
    </row>
    <row r="5122" spans="1:10" x14ac:dyDescent="0.25">
      <c r="A5122" s="487">
        <v>100848</v>
      </c>
      <c r="B5122" s="6" t="s">
        <v>3271</v>
      </c>
      <c r="C5122" s="6" t="s">
        <v>40</v>
      </c>
      <c r="D5122" s="6" t="s">
        <v>437</v>
      </c>
      <c r="E5122" s="487">
        <v>543.54</v>
      </c>
      <c r="F5122" s="487">
        <v>17.47</v>
      </c>
      <c r="G5122" s="487">
        <v>526.07000000000005</v>
      </c>
      <c r="H5122" s="487">
        <v>0</v>
      </c>
      <c r="I5122" s="487">
        <v>0</v>
      </c>
      <c r="J5122" s="487">
        <v>0</v>
      </c>
    </row>
    <row r="5123" spans="1:10" x14ac:dyDescent="0.25">
      <c r="A5123" s="487">
        <v>100849</v>
      </c>
      <c r="B5123" s="6" t="s">
        <v>3272</v>
      </c>
      <c r="C5123" s="6" t="s">
        <v>40</v>
      </c>
      <c r="D5123" s="6" t="s">
        <v>469</v>
      </c>
      <c r="E5123" s="487">
        <v>42.6</v>
      </c>
      <c r="F5123" s="487">
        <v>4.3899999999999997</v>
      </c>
      <c r="G5123" s="487">
        <v>38.21</v>
      </c>
      <c r="H5123" s="487">
        <v>0</v>
      </c>
      <c r="I5123" s="487">
        <v>0</v>
      </c>
      <c r="J5123" s="487">
        <v>0</v>
      </c>
    </row>
    <row r="5124" spans="1:10" x14ac:dyDescent="0.25">
      <c r="A5124" s="487">
        <v>100851</v>
      </c>
      <c r="B5124" s="6" t="s">
        <v>3273</v>
      </c>
      <c r="C5124" s="6" t="s">
        <v>40</v>
      </c>
      <c r="D5124" s="6" t="s">
        <v>108</v>
      </c>
      <c r="E5124" s="487">
        <v>84.55</v>
      </c>
      <c r="F5124" s="487">
        <v>4.3899999999999997</v>
      </c>
      <c r="G5124" s="487">
        <v>80.16</v>
      </c>
      <c r="H5124" s="487">
        <v>0</v>
      </c>
      <c r="I5124" s="487">
        <v>0</v>
      </c>
      <c r="J5124" s="487">
        <v>0</v>
      </c>
    </row>
    <row r="5125" spans="1:10" x14ac:dyDescent="0.25">
      <c r="A5125" s="487">
        <v>100852</v>
      </c>
      <c r="B5125" s="6" t="s">
        <v>3274</v>
      </c>
      <c r="C5125" s="6" t="s">
        <v>40</v>
      </c>
      <c r="D5125" s="6" t="s">
        <v>108</v>
      </c>
      <c r="E5125" s="487">
        <v>281.93</v>
      </c>
      <c r="F5125" s="487">
        <v>12.48</v>
      </c>
      <c r="G5125" s="487">
        <v>269.45</v>
      </c>
      <c r="H5125" s="487">
        <v>0</v>
      </c>
      <c r="I5125" s="487">
        <v>0</v>
      </c>
      <c r="J5125" s="487">
        <v>0</v>
      </c>
    </row>
    <row r="5126" spans="1:10" x14ac:dyDescent="0.25">
      <c r="A5126" s="487">
        <v>100853</v>
      </c>
      <c r="B5126" s="6" t="s">
        <v>3275</v>
      </c>
      <c r="C5126" s="6" t="s">
        <v>40</v>
      </c>
      <c r="D5126" s="6" t="s">
        <v>108</v>
      </c>
      <c r="E5126" s="487">
        <v>531.79999999999995</v>
      </c>
      <c r="F5126" s="487">
        <v>13.29</v>
      </c>
      <c r="G5126" s="487">
        <v>518.51</v>
      </c>
      <c r="H5126" s="487">
        <v>0</v>
      </c>
      <c r="I5126" s="487">
        <v>0</v>
      </c>
      <c r="J5126" s="487">
        <v>0</v>
      </c>
    </row>
    <row r="5127" spans="1:10" x14ac:dyDescent="0.25">
      <c r="A5127" s="487">
        <v>100854</v>
      </c>
      <c r="B5127" s="6" t="s">
        <v>3276</v>
      </c>
      <c r="C5127" s="6" t="s">
        <v>40</v>
      </c>
      <c r="D5127" s="6" t="s">
        <v>108</v>
      </c>
      <c r="E5127" s="488">
        <v>2799.8</v>
      </c>
      <c r="F5127" s="487">
        <v>18.53</v>
      </c>
      <c r="G5127" s="488">
        <v>2781.27</v>
      </c>
      <c r="H5127" s="487">
        <v>0</v>
      </c>
      <c r="I5127" s="487">
        <v>0</v>
      </c>
      <c r="J5127" s="487">
        <v>0</v>
      </c>
    </row>
    <row r="5128" spans="1:10" x14ac:dyDescent="0.25">
      <c r="A5128" s="487">
        <v>100856</v>
      </c>
      <c r="B5128" s="6" t="s">
        <v>3277</v>
      </c>
      <c r="C5128" s="6" t="s">
        <v>40</v>
      </c>
      <c r="D5128" s="6" t="s">
        <v>108</v>
      </c>
      <c r="E5128" s="487">
        <v>58.05</v>
      </c>
      <c r="F5128" s="487">
        <v>2.75</v>
      </c>
      <c r="G5128" s="487">
        <v>55.3</v>
      </c>
      <c r="H5128" s="487">
        <v>0</v>
      </c>
      <c r="I5128" s="487">
        <v>0</v>
      </c>
      <c r="J5128" s="487">
        <v>0</v>
      </c>
    </row>
    <row r="5129" spans="1:10" x14ac:dyDescent="0.25">
      <c r="A5129" s="487">
        <v>100857</v>
      </c>
      <c r="B5129" s="6" t="s">
        <v>3278</v>
      </c>
      <c r="C5129" s="6" t="s">
        <v>40</v>
      </c>
      <c r="D5129" s="6" t="s">
        <v>108</v>
      </c>
      <c r="E5129" s="487">
        <v>818.13</v>
      </c>
      <c r="F5129" s="487">
        <v>9.8800000000000008</v>
      </c>
      <c r="G5129" s="487">
        <v>808.25</v>
      </c>
      <c r="H5129" s="487">
        <v>0</v>
      </c>
      <c r="I5129" s="487">
        <v>0</v>
      </c>
      <c r="J5129" s="487">
        <v>0</v>
      </c>
    </row>
    <row r="5130" spans="1:10" x14ac:dyDescent="0.25">
      <c r="A5130" s="487">
        <v>100858</v>
      </c>
      <c r="B5130" s="6" t="s">
        <v>3279</v>
      </c>
      <c r="C5130" s="6" t="s">
        <v>40</v>
      </c>
      <c r="D5130" s="6" t="s">
        <v>437</v>
      </c>
      <c r="E5130" s="487">
        <v>707.06</v>
      </c>
      <c r="F5130" s="487">
        <v>28.99</v>
      </c>
      <c r="G5130" s="487">
        <v>678.07</v>
      </c>
      <c r="H5130" s="487">
        <v>0</v>
      </c>
      <c r="I5130" s="487">
        <v>0</v>
      </c>
      <c r="J5130" s="487">
        <v>0</v>
      </c>
    </row>
    <row r="5131" spans="1:10" x14ac:dyDescent="0.25">
      <c r="A5131" s="487">
        <v>100859</v>
      </c>
      <c r="B5131" s="6" t="s">
        <v>3280</v>
      </c>
      <c r="C5131" s="6" t="s">
        <v>40</v>
      </c>
      <c r="D5131" s="6" t="s">
        <v>437</v>
      </c>
      <c r="E5131" s="487">
        <v>997.4</v>
      </c>
      <c r="F5131" s="487">
        <v>60.79</v>
      </c>
      <c r="G5131" s="487">
        <v>936.61</v>
      </c>
      <c r="H5131" s="487">
        <v>0</v>
      </c>
      <c r="I5131" s="487">
        <v>0</v>
      </c>
      <c r="J5131" s="487">
        <v>0</v>
      </c>
    </row>
    <row r="5132" spans="1:10" x14ac:dyDescent="0.25">
      <c r="A5132" s="487">
        <v>100860</v>
      </c>
      <c r="B5132" s="6" t="s">
        <v>3281</v>
      </c>
      <c r="C5132" s="6" t="s">
        <v>40</v>
      </c>
      <c r="D5132" s="6" t="s">
        <v>469</v>
      </c>
      <c r="E5132" s="487">
        <v>94.73</v>
      </c>
      <c r="F5132" s="487">
        <v>12.82</v>
      </c>
      <c r="G5132" s="487">
        <v>81.91</v>
      </c>
      <c r="H5132" s="487">
        <v>0</v>
      </c>
      <c r="I5132" s="487">
        <v>0</v>
      </c>
      <c r="J5132" s="487">
        <v>0</v>
      </c>
    </row>
    <row r="5133" spans="1:10" x14ac:dyDescent="0.25">
      <c r="A5133" s="487">
        <v>100861</v>
      </c>
      <c r="B5133" s="6" t="s">
        <v>3282</v>
      </c>
      <c r="C5133" s="6" t="s">
        <v>40</v>
      </c>
      <c r="D5133" s="6" t="s">
        <v>108</v>
      </c>
      <c r="E5133" s="487">
        <v>44.16</v>
      </c>
      <c r="F5133" s="487">
        <v>13.63</v>
      </c>
      <c r="G5133" s="487">
        <v>30.53</v>
      </c>
      <c r="H5133" s="487">
        <v>0</v>
      </c>
      <c r="I5133" s="487">
        <v>0</v>
      </c>
      <c r="J5133" s="487">
        <v>0</v>
      </c>
    </row>
    <row r="5134" spans="1:10" x14ac:dyDescent="0.25">
      <c r="A5134" s="487">
        <v>100862</v>
      </c>
      <c r="B5134" s="6" t="s">
        <v>3283</v>
      </c>
      <c r="C5134" s="6" t="s">
        <v>40</v>
      </c>
      <c r="D5134" s="6" t="s">
        <v>108</v>
      </c>
      <c r="E5134" s="487">
        <v>48.88</v>
      </c>
      <c r="F5134" s="487">
        <v>13.63</v>
      </c>
      <c r="G5134" s="487">
        <v>35.25</v>
      </c>
      <c r="H5134" s="487">
        <v>0</v>
      </c>
      <c r="I5134" s="487">
        <v>0</v>
      </c>
      <c r="J5134" s="487">
        <v>0</v>
      </c>
    </row>
    <row r="5135" spans="1:10" x14ac:dyDescent="0.25">
      <c r="A5135" s="487">
        <v>100863</v>
      </c>
      <c r="B5135" s="6" t="s">
        <v>3284</v>
      </c>
      <c r="C5135" s="6" t="s">
        <v>40</v>
      </c>
      <c r="D5135" s="6" t="s">
        <v>437</v>
      </c>
      <c r="E5135" s="487">
        <v>815.74</v>
      </c>
      <c r="F5135" s="487">
        <v>40.89</v>
      </c>
      <c r="G5135" s="487">
        <v>774.85</v>
      </c>
      <c r="H5135" s="487">
        <v>0</v>
      </c>
      <c r="I5135" s="487">
        <v>0</v>
      </c>
      <c r="J5135" s="487">
        <v>0</v>
      </c>
    </row>
    <row r="5136" spans="1:10" x14ac:dyDescent="0.25">
      <c r="A5136" s="487">
        <v>100864</v>
      </c>
      <c r="B5136" s="6" t="s">
        <v>3285</v>
      </c>
      <c r="C5136" s="6" t="s">
        <v>40</v>
      </c>
      <c r="D5136" s="6" t="s">
        <v>437</v>
      </c>
      <c r="E5136" s="487">
        <v>903.9</v>
      </c>
      <c r="F5136" s="487">
        <v>40.89</v>
      </c>
      <c r="G5136" s="487">
        <v>863.01</v>
      </c>
      <c r="H5136" s="487">
        <v>0</v>
      </c>
      <c r="I5136" s="487">
        <v>0</v>
      </c>
      <c r="J5136" s="487">
        <v>0</v>
      </c>
    </row>
    <row r="5137" spans="1:10" x14ac:dyDescent="0.25">
      <c r="A5137" s="487">
        <v>100865</v>
      </c>
      <c r="B5137" s="6" t="s">
        <v>3286</v>
      </c>
      <c r="C5137" s="6" t="s">
        <v>40</v>
      </c>
      <c r="D5137" s="6" t="s">
        <v>437</v>
      </c>
      <c r="E5137" s="487">
        <v>838.58</v>
      </c>
      <c r="F5137" s="487">
        <v>18.170000000000002</v>
      </c>
      <c r="G5137" s="487">
        <v>820.41</v>
      </c>
      <c r="H5137" s="487">
        <v>0</v>
      </c>
      <c r="I5137" s="487">
        <v>0</v>
      </c>
      <c r="J5137" s="487">
        <v>0</v>
      </c>
    </row>
    <row r="5138" spans="1:10" x14ac:dyDescent="0.25">
      <c r="A5138" s="487">
        <v>100866</v>
      </c>
      <c r="B5138" s="6" t="s">
        <v>3287</v>
      </c>
      <c r="C5138" s="6" t="s">
        <v>40</v>
      </c>
      <c r="D5138" s="6" t="s">
        <v>437</v>
      </c>
      <c r="E5138" s="487">
        <v>408.64</v>
      </c>
      <c r="F5138" s="487">
        <v>27.25</v>
      </c>
      <c r="G5138" s="487">
        <v>381.39</v>
      </c>
      <c r="H5138" s="487">
        <v>0</v>
      </c>
      <c r="I5138" s="487">
        <v>0</v>
      </c>
      <c r="J5138" s="487">
        <v>0</v>
      </c>
    </row>
    <row r="5139" spans="1:10" x14ac:dyDescent="0.25">
      <c r="A5139" s="487">
        <v>100867</v>
      </c>
      <c r="B5139" s="6" t="s">
        <v>3288</v>
      </c>
      <c r="C5139" s="6" t="s">
        <v>40</v>
      </c>
      <c r="D5139" s="6" t="s">
        <v>437</v>
      </c>
      <c r="E5139" s="487">
        <v>437.71</v>
      </c>
      <c r="F5139" s="487">
        <v>27.25</v>
      </c>
      <c r="G5139" s="487">
        <v>410.46</v>
      </c>
      <c r="H5139" s="487">
        <v>0</v>
      </c>
      <c r="I5139" s="487">
        <v>0</v>
      </c>
      <c r="J5139" s="487">
        <v>0</v>
      </c>
    </row>
    <row r="5140" spans="1:10" x14ac:dyDescent="0.25">
      <c r="A5140" s="487">
        <v>100868</v>
      </c>
      <c r="B5140" s="6" t="s">
        <v>3289</v>
      </c>
      <c r="C5140" s="6" t="s">
        <v>40</v>
      </c>
      <c r="D5140" s="6" t="s">
        <v>437</v>
      </c>
      <c r="E5140" s="487">
        <v>457.05</v>
      </c>
      <c r="F5140" s="487">
        <v>27.25</v>
      </c>
      <c r="G5140" s="487">
        <v>429.8</v>
      </c>
      <c r="H5140" s="487">
        <v>0</v>
      </c>
      <c r="I5140" s="487">
        <v>0</v>
      </c>
      <c r="J5140" s="487">
        <v>0</v>
      </c>
    </row>
    <row r="5141" spans="1:10" x14ac:dyDescent="0.25">
      <c r="A5141" s="487">
        <v>100869</v>
      </c>
      <c r="B5141" s="6" t="s">
        <v>3290</v>
      </c>
      <c r="C5141" s="6" t="s">
        <v>40</v>
      </c>
      <c r="D5141" s="6" t="s">
        <v>437</v>
      </c>
      <c r="E5141" s="487">
        <v>471.89</v>
      </c>
      <c r="F5141" s="487">
        <v>27.25</v>
      </c>
      <c r="G5141" s="487">
        <v>444.64</v>
      </c>
      <c r="H5141" s="487">
        <v>0</v>
      </c>
      <c r="I5141" s="487">
        <v>0</v>
      </c>
      <c r="J5141" s="487">
        <v>0</v>
      </c>
    </row>
    <row r="5142" spans="1:10" x14ac:dyDescent="0.25">
      <c r="A5142" s="487">
        <v>100870</v>
      </c>
      <c r="B5142" s="6" t="s">
        <v>3291</v>
      </c>
      <c r="C5142" s="6" t="s">
        <v>40</v>
      </c>
      <c r="D5142" s="6" t="s">
        <v>437</v>
      </c>
      <c r="E5142" s="487">
        <v>314.99</v>
      </c>
      <c r="F5142" s="487">
        <v>27.25</v>
      </c>
      <c r="G5142" s="487">
        <v>287.74</v>
      </c>
      <c r="H5142" s="487">
        <v>0</v>
      </c>
      <c r="I5142" s="487">
        <v>0</v>
      </c>
      <c r="J5142" s="487">
        <v>0</v>
      </c>
    </row>
    <row r="5143" spans="1:10" x14ac:dyDescent="0.25">
      <c r="A5143" s="487">
        <v>100871</v>
      </c>
      <c r="B5143" s="6" t="s">
        <v>3292</v>
      </c>
      <c r="C5143" s="6" t="s">
        <v>40</v>
      </c>
      <c r="D5143" s="6" t="s">
        <v>437</v>
      </c>
      <c r="E5143" s="487">
        <v>339.81</v>
      </c>
      <c r="F5143" s="487">
        <v>27.25</v>
      </c>
      <c r="G5143" s="487">
        <v>312.56</v>
      </c>
      <c r="H5143" s="487">
        <v>0</v>
      </c>
      <c r="I5143" s="487">
        <v>0</v>
      </c>
      <c r="J5143" s="487">
        <v>0</v>
      </c>
    </row>
    <row r="5144" spans="1:10" x14ac:dyDescent="0.25">
      <c r="A5144" s="487">
        <v>100872</v>
      </c>
      <c r="B5144" s="6" t="s">
        <v>3293</v>
      </c>
      <c r="C5144" s="6" t="s">
        <v>40</v>
      </c>
      <c r="D5144" s="6" t="s">
        <v>437</v>
      </c>
      <c r="E5144" s="487">
        <v>355.66</v>
      </c>
      <c r="F5144" s="487">
        <v>27.25</v>
      </c>
      <c r="G5144" s="487">
        <v>328.41</v>
      </c>
      <c r="H5144" s="487">
        <v>0</v>
      </c>
      <c r="I5144" s="487">
        <v>0</v>
      </c>
      <c r="J5144" s="487">
        <v>0</v>
      </c>
    </row>
    <row r="5145" spans="1:10" x14ac:dyDescent="0.25">
      <c r="A5145" s="487">
        <v>100873</v>
      </c>
      <c r="B5145" s="6" t="s">
        <v>3294</v>
      </c>
      <c r="C5145" s="6" t="s">
        <v>40</v>
      </c>
      <c r="D5145" s="6" t="s">
        <v>437</v>
      </c>
      <c r="E5145" s="487">
        <v>365.56</v>
      </c>
      <c r="F5145" s="487">
        <v>27.25</v>
      </c>
      <c r="G5145" s="487">
        <v>338.31</v>
      </c>
      <c r="H5145" s="487">
        <v>0</v>
      </c>
      <c r="I5145" s="487">
        <v>0</v>
      </c>
      <c r="J5145" s="487">
        <v>0</v>
      </c>
    </row>
    <row r="5146" spans="1:10" x14ac:dyDescent="0.25">
      <c r="A5146" s="487">
        <v>100874</v>
      </c>
      <c r="B5146" s="6" t="s">
        <v>3295</v>
      </c>
      <c r="C5146" s="6" t="s">
        <v>40</v>
      </c>
      <c r="D5146" s="6" t="s">
        <v>437</v>
      </c>
      <c r="E5146" s="487">
        <v>408.64</v>
      </c>
      <c r="F5146" s="487">
        <v>27.25</v>
      </c>
      <c r="G5146" s="487">
        <v>381.39</v>
      </c>
      <c r="H5146" s="487">
        <v>0</v>
      </c>
      <c r="I5146" s="487">
        <v>0</v>
      </c>
      <c r="J5146" s="487">
        <v>0</v>
      </c>
    </row>
    <row r="5147" spans="1:10" x14ac:dyDescent="0.25">
      <c r="A5147" s="487">
        <v>100875</v>
      </c>
      <c r="B5147" s="6" t="s">
        <v>3296</v>
      </c>
      <c r="C5147" s="6" t="s">
        <v>40</v>
      </c>
      <c r="D5147" s="6" t="s">
        <v>437</v>
      </c>
      <c r="E5147" s="488">
        <v>1542.38</v>
      </c>
      <c r="F5147" s="487">
        <v>36.340000000000003</v>
      </c>
      <c r="G5147" s="488">
        <v>1506.04</v>
      </c>
      <c r="H5147" s="487">
        <v>0</v>
      </c>
      <c r="I5147" s="487">
        <v>0</v>
      </c>
      <c r="J5147" s="487">
        <v>0</v>
      </c>
    </row>
    <row r="5148" spans="1:10" x14ac:dyDescent="0.25">
      <c r="A5148" s="487">
        <v>100878</v>
      </c>
      <c r="B5148" s="6" t="s">
        <v>3297</v>
      </c>
      <c r="C5148" s="6" t="s">
        <v>40</v>
      </c>
      <c r="D5148" s="6" t="s">
        <v>437</v>
      </c>
      <c r="E5148" s="487">
        <v>648.09</v>
      </c>
      <c r="F5148" s="487">
        <v>40.909999999999997</v>
      </c>
      <c r="G5148" s="487">
        <v>607.17999999999995</v>
      </c>
      <c r="H5148" s="487">
        <v>0</v>
      </c>
      <c r="I5148" s="487">
        <v>0</v>
      </c>
      <c r="J5148" s="487">
        <v>0</v>
      </c>
    </row>
    <row r="5149" spans="1:10" x14ac:dyDescent="0.25">
      <c r="A5149" s="487">
        <v>98052</v>
      </c>
      <c r="B5149" s="6" t="s">
        <v>11160</v>
      </c>
      <c r="C5149" s="6" t="s">
        <v>40</v>
      </c>
      <c r="D5149" s="6" t="s">
        <v>437</v>
      </c>
      <c r="E5149" s="488">
        <v>2049.0300000000002</v>
      </c>
      <c r="F5149" s="487">
        <v>229.45</v>
      </c>
      <c r="G5149" s="488">
        <v>1766.79</v>
      </c>
      <c r="H5149" s="487">
        <v>52.36</v>
      </c>
      <c r="I5149" s="487">
        <v>0</v>
      </c>
      <c r="J5149" s="487">
        <v>0.43</v>
      </c>
    </row>
    <row r="5150" spans="1:10" x14ac:dyDescent="0.25">
      <c r="A5150" s="487">
        <v>98053</v>
      </c>
      <c r="B5150" s="6" t="s">
        <v>11161</v>
      </c>
      <c r="C5150" s="6" t="s">
        <v>40</v>
      </c>
      <c r="D5150" s="6" t="s">
        <v>437</v>
      </c>
      <c r="E5150" s="488">
        <v>2810.39</v>
      </c>
      <c r="F5150" s="487">
        <v>307.45</v>
      </c>
      <c r="G5150" s="488">
        <v>2444.15</v>
      </c>
      <c r="H5150" s="487">
        <v>58.14</v>
      </c>
      <c r="I5150" s="487">
        <v>0</v>
      </c>
      <c r="J5150" s="487">
        <v>0.65</v>
      </c>
    </row>
    <row r="5151" spans="1:10" x14ac:dyDescent="0.25">
      <c r="A5151" s="487">
        <v>98054</v>
      </c>
      <c r="B5151" s="6" t="s">
        <v>11162</v>
      </c>
      <c r="C5151" s="6" t="s">
        <v>40</v>
      </c>
      <c r="D5151" s="6" t="s">
        <v>437</v>
      </c>
      <c r="E5151" s="488">
        <v>4559.87</v>
      </c>
      <c r="F5151" s="487">
        <v>326.94</v>
      </c>
      <c r="G5151" s="488">
        <v>4157.2</v>
      </c>
      <c r="H5151" s="487">
        <v>75.05</v>
      </c>
      <c r="I5151" s="487">
        <v>0</v>
      </c>
      <c r="J5151" s="487">
        <v>0.68</v>
      </c>
    </row>
    <row r="5152" spans="1:10" x14ac:dyDescent="0.25">
      <c r="A5152" s="487">
        <v>98055</v>
      </c>
      <c r="B5152" s="6" t="s">
        <v>11163</v>
      </c>
      <c r="C5152" s="6" t="s">
        <v>40</v>
      </c>
      <c r="D5152" s="6" t="s">
        <v>437</v>
      </c>
      <c r="E5152" s="488">
        <v>6200.17</v>
      </c>
      <c r="F5152" s="487">
        <v>449.15</v>
      </c>
      <c r="G5152" s="488">
        <v>5658.53</v>
      </c>
      <c r="H5152" s="487">
        <v>91.47</v>
      </c>
      <c r="I5152" s="487">
        <v>0</v>
      </c>
      <c r="J5152" s="487">
        <v>1.02</v>
      </c>
    </row>
    <row r="5153" spans="1:10" x14ac:dyDescent="0.25">
      <c r="A5153" s="487">
        <v>98056</v>
      </c>
      <c r="B5153" s="6" t="s">
        <v>11164</v>
      </c>
      <c r="C5153" s="6" t="s">
        <v>40</v>
      </c>
      <c r="D5153" s="6" t="s">
        <v>437</v>
      </c>
      <c r="E5153" s="488">
        <v>7221.34</v>
      </c>
      <c r="F5153" s="487">
        <v>481.47</v>
      </c>
      <c r="G5153" s="488">
        <v>6630.84</v>
      </c>
      <c r="H5153" s="487">
        <v>108</v>
      </c>
      <c r="I5153" s="487">
        <v>0</v>
      </c>
      <c r="J5153" s="487">
        <v>1.03</v>
      </c>
    </row>
    <row r="5154" spans="1:10" x14ac:dyDescent="0.25">
      <c r="A5154" s="487">
        <v>98057</v>
      </c>
      <c r="B5154" s="6" t="s">
        <v>11165</v>
      </c>
      <c r="C5154" s="6" t="s">
        <v>40</v>
      </c>
      <c r="D5154" s="6" t="s">
        <v>437</v>
      </c>
      <c r="E5154" s="488">
        <v>8609.51</v>
      </c>
      <c r="F5154" s="487">
        <v>592.94000000000005</v>
      </c>
      <c r="G5154" s="488">
        <v>7905.34</v>
      </c>
      <c r="H5154" s="487">
        <v>109.78</v>
      </c>
      <c r="I5154" s="487">
        <v>0</v>
      </c>
      <c r="J5154" s="487">
        <v>1.45</v>
      </c>
    </row>
    <row r="5155" spans="1:10" x14ac:dyDescent="0.25">
      <c r="A5155" s="487">
        <v>98058</v>
      </c>
      <c r="B5155" s="6" t="s">
        <v>11166</v>
      </c>
      <c r="C5155" s="6" t="s">
        <v>40</v>
      </c>
      <c r="D5155" s="6" t="s">
        <v>437</v>
      </c>
      <c r="E5155" s="488">
        <v>1752.2</v>
      </c>
      <c r="F5155" s="487">
        <v>268.23</v>
      </c>
      <c r="G5155" s="488">
        <v>1424.32</v>
      </c>
      <c r="H5155" s="487">
        <v>59.07</v>
      </c>
      <c r="I5155" s="487">
        <v>0</v>
      </c>
      <c r="J5155" s="487">
        <v>0.57999999999999996</v>
      </c>
    </row>
    <row r="5156" spans="1:10" x14ac:dyDescent="0.25">
      <c r="A5156" s="487">
        <v>98059</v>
      </c>
      <c r="B5156" s="6" t="s">
        <v>11167</v>
      </c>
      <c r="C5156" s="6" t="s">
        <v>40</v>
      </c>
      <c r="D5156" s="6" t="s">
        <v>437</v>
      </c>
      <c r="E5156" s="488">
        <v>3751.9</v>
      </c>
      <c r="F5156" s="487">
        <v>401.9</v>
      </c>
      <c r="G5156" s="488">
        <v>3234.86</v>
      </c>
      <c r="H5156" s="487">
        <v>114.23</v>
      </c>
      <c r="I5156" s="487">
        <v>0</v>
      </c>
      <c r="J5156" s="487">
        <v>0.91</v>
      </c>
    </row>
    <row r="5157" spans="1:10" x14ac:dyDescent="0.25">
      <c r="A5157" s="487">
        <v>98060</v>
      </c>
      <c r="B5157" s="6" t="s">
        <v>11168</v>
      </c>
      <c r="C5157" s="6" t="s">
        <v>40</v>
      </c>
      <c r="D5157" s="6" t="s">
        <v>437</v>
      </c>
      <c r="E5157" s="488">
        <v>5232.62</v>
      </c>
      <c r="F5157" s="487">
        <v>584.79</v>
      </c>
      <c r="G5157" s="488">
        <v>4483.34</v>
      </c>
      <c r="H5157" s="487">
        <v>163.09</v>
      </c>
      <c r="I5157" s="487">
        <v>0</v>
      </c>
      <c r="J5157" s="487">
        <v>1.4</v>
      </c>
    </row>
    <row r="5158" spans="1:10" x14ac:dyDescent="0.25">
      <c r="A5158" s="487">
        <v>98061</v>
      </c>
      <c r="B5158" s="6" t="s">
        <v>11169</v>
      </c>
      <c r="C5158" s="6" t="s">
        <v>40</v>
      </c>
      <c r="D5158" s="6" t="s">
        <v>437</v>
      </c>
      <c r="E5158" s="488">
        <v>7288.68</v>
      </c>
      <c r="F5158" s="487">
        <v>805.52</v>
      </c>
      <c r="G5158" s="488">
        <v>6258.88</v>
      </c>
      <c r="H5158" s="487">
        <v>222.28</v>
      </c>
      <c r="I5158" s="487">
        <v>0</v>
      </c>
      <c r="J5158" s="487">
        <v>2</v>
      </c>
    </row>
    <row r="5159" spans="1:10" x14ac:dyDescent="0.25">
      <c r="A5159" s="487">
        <v>98062</v>
      </c>
      <c r="B5159" s="6" t="s">
        <v>11170</v>
      </c>
      <c r="C5159" s="6" t="s">
        <v>40</v>
      </c>
      <c r="D5159" s="6" t="s">
        <v>437</v>
      </c>
      <c r="E5159" s="488">
        <v>3052.1</v>
      </c>
      <c r="F5159" s="487">
        <v>261.56</v>
      </c>
      <c r="G5159" s="488">
        <v>2728.84</v>
      </c>
      <c r="H5159" s="487">
        <v>61.09</v>
      </c>
      <c r="I5159" s="487">
        <v>0</v>
      </c>
      <c r="J5159" s="487">
        <v>0.61</v>
      </c>
    </row>
    <row r="5160" spans="1:10" x14ac:dyDescent="0.25">
      <c r="A5160" s="487">
        <v>98063</v>
      </c>
      <c r="B5160" s="6" t="s">
        <v>11171</v>
      </c>
      <c r="C5160" s="6" t="s">
        <v>40</v>
      </c>
      <c r="D5160" s="6" t="s">
        <v>437</v>
      </c>
      <c r="E5160" s="488">
        <v>4649.6400000000003</v>
      </c>
      <c r="F5160" s="487">
        <v>387.65</v>
      </c>
      <c r="G5160" s="488">
        <v>4169.7</v>
      </c>
      <c r="H5160" s="487">
        <v>91.36</v>
      </c>
      <c r="I5160" s="487">
        <v>0</v>
      </c>
      <c r="J5160" s="487">
        <v>0.93</v>
      </c>
    </row>
    <row r="5161" spans="1:10" x14ac:dyDescent="0.25">
      <c r="A5161" s="487">
        <v>98064</v>
      </c>
      <c r="B5161" s="6" t="s">
        <v>11172</v>
      </c>
      <c r="C5161" s="6" t="s">
        <v>40</v>
      </c>
      <c r="D5161" s="6" t="s">
        <v>437</v>
      </c>
      <c r="E5161" s="488">
        <v>5361.86</v>
      </c>
      <c r="F5161" s="487">
        <v>408.13</v>
      </c>
      <c r="G5161" s="488">
        <v>4844.95</v>
      </c>
      <c r="H5161" s="487">
        <v>107.85</v>
      </c>
      <c r="I5161" s="487">
        <v>0</v>
      </c>
      <c r="J5161" s="487">
        <v>0.93</v>
      </c>
    </row>
    <row r="5162" spans="1:10" x14ac:dyDescent="0.25">
      <c r="A5162" s="487">
        <v>98065</v>
      </c>
      <c r="B5162" s="6" t="s">
        <v>11173</v>
      </c>
      <c r="C5162" s="6" t="s">
        <v>40</v>
      </c>
      <c r="D5162" s="6" t="s">
        <v>437</v>
      </c>
      <c r="E5162" s="488">
        <v>7442.86</v>
      </c>
      <c r="F5162" s="487">
        <v>540.32000000000005</v>
      </c>
      <c r="G5162" s="488">
        <v>6773.55</v>
      </c>
      <c r="H5162" s="487">
        <v>127.66</v>
      </c>
      <c r="I5162" s="487">
        <v>0</v>
      </c>
      <c r="J5162" s="487">
        <v>1.33</v>
      </c>
    </row>
    <row r="5163" spans="1:10" x14ac:dyDescent="0.25">
      <c r="A5163" s="487">
        <v>98066</v>
      </c>
      <c r="B5163" s="6" t="s">
        <v>11174</v>
      </c>
      <c r="C5163" s="6" t="s">
        <v>40</v>
      </c>
      <c r="D5163" s="6" t="s">
        <v>437</v>
      </c>
      <c r="E5163" s="488">
        <v>4572.3500000000004</v>
      </c>
      <c r="F5163" s="488">
        <v>1677.1</v>
      </c>
      <c r="G5163" s="488">
        <v>2870.25</v>
      </c>
      <c r="H5163" s="487">
        <v>21.71</v>
      </c>
      <c r="I5163" s="487">
        <v>0</v>
      </c>
      <c r="J5163" s="487">
        <v>3.29</v>
      </c>
    </row>
    <row r="5164" spans="1:10" x14ac:dyDescent="0.25">
      <c r="A5164" s="487">
        <v>98067</v>
      </c>
      <c r="B5164" s="6" t="s">
        <v>11175</v>
      </c>
      <c r="C5164" s="6" t="s">
        <v>40</v>
      </c>
      <c r="D5164" s="6" t="s">
        <v>437</v>
      </c>
      <c r="E5164" s="488">
        <v>6098.41</v>
      </c>
      <c r="F5164" s="488">
        <v>2243.58</v>
      </c>
      <c r="G5164" s="488">
        <v>3821.68</v>
      </c>
      <c r="H5164" s="487">
        <v>28.82</v>
      </c>
      <c r="I5164" s="487">
        <v>0</v>
      </c>
      <c r="J5164" s="487">
        <v>4.33</v>
      </c>
    </row>
    <row r="5165" spans="1:10" x14ac:dyDescent="0.25">
      <c r="A5165" s="487">
        <v>98068</v>
      </c>
      <c r="B5165" s="6" t="s">
        <v>11176</v>
      </c>
      <c r="C5165" s="6" t="s">
        <v>40</v>
      </c>
      <c r="D5165" s="6" t="s">
        <v>437</v>
      </c>
      <c r="E5165" s="488">
        <v>8618.08</v>
      </c>
      <c r="F5165" s="488">
        <v>3183.22</v>
      </c>
      <c r="G5165" s="488">
        <v>5387.56</v>
      </c>
      <c r="H5165" s="487">
        <v>41.17</v>
      </c>
      <c r="I5165" s="487">
        <v>0</v>
      </c>
      <c r="J5165" s="487">
        <v>6.13</v>
      </c>
    </row>
    <row r="5166" spans="1:10" x14ac:dyDescent="0.25">
      <c r="A5166" s="487">
        <v>98069</v>
      </c>
      <c r="B5166" s="6" t="s">
        <v>11177</v>
      </c>
      <c r="C5166" s="6" t="s">
        <v>40</v>
      </c>
      <c r="D5166" s="6" t="s">
        <v>437</v>
      </c>
      <c r="E5166" s="488">
        <v>11587.05</v>
      </c>
      <c r="F5166" s="488">
        <v>4308.09</v>
      </c>
      <c r="G5166" s="488">
        <v>7210.02</v>
      </c>
      <c r="H5166" s="487">
        <v>60.36</v>
      </c>
      <c r="I5166" s="487">
        <v>0</v>
      </c>
      <c r="J5166" s="487">
        <v>8.58</v>
      </c>
    </row>
    <row r="5167" spans="1:10" x14ac:dyDescent="0.25">
      <c r="A5167" s="487">
        <v>98070</v>
      </c>
      <c r="B5167" s="6" t="s">
        <v>11178</v>
      </c>
      <c r="C5167" s="6" t="s">
        <v>40</v>
      </c>
      <c r="D5167" s="6" t="s">
        <v>437</v>
      </c>
      <c r="E5167" s="488">
        <v>13243.9</v>
      </c>
      <c r="F5167" s="488">
        <v>4915.7299999999996</v>
      </c>
      <c r="G5167" s="488">
        <v>8253.08</v>
      </c>
      <c r="H5167" s="487">
        <v>65.56</v>
      </c>
      <c r="I5167" s="487">
        <v>0</v>
      </c>
      <c r="J5167" s="487">
        <v>9.5299999999999994</v>
      </c>
    </row>
    <row r="5168" spans="1:10" x14ac:dyDescent="0.25">
      <c r="A5168" s="487">
        <v>98071</v>
      </c>
      <c r="B5168" s="6" t="s">
        <v>11179</v>
      </c>
      <c r="C5168" s="6" t="s">
        <v>40</v>
      </c>
      <c r="D5168" s="6" t="s">
        <v>437</v>
      </c>
      <c r="E5168" s="488">
        <v>14459.68</v>
      </c>
      <c r="F5168" s="488">
        <v>5340.97</v>
      </c>
      <c r="G5168" s="488">
        <v>9044.2999999999993</v>
      </c>
      <c r="H5168" s="487">
        <v>64.59</v>
      </c>
      <c r="I5168" s="487">
        <v>0</v>
      </c>
      <c r="J5168" s="487">
        <v>9.82</v>
      </c>
    </row>
    <row r="5169" spans="1:10" x14ac:dyDescent="0.25">
      <c r="A5169" s="487">
        <v>98072</v>
      </c>
      <c r="B5169" s="6" t="s">
        <v>11180</v>
      </c>
      <c r="C5169" s="6" t="s">
        <v>40</v>
      </c>
      <c r="D5169" s="6" t="s">
        <v>437</v>
      </c>
      <c r="E5169" s="488">
        <v>3836.73</v>
      </c>
      <c r="F5169" s="488">
        <v>1423.6</v>
      </c>
      <c r="G5169" s="488">
        <v>2368.5700000000002</v>
      </c>
      <c r="H5169" s="487">
        <v>41.74</v>
      </c>
      <c r="I5169" s="487">
        <v>0</v>
      </c>
      <c r="J5169" s="487">
        <v>2.82</v>
      </c>
    </row>
    <row r="5170" spans="1:10" x14ac:dyDescent="0.25">
      <c r="A5170" s="487">
        <v>98073</v>
      </c>
      <c r="B5170" s="6" t="s">
        <v>11181</v>
      </c>
      <c r="C5170" s="6" t="s">
        <v>40</v>
      </c>
      <c r="D5170" s="6" t="s">
        <v>437</v>
      </c>
      <c r="E5170" s="488">
        <v>6007.52</v>
      </c>
      <c r="F5170" s="488">
        <v>2245.38</v>
      </c>
      <c r="G5170" s="488">
        <v>3676.24</v>
      </c>
      <c r="H5170" s="487">
        <v>81.239999999999995</v>
      </c>
      <c r="I5170" s="487">
        <v>0</v>
      </c>
      <c r="J5170" s="487">
        <v>4.66</v>
      </c>
    </row>
    <row r="5171" spans="1:10" x14ac:dyDescent="0.25">
      <c r="A5171" s="487">
        <v>98074</v>
      </c>
      <c r="B5171" s="6" t="s">
        <v>11182</v>
      </c>
      <c r="C5171" s="6" t="s">
        <v>40</v>
      </c>
      <c r="D5171" s="6" t="s">
        <v>437</v>
      </c>
      <c r="E5171" s="488">
        <v>9333.73</v>
      </c>
      <c r="F5171" s="488">
        <v>3503.53</v>
      </c>
      <c r="G5171" s="488">
        <v>5666.91</v>
      </c>
      <c r="H5171" s="487">
        <v>155.74</v>
      </c>
      <c r="I5171" s="487">
        <v>0</v>
      </c>
      <c r="J5171" s="487">
        <v>7.55</v>
      </c>
    </row>
    <row r="5172" spans="1:10" x14ac:dyDescent="0.25">
      <c r="A5172" s="487">
        <v>98075</v>
      </c>
      <c r="B5172" s="6" t="s">
        <v>11183</v>
      </c>
      <c r="C5172" s="6" t="s">
        <v>40</v>
      </c>
      <c r="D5172" s="6" t="s">
        <v>437</v>
      </c>
      <c r="E5172" s="488">
        <v>12138.38</v>
      </c>
      <c r="F5172" s="488">
        <v>4561.83</v>
      </c>
      <c r="G5172" s="488">
        <v>7349.65</v>
      </c>
      <c r="H5172" s="487">
        <v>216.92</v>
      </c>
      <c r="I5172" s="487">
        <v>0</v>
      </c>
      <c r="J5172" s="487">
        <v>9.98</v>
      </c>
    </row>
    <row r="5173" spans="1:10" x14ac:dyDescent="0.25">
      <c r="A5173" s="487">
        <v>98076</v>
      </c>
      <c r="B5173" s="6" t="s">
        <v>11184</v>
      </c>
      <c r="C5173" s="6" t="s">
        <v>40</v>
      </c>
      <c r="D5173" s="6" t="s">
        <v>437</v>
      </c>
      <c r="E5173" s="488">
        <v>13992.76</v>
      </c>
      <c r="F5173" s="488">
        <v>5268.25</v>
      </c>
      <c r="G5173" s="488">
        <v>8444.58</v>
      </c>
      <c r="H5173" s="487">
        <v>268.20999999999998</v>
      </c>
      <c r="I5173" s="487">
        <v>0</v>
      </c>
      <c r="J5173" s="487">
        <v>11.72</v>
      </c>
    </row>
    <row r="5174" spans="1:10" x14ac:dyDescent="0.25">
      <c r="A5174" s="487">
        <v>98077</v>
      </c>
      <c r="B5174" s="6" t="s">
        <v>11185</v>
      </c>
      <c r="C5174" s="6" t="s">
        <v>40</v>
      </c>
      <c r="D5174" s="6" t="s">
        <v>437</v>
      </c>
      <c r="E5174" s="488">
        <v>16474.53</v>
      </c>
      <c r="F5174" s="488">
        <v>6206.14</v>
      </c>
      <c r="G5174" s="488">
        <v>9928.26</v>
      </c>
      <c r="H5174" s="487">
        <v>326.24</v>
      </c>
      <c r="I5174" s="487">
        <v>0</v>
      </c>
      <c r="J5174" s="487">
        <v>13.89</v>
      </c>
    </row>
    <row r="5175" spans="1:10" x14ac:dyDescent="0.25">
      <c r="A5175" s="487">
        <v>98078</v>
      </c>
      <c r="B5175" s="6" t="s">
        <v>11186</v>
      </c>
      <c r="C5175" s="6" t="s">
        <v>40</v>
      </c>
      <c r="D5175" s="6" t="s">
        <v>437</v>
      </c>
      <c r="E5175" s="488">
        <v>4267.7</v>
      </c>
      <c r="F5175" s="488">
        <v>1432.22</v>
      </c>
      <c r="G5175" s="488">
        <v>2811.79</v>
      </c>
      <c r="H5175" s="487">
        <v>21.98</v>
      </c>
      <c r="I5175" s="487">
        <v>0</v>
      </c>
      <c r="J5175" s="487">
        <v>1.71</v>
      </c>
    </row>
    <row r="5176" spans="1:10" x14ac:dyDescent="0.25">
      <c r="A5176" s="487">
        <v>98079</v>
      </c>
      <c r="B5176" s="6" t="s">
        <v>11187</v>
      </c>
      <c r="C5176" s="6" t="s">
        <v>40</v>
      </c>
      <c r="D5176" s="6" t="s">
        <v>437</v>
      </c>
      <c r="E5176" s="488">
        <v>7465.97</v>
      </c>
      <c r="F5176" s="488">
        <v>2513.46</v>
      </c>
      <c r="G5176" s="488">
        <v>4897.55</v>
      </c>
      <c r="H5176" s="487">
        <v>51.76</v>
      </c>
      <c r="I5176" s="487">
        <v>0</v>
      </c>
      <c r="J5176" s="487">
        <v>3.2</v>
      </c>
    </row>
    <row r="5177" spans="1:10" x14ac:dyDescent="0.25">
      <c r="A5177" s="487">
        <v>98080</v>
      </c>
      <c r="B5177" s="6" t="s">
        <v>11188</v>
      </c>
      <c r="C5177" s="6" t="s">
        <v>40</v>
      </c>
      <c r="D5177" s="6" t="s">
        <v>437</v>
      </c>
      <c r="E5177" s="488">
        <v>9583.43</v>
      </c>
      <c r="F5177" s="488">
        <v>3253.09</v>
      </c>
      <c r="G5177" s="488">
        <v>6239.5</v>
      </c>
      <c r="H5177" s="487">
        <v>86.38</v>
      </c>
      <c r="I5177" s="487">
        <v>0</v>
      </c>
      <c r="J5177" s="487">
        <v>4.46</v>
      </c>
    </row>
    <row r="5178" spans="1:10" x14ac:dyDescent="0.25">
      <c r="A5178" s="487">
        <v>98081</v>
      </c>
      <c r="B5178" s="6" t="s">
        <v>11189</v>
      </c>
      <c r="C5178" s="6" t="s">
        <v>40</v>
      </c>
      <c r="D5178" s="6" t="s">
        <v>437</v>
      </c>
      <c r="E5178" s="488">
        <v>14184.53</v>
      </c>
      <c r="F5178" s="488">
        <v>4835.68</v>
      </c>
      <c r="G5178" s="488">
        <v>9198.41</v>
      </c>
      <c r="H5178" s="487">
        <v>143.59</v>
      </c>
      <c r="I5178" s="487">
        <v>0</v>
      </c>
      <c r="J5178" s="487">
        <v>6.85</v>
      </c>
    </row>
    <row r="5179" spans="1:10" x14ac:dyDescent="0.25">
      <c r="A5179" s="487">
        <v>98082</v>
      </c>
      <c r="B5179" s="6" t="s">
        <v>11190</v>
      </c>
      <c r="C5179" s="6" t="s">
        <v>40</v>
      </c>
      <c r="D5179" s="6" t="s">
        <v>437</v>
      </c>
      <c r="E5179" s="488">
        <v>3696.1</v>
      </c>
      <c r="F5179" s="488">
        <v>1323.22</v>
      </c>
      <c r="G5179" s="488">
        <v>2349.33</v>
      </c>
      <c r="H5179" s="487">
        <v>20.76</v>
      </c>
      <c r="I5179" s="487">
        <v>0</v>
      </c>
      <c r="J5179" s="487">
        <v>2.79</v>
      </c>
    </row>
    <row r="5180" spans="1:10" x14ac:dyDescent="0.25">
      <c r="A5180" s="487">
        <v>98083</v>
      </c>
      <c r="B5180" s="6" t="s">
        <v>11191</v>
      </c>
      <c r="C5180" s="6" t="s">
        <v>40</v>
      </c>
      <c r="D5180" s="6" t="s">
        <v>437</v>
      </c>
      <c r="E5180" s="488">
        <v>4877.05</v>
      </c>
      <c r="F5180" s="488">
        <v>1759.01</v>
      </c>
      <c r="G5180" s="488">
        <v>3086.84</v>
      </c>
      <c r="H5180" s="487">
        <v>27.55</v>
      </c>
      <c r="I5180" s="487">
        <v>0</v>
      </c>
      <c r="J5180" s="487">
        <v>3.65</v>
      </c>
    </row>
    <row r="5181" spans="1:10" x14ac:dyDescent="0.25">
      <c r="A5181" s="487">
        <v>98084</v>
      </c>
      <c r="B5181" s="6" t="s">
        <v>11192</v>
      </c>
      <c r="C5181" s="6" t="s">
        <v>40</v>
      </c>
      <c r="D5181" s="6" t="s">
        <v>437</v>
      </c>
      <c r="E5181" s="488">
        <v>6838.42</v>
      </c>
      <c r="F5181" s="488">
        <v>2487.63</v>
      </c>
      <c r="G5181" s="488">
        <v>4306.32</v>
      </c>
      <c r="H5181" s="487">
        <v>39.36</v>
      </c>
      <c r="I5181" s="487">
        <v>0</v>
      </c>
      <c r="J5181" s="487">
        <v>5.1100000000000003</v>
      </c>
    </row>
    <row r="5182" spans="1:10" x14ac:dyDescent="0.25">
      <c r="A5182" s="487">
        <v>98085</v>
      </c>
      <c r="B5182" s="6" t="s">
        <v>11193</v>
      </c>
      <c r="C5182" s="6" t="s">
        <v>40</v>
      </c>
      <c r="D5182" s="6" t="s">
        <v>437</v>
      </c>
      <c r="E5182" s="488">
        <v>9256.7999999999993</v>
      </c>
      <c r="F5182" s="488">
        <v>3401.42</v>
      </c>
      <c r="G5182" s="488">
        <v>5790.14</v>
      </c>
      <c r="H5182" s="487">
        <v>58</v>
      </c>
      <c r="I5182" s="487">
        <v>0</v>
      </c>
      <c r="J5182" s="487">
        <v>7.24</v>
      </c>
    </row>
    <row r="5183" spans="1:10" x14ac:dyDescent="0.25">
      <c r="A5183" s="487">
        <v>98086</v>
      </c>
      <c r="B5183" s="6" t="s">
        <v>11194</v>
      </c>
      <c r="C5183" s="6" t="s">
        <v>40</v>
      </c>
      <c r="D5183" s="6" t="s">
        <v>437</v>
      </c>
      <c r="E5183" s="488">
        <v>10461.73</v>
      </c>
      <c r="F5183" s="488">
        <v>3841.84</v>
      </c>
      <c r="G5183" s="488">
        <v>6549.23</v>
      </c>
      <c r="H5183" s="487">
        <v>62.74</v>
      </c>
      <c r="I5183" s="487">
        <v>0</v>
      </c>
      <c r="J5183" s="487">
        <v>7.92</v>
      </c>
    </row>
    <row r="5184" spans="1:10" x14ac:dyDescent="0.25">
      <c r="A5184" s="487">
        <v>98087</v>
      </c>
      <c r="B5184" s="6" t="s">
        <v>11195</v>
      </c>
      <c r="C5184" s="6" t="s">
        <v>40</v>
      </c>
      <c r="D5184" s="6" t="s">
        <v>437</v>
      </c>
      <c r="E5184" s="488">
        <v>11194.6</v>
      </c>
      <c r="F5184" s="488">
        <v>4093.24</v>
      </c>
      <c r="G5184" s="488">
        <v>7032.12</v>
      </c>
      <c r="H5184" s="487">
        <v>61.29</v>
      </c>
      <c r="I5184" s="487">
        <v>0</v>
      </c>
      <c r="J5184" s="487">
        <v>7.95</v>
      </c>
    </row>
    <row r="5185" spans="1:10" x14ac:dyDescent="0.25">
      <c r="A5185" s="487">
        <v>98088</v>
      </c>
      <c r="B5185" s="6" t="s">
        <v>11196</v>
      </c>
      <c r="C5185" s="6" t="s">
        <v>40</v>
      </c>
      <c r="D5185" s="6" t="s">
        <v>437</v>
      </c>
      <c r="E5185" s="488">
        <v>3187.71</v>
      </c>
      <c r="F5185" s="488">
        <v>1134.46</v>
      </c>
      <c r="G5185" s="488">
        <v>2023.66</v>
      </c>
      <c r="H5185" s="487">
        <v>27.11</v>
      </c>
      <c r="I5185" s="487">
        <v>0</v>
      </c>
      <c r="J5185" s="487">
        <v>2.48</v>
      </c>
    </row>
    <row r="5186" spans="1:10" x14ac:dyDescent="0.25">
      <c r="A5186" s="487">
        <v>98089</v>
      </c>
      <c r="B5186" s="6" t="s">
        <v>11197</v>
      </c>
      <c r="C5186" s="6" t="s">
        <v>40</v>
      </c>
      <c r="D5186" s="6" t="s">
        <v>437</v>
      </c>
      <c r="E5186" s="488">
        <v>5015.71</v>
      </c>
      <c r="F5186" s="488">
        <v>1813.01</v>
      </c>
      <c r="G5186" s="488">
        <v>3139.17</v>
      </c>
      <c r="H5186" s="487">
        <v>59.43</v>
      </c>
      <c r="I5186" s="487">
        <v>0</v>
      </c>
      <c r="J5186" s="487">
        <v>4.0999999999999996</v>
      </c>
    </row>
    <row r="5187" spans="1:10" x14ac:dyDescent="0.25">
      <c r="A5187" s="487">
        <v>98090</v>
      </c>
      <c r="B5187" s="6" t="s">
        <v>11198</v>
      </c>
      <c r="C5187" s="6" t="s">
        <v>40</v>
      </c>
      <c r="D5187" s="6" t="s">
        <v>437</v>
      </c>
      <c r="E5187" s="488">
        <v>7844.96</v>
      </c>
      <c r="F5187" s="488">
        <v>2863.22</v>
      </c>
      <c r="G5187" s="488">
        <v>4857.0600000000004</v>
      </c>
      <c r="H5187" s="487">
        <v>117.98</v>
      </c>
      <c r="I5187" s="487">
        <v>0</v>
      </c>
      <c r="J5187" s="487">
        <v>6.7</v>
      </c>
    </row>
    <row r="5188" spans="1:10" x14ac:dyDescent="0.25">
      <c r="A5188" s="487">
        <v>98091</v>
      </c>
      <c r="B5188" s="6" t="s">
        <v>11199</v>
      </c>
      <c r="C5188" s="6" t="s">
        <v>40</v>
      </c>
      <c r="D5188" s="6" t="s">
        <v>437</v>
      </c>
      <c r="E5188" s="488">
        <v>10229.459999999999</v>
      </c>
      <c r="F5188" s="488">
        <v>3745.78</v>
      </c>
      <c r="G5188" s="488">
        <v>6307.32</v>
      </c>
      <c r="H5188" s="487">
        <v>167.49</v>
      </c>
      <c r="I5188" s="487">
        <v>0</v>
      </c>
      <c r="J5188" s="487">
        <v>8.8699999999999992</v>
      </c>
    </row>
    <row r="5189" spans="1:10" x14ac:dyDescent="0.25">
      <c r="A5189" s="487">
        <v>98092</v>
      </c>
      <c r="B5189" s="6" t="s">
        <v>11200</v>
      </c>
      <c r="C5189" s="6" t="s">
        <v>40</v>
      </c>
      <c r="D5189" s="6" t="s">
        <v>437</v>
      </c>
      <c r="E5189" s="488">
        <v>11860.33</v>
      </c>
      <c r="F5189" s="488">
        <v>4358.51</v>
      </c>
      <c r="G5189" s="488">
        <v>7283.04</v>
      </c>
      <c r="H5189" s="487">
        <v>208.3</v>
      </c>
      <c r="I5189" s="487">
        <v>0</v>
      </c>
      <c r="J5189" s="487">
        <v>10.48</v>
      </c>
    </row>
    <row r="5190" spans="1:10" x14ac:dyDescent="0.25">
      <c r="A5190" s="487">
        <v>98093</v>
      </c>
      <c r="B5190" s="6" t="s">
        <v>11201</v>
      </c>
      <c r="C5190" s="6" t="s">
        <v>40</v>
      </c>
      <c r="D5190" s="6" t="s">
        <v>437</v>
      </c>
      <c r="E5190" s="488">
        <v>13987.52</v>
      </c>
      <c r="F5190" s="488">
        <v>5148.08</v>
      </c>
      <c r="G5190" s="488">
        <v>8571.9599999999991</v>
      </c>
      <c r="H5190" s="487">
        <v>255.05</v>
      </c>
      <c r="I5190" s="487">
        <v>0</v>
      </c>
      <c r="J5190" s="487">
        <v>12.43</v>
      </c>
    </row>
    <row r="5191" spans="1:10" x14ac:dyDescent="0.25">
      <c r="A5191" s="487">
        <v>98094</v>
      </c>
      <c r="B5191" s="6" t="s">
        <v>11202</v>
      </c>
      <c r="C5191" s="6" t="s">
        <v>40</v>
      </c>
      <c r="D5191" s="6" t="s">
        <v>437</v>
      </c>
      <c r="E5191" s="488">
        <v>2724.9</v>
      </c>
      <c r="F5191" s="487">
        <v>900.67</v>
      </c>
      <c r="G5191" s="488">
        <v>1801.97</v>
      </c>
      <c r="H5191" s="487">
        <v>21</v>
      </c>
      <c r="I5191" s="487">
        <v>0</v>
      </c>
      <c r="J5191" s="487">
        <v>1.26</v>
      </c>
    </row>
    <row r="5192" spans="1:10" x14ac:dyDescent="0.25">
      <c r="A5192" s="487">
        <v>98099</v>
      </c>
      <c r="B5192" s="6" t="s">
        <v>11203</v>
      </c>
      <c r="C5192" s="6" t="s">
        <v>40</v>
      </c>
      <c r="D5192" s="6" t="s">
        <v>437</v>
      </c>
      <c r="E5192" s="488">
        <v>4641.18</v>
      </c>
      <c r="F5192" s="488">
        <v>1547.57</v>
      </c>
      <c r="G5192" s="488">
        <v>3041.47</v>
      </c>
      <c r="H5192" s="487">
        <v>49.93</v>
      </c>
      <c r="I5192" s="487">
        <v>0</v>
      </c>
      <c r="J5192" s="487">
        <v>2.21</v>
      </c>
    </row>
    <row r="5193" spans="1:10" x14ac:dyDescent="0.25">
      <c r="A5193" s="487">
        <v>98100</v>
      </c>
      <c r="B5193" s="6" t="s">
        <v>11204</v>
      </c>
      <c r="C5193" s="6" t="s">
        <v>40</v>
      </c>
      <c r="D5193" s="6" t="s">
        <v>437</v>
      </c>
      <c r="E5193" s="488">
        <v>6046.35</v>
      </c>
      <c r="F5193" s="488">
        <v>2045.94</v>
      </c>
      <c r="G5193" s="488">
        <v>3913.19</v>
      </c>
      <c r="H5193" s="487">
        <v>84.05</v>
      </c>
      <c r="I5193" s="487">
        <v>0</v>
      </c>
      <c r="J5193" s="487">
        <v>3.17</v>
      </c>
    </row>
    <row r="5194" spans="1:10" x14ac:dyDescent="0.25">
      <c r="A5194" s="487">
        <v>98101</v>
      </c>
      <c r="B5194" s="6" t="s">
        <v>11205</v>
      </c>
      <c r="C5194" s="6" t="s">
        <v>40</v>
      </c>
      <c r="D5194" s="6" t="s">
        <v>437</v>
      </c>
      <c r="E5194" s="488">
        <v>8913.99</v>
      </c>
      <c r="F5194" s="488">
        <v>3044.6</v>
      </c>
      <c r="G5194" s="488">
        <v>5724.45</v>
      </c>
      <c r="H5194" s="487">
        <v>140.11000000000001</v>
      </c>
      <c r="I5194" s="487">
        <v>0</v>
      </c>
      <c r="J5194" s="487">
        <v>4.83</v>
      </c>
    </row>
    <row r="5195" spans="1:10" x14ac:dyDescent="0.25">
      <c r="A5195" s="487">
        <v>98109</v>
      </c>
      <c r="B5195" s="6" t="s">
        <v>3298</v>
      </c>
      <c r="C5195" s="6" t="s">
        <v>40</v>
      </c>
      <c r="D5195" s="6" t="s">
        <v>437</v>
      </c>
      <c r="E5195" s="487">
        <v>801.3</v>
      </c>
      <c r="F5195" s="487">
        <v>357.23</v>
      </c>
      <c r="G5195" s="487">
        <v>441.52</v>
      </c>
      <c r="H5195" s="487">
        <v>2.09</v>
      </c>
      <c r="I5195" s="487">
        <v>0</v>
      </c>
      <c r="J5195" s="487">
        <v>0.46</v>
      </c>
    </row>
    <row r="5196" spans="1:10" x14ac:dyDescent="0.25">
      <c r="A5196" s="487">
        <v>98110</v>
      </c>
      <c r="B5196" s="6" t="s">
        <v>3299</v>
      </c>
      <c r="C5196" s="6" t="s">
        <v>40</v>
      </c>
      <c r="D5196" s="6" t="s">
        <v>108</v>
      </c>
      <c r="E5196" s="487">
        <v>389.46</v>
      </c>
      <c r="F5196" s="487">
        <v>11.04</v>
      </c>
      <c r="G5196" s="487">
        <v>378.42</v>
      </c>
      <c r="H5196" s="487">
        <v>0</v>
      </c>
      <c r="I5196" s="487">
        <v>0</v>
      </c>
      <c r="J5196" s="487">
        <v>0</v>
      </c>
    </row>
    <row r="5197" spans="1:10" x14ac:dyDescent="0.25">
      <c r="A5197" s="487">
        <v>98111</v>
      </c>
      <c r="B5197" s="6" t="s">
        <v>3300</v>
      </c>
      <c r="C5197" s="6" t="s">
        <v>40</v>
      </c>
      <c r="D5197" s="6" t="s">
        <v>108</v>
      </c>
      <c r="E5197" s="487">
        <v>52.22</v>
      </c>
      <c r="F5197" s="487">
        <v>6.08</v>
      </c>
      <c r="G5197" s="487">
        <v>46.14</v>
      </c>
      <c r="H5197" s="487">
        <v>0</v>
      </c>
      <c r="I5197" s="487">
        <v>0</v>
      </c>
      <c r="J5197" s="487">
        <v>0</v>
      </c>
    </row>
    <row r="5198" spans="1:10" x14ac:dyDescent="0.25">
      <c r="A5198" s="487">
        <v>98112</v>
      </c>
      <c r="B5198" s="6" t="s">
        <v>3301</v>
      </c>
      <c r="C5198" s="6" t="s">
        <v>40</v>
      </c>
      <c r="D5198" s="6" t="s">
        <v>108</v>
      </c>
      <c r="E5198" s="487">
        <v>104.53</v>
      </c>
      <c r="F5198" s="487">
        <v>16.88</v>
      </c>
      <c r="G5198" s="487">
        <v>87.65</v>
      </c>
      <c r="H5198" s="487">
        <v>0</v>
      </c>
      <c r="I5198" s="487">
        <v>0</v>
      </c>
      <c r="J5198" s="487">
        <v>0</v>
      </c>
    </row>
    <row r="5199" spans="1:10" x14ac:dyDescent="0.25">
      <c r="A5199" s="487">
        <v>98114</v>
      </c>
      <c r="B5199" s="6" t="s">
        <v>3302</v>
      </c>
      <c r="C5199" s="6" t="s">
        <v>40</v>
      </c>
      <c r="D5199" s="6" t="s">
        <v>437</v>
      </c>
      <c r="E5199" s="487">
        <v>706.6</v>
      </c>
      <c r="F5199" s="487">
        <v>41.03</v>
      </c>
      <c r="G5199" s="487">
        <v>665.48</v>
      </c>
      <c r="H5199" s="487">
        <v>0.06</v>
      </c>
      <c r="I5199" s="487">
        <v>0</v>
      </c>
      <c r="J5199" s="487">
        <v>0.03</v>
      </c>
    </row>
    <row r="5200" spans="1:10" x14ac:dyDescent="0.25">
      <c r="A5200" s="487">
        <v>98115</v>
      </c>
      <c r="B5200" s="6" t="s">
        <v>11206</v>
      </c>
      <c r="C5200" s="6" t="s">
        <v>40</v>
      </c>
      <c r="D5200" s="6" t="s">
        <v>437</v>
      </c>
      <c r="E5200" s="487">
        <v>97.97</v>
      </c>
      <c r="F5200" s="487">
        <v>49.08</v>
      </c>
      <c r="G5200" s="487">
        <v>48.28</v>
      </c>
      <c r="H5200" s="487">
        <v>0.46</v>
      </c>
      <c r="I5200" s="487">
        <v>0</v>
      </c>
      <c r="J5200" s="487">
        <v>0.15</v>
      </c>
    </row>
    <row r="5201" spans="1:10" x14ac:dyDescent="0.25">
      <c r="A5201" s="487">
        <v>89957</v>
      </c>
      <c r="B5201" s="6" t="s">
        <v>3303</v>
      </c>
      <c r="C5201" s="6" t="s">
        <v>40</v>
      </c>
      <c r="D5201" s="6" t="s">
        <v>108</v>
      </c>
      <c r="E5201" s="487">
        <v>147.62</v>
      </c>
      <c r="F5201" s="487">
        <v>95.61</v>
      </c>
      <c r="G5201" s="487">
        <v>52.01</v>
      </c>
      <c r="H5201" s="487">
        <v>0</v>
      </c>
      <c r="I5201" s="487">
        <v>0</v>
      </c>
      <c r="J5201" s="487">
        <v>0</v>
      </c>
    </row>
    <row r="5202" spans="1:10" x14ac:dyDescent="0.25">
      <c r="A5202" s="487">
        <v>89959</v>
      </c>
      <c r="B5202" s="6" t="s">
        <v>3304</v>
      </c>
      <c r="C5202" s="6" t="s">
        <v>40</v>
      </c>
      <c r="D5202" s="6" t="s">
        <v>108</v>
      </c>
      <c r="E5202" s="487">
        <v>254.37</v>
      </c>
      <c r="F5202" s="487">
        <v>115</v>
      </c>
      <c r="G5202" s="487">
        <v>139.37</v>
      </c>
      <c r="H5202" s="487">
        <v>0</v>
      </c>
      <c r="I5202" s="487">
        <v>0</v>
      </c>
      <c r="J5202" s="487">
        <v>0</v>
      </c>
    </row>
    <row r="5203" spans="1:10" x14ac:dyDescent="0.25">
      <c r="A5203" s="487">
        <v>89349</v>
      </c>
      <c r="B5203" s="6" t="s">
        <v>3305</v>
      </c>
      <c r="C5203" s="6" t="s">
        <v>40</v>
      </c>
      <c r="D5203" s="6" t="s">
        <v>108</v>
      </c>
      <c r="E5203" s="487">
        <v>31.11</v>
      </c>
      <c r="F5203" s="487">
        <v>3.1</v>
      </c>
      <c r="G5203" s="487">
        <v>28.01</v>
      </c>
      <c r="H5203" s="487">
        <v>0</v>
      </c>
      <c r="I5203" s="487">
        <v>0</v>
      </c>
      <c r="J5203" s="487">
        <v>0</v>
      </c>
    </row>
    <row r="5204" spans="1:10" x14ac:dyDescent="0.25">
      <c r="A5204" s="487">
        <v>89351</v>
      </c>
      <c r="B5204" s="6" t="s">
        <v>3306</v>
      </c>
      <c r="C5204" s="6" t="s">
        <v>40</v>
      </c>
      <c r="D5204" s="6" t="s">
        <v>108</v>
      </c>
      <c r="E5204" s="487">
        <v>38.450000000000003</v>
      </c>
      <c r="F5204" s="487">
        <v>4.76</v>
      </c>
      <c r="G5204" s="487">
        <v>33.69</v>
      </c>
      <c r="H5204" s="487">
        <v>0</v>
      </c>
      <c r="I5204" s="487">
        <v>0</v>
      </c>
      <c r="J5204" s="487">
        <v>0</v>
      </c>
    </row>
    <row r="5205" spans="1:10" x14ac:dyDescent="0.25">
      <c r="A5205" s="487">
        <v>89352</v>
      </c>
      <c r="B5205" s="6" t="s">
        <v>3307</v>
      </c>
      <c r="C5205" s="6" t="s">
        <v>40</v>
      </c>
      <c r="D5205" s="6" t="s">
        <v>108</v>
      </c>
      <c r="E5205" s="487">
        <v>42.28</v>
      </c>
      <c r="F5205" s="487">
        <v>3.1</v>
      </c>
      <c r="G5205" s="487">
        <v>39.18</v>
      </c>
      <c r="H5205" s="487">
        <v>0</v>
      </c>
      <c r="I5205" s="487">
        <v>0</v>
      </c>
      <c r="J5205" s="487">
        <v>0</v>
      </c>
    </row>
    <row r="5206" spans="1:10" x14ac:dyDescent="0.25">
      <c r="A5206" s="487">
        <v>89353</v>
      </c>
      <c r="B5206" s="6" t="s">
        <v>3308</v>
      </c>
      <c r="C5206" s="6" t="s">
        <v>40</v>
      </c>
      <c r="D5206" s="6" t="s">
        <v>108</v>
      </c>
      <c r="E5206" s="487">
        <v>46.46</v>
      </c>
      <c r="F5206" s="487">
        <v>4.76</v>
      </c>
      <c r="G5206" s="487">
        <v>41.7</v>
      </c>
      <c r="H5206" s="487">
        <v>0</v>
      </c>
      <c r="I5206" s="487">
        <v>0</v>
      </c>
      <c r="J5206" s="487">
        <v>0</v>
      </c>
    </row>
    <row r="5207" spans="1:10" x14ac:dyDescent="0.25">
      <c r="A5207" s="487">
        <v>89354</v>
      </c>
      <c r="B5207" s="6" t="s">
        <v>3309</v>
      </c>
      <c r="C5207" s="6" t="s">
        <v>40</v>
      </c>
      <c r="D5207" s="6" t="s">
        <v>108</v>
      </c>
      <c r="E5207" s="487">
        <v>839.16</v>
      </c>
      <c r="F5207" s="487">
        <v>26.84</v>
      </c>
      <c r="G5207" s="487">
        <v>812.32</v>
      </c>
      <c r="H5207" s="487">
        <v>0</v>
      </c>
      <c r="I5207" s="487">
        <v>0</v>
      </c>
      <c r="J5207" s="487">
        <v>0</v>
      </c>
    </row>
    <row r="5208" spans="1:10" x14ac:dyDescent="0.25">
      <c r="A5208" s="487">
        <v>89969</v>
      </c>
      <c r="B5208" s="6" t="s">
        <v>3310</v>
      </c>
      <c r="C5208" s="6" t="s">
        <v>40</v>
      </c>
      <c r="D5208" s="6" t="s">
        <v>108</v>
      </c>
      <c r="E5208" s="487">
        <v>48.15</v>
      </c>
      <c r="F5208" s="487">
        <v>10.07</v>
      </c>
      <c r="G5208" s="487">
        <v>38.08</v>
      </c>
      <c r="H5208" s="487">
        <v>0</v>
      </c>
      <c r="I5208" s="487">
        <v>0</v>
      </c>
      <c r="J5208" s="487">
        <v>0</v>
      </c>
    </row>
    <row r="5209" spans="1:10" x14ac:dyDescent="0.25">
      <c r="A5209" s="487">
        <v>89970</v>
      </c>
      <c r="B5209" s="6" t="s">
        <v>3311</v>
      </c>
      <c r="C5209" s="6" t="s">
        <v>40</v>
      </c>
      <c r="D5209" s="6" t="s">
        <v>108</v>
      </c>
      <c r="E5209" s="487">
        <v>53.31</v>
      </c>
      <c r="F5209" s="487">
        <v>12.97</v>
      </c>
      <c r="G5209" s="487">
        <v>40.340000000000003</v>
      </c>
      <c r="H5209" s="487">
        <v>0</v>
      </c>
      <c r="I5209" s="487">
        <v>0</v>
      </c>
      <c r="J5209" s="487">
        <v>0</v>
      </c>
    </row>
    <row r="5210" spans="1:10" x14ac:dyDescent="0.25">
      <c r="A5210" s="487">
        <v>89971</v>
      </c>
      <c r="B5210" s="6" t="s">
        <v>3312</v>
      </c>
      <c r="C5210" s="6" t="s">
        <v>40</v>
      </c>
      <c r="D5210" s="6" t="s">
        <v>108</v>
      </c>
      <c r="E5210" s="487">
        <v>54.46</v>
      </c>
      <c r="F5210" s="487">
        <v>10.06</v>
      </c>
      <c r="G5210" s="487">
        <v>44.4</v>
      </c>
      <c r="H5210" s="487">
        <v>0</v>
      </c>
      <c r="I5210" s="487">
        <v>0</v>
      </c>
      <c r="J5210" s="487">
        <v>0</v>
      </c>
    </row>
    <row r="5211" spans="1:10" x14ac:dyDescent="0.25">
      <c r="A5211" s="487">
        <v>89972</v>
      </c>
      <c r="B5211" s="6" t="s">
        <v>3313</v>
      </c>
      <c r="C5211" s="6" t="s">
        <v>40</v>
      </c>
      <c r="D5211" s="6" t="s">
        <v>108</v>
      </c>
      <c r="E5211" s="487">
        <v>60.62</v>
      </c>
      <c r="F5211" s="487">
        <v>12.97</v>
      </c>
      <c r="G5211" s="487">
        <v>47.65</v>
      </c>
      <c r="H5211" s="487">
        <v>0</v>
      </c>
      <c r="I5211" s="487">
        <v>0</v>
      </c>
      <c r="J5211" s="487">
        <v>0</v>
      </c>
    </row>
    <row r="5212" spans="1:10" x14ac:dyDescent="0.25">
      <c r="A5212" s="487">
        <v>89973</v>
      </c>
      <c r="B5212" s="6" t="s">
        <v>3314</v>
      </c>
      <c r="C5212" s="6" t="s">
        <v>40</v>
      </c>
      <c r="D5212" s="6" t="s">
        <v>108</v>
      </c>
      <c r="E5212" s="488">
        <v>1081.4000000000001</v>
      </c>
      <c r="F5212" s="487">
        <v>84.9</v>
      </c>
      <c r="G5212" s="487">
        <v>996.5</v>
      </c>
      <c r="H5212" s="487">
        <v>0</v>
      </c>
      <c r="I5212" s="487">
        <v>0</v>
      </c>
      <c r="J5212" s="487">
        <v>0</v>
      </c>
    </row>
    <row r="5213" spans="1:10" x14ac:dyDescent="0.25">
      <c r="A5213" s="487">
        <v>89974</v>
      </c>
      <c r="B5213" s="6" t="s">
        <v>3315</v>
      </c>
      <c r="C5213" s="6" t="s">
        <v>40</v>
      </c>
      <c r="D5213" s="6" t="s">
        <v>108</v>
      </c>
      <c r="E5213" s="487">
        <v>339.91</v>
      </c>
      <c r="F5213" s="487">
        <v>71.59</v>
      </c>
      <c r="G5213" s="487">
        <v>268.32</v>
      </c>
      <c r="H5213" s="487">
        <v>0</v>
      </c>
      <c r="I5213" s="487">
        <v>0</v>
      </c>
      <c r="J5213" s="487">
        <v>0</v>
      </c>
    </row>
    <row r="5214" spans="1:10" x14ac:dyDescent="0.25">
      <c r="A5214" s="487">
        <v>89984</v>
      </c>
      <c r="B5214" s="6" t="s">
        <v>3316</v>
      </c>
      <c r="C5214" s="6" t="s">
        <v>40</v>
      </c>
      <c r="D5214" s="6" t="s">
        <v>108</v>
      </c>
      <c r="E5214" s="487">
        <v>99.89</v>
      </c>
      <c r="F5214" s="487">
        <v>7.92</v>
      </c>
      <c r="G5214" s="487">
        <v>91.97</v>
      </c>
      <c r="H5214" s="487">
        <v>0</v>
      </c>
      <c r="I5214" s="487">
        <v>0</v>
      </c>
      <c r="J5214" s="487">
        <v>0</v>
      </c>
    </row>
    <row r="5215" spans="1:10" x14ac:dyDescent="0.25">
      <c r="A5215" s="487">
        <v>89985</v>
      </c>
      <c r="B5215" s="6" t="s">
        <v>3317</v>
      </c>
      <c r="C5215" s="6" t="s">
        <v>40</v>
      </c>
      <c r="D5215" s="6" t="s">
        <v>108</v>
      </c>
      <c r="E5215" s="487">
        <v>104.99</v>
      </c>
      <c r="F5215" s="487">
        <v>9.58</v>
      </c>
      <c r="G5215" s="487">
        <v>95.41</v>
      </c>
      <c r="H5215" s="487">
        <v>0</v>
      </c>
      <c r="I5215" s="487">
        <v>0</v>
      </c>
      <c r="J5215" s="487">
        <v>0</v>
      </c>
    </row>
    <row r="5216" spans="1:10" x14ac:dyDescent="0.25">
      <c r="A5216" s="487">
        <v>89986</v>
      </c>
      <c r="B5216" s="6" t="s">
        <v>3318</v>
      </c>
      <c r="C5216" s="6" t="s">
        <v>40</v>
      </c>
      <c r="D5216" s="6" t="s">
        <v>108</v>
      </c>
      <c r="E5216" s="487">
        <v>97.32</v>
      </c>
      <c r="F5216" s="487">
        <v>7.92</v>
      </c>
      <c r="G5216" s="487">
        <v>89.4</v>
      </c>
      <c r="H5216" s="487">
        <v>0</v>
      </c>
      <c r="I5216" s="487">
        <v>0</v>
      </c>
      <c r="J5216" s="487">
        <v>0</v>
      </c>
    </row>
    <row r="5217" spans="1:10" x14ac:dyDescent="0.25">
      <c r="A5217" s="487">
        <v>89987</v>
      </c>
      <c r="B5217" s="6" t="s">
        <v>3319</v>
      </c>
      <c r="C5217" s="6" t="s">
        <v>40</v>
      </c>
      <c r="D5217" s="6" t="s">
        <v>108</v>
      </c>
      <c r="E5217" s="487">
        <v>110.6</v>
      </c>
      <c r="F5217" s="487">
        <v>9.58</v>
      </c>
      <c r="G5217" s="487">
        <v>101.02</v>
      </c>
      <c r="H5217" s="487">
        <v>0</v>
      </c>
      <c r="I5217" s="487">
        <v>0</v>
      </c>
      <c r="J5217" s="487">
        <v>0</v>
      </c>
    </row>
    <row r="5218" spans="1:10" x14ac:dyDescent="0.25">
      <c r="A5218" s="487">
        <v>90371</v>
      </c>
      <c r="B5218" s="6" t="s">
        <v>3320</v>
      </c>
      <c r="C5218" s="6" t="s">
        <v>40</v>
      </c>
      <c r="D5218" s="6" t="s">
        <v>108</v>
      </c>
      <c r="E5218" s="487">
        <v>40.840000000000003</v>
      </c>
      <c r="F5218" s="487">
        <v>4.76</v>
      </c>
      <c r="G5218" s="487">
        <v>36.08</v>
      </c>
      <c r="H5218" s="487">
        <v>0</v>
      </c>
      <c r="I5218" s="487">
        <v>0</v>
      </c>
      <c r="J5218" s="487">
        <v>0</v>
      </c>
    </row>
    <row r="5219" spans="1:10" x14ac:dyDescent="0.25">
      <c r="A5219" s="487">
        <v>94489</v>
      </c>
      <c r="B5219" s="6" t="s">
        <v>3321</v>
      </c>
      <c r="C5219" s="6" t="s">
        <v>40</v>
      </c>
      <c r="D5219" s="6" t="s">
        <v>108</v>
      </c>
      <c r="E5219" s="487">
        <v>41.29</v>
      </c>
      <c r="F5219" s="487">
        <v>3.43</v>
      </c>
      <c r="G5219" s="487">
        <v>37.86</v>
      </c>
      <c r="H5219" s="487">
        <v>0</v>
      </c>
      <c r="I5219" s="487">
        <v>0</v>
      </c>
      <c r="J5219" s="487">
        <v>0</v>
      </c>
    </row>
    <row r="5220" spans="1:10" x14ac:dyDescent="0.25">
      <c r="A5220" s="487">
        <v>94490</v>
      </c>
      <c r="B5220" s="6" t="s">
        <v>3322</v>
      </c>
      <c r="C5220" s="6" t="s">
        <v>40</v>
      </c>
      <c r="D5220" s="6" t="s">
        <v>108</v>
      </c>
      <c r="E5220" s="487">
        <v>62.06</v>
      </c>
      <c r="F5220" s="487">
        <v>3.43</v>
      </c>
      <c r="G5220" s="487">
        <v>58.63</v>
      </c>
      <c r="H5220" s="487">
        <v>0</v>
      </c>
      <c r="I5220" s="487">
        <v>0</v>
      </c>
      <c r="J5220" s="487">
        <v>0</v>
      </c>
    </row>
    <row r="5221" spans="1:10" x14ac:dyDescent="0.25">
      <c r="A5221" s="487">
        <v>94491</v>
      </c>
      <c r="B5221" s="6" t="s">
        <v>3323</v>
      </c>
      <c r="C5221" s="6" t="s">
        <v>40</v>
      </c>
      <c r="D5221" s="6" t="s">
        <v>108</v>
      </c>
      <c r="E5221" s="487">
        <v>84.26</v>
      </c>
      <c r="F5221" s="487">
        <v>4.9000000000000004</v>
      </c>
      <c r="G5221" s="487">
        <v>79.36</v>
      </c>
      <c r="H5221" s="487">
        <v>0</v>
      </c>
      <c r="I5221" s="487">
        <v>0</v>
      </c>
      <c r="J5221" s="487">
        <v>0</v>
      </c>
    </row>
    <row r="5222" spans="1:10" x14ac:dyDescent="0.25">
      <c r="A5222" s="487">
        <v>94492</v>
      </c>
      <c r="B5222" s="6" t="s">
        <v>3324</v>
      </c>
      <c r="C5222" s="6" t="s">
        <v>40</v>
      </c>
      <c r="D5222" s="6" t="s">
        <v>108</v>
      </c>
      <c r="E5222" s="487">
        <v>86.71</v>
      </c>
      <c r="F5222" s="487">
        <v>4.9000000000000004</v>
      </c>
      <c r="G5222" s="487">
        <v>81.81</v>
      </c>
      <c r="H5222" s="487">
        <v>0</v>
      </c>
      <c r="I5222" s="487">
        <v>0</v>
      </c>
      <c r="J5222" s="487">
        <v>0</v>
      </c>
    </row>
    <row r="5223" spans="1:10" x14ac:dyDescent="0.25">
      <c r="A5223" s="487">
        <v>94493</v>
      </c>
      <c r="B5223" s="6" t="s">
        <v>3325</v>
      </c>
      <c r="C5223" s="6" t="s">
        <v>40</v>
      </c>
      <c r="D5223" s="6" t="s">
        <v>108</v>
      </c>
      <c r="E5223" s="487">
        <v>158.77000000000001</v>
      </c>
      <c r="F5223" s="487">
        <v>7.96</v>
      </c>
      <c r="G5223" s="487">
        <v>150.81</v>
      </c>
      <c r="H5223" s="487">
        <v>0</v>
      </c>
      <c r="I5223" s="487">
        <v>0</v>
      </c>
      <c r="J5223" s="487">
        <v>0</v>
      </c>
    </row>
    <row r="5224" spans="1:10" x14ac:dyDescent="0.25">
      <c r="A5224" s="487">
        <v>94495</v>
      </c>
      <c r="B5224" s="6" t="s">
        <v>3326</v>
      </c>
      <c r="C5224" s="6" t="s">
        <v>40</v>
      </c>
      <c r="D5224" s="6" t="s">
        <v>108</v>
      </c>
      <c r="E5224" s="487">
        <v>71.930000000000007</v>
      </c>
      <c r="F5224" s="487">
        <v>6.43</v>
      </c>
      <c r="G5224" s="487">
        <v>65.5</v>
      </c>
      <c r="H5224" s="487">
        <v>0</v>
      </c>
      <c r="I5224" s="487">
        <v>0</v>
      </c>
      <c r="J5224" s="487">
        <v>0</v>
      </c>
    </row>
    <row r="5225" spans="1:10" x14ac:dyDescent="0.25">
      <c r="A5225" s="487">
        <v>94496</v>
      </c>
      <c r="B5225" s="6" t="s">
        <v>3327</v>
      </c>
      <c r="C5225" s="6" t="s">
        <v>40</v>
      </c>
      <c r="D5225" s="6" t="s">
        <v>108</v>
      </c>
      <c r="E5225" s="487">
        <v>98.01</v>
      </c>
      <c r="F5225" s="487">
        <v>8.76</v>
      </c>
      <c r="G5225" s="487">
        <v>89.25</v>
      </c>
      <c r="H5225" s="487">
        <v>0</v>
      </c>
      <c r="I5225" s="487">
        <v>0</v>
      </c>
      <c r="J5225" s="487">
        <v>0</v>
      </c>
    </row>
    <row r="5226" spans="1:10" x14ac:dyDescent="0.25">
      <c r="A5226" s="487">
        <v>94497</v>
      </c>
      <c r="B5226" s="6" t="s">
        <v>3328</v>
      </c>
      <c r="C5226" s="6" t="s">
        <v>40</v>
      </c>
      <c r="D5226" s="6" t="s">
        <v>108</v>
      </c>
      <c r="E5226" s="487">
        <v>124.14</v>
      </c>
      <c r="F5226" s="487">
        <v>11.41</v>
      </c>
      <c r="G5226" s="487">
        <v>112.73</v>
      </c>
      <c r="H5226" s="487">
        <v>0</v>
      </c>
      <c r="I5226" s="487">
        <v>0</v>
      </c>
      <c r="J5226" s="487">
        <v>0</v>
      </c>
    </row>
    <row r="5227" spans="1:10" x14ac:dyDescent="0.25">
      <c r="A5227" s="487">
        <v>94498</v>
      </c>
      <c r="B5227" s="6" t="s">
        <v>3329</v>
      </c>
      <c r="C5227" s="6" t="s">
        <v>40</v>
      </c>
      <c r="D5227" s="6" t="s">
        <v>108</v>
      </c>
      <c r="E5227" s="487">
        <v>171.46</v>
      </c>
      <c r="F5227" s="487">
        <v>14.74</v>
      </c>
      <c r="G5227" s="487">
        <v>156.72</v>
      </c>
      <c r="H5227" s="487">
        <v>0</v>
      </c>
      <c r="I5227" s="487">
        <v>0</v>
      </c>
      <c r="J5227" s="487">
        <v>0</v>
      </c>
    </row>
    <row r="5228" spans="1:10" x14ac:dyDescent="0.25">
      <c r="A5228" s="487">
        <v>94499</v>
      </c>
      <c r="B5228" s="6" t="s">
        <v>3330</v>
      </c>
      <c r="C5228" s="6" t="s">
        <v>40</v>
      </c>
      <c r="D5228" s="6" t="s">
        <v>108</v>
      </c>
      <c r="E5228" s="487">
        <v>342</v>
      </c>
      <c r="F5228" s="487">
        <v>19.72</v>
      </c>
      <c r="G5228" s="487">
        <v>322.27999999999997</v>
      </c>
      <c r="H5228" s="487">
        <v>0</v>
      </c>
      <c r="I5228" s="487">
        <v>0</v>
      </c>
      <c r="J5228" s="487">
        <v>0</v>
      </c>
    </row>
    <row r="5229" spans="1:10" x14ac:dyDescent="0.25">
      <c r="A5229" s="487">
        <v>94500</v>
      </c>
      <c r="B5229" s="6" t="s">
        <v>3331</v>
      </c>
      <c r="C5229" s="6" t="s">
        <v>40</v>
      </c>
      <c r="D5229" s="6" t="s">
        <v>108</v>
      </c>
      <c r="E5229" s="487">
        <v>415.04</v>
      </c>
      <c r="F5229" s="487">
        <v>24.71</v>
      </c>
      <c r="G5229" s="487">
        <v>390.33</v>
      </c>
      <c r="H5229" s="487">
        <v>0</v>
      </c>
      <c r="I5229" s="487">
        <v>0</v>
      </c>
      <c r="J5229" s="487">
        <v>0</v>
      </c>
    </row>
    <row r="5230" spans="1:10" x14ac:dyDescent="0.25">
      <c r="A5230" s="487">
        <v>94501</v>
      </c>
      <c r="B5230" s="6" t="s">
        <v>3332</v>
      </c>
      <c r="C5230" s="6" t="s">
        <v>40</v>
      </c>
      <c r="D5230" s="6" t="s">
        <v>108</v>
      </c>
      <c r="E5230" s="487">
        <v>839.75</v>
      </c>
      <c r="F5230" s="487">
        <v>31.36</v>
      </c>
      <c r="G5230" s="487">
        <v>808.39</v>
      </c>
      <c r="H5230" s="487">
        <v>0</v>
      </c>
      <c r="I5230" s="487">
        <v>0</v>
      </c>
      <c r="J5230" s="487">
        <v>0</v>
      </c>
    </row>
    <row r="5231" spans="1:10" x14ac:dyDescent="0.25">
      <c r="A5231" s="487">
        <v>94792</v>
      </c>
      <c r="B5231" s="6" t="s">
        <v>3333</v>
      </c>
      <c r="C5231" s="6" t="s">
        <v>40</v>
      </c>
      <c r="D5231" s="6" t="s">
        <v>108</v>
      </c>
      <c r="E5231" s="487">
        <v>134.79</v>
      </c>
      <c r="F5231" s="487">
        <v>11.25</v>
      </c>
      <c r="G5231" s="487">
        <v>123.54</v>
      </c>
      <c r="H5231" s="487">
        <v>0</v>
      </c>
      <c r="I5231" s="487">
        <v>0</v>
      </c>
      <c r="J5231" s="487">
        <v>0</v>
      </c>
    </row>
    <row r="5232" spans="1:10" x14ac:dyDescent="0.25">
      <c r="A5232" s="487">
        <v>94793</v>
      </c>
      <c r="B5232" s="6" t="s">
        <v>3334</v>
      </c>
      <c r="C5232" s="6" t="s">
        <v>40</v>
      </c>
      <c r="D5232" s="6" t="s">
        <v>108</v>
      </c>
      <c r="E5232" s="487">
        <v>184.85</v>
      </c>
      <c r="F5232" s="487">
        <v>13.58</v>
      </c>
      <c r="G5232" s="487">
        <v>171.27</v>
      </c>
      <c r="H5232" s="487">
        <v>0</v>
      </c>
      <c r="I5232" s="487">
        <v>0</v>
      </c>
      <c r="J5232" s="487">
        <v>0</v>
      </c>
    </row>
    <row r="5233" spans="1:10" x14ac:dyDescent="0.25">
      <c r="A5233" s="487">
        <v>94794</v>
      </c>
      <c r="B5233" s="6" t="s">
        <v>3335</v>
      </c>
      <c r="C5233" s="6" t="s">
        <v>40</v>
      </c>
      <c r="D5233" s="6" t="s">
        <v>108</v>
      </c>
      <c r="E5233" s="487">
        <v>195.86</v>
      </c>
      <c r="F5233" s="487">
        <v>16.23</v>
      </c>
      <c r="G5233" s="487">
        <v>179.63</v>
      </c>
      <c r="H5233" s="487">
        <v>0</v>
      </c>
      <c r="I5233" s="487">
        <v>0</v>
      </c>
      <c r="J5233" s="487">
        <v>0</v>
      </c>
    </row>
    <row r="5234" spans="1:10" x14ac:dyDescent="0.25">
      <c r="A5234" s="487">
        <v>94795</v>
      </c>
      <c r="B5234" s="6" t="s">
        <v>3336</v>
      </c>
      <c r="C5234" s="6" t="s">
        <v>40</v>
      </c>
      <c r="D5234" s="6" t="s">
        <v>108</v>
      </c>
      <c r="E5234" s="487">
        <v>81.56</v>
      </c>
      <c r="F5234" s="487">
        <v>5.37</v>
      </c>
      <c r="G5234" s="487">
        <v>76.19</v>
      </c>
      <c r="H5234" s="487">
        <v>0</v>
      </c>
      <c r="I5234" s="487">
        <v>0</v>
      </c>
      <c r="J5234" s="487">
        <v>0</v>
      </c>
    </row>
    <row r="5235" spans="1:10" x14ac:dyDescent="0.25">
      <c r="A5235" s="487">
        <v>94796</v>
      </c>
      <c r="B5235" s="6" t="s">
        <v>3337</v>
      </c>
      <c r="C5235" s="6" t="s">
        <v>40</v>
      </c>
      <c r="D5235" s="6" t="s">
        <v>108</v>
      </c>
      <c r="E5235" s="487">
        <v>91.07</v>
      </c>
      <c r="F5235" s="487">
        <v>8.25</v>
      </c>
      <c r="G5235" s="487">
        <v>82.82</v>
      </c>
      <c r="H5235" s="487">
        <v>0</v>
      </c>
      <c r="I5235" s="487">
        <v>0</v>
      </c>
      <c r="J5235" s="487">
        <v>0</v>
      </c>
    </row>
    <row r="5236" spans="1:10" x14ac:dyDescent="0.25">
      <c r="A5236" s="487">
        <v>94797</v>
      </c>
      <c r="B5236" s="6" t="s">
        <v>3338</v>
      </c>
      <c r="C5236" s="6" t="s">
        <v>40</v>
      </c>
      <c r="D5236" s="6" t="s">
        <v>108</v>
      </c>
      <c r="E5236" s="487">
        <v>195.69</v>
      </c>
      <c r="F5236" s="487">
        <v>11.13</v>
      </c>
      <c r="G5236" s="487">
        <v>184.56</v>
      </c>
      <c r="H5236" s="487">
        <v>0</v>
      </c>
      <c r="I5236" s="487">
        <v>0</v>
      </c>
      <c r="J5236" s="487">
        <v>0</v>
      </c>
    </row>
    <row r="5237" spans="1:10" x14ac:dyDescent="0.25">
      <c r="A5237" s="487">
        <v>94798</v>
      </c>
      <c r="B5237" s="6" t="s">
        <v>3339</v>
      </c>
      <c r="C5237" s="6" t="s">
        <v>40</v>
      </c>
      <c r="D5237" s="6" t="s">
        <v>108</v>
      </c>
      <c r="E5237" s="487">
        <v>328.58</v>
      </c>
      <c r="F5237" s="487">
        <v>15.14</v>
      </c>
      <c r="G5237" s="487">
        <v>313.44</v>
      </c>
      <c r="H5237" s="487">
        <v>0</v>
      </c>
      <c r="I5237" s="487">
        <v>0</v>
      </c>
      <c r="J5237" s="487">
        <v>0</v>
      </c>
    </row>
    <row r="5238" spans="1:10" x14ac:dyDescent="0.25">
      <c r="A5238" s="487">
        <v>94799</v>
      </c>
      <c r="B5238" s="6" t="s">
        <v>3340</v>
      </c>
      <c r="C5238" s="6" t="s">
        <v>40</v>
      </c>
      <c r="D5238" s="6" t="s">
        <v>108</v>
      </c>
      <c r="E5238" s="487">
        <v>402.04</v>
      </c>
      <c r="F5238" s="487">
        <v>19.73</v>
      </c>
      <c r="G5238" s="487">
        <v>382.31</v>
      </c>
      <c r="H5238" s="487">
        <v>0</v>
      </c>
      <c r="I5238" s="487">
        <v>0</v>
      </c>
      <c r="J5238" s="487">
        <v>0</v>
      </c>
    </row>
    <row r="5239" spans="1:10" x14ac:dyDescent="0.25">
      <c r="A5239" s="487">
        <v>94800</v>
      </c>
      <c r="B5239" s="6" t="s">
        <v>3341</v>
      </c>
      <c r="C5239" s="6" t="s">
        <v>40</v>
      </c>
      <c r="D5239" s="6" t="s">
        <v>108</v>
      </c>
      <c r="E5239" s="487">
        <v>516.02</v>
      </c>
      <c r="F5239" s="487">
        <v>25.47</v>
      </c>
      <c r="G5239" s="487">
        <v>490.55</v>
      </c>
      <c r="H5239" s="487">
        <v>0</v>
      </c>
      <c r="I5239" s="487">
        <v>0</v>
      </c>
      <c r="J5239" s="487">
        <v>0</v>
      </c>
    </row>
    <row r="5240" spans="1:10" x14ac:dyDescent="0.25">
      <c r="A5240" s="487">
        <v>95248</v>
      </c>
      <c r="B5240" s="6" t="s">
        <v>3342</v>
      </c>
      <c r="C5240" s="6" t="s">
        <v>40</v>
      </c>
      <c r="D5240" s="6" t="s">
        <v>108</v>
      </c>
      <c r="E5240" s="487">
        <v>61.42</v>
      </c>
      <c r="F5240" s="487">
        <v>3.1</v>
      </c>
      <c r="G5240" s="487">
        <v>58.32</v>
      </c>
      <c r="H5240" s="487">
        <v>0</v>
      </c>
      <c r="I5240" s="487">
        <v>0</v>
      </c>
      <c r="J5240" s="487">
        <v>0</v>
      </c>
    </row>
    <row r="5241" spans="1:10" x14ac:dyDescent="0.25">
      <c r="A5241" s="487">
        <v>95249</v>
      </c>
      <c r="B5241" s="6" t="s">
        <v>3343</v>
      </c>
      <c r="C5241" s="6" t="s">
        <v>40</v>
      </c>
      <c r="D5241" s="6" t="s">
        <v>108</v>
      </c>
      <c r="E5241" s="487">
        <v>72.36</v>
      </c>
      <c r="F5241" s="487">
        <v>4.76</v>
      </c>
      <c r="G5241" s="487">
        <v>67.599999999999994</v>
      </c>
      <c r="H5241" s="487">
        <v>0</v>
      </c>
      <c r="I5241" s="487">
        <v>0</v>
      </c>
      <c r="J5241" s="487">
        <v>0</v>
      </c>
    </row>
    <row r="5242" spans="1:10" x14ac:dyDescent="0.25">
      <c r="A5242" s="487">
        <v>95250</v>
      </c>
      <c r="B5242" s="6" t="s">
        <v>3344</v>
      </c>
      <c r="C5242" s="6" t="s">
        <v>40</v>
      </c>
      <c r="D5242" s="6" t="s">
        <v>108</v>
      </c>
      <c r="E5242" s="487">
        <v>97.66</v>
      </c>
      <c r="F5242" s="487">
        <v>6.43</v>
      </c>
      <c r="G5242" s="487">
        <v>91.23</v>
      </c>
      <c r="H5242" s="487">
        <v>0</v>
      </c>
      <c r="I5242" s="487">
        <v>0</v>
      </c>
      <c r="J5242" s="487">
        <v>0</v>
      </c>
    </row>
    <row r="5243" spans="1:10" x14ac:dyDescent="0.25">
      <c r="A5243" s="487">
        <v>95251</v>
      </c>
      <c r="B5243" s="6" t="s">
        <v>3345</v>
      </c>
      <c r="C5243" s="6" t="s">
        <v>40</v>
      </c>
      <c r="D5243" s="6" t="s">
        <v>108</v>
      </c>
      <c r="E5243" s="487">
        <v>144.52000000000001</v>
      </c>
      <c r="F5243" s="487">
        <v>8.76</v>
      </c>
      <c r="G5243" s="487">
        <v>135.76</v>
      </c>
      <c r="H5243" s="487">
        <v>0</v>
      </c>
      <c r="I5243" s="487">
        <v>0</v>
      </c>
      <c r="J5243" s="487">
        <v>0</v>
      </c>
    </row>
    <row r="5244" spans="1:10" x14ac:dyDescent="0.25">
      <c r="A5244" s="487">
        <v>95252</v>
      </c>
      <c r="B5244" s="6" t="s">
        <v>3346</v>
      </c>
      <c r="C5244" s="6" t="s">
        <v>40</v>
      </c>
      <c r="D5244" s="6" t="s">
        <v>108</v>
      </c>
      <c r="E5244" s="487">
        <v>175.18</v>
      </c>
      <c r="F5244" s="487">
        <v>11.41</v>
      </c>
      <c r="G5244" s="487">
        <v>163.77000000000001</v>
      </c>
      <c r="H5244" s="487">
        <v>0</v>
      </c>
      <c r="I5244" s="487">
        <v>0</v>
      </c>
      <c r="J5244" s="487">
        <v>0</v>
      </c>
    </row>
    <row r="5245" spans="1:10" x14ac:dyDescent="0.25">
      <c r="A5245" s="487">
        <v>95253</v>
      </c>
      <c r="B5245" s="6" t="s">
        <v>3347</v>
      </c>
      <c r="C5245" s="6" t="s">
        <v>40</v>
      </c>
      <c r="D5245" s="6" t="s">
        <v>108</v>
      </c>
      <c r="E5245" s="487">
        <v>266.55</v>
      </c>
      <c r="F5245" s="487">
        <v>14.74</v>
      </c>
      <c r="G5245" s="487">
        <v>251.81</v>
      </c>
      <c r="H5245" s="487">
        <v>0</v>
      </c>
      <c r="I5245" s="487">
        <v>0</v>
      </c>
      <c r="J5245" s="487">
        <v>0</v>
      </c>
    </row>
    <row r="5246" spans="1:10" x14ac:dyDescent="0.25">
      <c r="A5246" s="487">
        <v>99619</v>
      </c>
      <c r="B5246" s="6" t="s">
        <v>3348</v>
      </c>
      <c r="C5246" s="6" t="s">
        <v>40</v>
      </c>
      <c r="D5246" s="6" t="s">
        <v>108</v>
      </c>
      <c r="E5246" s="487">
        <v>130.66999999999999</v>
      </c>
      <c r="F5246" s="487">
        <v>4.76</v>
      </c>
      <c r="G5246" s="487">
        <v>125.91</v>
      </c>
      <c r="H5246" s="487">
        <v>0</v>
      </c>
      <c r="I5246" s="487">
        <v>0</v>
      </c>
      <c r="J5246" s="487">
        <v>0</v>
      </c>
    </row>
    <row r="5247" spans="1:10" x14ac:dyDescent="0.25">
      <c r="A5247" s="487">
        <v>99620</v>
      </c>
      <c r="B5247" s="6" t="s">
        <v>3349</v>
      </c>
      <c r="C5247" s="6" t="s">
        <v>40</v>
      </c>
      <c r="D5247" s="6" t="s">
        <v>108</v>
      </c>
      <c r="E5247" s="487">
        <v>177.51</v>
      </c>
      <c r="F5247" s="487">
        <v>6.43</v>
      </c>
      <c r="G5247" s="487">
        <v>171.08</v>
      </c>
      <c r="H5247" s="487">
        <v>0</v>
      </c>
      <c r="I5247" s="487">
        <v>0</v>
      </c>
      <c r="J5247" s="487">
        <v>0</v>
      </c>
    </row>
    <row r="5248" spans="1:10" x14ac:dyDescent="0.25">
      <c r="A5248" s="487">
        <v>99621</v>
      </c>
      <c r="B5248" s="6" t="s">
        <v>3350</v>
      </c>
      <c r="C5248" s="6" t="s">
        <v>40</v>
      </c>
      <c r="D5248" s="6" t="s">
        <v>108</v>
      </c>
      <c r="E5248" s="487">
        <v>264.64</v>
      </c>
      <c r="F5248" s="487">
        <v>8.76</v>
      </c>
      <c r="G5248" s="487">
        <v>255.88</v>
      </c>
      <c r="H5248" s="487">
        <v>0</v>
      </c>
      <c r="I5248" s="487">
        <v>0</v>
      </c>
      <c r="J5248" s="487">
        <v>0</v>
      </c>
    </row>
    <row r="5249" spans="1:10" x14ac:dyDescent="0.25">
      <c r="A5249" s="487">
        <v>99622</v>
      </c>
      <c r="B5249" s="6" t="s">
        <v>3351</v>
      </c>
      <c r="C5249" s="6" t="s">
        <v>40</v>
      </c>
      <c r="D5249" s="6" t="s">
        <v>108</v>
      </c>
      <c r="E5249" s="487">
        <v>297.74</v>
      </c>
      <c r="F5249" s="487">
        <v>11.41</v>
      </c>
      <c r="G5249" s="487">
        <v>286.33</v>
      </c>
      <c r="H5249" s="487">
        <v>0</v>
      </c>
      <c r="I5249" s="487">
        <v>0</v>
      </c>
      <c r="J5249" s="487">
        <v>0</v>
      </c>
    </row>
    <row r="5250" spans="1:10" x14ac:dyDescent="0.25">
      <c r="A5250" s="487">
        <v>99623</v>
      </c>
      <c r="B5250" s="6" t="s">
        <v>3352</v>
      </c>
      <c r="C5250" s="6" t="s">
        <v>40</v>
      </c>
      <c r="D5250" s="6" t="s">
        <v>108</v>
      </c>
      <c r="E5250" s="487">
        <v>415.57</v>
      </c>
      <c r="F5250" s="487">
        <v>14.74</v>
      </c>
      <c r="G5250" s="487">
        <v>400.83</v>
      </c>
      <c r="H5250" s="487">
        <v>0</v>
      </c>
      <c r="I5250" s="487">
        <v>0</v>
      </c>
      <c r="J5250" s="487">
        <v>0</v>
      </c>
    </row>
    <row r="5251" spans="1:10" x14ac:dyDescent="0.25">
      <c r="A5251" s="487">
        <v>99624</v>
      </c>
      <c r="B5251" s="6" t="s">
        <v>3353</v>
      </c>
      <c r="C5251" s="6" t="s">
        <v>40</v>
      </c>
      <c r="D5251" s="6" t="s">
        <v>108</v>
      </c>
      <c r="E5251" s="487">
        <v>592.54999999999995</v>
      </c>
      <c r="F5251" s="487">
        <v>19.72</v>
      </c>
      <c r="G5251" s="487">
        <v>572.83000000000004</v>
      </c>
      <c r="H5251" s="487">
        <v>0</v>
      </c>
      <c r="I5251" s="487">
        <v>0</v>
      </c>
      <c r="J5251" s="487">
        <v>0</v>
      </c>
    </row>
    <row r="5252" spans="1:10" x14ac:dyDescent="0.25">
      <c r="A5252" s="487">
        <v>99625</v>
      </c>
      <c r="B5252" s="6" t="s">
        <v>3354</v>
      </c>
      <c r="C5252" s="6" t="s">
        <v>40</v>
      </c>
      <c r="D5252" s="6" t="s">
        <v>108</v>
      </c>
      <c r="E5252" s="487">
        <v>815.24</v>
      </c>
      <c r="F5252" s="487">
        <v>24.71</v>
      </c>
      <c r="G5252" s="487">
        <v>790.53</v>
      </c>
      <c r="H5252" s="487">
        <v>0</v>
      </c>
      <c r="I5252" s="487">
        <v>0</v>
      </c>
      <c r="J5252" s="487">
        <v>0</v>
      </c>
    </row>
    <row r="5253" spans="1:10" x14ac:dyDescent="0.25">
      <c r="A5253" s="487">
        <v>99626</v>
      </c>
      <c r="B5253" s="6" t="s">
        <v>3355</v>
      </c>
      <c r="C5253" s="6" t="s">
        <v>40</v>
      </c>
      <c r="D5253" s="6" t="s">
        <v>108</v>
      </c>
      <c r="E5253" s="488">
        <v>1255.78</v>
      </c>
      <c r="F5253" s="487">
        <v>31.36</v>
      </c>
      <c r="G5253" s="488">
        <v>1224.42</v>
      </c>
      <c r="H5253" s="487">
        <v>0</v>
      </c>
      <c r="I5253" s="487">
        <v>0</v>
      </c>
      <c r="J5253" s="487">
        <v>0</v>
      </c>
    </row>
    <row r="5254" spans="1:10" x14ac:dyDescent="0.25">
      <c r="A5254" s="487">
        <v>99627</v>
      </c>
      <c r="B5254" s="6" t="s">
        <v>3356</v>
      </c>
      <c r="C5254" s="6" t="s">
        <v>40</v>
      </c>
      <c r="D5254" s="6" t="s">
        <v>108</v>
      </c>
      <c r="E5254" s="487">
        <v>78.819999999999993</v>
      </c>
      <c r="F5254" s="487">
        <v>3.1</v>
      </c>
      <c r="G5254" s="487">
        <v>75.72</v>
      </c>
      <c r="H5254" s="487">
        <v>0</v>
      </c>
      <c r="I5254" s="487">
        <v>0</v>
      </c>
      <c r="J5254" s="487">
        <v>0</v>
      </c>
    </row>
    <row r="5255" spans="1:10" x14ac:dyDescent="0.25">
      <c r="A5255" s="487">
        <v>99628</v>
      </c>
      <c r="B5255" s="6" t="s">
        <v>3357</v>
      </c>
      <c r="C5255" s="6" t="s">
        <v>40</v>
      </c>
      <c r="D5255" s="6" t="s">
        <v>108</v>
      </c>
      <c r="E5255" s="487">
        <v>85.92</v>
      </c>
      <c r="F5255" s="487">
        <v>4.76</v>
      </c>
      <c r="G5255" s="487">
        <v>81.16</v>
      </c>
      <c r="H5255" s="487">
        <v>0</v>
      </c>
      <c r="I5255" s="487">
        <v>0</v>
      </c>
      <c r="J5255" s="487">
        <v>0</v>
      </c>
    </row>
    <row r="5256" spans="1:10" x14ac:dyDescent="0.25">
      <c r="A5256" s="487">
        <v>99629</v>
      </c>
      <c r="B5256" s="6" t="s">
        <v>3358</v>
      </c>
      <c r="C5256" s="6" t="s">
        <v>40</v>
      </c>
      <c r="D5256" s="6" t="s">
        <v>108</v>
      </c>
      <c r="E5256" s="487">
        <v>95.39</v>
      </c>
      <c r="F5256" s="487">
        <v>6.43</v>
      </c>
      <c r="G5256" s="487">
        <v>88.96</v>
      </c>
      <c r="H5256" s="487">
        <v>0</v>
      </c>
      <c r="I5256" s="487">
        <v>0</v>
      </c>
      <c r="J5256" s="487">
        <v>0</v>
      </c>
    </row>
    <row r="5257" spans="1:10" x14ac:dyDescent="0.25">
      <c r="A5257" s="487">
        <v>99630</v>
      </c>
      <c r="B5257" s="6" t="s">
        <v>3359</v>
      </c>
      <c r="C5257" s="6" t="s">
        <v>40</v>
      </c>
      <c r="D5257" s="6" t="s">
        <v>108</v>
      </c>
      <c r="E5257" s="487">
        <v>141.97999999999999</v>
      </c>
      <c r="F5257" s="487">
        <v>8.76</v>
      </c>
      <c r="G5257" s="487">
        <v>133.22</v>
      </c>
      <c r="H5257" s="487">
        <v>0</v>
      </c>
      <c r="I5257" s="487">
        <v>0</v>
      </c>
      <c r="J5257" s="487">
        <v>0</v>
      </c>
    </row>
    <row r="5258" spans="1:10" x14ac:dyDescent="0.25">
      <c r="A5258" s="487">
        <v>99631</v>
      </c>
      <c r="B5258" s="6" t="s">
        <v>3360</v>
      </c>
      <c r="C5258" s="6" t="s">
        <v>40</v>
      </c>
      <c r="D5258" s="6" t="s">
        <v>108</v>
      </c>
      <c r="E5258" s="487">
        <v>165.18</v>
      </c>
      <c r="F5258" s="487">
        <v>11.41</v>
      </c>
      <c r="G5258" s="487">
        <v>153.77000000000001</v>
      </c>
      <c r="H5258" s="487">
        <v>0</v>
      </c>
      <c r="I5258" s="487">
        <v>0</v>
      </c>
      <c r="J5258" s="487">
        <v>0</v>
      </c>
    </row>
    <row r="5259" spans="1:10" x14ac:dyDescent="0.25">
      <c r="A5259" s="487">
        <v>99632</v>
      </c>
      <c r="B5259" s="6" t="s">
        <v>3361</v>
      </c>
      <c r="C5259" s="6" t="s">
        <v>40</v>
      </c>
      <c r="D5259" s="6" t="s">
        <v>108</v>
      </c>
      <c r="E5259" s="487">
        <v>238.31</v>
      </c>
      <c r="F5259" s="487">
        <v>14.74</v>
      </c>
      <c r="G5259" s="487">
        <v>223.57</v>
      </c>
      <c r="H5259" s="487">
        <v>0</v>
      </c>
      <c r="I5259" s="487">
        <v>0</v>
      </c>
      <c r="J5259" s="487">
        <v>0</v>
      </c>
    </row>
    <row r="5260" spans="1:10" x14ac:dyDescent="0.25">
      <c r="A5260" s="487">
        <v>99633</v>
      </c>
      <c r="B5260" s="6" t="s">
        <v>3362</v>
      </c>
      <c r="C5260" s="6" t="s">
        <v>40</v>
      </c>
      <c r="D5260" s="6" t="s">
        <v>108</v>
      </c>
      <c r="E5260" s="487">
        <v>511.95</v>
      </c>
      <c r="F5260" s="487">
        <v>24.71</v>
      </c>
      <c r="G5260" s="487">
        <v>487.24</v>
      </c>
      <c r="H5260" s="487">
        <v>0</v>
      </c>
      <c r="I5260" s="487">
        <v>0</v>
      </c>
      <c r="J5260" s="487">
        <v>0</v>
      </c>
    </row>
    <row r="5261" spans="1:10" x14ac:dyDescent="0.25">
      <c r="A5261" s="487">
        <v>99634</v>
      </c>
      <c r="B5261" s="6" t="s">
        <v>3363</v>
      </c>
      <c r="C5261" s="6" t="s">
        <v>40</v>
      </c>
      <c r="D5261" s="6" t="s">
        <v>108</v>
      </c>
      <c r="E5261" s="487">
        <v>874.17</v>
      </c>
      <c r="F5261" s="487">
        <v>31.36</v>
      </c>
      <c r="G5261" s="487">
        <v>842.81</v>
      </c>
      <c r="H5261" s="487">
        <v>0</v>
      </c>
      <c r="I5261" s="487">
        <v>0</v>
      </c>
      <c r="J5261" s="487">
        <v>0</v>
      </c>
    </row>
    <row r="5262" spans="1:10" x14ac:dyDescent="0.25">
      <c r="A5262" s="487">
        <v>99635</v>
      </c>
      <c r="B5262" s="6" t="s">
        <v>3364</v>
      </c>
      <c r="C5262" s="6" t="s">
        <v>40</v>
      </c>
      <c r="D5262" s="6" t="s">
        <v>108</v>
      </c>
      <c r="E5262" s="487">
        <v>362.38</v>
      </c>
      <c r="F5262" s="487">
        <v>40.14</v>
      </c>
      <c r="G5262" s="487">
        <v>322.24</v>
      </c>
      <c r="H5262" s="487">
        <v>0</v>
      </c>
      <c r="I5262" s="487">
        <v>0</v>
      </c>
      <c r="J5262" s="487">
        <v>0</v>
      </c>
    </row>
    <row r="5263" spans="1:10" x14ac:dyDescent="0.25">
      <c r="A5263" s="487">
        <v>103008</v>
      </c>
      <c r="B5263" s="6" t="s">
        <v>3365</v>
      </c>
      <c r="C5263" s="6" t="s">
        <v>40</v>
      </c>
      <c r="D5263" s="6" t="s">
        <v>108</v>
      </c>
      <c r="E5263" s="487">
        <v>106.8</v>
      </c>
      <c r="F5263" s="487">
        <v>3.1</v>
      </c>
      <c r="G5263" s="487">
        <v>103.7</v>
      </c>
      <c r="H5263" s="487">
        <v>0</v>
      </c>
      <c r="I5263" s="487">
        <v>0</v>
      </c>
      <c r="J5263" s="487">
        <v>0</v>
      </c>
    </row>
    <row r="5264" spans="1:10" x14ac:dyDescent="0.25">
      <c r="A5264" s="487">
        <v>103009</v>
      </c>
      <c r="B5264" s="6" t="s">
        <v>3366</v>
      </c>
      <c r="C5264" s="6" t="s">
        <v>40</v>
      </c>
      <c r="D5264" s="6" t="s">
        <v>108</v>
      </c>
      <c r="E5264" s="487">
        <v>376.96</v>
      </c>
      <c r="F5264" s="487">
        <v>19.72</v>
      </c>
      <c r="G5264" s="487">
        <v>357.24</v>
      </c>
      <c r="H5264" s="487">
        <v>0</v>
      </c>
      <c r="I5264" s="487">
        <v>0</v>
      </c>
      <c r="J5264" s="487">
        <v>0</v>
      </c>
    </row>
    <row r="5265" spans="1:10" x14ac:dyDescent="0.25">
      <c r="A5265" s="487">
        <v>103010</v>
      </c>
      <c r="B5265" s="6" t="s">
        <v>3367</v>
      </c>
      <c r="C5265" s="6" t="s">
        <v>40</v>
      </c>
      <c r="D5265" s="6" t="s">
        <v>108</v>
      </c>
      <c r="E5265" s="487">
        <v>81</v>
      </c>
      <c r="F5265" s="487">
        <v>2.37</v>
      </c>
      <c r="G5265" s="487">
        <v>78.63</v>
      </c>
      <c r="H5265" s="487">
        <v>0</v>
      </c>
      <c r="I5265" s="487">
        <v>0</v>
      </c>
      <c r="J5265" s="487">
        <v>0</v>
      </c>
    </row>
    <row r="5266" spans="1:10" x14ac:dyDescent="0.25">
      <c r="A5266" s="487">
        <v>103011</v>
      </c>
      <c r="B5266" s="6" t="s">
        <v>3368</v>
      </c>
      <c r="C5266" s="6" t="s">
        <v>40</v>
      </c>
      <c r="D5266" s="6" t="s">
        <v>108</v>
      </c>
      <c r="E5266" s="487">
        <v>90.28</v>
      </c>
      <c r="F5266" s="487">
        <v>3.21</v>
      </c>
      <c r="G5266" s="487">
        <v>87.07</v>
      </c>
      <c r="H5266" s="487">
        <v>0</v>
      </c>
      <c r="I5266" s="487">
        <v>0</v>
      </c>
      <c r="J5266" s="487">
        <v>0</v>
      </c>
    </row>
    <row r="5267" spans="1:10" x14ac:dyDescent="0.25">
      <c r="A5267" s="487">
        <v>103012</v>
      </c>
      <c r="B5267" s="6" t="s">
        <v>3369</v>
      </c>
      <c r="C5267" s="6" t="s">
        <v>40</v>
      </c>
      <c r="D5267" s="6" t="s">
        <v>108</v>
      </c>
      <c r="E5267" s="487">
        <v>142.4</v>
      </c>
      <c r="F5267" s="487">
        <v>4.37</v>
      </c>
      <c r="G5267" s="487">
        <v>138.03</v>
      </c>
      <c r="H5267" s="487">
        <v>0</v>
      </c>
      <c r="I5267" s="487">
        <v>0</v>
      </c>
      <c r="J5267" s="487">
        <v>0</v>
      </c>
    </row>
    <row r="5268" spans="1:10" x14ac:dyDescent="0.25">
      <c r="A5268" s="487">
        <v>103013</v>
      </c>
      <c r="B5268" s="6" t="s">
        <v>3370</v>
      </c>
      <c r="C5268" s="6" t="s">
        <v>40</v>
      </c>
      <c r="D5268" s="6" t="s">
        <v>108</v>
      </c>
      <c r="E5268" s="487">
        <v>153.22999999999999</v>
      </c>
      <c r="F5268" s="487">
        <v>5.69</v>
      </c>
      <c r="G5268" s="487">
        <v>147.54</v>
      </c>
      <c r="H5268" s="487">
        <v>0</v>
      </c>
      <c r="I5268" s="487">
        <v>0</v>
      </c>
      <c r="J5268" s="487">
        <v>0</v>
      </c>
    </row>
    <row r="5269" spans="1:10" x14ac:dyDescent="0.25">
      <c r="A5269" s="487">
        <v>103014</v>
      </c>
      <c r="B5269" s="6" t="s">
        <v>3371</v>
      </c>
      <c r="C5269" s="6" t="s">
        <v>40</v>
      </c>
      <c r="D5269" s="6" t="s">
        <v>108</v>
      </c>
      <c r="E5269" s="487">
        <v>230.51</v>
      </c>
      <c r="F5269" s="487">
        <v>7.37</v>
      </c>
      <c r="G5269" s="487">
        <v>223.14</v>
      </c>
      <c r="H5269" s="487">
        <v>0</v>
      </c>
      <c r="I5269" s="487">
        <v>0</v>
      </c>
      <c r="J5269" s="487">
        <v>0</v>
      </c>
    </row>
    <row r="5270" spans="1:10" x14ac:dyDescent="0.25">
      <c r="A5270" s="487">
        <v>103015</v>
      </c>
      <c r="B5270" s="6" t="s">
        <v>3372</v>
      </c>
      <c r="C5270" s="6" t="s">
        <v>40</v>
      </c>
      <c r="D5270" s="6" t="s">
        <v>108</v>
      </c>
      <c r="E5270" s="487">
        <v>407.79</v>
      </c>
      <c r="F5270" s="487">
        <v>9.85</v>
      </c>
      <c r="G5270" s="487">
        <v>397.94</v>
      </c>
      <c r="H5270" s="487">
        <v>0</v>
      </c>
      <c r="I5270" s="487">
        <v>0</v>
      </c>
      <c r="J5270" s="487">
        <v>0</v>
      </c>
    </row>
    <row r="5271" spans="1:10" x14ac:dyDescent="0.25">
      <c r="A5271" s="487">
        <v>103016</v>
      </c>
      <c r="B5271" s="6" t="s">
        <v>3373</v>
      </c>
      <c r="C5271" s="6" t="s">
        <v>40</v>
      </c>
      <c r="D5271" s="6" t="s">
        <v>108</v>
      </c>
      <c r="E5271" s="487">
        <v>557.57000000000005</v>
      </c>
      <c r="F5271" s="487">
        <v>12.35</v>
      </c>
      <c r="G5271" s="487">
        <v>545.22</v>
      </c>
      <c r="H5271" s="487">
        <v>0</v>
      </c>
      <c r="I5271" s="487">
        <v>0</v>
      </c>
      <c r="J5271" s="487">
        <v>0</v>
      </c>
    </row>
    <row r="5272" spans="1:10" x14ac:dyDescent="0.25">
      <c r="A5272" s="487">
        <v>103017</v>
      </c>
      <c r="B5272" s="6" t="s">
        <v>3374</v>
      </c>
      <c r="C5272" s="6" t="s">
        <v>40</v>
      </c>
      <c r="D5272" s="6" t="s">
        <v>108</v>
      </c>
      <c r="E5272" s="487">
        <v>973.74</v>
      </c>
      <c r="F5272" s="487">
        <v>15.67</v>
      </c>
      <c r="G5272" s="487">
        <v>958.07</v>
      </c>
      <c r="H5272" s="487">
        <v>0</v>
      </c>
      <c r="I5272" s="487">
        <v>0</v>
      </c>
      <c r="J5272" s="487">
        <v>0</v>
      </c>
    </row>
    <row r="5273" spans="1:10" x14ac:dyDescent="0.25">
      <c r="A5273" s="487">
        <v>103018</v>
      </c>
      <c r="B5273" s="6" t="s">
        <v>3375</v>
      </c>
      <c r="C5273" s="6" t="s">
        <v>40</v>
      </c>
      <c r="D5273" s="6" t="s">
        <v>108</v>
      </c>
      <c r="E5273" s="487">
        <v>296.39999999999998</v>
      </c>
      <c r="F5273" s="487">
        <v>34.81</v>
      </c>
      <c r="G5273" s="487">
        <v>261.58999999999997</v>
      </c>
      <c r="H5273" s="487">
        <v>0</v>
      </c>
      <c r="I5273" s="487">
        <v>0</v>
      </c>
      <c r="J5273" s="487">
        <v>0</v>
      </c>
    </row>
    <row r="5274" spans="1:10" x14ac:dyDescent="0.25">
      <c r="A5274" s="487">
        <v>103019</v>
      </c>
      <c r="B5274" s="6" t="s">
        <v>3376</v>
      </c>
      <c r="C5274" s="6" t="s">
        <v>40</v>
      </c>
      <c r="D5274" s="6" t="s">
        <v>108</v>
      </c>
      <c r="E5274" s="487">
        <v>190.44</v>
      </c>
      <c r="F5274" s="487">
        <v>19.72</v>
      </c>
      <c r="G5274" s="487">
        <v>170.72</v>
      </c>
      <c r="H5274" s="487">
        <v>0</v>
      </c>
      <c r="I5274" s="487">
        <v>0</v>
      </c>
      <c r="J5274" s="487">
        <v>0</v>
      </c>
    </row>
    <row r="5275" spans="1:10" x14ac:dyDescent="0.25">
      <c r="A5275" s="487">
        <v>103029</v>
      </c>
      <c r="B5275" s="6" t="s">
        <v>3377</v>
      </c>
      <c r="C5275" s="6" t="s">
        <v>40</v>
      </c>
      <c r="D5275" s="6" t="s">
        <v>108</v>
      </c>
      <c r="E5275" s="487">
        <v>53.14</v>
      </c>
      <c r="F5275" s="487">
        <v>4.76</v>
      </c>
      <c r="G5275" s="487">
        <v>48.38</v>
      </c>
      <c r="H5275" s="487">
        <v>0</v>
      </c>
      <c r="I5275" s="487">
        <v>0</v>
      </c>
      <c r="J5275" s="487">
        <v>0</v>
      </c>
    </row>
    <row r="5276" spans="1:10" x14ac:dyDescent="0.25">
      <c r="A5276" s="487">
        <v>103036</v>
      </c>
      <c r="B5276" s="6" t="s">
        <v>3378</v>
      </c>
      <c r="C5276" s="6" t="s">
        <v>40</v>
      </c>
      <c r="D5276" s="6" t="s">
        <v>108</v>
      </c>
      <c r="E5276" s="487">
        <v>33.01</v>
      </c>
      <c r="F5276" s="487">
        <v>3.1</v>
      </c>
      <c r="G5276" s="487">
        <v>29.91</v>
      </c>
      <c r="H5276" s="487">
        <v>0</v>
      </c>
      <c r="I5276" s="487">
        <v>0</v>
      </c>
      <c r="J5276" s="487">
        <v>0</v>
      </c>
    </row>
    <row r="5277" spans="1:10" x14ac:dyDescent="0.25">
      <c r="A5277" s="487">
        <v>103037</v>
      </c>
      <c r="B5277" s="6" t="s">
        <v>3379</v>
      </c>
      <c r="C5277" s="6" t="s">
        <v>40</v>
      </c>
      <c r="D5277" s="6" t="s">
        <v>108</v>
      </c>
      <c r="E5277" s="487">
        <v>64.92</v>
      </c>
      <c r="F5277" s="487">
        <v>6.43</v>
      </c>
      <c r="G5277" s="487">
        <v>58.49</v>
      </c>
      <c r="H5277" s="487">
        <v>0</v>
      </c>
      <c r="I5277" s="487">
        <v>0</v>
      </c>
      <c r="J5277" s="487">
        <v>0</v>
      </c>
    </row>
    <row r="5278" spans="1:10" x14ac:dyDescent="0.25">
      <c r="A5278" s="487">
        <v>103038</v>
      </c>
      <c r="B5278" s="6" t="s">
        <v>3380</v>
      </c>
      <c r="C5278" s="6" t="s">
        <v>40</v>
      </c>
      <c r="D5278" s="6" t="s">
        <v>108</v>
      </c>
      <c r="E5278" s="487">
        <v>86.89</v>
      </c>
      <c r="F5278" s="487">
        <v>8.76</v>
      </c>
      <c r="G5278" s="487">
        <v>78.13</v>
      </c>
      <c r="H5278" s="487">
        <v>0</v>
      </c>
      <c r="I5278" s="487">
        <v>0</v>
      </c>
      <c r="J5278" s="487">
        <v>0</v>
      </c>
    </row>
    <row r="5279" spans="1:10" x14ac:dyDescent="0.25">
      <c r="A5279" s="487">
        <v>103039</v>
      </c>
      <c r="B5279" s="6" t="s">
        <v>3381</v>
      </c>
      <c r="C5279" s="6" t="s">
        <v>40</v>
      </c>
      <c r="D5279" s="6" t="s">
        <v>108</v>
      </c>
      <c r="E5279" s="487">
        <v>93.97</v>
      </c>
      <c r="F5279" s="487">
        <v>11.41</v>
      </c>
      <c r="G5279" s="487">
        <v>82.56</v>
      </c>
      <c r="H5279" s="487">
        <v>0</v>
      </c>
      <c r="I5279" s="487">
        <v>0</v>
      </c>
      <c r="J5279" s="487">
        <v>0</v>
      </c>
    </row>
    <row r="5280" spans="1:10" x14ac:dyDescent="0.25">
      <c r="A5280" s="487">
        <v>103040</v>
      </c>
      <c r="B5280" s="6" t="s">
        <v>3382</v>
      </c>
      <c r="C5280" s="6" t="s">
        <v>40</v>
      </c>
      <c r="D5280" s="6" t="s">
        <v>108</v>
      </c>
      <c r="E5280" s="487">
        <v>140.4</v>
      </c>
      <c r="F5280" s="487">
        <v>14.74</v>
      </c>
      <c r="G5280" s="487">
        <v>125.66</v>
      </c>
      <c r="H5280" s="487">
        <v>0</v>
      </c>
      <c r="I5280" s="487">
        <v>0</v>
      </c>
      <c r="J5280" s="487">
        <v>0</v>
      </c>
    </row>
    <row r="5281" spans="1:10" x14ac:dyDescent="0.25">
      <c r="A5281" s="487">
        <v>103041</v>
      </c>
      <c r="B5281" s="6" t="s">
        <v>3383</v>
      </c>
      <c r="C5281" s="6" t="s">
        <v>40</v>
      </c>
      <c r="D5281" s="6" t="s">
        <v>108</v>
      </c>
      <c r="E5281" s="487">
        <v>27.34</v>
      </c>
      <c r="F5281" s="487">
        <v>3.1</v>
      </c>
      <c r="G5281" s="487">
        <v>24.24</v>
      </c>
      <c r="H5281" s="487">
        <v>0</v>
      </c>
      <c r="I5281" s="487">
        <v>0</v>
      </c>
      <c r="J5281" s="487">
        <v>0</v>
      </c>
    </row>
    <row r="5282" spans="1:10" x14ac:dyDescent="0.25">
      <c r="A5282" s="487">
        <v>103042</v>
      </c>
      <c r="B5282" s="6" t="s">
        <v>3384</v>
      </c>
      <c r="C5282" s="6" t="s">
        <v>40</v>
      </c>
      <c r="D5282" s="6" t="s">
        <v>108</v>
      </c>
      <c r="E5282" s="487">
        <v>33.51</v>
      </c>
      <c r="F5282" s="487">
        <v>4.7699999999999996</v>
      </c>
      <c r="G5282" s="487">
        <v>28.74</v>
      </c>
      <c r="H5282" s="487">
        <v>0</v>
      </c>
      <c r="I5282" s="487">
        <v>0</v>
      </c>
      <c r="J5282" s="487">
        <v>0</v>
      </c>
    </row>
    <row r="5283" spans="1:10" x14ac:dyDescent="0.25">
      <c r="A5283" s="487">
        <v>103043</v>
      </c>
      <c r="B5283" s="6" t="s">
        <v>3385</v>
      </c>
      <c r="C5283" s="6" t="s">
        <v>40</v>
      </c>
      <c r="D5283" s="6" t="s">
        <v>108</v>
      </c>
      <c r="E5283" s="487">
        <v>31.73</v>
      </c>
      <c r="F5283" s="487">
        <v>3.1</v>
      </c>
      <c r="G5283" s="487">
        <v>28.63</v>
      </c>
      <c r="H5283" s="487">
        <v>0</v>
      </c>
      <c r="I5283" s="487">
        <v>0</v>
      </c>
      <c r="J5283" s="487">
        <v>0</v>
      </c>
    </row>
    <row r="5284" spans="1:10" x14ac:dyDescent="0.25">
      <c r="A5284" s="487">
        <v>103044</v>
      </c>
      <c r="B5284" s="6" t="s">
        <v>3386</v>
      </c>
      <c r="C5284" s="6" t="s">
        <v>40</v>
      </c>
      <c r="D5284" s="6" t="s">
        <v>108</v>
      </c>
      <c r="E5284" s="487">
        <v>42.64</v>
      </c>
      <c r="F5284" s="487">
        <v>4.76</v>
      </c>
      <c r="G5284" s="487">
        <v>37.880000000000003</v>
      </c>
      <c r="H5284" s="487">
        <v>0</v>
      </c>
      <c r="I5284" s="487">
        <v>0</v>
      </c>
      <c r="J5284" s="487">
        <v>0</v>
      </c>
    </row>
    <row r="5285" spans="1:10" x14ac:dyDescent="0.25">
      <c r="A5285" s="487">
        <v>103045</v>
      </c>
      <c r="B5285" s="6" t="s">
        <v>3387</v>
      </c>
      <c r="C5285" s="6" t="s">
        <v>40</v>
      </c>
      <c r="D5285" s="6" t="s">
        <v>108</v>
      </c>
      <c r="E5285" s="487">
        <v>12.93</v>
      </c>
      <c r="F5285" s="487">
        <v>3.1</v>
      </c>
      <c r="G5285" s="487">
        <v>9.83</v>
      </c>
      <c r="H5285" s="487">
        <v>0</v>
      </c>
      <c r="I5285" s="487">
        <v>0</v>
      </c>
      <c r="J5285" s="487">
        <v>0</v>
      </c>
    </row>
    <row r="5286" spans="1:10" x14ac:dyDescent="0.25">
      <c r="A5286" s="487">
        <v>103046</v>
      </c>
      <c r="B5286" s="6" t="s">
        <v>3388</v>
      </c>
      <c r="C5286" s="6" t="s">
        <v>40</v>
      </c>
      <c r="D5286" s="6" t="s">
        <v>108</v>
      </c>
      <c r="E5286" s="487">
        <v>31.67</v>
      </c>
      <c r="F5286" s="487">
        <v>4.7699999999999996</v>
      </c>
      <c r="G5286" s="487">
        <v>26.9</v>
      </c>
      <c r="H5286" s="487">
        <v>0</v>
      </c>
      <c r="I5286" s="487">
        <v>0</v>
      </c>
      <c r="J5286" s="487">
        <v>0</v>
      </c>
    </row>
    <row r="5287" spans="1:10" x14ac:dyDescent="0.25">
      <c r="A5287" s="487">
        <v>103047</v>
      </c>
      <c r="B5287" s="6" t="s">
        <v>3389</v>
      </c>
      <c r="C5287" s="6" t="s">
        <v>40</v>
      </c>
      <c r="D5287" s="6" t="s">
        <v>108</v>
      </c>
      <c r="E5287" s="487">
        <v>33.28</v>
      </c>
      <c r="F5287" s="487">
        <v>3.73</v>
      </c>
      <c r="G5287" s="487">
        <v>29.55</v>
      </c>
      <c r="H5287" s="487">
        <v>0</v>
      </c>
      <c r="I5287" s="487">
        <v>0</v>
      </c>
      <c r="J5287" s="487">
        <v>0</v>
      </c>
    </row>
    <row r="5288" spans="1:10" x14ac:dyDescent="0.25">
      <c r="A5288" s="487">
        <v>103048</v>
      </c>
      <c r="B5288" s="6" t="s">
        <v>3390</v>
      </c>
      <c r="C5288" s="6" t="s">
        <v>40</v>
      </c>
      <c r="D5288" s="6" t="s">
        <v>108</v>
      </c>
      <c r="E5288" s="487">
        <v>24.57</v>
      </c>
      <c r="F5288" s="487">
        <v>3.73</v>
      </c>
      <c r="G5288" s="487">
        <v>20.84</v>
      </c>
      <c r="H5288" s="487">
        <v>0</v>
      </c>
      <c r="I5288" s="487">
        <v>0</v>
      </c>
      <c r="J5288" s="487">
        <v>0</v>
      </c>
    </row>
    <row r="5289" spans="1:10" x14ac:dyDescent="0.25">
      <c r="A5289" s="487">
        <v>103049</v>
      </c>
      <c r="B5289" s="6" t="s">
        <v>3391</v>
      </c>
      <c r="C5289" s="6" t="s">
        <v>40</v>
      </c>
      <c r="D5289" s="6" t="s">
        <v>108</v>
      </c>
      <c r="E5289" s="487">
        <v>26.78</v>
      </c>
      <c r="F5289" s="487">
        <v>3.43</v>
      </c>
      <c r="G5289" s="487">
        <v>23.35</v>
      </c>
      <c r="H5289" s="487">
        <v>0</v>
      </c>
      <c r="I5289" s="487">
        <v>0</v>
      </c>
      <c r="J5289" s="487">
        <v>0</v>
      </c>
    </row>
    <row r="5290" spans="1:10" x14ac:dyDescent="0.25">
      <c r="A5290" s="487">
        <v>103050</v>
      </c>
      <c r="B5290" s="6" t="s">
        <v>3392</v>
      </c>
      <c r="C5290" s="6" t="s">
        <v>40</v>
      </c>
      <c r="D5290" s="6" t="s">
        <v>108</v>
      </c>
      <c r="E5290" s="487">
        <v>26.77</v>
      </c>
      <c r="F5290" s="487">
        <v>17.100000000000001</v>
      </c>
      <c r="G5290" s="487">
        <v>9.67</v>
      </c>
      <c r="H5290" s="487">
        <v>0</v>
      </c>
      <c r="I5290" s="487">
        <v>0</v>
      </c>
      <c r="J5290" s="487">
        <v>0</v>
      </c>
    </row>
    <row r="5291" spans="1:10" x14ac:dyDescent="0.25">
      <c r="A5291" s="487">
        <v>103051</v>
      </c>
      <c r="B5291" s="6" t="s">
        <v>3393</v>
      </c>
      <c r="C5291" s="6" t="s">
        <v>40</v>
      </c>
      <c r="D5291" s="6" t="s">
        <v>108</v>
      </c>
      <c r="E5291" s="487">
        <v>32.299999999999997</v>
      </c>
      <c r="F5291" s="487">
        <v>20.86</v>
      </c>
      <c r="G5291" s="487">
        <v>11.44</v>
      </c>
      <c r="H5291" s="487">
        <v>0</v>
      </c>
      <c r="I5291" s="487">
        <v>0</v>
      </c>
      <c r="J5291" s="487">
        <v>0</v>
      </c>
    </row>
    <row r="5292" spans="1:10" x14ac:dyDescent="0.25">
      <c r="A5292" s="487">
        <v>103052</v>
      </c>
      <c r="B5292" s="6" t="s">
        <v>3394</v>
      </c>
      <c r="C5292" s="6" t="s">
        <v>40</v>
      </c>
      <c r="D5292" s="6" t="s">
        <v>108</v>
      </c>
      <c r="E5292" s="487">
        <v>43.49</v>
      </c>
      <c r="F5292" s="487">
        <v>25.73</v>
      </c>
      <c r="G5292" s="487">
        <v>17.760000000000002</v>
      </c>
      <c r="H5292" s="487">
        <v>0</v>
      </c>
      <c r="I5292" s="487">
        <v>0</v>
      </c>
      <c r="J5292" s="487">
        <v>0</v>
      </c>
    </row>
    <row r="5293" spans="1:10" x14ac:dyDescent="0.25">
      <c r="A5293" s="487">
        <v>95634</v>
      </c>
      <c r="B5293" s="6" t="s">
        <v>3395</v>
      </c>
      <c r="C5293" s="6" t="s">
        <v>40</v>
      </c>
      <c r="D5293" s="6" t="s">
        <v>108</v>
      </c>
      <c r="E5293" s="487">
        <v>244.73</v>
      </c>
      <c r="F5293" s="487">
        <v>63.9</v>
      </c>
      <c r="G5293" s="487">
        <v>180.83</v>
      </c>
      <c r="H5293" s="487">
        <v>0</v>
      </c>
      <c r="I5293" s="487">
        <v>0</v>
      </c>
      <c r="J5293" s="487">
        <v>0</v>
      </c>
    </row>
    <row r="5294" spans="1:10" x14ac:dyDescent="0.25">
      <c r="A5294" s="487">
        <v>95635</v>
      </c>
      <c r="B5294" s="6" t="s">
        <v>3396</v>
      </c>
      <c r="C5294" s="6" t="s">
        <v>40</v>
      </c>
      <c r="D5294" s="6" t="s">
        <v>108</v>
      </c>
      <c r="E5294" s="487">
        <v>259.72000000000003</v>
      </c>
      <c r="F5294" s="487">
        <v>73.92</v>
      </c>
      <c r="G5294" s="487">
        <v>185.8</v>
      </c>
      <c r="H5294" s="487">
        <v>0</v>
      </c>
      <c r="I5294" s="487">
        <v>0</v>
      </c>
      <c r="J5294" s="487">
        <v>0</v>
      </c>
    </row>
    <row r="5295" spans="1:10" x14ac:dyDescent="0.25">
      <c r="A5295" s="487">
        <v>95636</v>
      </c>
      <c r="B5295" s="6" t="s">
        <v>3397</v>
      </c>
      <c r="C5295" s="6" t="s">
        <v>40</v>
      </c>
      <c r="D5295" s="6" t="s">
        <v>108</v>
      </c>
      <c r="E5295" s="487">
        <v>380.64</v>
      </c>
      <c r="F5295" s="487">
        <v>142.47</v>
      </c>
      <c r="G5295" s="487">
        <v>238.17</v>
      </c>
      <c r="H5295" s="487">
        <v>0</v>
      </c>
      <c r="I5295" s="487">
        <v>0</v>
      </c>
      <c r="J5295" s="487">
        <v>0</v>
      </c>
    </row>
    <row r="5296" spans="1:10" x14ac:dyDescent="0.25">
      <c r="A5296" s="487">
        <v>95637</v>
      </c>
      <c r="B5296" s="6" t="s">
        <v>3398</v>
      </c>
      <c r="C5296" s="6" t="s">
        <v>40</v>
      </c>
      <c r="D5296" s="6" t="s">
        <v>108</v>
      </c>
      <c r="E5296" s="487">
        <v>592.54</v>
      </c>
      <c r="F5296" s="487">
        <v>243.88</v>
      </c>
      <c r="G5296" s="487">
        <v>348.66</v>
      </c>
      <c r="H5296" s="487">
        <v>0</v>
      </c>
      <c r="I5296" s="487">
        <v>0</v>
      </c>
      <c r="J5296" s="487">
        <v>0</v>
      </c>
    </row>
    <row r="5297" spans="1:10" x14ac:dyDescent="0.25">
      <c r="A5297" s="487">
        <v>95638</v>
      </c>
      <c r="B5297" s="6" t="s">
        <v>3399</v>
      </c>
      <c r="C5297" s="6" t="s">
        <v>40</v>
      </c>
      <c r="D5297" s="6" t="s">
        <v>108</v>
      </c>
      <c r="E5297" s="487">
        <v>718.27</v>
      </c>
      <c r="F5297" s="487">
        <v>281.18</v>
      </c>
      <c r="G5297" s="487">
        <v>437.09</v>
      </c>
      <c r="H5297" s="487">
        <v>0</v>
      </c>
      <c r="I5297" s="487">
        <v>0</v>
      </c>
      <c r="J5297" s="487">
        <v>0</v>
      </c>
    </row>
    <row r="5298" spans="1:10" x14ac:dyDescent="0.25">
      <c r="A5298" s="487">
        <v>95639</v>
      </c>
      <c r="B5298" s="6" t="s">
        <v>3400</v>
      </c>
      <c r="C5298" s="6" t="s">
        <v>40</v>
      </c>
      <c r="D5298" s="6" t="s">
        <v>108</v>
      </c>
      <c r="E5298" s="487">
        <v>908.89</v>
      </c>
      <c r="F5298" s="487">
        <v>289.47000000000003</v>
      </c>
      <c r="G5298" s="487">
        <v>619.41999999999996</v>
      </c>
      <c r="H5298" s="487">
        <v>0</v>
      </c>
      <c r="I5298" s="487">
        <v>0</v>
      </c>
      <c r="J5298" s="487">
        <v>0</v>
      </c>
    </row>
    <row r="5299" spans="1:10" x14ac:dyDescent="0.25">
      <c r="A5299" s="487">
        <v>95641</v>
      </c>
      <c r="B5299" s="6" t="s">
        <v>3401</v>
      </c>
      <c r="C5299" s="6" t="s">
        <v>40</v>
      </c>
      <c r="D5299" s="6" t="s">
        <v>108</v>
      </c>
      <c r="E5299" s="487">
        <v>338.48</v>
      </c>
      <c r="F5299" s="487">
        <v>110.52</v>
      </c>
      <c r="G5299" s="487">
        <v>227.96</v>
      </c>
      <c r="H5299" s="487">
        <v>0</v>
      </c>
      <c r="I5299" s="487">
        <v>0</v>
      </c>
      <c r="J5299" s="487">
        <v>0</v>
      </c>
    </row>
    <row r="5300" spans="1:10" x14ac:dyDescent="0.25">
      <c r="A5300" s="487">
        <v>95642</v>
      </c>
      <c r="B5300" s="6" t="s">
        <v>3402</v>
      </c>
      <c r="C5300" s="6" t="s">
        <v>40</v>
      </c>
      <c r="D5300" s="6" t="s">
        <v>108</v>
      </c>
      <c r="E5300" s="487">
        <v>500.92</v>
      </c>
      <c r="F5300" s="487">
        <v>163.41</v>
      </c>
      <c r="G5300" s="487">
        <v>337.51</v>
      </c>
      <c r="H5300" s="487">
        <v>0</v>
      </c>
      <c r="I5300" s="487">
        <v>0</v>
      </c>
      <c r="J5300" s="487">
        <v>0</v>
      </c>
    </row>
    <row r="5301" spans="1:10" x14ac:dyDescent="0.25">
      <c r="A5301" s="487">
        <v>95643</v>
      </c>
      <c r="B5301" s="6" t="s">
        <v>3403</v>
      </c>
      <c r="C5301" s="6" t="s">
        <v>40</v>
      </c>
      <c r="D5301" s="6" t="s">
        <v>108</v>
      </c>
      <c r="E5301" s="487">
        <v>656.08</v>
      </c>
      <c r="F5301" s="487">
        <v>212.58</v>
      </c>
      <c r="G5301" s="487">
        <v>443.5</v>
      </c>
      <c r="H5301" s="487">
        <v>0</v>
      </c>
      <c r="I5301" s="487">
        <v>0</v>
      </c>
      <c r="J5301" s="487">
        <v>0</v>
      </c>
    </row>
    <row r="5302" spans="1:10" x14ac:dyDescent="0.25">
      <c r="A5302" s="487">
        <v>95644</v>
      </c>
      <c r="B5302" s="6" t="s">
        <v>3404</v>
      </c>
      <c r="C5302" s="6" t="s">
        <v>40</v>
      </c>
      <c r="D5302" s="6" t="s">
        <v>108</v>
      </c>
      <c r="E5302" s="487">
        <v>247.22</v>
      </c>
      <c r="F5302" s="487">
        <v>69.98</v>
      </c>
      <c r="G5302" s="487">
        <v>177.24</v>
      </c>
      <c r="H5302" s="487">
        <v>0</v>
      </c>
      <c r="I5302" s="487">
        <v>0</v>
      </c>
      <c r="J5302" s="487">
        <v>0</v>
      </c>
    </row>
    <row r="5303" spans="1:10" x14ac:dyDescent="0.25">
      <c r="A5303" s="487">
        <v>95645</v>
      </c>
      <c r="B5303" s="6" t="s">
        <v>3405</v>
      </c>
      <c r="C5303" s="6" t="s">
        <v>40</v>
      </c>
      <c r="D5303" s="6" t="s">
        <v>108</v>
      </c>
      <c r="E5303" s="487">
        <v>454.85</v>
      </c>
      <c r="F5303" s="487">
        <v>124.3</v>
      </c>
      <c r="G5303" s="487">
        <v>330.55</v>
      </c>
      <c r="H5303" s="487">
        <v>0</v>
      </c>
      <c r="I5303" s="487">
        <v>0</v>
      </c>
      <c r="J5303" s="487">
        <v>0</v>
      </c>
    </row>
    <row r="5304" spans="1:10" x14ac:dyDescent="0.25">
      <c r="A5304" s="487">
        <v>95646</v>
      </c>
      <c r="B5304" s="6" t="s">
        <v>3406</v>
      </c>
      <c r="C5304" s="6" t="s">
        <v>40</v>
      </c>
      <c r="D5304" s="6" t="s">
        <v>108</v>
      </c>
      <c r="E5304" s="487">
        <v>678.19</v>
      </c>
      <c r="F5304" s="487">
        <v>184.56</v>
      </c>
      <c r="G5304" s="487">
        <v>493.63</v>
      </c>
      <c r="H5304" s="487">
        <v>0</v>
      </c>
      <c r="I5304" s="487">
        <v>0</v>
      </c>
      <c r="J5304" s="487">
        <v>0</v>
      </c>
    </row>
    <row r="5305" spans="1:10" x14ac:dyDescent="0.25">
      <c r="A5305" s="487">
        <v>95647</v>
      </c>
      <c r="B5305" s="6" t="s">
        <v>3407</v>
      </c>
      <c r="C5305" s="6" t="s">
        <v>40</v>
      </c>
      <c r="D5305" s="6" t="s">
        <v>108</v>
      </c>
      <c r="E5305" s="487">
        <v>890.25</v>
      </c>
      <c r="F5305" s="487">
        <v>240.38</v>
      </c>
      <c r="G5305" s="487">
        <v>649.87</v>
      </c>
      <c r="H5305" s="487">
        <v>0</v>
      </c>
      <c r="I5305" s="487">
        <v>0</v>
      </c>
      <c r="J5305" s="487">
        <v>0</v>
      </c>
    </row>
    <row r="5306" spans="1:10" x14ac:dyDescent="0.25">
      <c r="A5306" s="487">
        <v>95648</v>
      </c>
      <c r="B5306" s="6" t="s">
        <v>11207</v>
      </c>
      <c r="C5306" s="6" t="s">
        <v>40</v>
      </c>
      <c r="D5306" s="6" t="s">
        <v>108</v>
      </c>
      <c r="E5306" s="487">
        <v>621.83000000000004</v>
      </c>
      <c r="F5306" s="487">
        <v>67.53</v>
      </c>
      <c r="G5306" s="487">
        <v>554.29999999999995</v>
      </c>
      <c r="H5306" s="487">
        <v>0</v>
      </c>
      <c r="I5306" s="487">
        <v>0</v>
      </c>
      <c r="J5306" s="487">
        <v>0</v>
      </c>
    </row>
    <row r="5307" spans="1:10" x14ac:dyDescent="0.25">
      <c r="A5307" s="487">
        <v>95649</v>
      </c>
      <c r="B5307" s="6" t="s">
        <v>11208</v>
      </c>
      <c r="C5307" s="6" t="s">
        <v>40</v>
      </c>
      <c r="D5307" s="6" t="s">
        <v>108</v>
      </c>
      <c r="E5307" s="488">
        <v>1070.29</v>
      </c>
      <c r="F5307" s="487">
        <v>118.51</v>
      </c>
      <c r="G5307" s="487">
        <v>951.78</v>
      </c>
      <c r="H5307" s="487">
        <v>0</v>
      </c>
      <c r="I5307" s="487">
        <v>0</v>
      </c>
      <c r="J5307" s="487">
        <v>0</v>
      </c>
    </row>
    <row r="5308" spans="1:10" x14ac:dyDescent="0.25">
      <c r="A5308" s="487">
        <v>95650</v>
      </c>
      <c r="B5308" s="6" t="s">
        <v>11209</v>
      </c>
      <c r="C5308" s="6" t="s">
        <v>40</v>
      </c>
      <c r="D5308" s="6" t="s">
        <v>108</v>
      </c>
      <c r="E5308" s="488">
        <v>1563.12</v>
      </c>
      <c r="F5308" s="487">
        <v>175.23</v>
      </c>
      <c r="G5308" s="488">
        <v>1387.89</v>
      </c>
      <c r="H5308" s="487">
        <v>0</v>
      </c>
      <c r="I5308" s="487">
        <v>0</v>
      </c>
      <c r="J5308" s="487">
        <v>0</v>
      </c>
    </row>
    <row r="5309" spans="1:10" x14ac:dyDescent="0.25">
      <c r="A5309" s="487">
        <v>95651</v>
      </c>
      <c r="B5309" s="6" t="s">
        <v>11210</v>
      </c>
      <c r="C5309" s="6" t="s">
        <v>40</v>
      </c>
      <c r="D5309" s="6" t="s">
        <v>108</v>
      </c>
      <c r="E5309" s="488">
        <v>2029.71</v>
      </c>
      <c r="F5309" s="487">
        <v>227.96</v>
      </c>
      <c r="G5309" s="488">
        <v>1801.75</v>
      </c>
      <c r="H5309" s="487">
        <v>0</v>
      </c>
      <c r="I5309" s="487">
        <v>0</v>
      </c>
      <c r="J5309" s="487">
        <v>0</v>
      </c>
    </row>
    <row r="5310" spans="1:10" x14ac:dyDescent="0.25">
      <c r="A5310" s="487">
        <v>95652</v>
      </c>
      <c r="B5310" s="6" t="s">
        <v>11211</v>
      </c>
      <c r="C5310" s="6" t="s">
        <v>40</v>
      </c>
      <c r="D5310" s="6" t="s">
        <v>108</v>
      </c>
      <c r="E5310" s="487">
        <v>773.66</v>
      </c>
      <c r="F5310" s="487">
        <v>75.02</v>
      </c>
      <c r="G5310" s="487">
        <v>698.64</v>
      </c>
      <c r="H5310" s="487">
        <v>0</v>
      </c>
      <c r="I5310" s="487">
        <v>0</v>
      </c>
      <c r="J5310" s="487">
        <v>0</v>
      </c>
    </row>
    <row r="5311" spans="1:10" x14ac:dyDescent="0.25">
      <c r="A5311" s="487">
        <v>95653</v>
      </c>
      <c r="B5311" s="6" t="s">
        <v>11212</v>
      </c>
      <c r="C5311" s="6" t="s">
        <v>40</v>
      </c>
      <c r="D5311" s="6" t="s">
        <v>108</v>
      </c>
      <c r="E5311" s="488">
        <v>1371.95</v>
      </c>
      <c r="F5311" s="487">
        <v>133.28</v>
      </c>
      <c r="G5311" s="488">
        <v>1238.67</v>
      </c>
      <c r="H5311" s="487">
        <v>0</v>
      </c>
      <c r="I5311" s="487">
        <v>0</v>
      </c>
      <c r="J5311" s="487">
        <v>0</v>
      </c>
    </row>
    <row r="5312" spans="1:10" x14ac:dyDescent="0.25">
      <c r="A5312" s="487">
        <v>95654</v>
      </c>
      <c r="B5312" s="6" t="s">
        <v>11213</v>
      </c>
      <c r="C5312" s="6" t="s">
        <v>40</v>
      </c>
      <c r="D5312" s="6" t="s">
        <v>108</v>
      </c>
      <c r="E5312" s="488">
        <v>2020.72</v>
      </c>
      <c r="F5312" s="487">
        <v>197.91</v>
      </c>
      <c r="G5312" s="488">
        <v>1822.81</v>
      </c>
      <c r="H5312" s="487">
        <v>0</v>
      </c>
      <c r="I5312" s="487">
        <v>0</v>
      </c>
      <c r="J5312" s="487">
        <v>0</v>
      </c>
    </row>
    <row r="5313" spans="1:10" x14ac:dyDescent="0.25">
      <c r="A5313" s="487">
        <v>95655</v>
      </c>
      <c r="B5313" s="6" t="s">
        <v>11214</v>
      </c>
      <c r="C5313" s="6" t="s">
        <v>40</v>
      </c>
      <c r="D5313" s="6" t="s">
        <v>108</v>
      </c>
      <c r="E5313" s="488">
        <v>2635.75</v>
      </c>
      <c r="F5313" s="487">
        <v>257.77</v>
      </c>
      <c r="G5313" s="488">
        <v>2377.98</v>
      </c>
      <c r="H5313" s="487">
        <v>0</v>
      </c>
      <c r="I5313" s="487">
        <v>0</v>
      </c>
      <c r="J5313" s="487">
        <v>0</v>
      </c>
    </row>
    <row r="5314" spans="1:10" x14ac:dyDescent="0.25">
      <c r="A5314" s="487">
        <v>95657</v>
      </c>
      <c r="B5314" s="6" t="s">
        <v>11215</v>
      </c>
      <c r="C5314" s="6" t="s">
        <v>40</v>
      </c>
      <c r="D5314" s="6" t="s">
        <v>108</v>
      </c>
      <c r="E5314" s="487">
        <v>269.64999999999998</v>
      </c>
      <c r="F5314" s="487">
        <v>60.83</v>
      </c>
      <c r="G5314" s="487">
        <v>208.82</v>
      </c>
      <c r="H5314" s="487">
        <v>0</v>
      </c>
      <c r="I5314" s="487">
        <v>0</v>
      </c>
      <c r="J5314" s="487">
        <v>0</v>
      </c>
    </row>
    <row r="5315" spans="1:10" x14ac:dyDescent="0.25">
      <c r="A5315" s="487">
        <v>95658</v>
      </c>
      <c r="B5315" s="6" t="s">
        <v>11216</v>
      </c>
      <c r="C5315" s="6" t="s">
        <v>40</v>
      </c>
      <c r="D5315" s="6" t="s">
        <v>108</v>
      </c>
      <c r="E5315" s="487">
        <v>507.73</v>
      </c>
      <c r="F5315" s="487">
        <v>117.53</v>
      </c>
      <c r="G5315" s="487">
        <v>390.2</v>
      </c>
      <c r="H5315" s="487">
        <v>0</v>
      </c>
      <c r="I5315" s="487">
        <v>0</v>
      </c>
      <c r="J5315" s="487">
        <v>0</v>
      </c>
    </row>
    <row r="5316" spans="1:10" x14ac:dyDescent="0.25">
      <c r="A5316" s="487">
        <v>95659</v>
      </c>
      <c r="B5316" s="6" t="s">
        <v>11217</v>
      </c>
      <c r="C5316" s="6" t="s">
        <v>40</v>
      </c>
      <c r="D5316" s="6" t="s">
        <v>108</v>
      </c>
      <c r="E5316" s="487">
        <v>715.72</v>
      </c>
      <c r="F5316" s="487">
        <v>184.13</v>
      </c>
      <c r="G5316" s="487">
        <v>531.59</v>
      </c>
      <c r="H5316" s="487">
        <v>0</v>
      </c>
      <c r="I5316" s="487">
        <v>0</v>
      </c>
      <c r="J5316" s="487">
        <v>0</v>
      </c>
    </row>
    <row r="5317" spans="1:10" x14ac:dyDescent="0.25">
      <c r="A5317" s="487">
        <v>95660</v>
      </c>
      <c r="B5317" s="6" t="s">
        <v>11218</v>
      </c>
      <c r="C5317" s="6" t="s">
        <v>40</v>
      </c>
      <c r="D5317" s="6" t="s">
        <v>108</v>
      </c>
      <c r="E5317" s="488">
        <v>1012.81</v>
      </c>
      <c r="F5317" s="487">
        <v>242.22</v>
      </c>
      <c r="G5317" s="487">
        <v>770.59</v>
      </c>
      <c r="H5317" s="487">
        <v>0</v>
      </c>
      <c r="I5317" s="487">
        <v>0</v>
      </c>
      <c r="J5317" s="487">
        <v>0</v>
      </c>
    </row>
    <row r="5318" spans="1:10" x14ac:dyDescent="0.25">
      <c r="A5318" s="487">
        <v>95661</v>
      </c>
      <c r="B5318" s="6" t="s">
        <v>11219</v>
      </c>
      <c r="C5318" s="6" t="s">
        <v>40</v>
      </c>
      <c r="D5318" s="6" t="s">
        <v>108</v>
      </c>
      <c r="E5318" s="487">
        <v>347.9</v>
      </c>
      <c r="F5318" s="487">
        <v>72.53</v>
      </c>
      <c r="G5318" s="487">
        <v>275.37</v>
      </c>
      <c r="H5318" s="487">
        <v>0</v>
      </c>
      <c r="I5318" s="487">
        <v>0</v>
      </c>
      <c r="J5318" s="487">
        <v>0</v>
      </c>
    </row>
    <row r="5319" spans="1:10" x14ac:dyDescent="0.25">
      <c r="A5319" s="487">
        <v>95662</v>
      </c>
      <c r="B5319" s="6" t="s">
        <v>11220</v>
      </c>
      <c r="C5319" s="6" t="s">
        <v>40</v>
      </c>
      <c r="D5319" s="6" t="s">
        <v>108</v>
      </c>
      <c r="E5319" s="487">
        <v>665.9</v>
      </c>
      <c r="F5319" s="487">
        <v>143.11000000000001</v>
      </c>
      <c r="G5319" s="487">
        <v>522.79</v>
      </c>
      <c r="H5319" s="487">
        <v>0</v>
      </c>
      <c r="I5319" s="487">
        <v>0</v>
      </c>
      <c r="J5319" s="487">
        <v>0</v>
      </c>
    </row>
    <row r="5320" spans="1:10" x14ac:dyDescent="0.25">
      <c r="A5320" s="487">
        <v>95663</v>
      </c>
      <c r="B5320" s="6" t="s">
        <v>11221</v>
      </c>
      <c r="C5320" s="6" t="s">
        <v>40</v>
      </c>
      <c r="D5320" s="6" t="s">
        <v>108</v>
      </c>
      <c r="E5320" s="488">
        <v>1005.46</v>
      </c>
      <c r="F5320" s="487">
        <v>219.57</v>
      </c>
      <c r="G5320" s="487">
        <v>785.89</v>
      </c>
      <c r="H5320" s="487">
        <v>0</v>
      </c>
      <c r="I5320" s="487">
        <v>0</v>
      </c>
      <c r="J5320" s="487">
        <v>0</v>
      </c>
    </row>
    <row r="5321" spans="1:10" x14ac:dyDescent="0.25">
      <c r="A5321" s="487">
        <v>95664</v>
      </c>
      <c r="B5321" s="6" t="s">
        <v>11222</v>
      </c>
      <c r="C5321" s="6" t="s">
        <v>40</v>
      </c>
      <c r="D5321" s="6" t="s">
        <v>108</v>
      </c>
      <c r="E5321" s="488">
        <v>1324.82</v>
      </c>
      <c r="F5321" s="487">
        <v>288.83999999999997</v>
      </c>
      <c r="G5321" s="488">
        <v>1035.98</v>
      </c>
      <c r="H5321" s="487">
        <v>0</v>
      </c>
      <c r="I5321" s="487">
        <v>0</v>
      </c>
      <c r="J5321" s="487">
        <v>0</v>
      </c>
    </row>
    <row r="5322" spans="1:10" x14ac:dyDescent="0.25">
      <c r="A5322" s="487">
        <v>95665</v>
      </c>
      <c r="B5322" s="6" t="s">
        <v>11223</v>
      </c>
      <c r="C5322" s="6" t="s">
        <v>40</v>
      </c>
      <c r="D5322" s="6" t="s">
        <v>108</v>
      </c>
      <c r="E5322" s="487">
        <v>282.01</v>
      </c>
      <c r="F5322" s="487">
        <v>63.62</v>
      </c>
      <c r="G5322" s="487">
        <v>218.39</v>
      </c>
      <c r="H5322" s="487">
        <v>0</v>
      </c>
      <c r="I5322" s="487">
        <v>0</v>
      </c>
      <c r="J5322" s="487">
        <v>0</v>
      </c>
    </row>
    <row r="5323" spans="1:10" x14ac:dyDescent="0.25">
      <c r="A5323" s="487">
        <v>95666</v>
      </c>
      <c r="B5323" s="6" t="s">
        <v>11224</v>
      </c>
      <c r="C5323" s="6" t="s">
        <v>40</v>
      </c>
      <c r="D5323" s="6" t="s">
        <v>108</v>
      </c>
      <c r="E5323" s="487">
        <v>537.28</v>
      </c>
      <c r="F5323" s="487">
        <v>125.47</v>
      </c>
      <c r="G5323" s="487">
        <v>411.81</v>
      </c>
      <c r="H5323" s="487">
        <v>0</v>
      </c>
      <c r="I5323" s="487">
        <v>0</v>
      </c>
      <c r="J5323" s="487">
        <v>0</v>
      </c>
    </row>
    <row r="5324" spans="1:10" x14ac:dyDescent="0.25">
      <c r="A5324" s="487">
        <v>95667</v>
      </c>
      <c r="B5324" s="6" t="s">
        <v>11225</v>
      </c>
      <c r="C5324" s="6" t="s">
        <v>40</v>
      </c>
      <c r="D5324" s="6" t="s">
        <v>108</v>
      </c>
      <c r="E5324" s="487">
        <v>803.93</v>
      </c>
      <c r="F5324" s="487">
        <v>192.66</v>
      </c>
      <c r="G5324" s="487">
        <v>611.27</v>
      </c>
      <c r="H5324" s="487">
        <v>0</v>
      </c>
      <c r="I5324" s="487">
        <v>0</v>
      </c>
      <c r="J5324" s="487">
        <v>0</v>
      </c>
    </row>
    <row r="5325" spans="1:10" x14ac:dyDescent="0.25">
      <c r="A5325" s="487">
        <v>95668</v>
      </c>
      <c r="B5325" s="6" t="s">
        <v>11226</v>
      </c>
      <c r="C5325" s="6" t="s">
        <v>40</v>
      </c>
      <c r="D5325" s="6" t="s">
        <v>108</v>
      </c>
      <c r="E5325" s="488">
        <v>1054.95</v>
      </c>
      <c r="F5325" s="487">
        <v>253.32</v>
      </c>
      <c r="G5325" s="487">
        <v>801.63</v>
      </c>
      <c r="H5325" s="487">
        <v>0</v>
      </c>
      <c r="I5325" s="487">
        <v>0</v>
      </c>
      <c r="J5325" s="487">
        <v>0</v>
      </c>
    </row>
    <row r="5326" spans="1:10" x14ac:dyDescent="0.25">
      <c r="A5326" s="487">
        <v>95669</v>
      </c>
      <c r="B5326" s="6" t="s">
        <v>11227</v>
      </c>
      <c r="C5326" s="6" t="s">
        <v>40</v>
      </c>
      <c r="D5326" s="6" t="s">
        <v>108</v>
      </c>
      <c r="E5326" s="487">
        <v>371.76</v>
      </c>
      <c r="F5326" s="487">
        <v>75.86</v>
      </c>
      <c r="G5326" s="487">
        <v>295.89999999999998</v>
      </c>
      <c r="H5326" s="487">
        <v>0</v>
      </c>
      <c r="I5326" s="487">
        <v>0</v>
      </c>
      <c r="J5326" s="487">
        <v>0</v>
      </c>
    </row>
    <row r="5327" spans="1:10" x14ac:dyDescent="0.25">
      <c r="A5327" s="487">
        <v>95670</v>
      </c>
      <c r="B5327" s="6" t="s">
        <v>11228</v>
      </c>
      <c r="C5327" s="6" t="s">
        <v>40</v>
      </c>
      <c r="D5327" s="6" t="s">
        <v>108</v>
      </c>
      <c r="E5327" s="487">
        <v>693.62</v>
      </c>
      <c r="F5327" s="487">
        <v>149.61000000000001</v>
      </c>
      <c r="G5327" s="487">
        <v>544.01</v>
      </c>
      <c r="H5327" s="487">
        <v>0</v>
      </c>
      <c r="I5327" s="487">
        <v>0</v>
      </c>
      <c r="J5327" s="487">
        <v>0</v>
      </c>
    </row>
    <row r="5328" spans="1:10" x14ac:dyDescent="0.25">
      <c r="A5328" s="487">
        <v>95671</v>
      </c>
      <c r="B5328" s="6" t="s">
        <v>11229</v>
      </c>
      <c r="C5328" s="6" t="s">
        <v>40</v>
      </c>
      <c r="D5328" s="6" t="s">
        <v>108</v>
      </c>
      <c r="E5328" s="488">
        <v>1042.0899999999999</v>
      </c>
      <c r="F5328" s="487">
        <v>229.74</v>
      </c>
      <c r="G5328" s="487">
        <v>812.35</v>
      </c>
      <c r="H5328" s="487">
        <v>0</v>
      </c>
      <c r="I5328" s="487">
        <v>0</v>
      </c>
      <c r="J5328" s="487">
        <v>0</v>
      </c>
    </row>
    <row r="5329" spans="1:10" x14ac:dyDescent="0.25">
      <c r="A5329" s="487">
        <v>95672</v>
      </c>
      <c r="B5329" s="6" t="s">
        <v>11230</v>
      </c>
      <c r="C5329" s="6" t="s">
        <v>40</v>
      </c>
      <c r="D5329" s="6" t="s">
        <v>108</v>
      </c>
      <c r="E5329" s="488">
        <v>1391.94</v>
      </c>
      <c r="F5329" s="487">
        <v>302.06</v>
      </c>
      <c r="G5329" s="488">
        <v>1089.8800000000001</v>
      </c>
      <c r="H5329" s="487">
        <v>0</v>
      </c>
      <c r="I5329" s="487">
        <v>0</v>
      </c>
      <c r="J5329" s="487">
        <v>0</v>
      </c>
    </row>
    <row r="5330" spans="1:10" x14ac:dyDescent="0.25">
      <c r="A5330" s="487">
        <v>95673</v>
      </c>
      <c r="B5330" s="6" t="s">
        <v>3408</v>
      </c>
      <c r="C5330" s="6" t="s">
        <v>40</v>
      </c>
      <c r="D5330" s="6" t="s">
        <v>108</v>
      </c>
      <c r="E5330" s="487">
        <v>187.52</v>
      </c>
      <c r="F5330" s="487">
        <v>19.72</v>
      </c>
      <c r="G5330" s="487">
        <v>167.8</v>
      </c>
      <c r="H5330" s="487">
        <v>0</v>
      </c>
      <c r="I5330" s="487">
        <v>0</v>
      </c>
      <c r="J5330" s="487">
        <v>0</v>
      </c>
    </row>
    <row r="5331" spans="1:10" x14ac:dyDescent="0.25">
      <c r="A5331" s="487">
        <v>95674</v>
      </c>
      <c r="B5331" s="6" t="s">
        <v>3409</v>
      </c>
      <c r="C5331" s="6" t="s">
        <v>40</v>
      </c>
      <c r="D5331" s="6" t="s">
        <v>108</v>
      </c>
      <c r="E5331" s="487">
        <v>199.51</v>
      </c>
      <c r="F5331" s="487">
        <v>19.72</v>
      </c>
      <c r="G5331" s="487">
        <v>179.79</v>
      </c>
      <c r="H5331" s="487">
        <v>0</v>
      </c>
      <c r="I5331" s="487">
        <v>0</v>
      </c>
      <c r="J5331" s="487">
        <v>0</v>
      </c>
    </row>
    <row r="5332" spans="1:10" x14ac:dyDescent="0.25">
      <c r="A5332" s="487">
        <v>95675</v>
      </c>
      <c r="B5332" s="6" t="s">
        <v>3410</v>
      </c>
      <c r="C5332" s="6" t="s">
        <v>40</v>
      </c>
      <c r="D5332" s="6" t="s">
        <v>108</v>
      </c>
      <c r="E5332" s="487">
        <v>244.14</v>
      </c>
      <c r="F5332" s="487">
        <v>22.81</v>
      </c>
      <c r="G5332" s="487">
        <v>221.33</v>
      </c>
      <c r="H5332" s="487">
        <v>0</v>
      </c>
      <c r="I5332" s="487">
        <v>0</v>
      </c>
      <c r="J5332" s="487">
        <v>0</v>
      </c>
    </row>
    <row r="5333" spans="1:10" x14ac:dyDescent="0.25">
      <c r="A5333" s="487">
        <v>95676</v>
      </c>
      <c r="B5333" s="6" t="s">
        <v>3411</v>
      </c>
      <c r="C5333" s="6" t="s">
        <v>40</v>
      </c>
      <c r="D5333" s="6" t="s">
        <v>108</v>
      </c>
      <c r="E5333" s="487">
        <v>127.34</v>
      </c>
      <c r="F5333" s="487">
        <v>9.4</v>
      </c>
      <c r="G5333" s="487">
        <v>117.94</v>
      </c>
      <c r="H5333" s="487">
        <v>0</v>
      </c>
      <c r="I5333" s="487">
        <v>0</v>
      </c>
      <c r="J5333" s="487">
        <v>0</v>
      </c>
    </row>
    <row r="5334" spans="1:10" x14ac:dyDescent="0.25">
      <c r="A5334" s="487">
        <v>97741</v>
      </c>
      <c r="B5334" s="6" t="s">
        <v>3412</v>
      </c>
      <c r="C5334" s="6" t="s">
        <v>40</v>
      </c>
      <c r="D5334" s="6" t="s">
        <v>108</v>
      </c>
      <c r="E5334" s="487">
        <v>188.48</v>
      </c>
      <c r="F5334" s="487">
        <v>62.98</v>
      </c>
      <c r="G5334" s="487">
        <v>125.5</v>
      </c>
      <c r="H5334" s="487">
        <v>0</v>
      </c>
      <c r="I5334" s="487">
        <v>0</v>
      </c>
      <c r="J5334" s="487">
        <v>0</v>
      </c>
    </row>
    <row r="5335" spans="1:10" x14ac:dyDescent="0.25">
      <c r="A5335" s="487">
        <v>90436</v>
      </c>
      <c r="B5335" s="6" t="s">
        <v>12921</v>
      </c>
      <c r="C5335" s="6" t="s">
        <v>40</v>
      </c>
      <c r="D5335" s="6" t="s">
        <v>108</v>
      </c>
      <c r="E5335" s="487">
        <v>15.42</v>
      </c>
      <c r="F5335" s="487">
        <v>12.76</v>
      </c>
      <c r="G5335" s="487">
        <v>2.66</v>
      </c>
      <c r="H5335" s="487">
        <v>0</v>
      </c>
      <c r="I5335" s="487">
        <v>0</v>
      </c>
      <c r="J5335" s="487">
        <v>0</v>
      </c>
    </row>
    <row r="5336" spans="1:10" x14ac:dyDescent="0.25">
      <c r="A5336" s="487">
        <v>90437</v>
      </c>
      <c r="B5336" s="6" t="s">
        <v>12922</v>
      </c>
      <c r="C5336" s="6" t="s">
        <v>40</v>
      </c>
      <c r="D5336" s="6" t="s">
        <v>108</v>
      </c>
      <c r="E5336" s="487">
        <v>41.11</v>
      </c>
      <c r="F5336" s="487">
        <v>33.94</v>
      </c>
      <c r="G5336" s="487">
        <v>7.17</v>
      </c>
      <c r="H5336" s="487">
        <v>0</v>
      </c>
      <c r="I5336" s="487">
        <v>0</v>
      </c>
      <c r="J5336" s="487">
        <v>0</v>
      </c>
    </row>
    <row r="5337" spans="1:10" x14ac:dyDescent="0.25">
      <c r="A5337" s="487">
        <v>90438</v>
      </c>
      <c r="B5337" s="6" t="s">
        <v>12923</v>
      </c>
      <c r="C5337" s="6" t="s">
        <v>40</v>
      </c>
      <c r="D5337" s="6" t="s">
        <v>108</v>
      </c>
      <c r="E5337" s="487">
        <v>60.04</v>
      </c>
      <c r="F5337" s="487">
        <v>49.55</v>
      </c>
      <c r="G5337" s="487">
        <v>10.49</v>
      </c>
      <c r="H5337" s="487">
        <v>0</v>
      </c>
      <c r="I5337" s="487">
        <v>0</v>
      </c>
      <c r="J5337" s="487">
        <v>0</v>
      </c>
    </row>
    <row r="5338" spans="1:10" x14ac:dyDescent="0.25">
      <c r="A5338" s="487">
        <v>90439</v>
      </c>
      <c r="B5338" s="6" t="s">
        <v>12924</v>
      </c>
      <c r="C5338" s="6" t="s">
        <v>40</v>
      </c>
      <c r="D5338" s="6" t="s">
        <v>108</v>
      </c>
      <c r="E5338" s="487">
        <v>11.11</v>
      </c>
      <c r="F5338" s="487">
        <v>9.06</v>
      </c>
      <c r="G5338" s="487">
        <v>1.6</v>
      </c>
      <c r="H5338" s="487">
        <v>0.33</v>
      </c>
      <c r="I5338" s="487">
        <v>0</v>
      </c>
      <c r="J5338" s="487">
        <v>0.12</v>
      </c>
    </row>
    <row r="5339" spans="1:10" x14ac:dyDescent="0.25">
      <c r="A5339" s="487">
        <v>90440</v>
      </c>
      <c r="B5339" s="6" t="s">
        <v>12925</v>
      </c>
      <c r="C5339" s="6" t="s">
        <v>40</v>
      </c>
      <c r="D5339" s="6" t="s">
        <v>108</v>
      </c>
      <c r="E5339" s="487">
        <v>29.62</v>
      </c>
      <c r="F5339" s="487">
        <v>23.99</v>
      </c>
      <c r="G5339" s="487">
        <v>4.3899999999999997</v>
      </c>
      <c r="H5339" s="487">
        <v>0.91</v>
      </c>
      <c r="I5339" s="487">
        <v>0</v>
      </c>
      <c r="J5339" s="487">
        <v>0.33</v>
      </c>
    </row>
    <row r="5340" spans="1:10" x14ac:dyDescent="0.25">
      <c r="A5340" s="487">
        <v>90441</v>
      </c>
      <c r="B5340" s="6" t="s">
        <v>12926</v>
      </c>
      <c r="C5340" s="6" t="s">
        <v>40</v>
      </c>
      <c r="D5340" s="6" t="s">
        <v>108</v>
      </c>
      <c r="E5340" s="487">
        <v>43.26</v>
      </c>
      <c r="F5340" s="487">
        <v>35.01</v>
      </c>
      <c r="G5340" s="487">
        <v>6.44</v>
      </c>
      <c r="H5340" s="487">
        <v>1.33</v>
      </c>
      <c r="I5340" s="487">
        <v>0</v>
      </c>
      <c r="J5340" s="487">
        <v>0.48</v>
      </c>
    </row>
    <row r="5341" spans="1:10" x14ac:dyDescent="0.25">
      <c r="A5341" s="487">
        <v>90443</v>
      </c>
      <c r="B5341" s="6" t="s">
        <v>12927</v>
      </c>
      <c r="C5341" s="6" t="s">
        <v>79</v>
      </c>
      <c r="D5341" s="6" t="s">
        <v>108</v>
      </c>
      <c r="E5341" s="487">
        <v>8.2799999999999994</v>
      </c>
      <c r="F5341" s="487">
        <v>6.88</v>
      </c>
      <c r="G5341" s="487">
        <v>1.4</v>
      </c>
      <c r="H5341" s="487">
        <v>0</v>
      </c>
      <c r="I5341" s="487">
        <v>0</v>
      </c>
      <c r="J5341" s="487">
        <v>0</v>
      </c>
    </row>
    <row r="5342" spans="1:10" x14ac:dyDescent="0.25">
      <c r="A5342" s="487">
        <v>90444</v>
      </c>
      <c r="B5342" s="6" t="s">
        <v>12928</v>
      </c>
      <c r="C5342" s="6" t="s">
        <v>79</v>
      </c>
      <c r="D5342" s="6" t="s">
        <v>108</v>
      </c>
      <c r="E5342" s="487">
        <v>15.42</v>
      </c>
      <c r="F5342" s="487">
        <v>12.85</v>
      </c>
      <c r="G5342" s="487">
        <v>2.2200000000000002</v>
      </c>
      <c r="H5342" s="487">
        <v>0.26</v>
      </c>
      <c r="I5342" s="487">
        <v>0</v>
      </c>
      <c r="J5342" s="487">
        <v>0.09</v>
      </c>
    </row>
    <row r="5343" spans="1:10" x14ac:dyDescent="0.25">
      <c r="A5343" s="487">
        <v>90445</v>
      </c>
      <c r="B5343" s="6" t="s">
        <v>12929</v>
      </c>
      <c r="C5343" s="6" t="s">
        <v>79</v>
      </c>
      <c r="D5343" s="6" t="s">
        <v>108</v>
      </c>
      <c r="E5343" s="487">
        <v>20.45</v>
      </c>
      <c r="F5343" s="487">
        <v>17.03</v>
      </c>
      <c r="G5343" s="487">
        <v>2.96</v>
      </c>
      <c r="H5343" s="487">
        <v>0.34</v>
      </c>
      <c r="I5343" s="487">
        <v>0</v>
      </c>
      <c r="J5343" s="487">
        <v>0.12</v>
      </c>
    </row>
    <row r="5344" spans="1:10" x14ac:dyDescent="0.25">
      <c r="A5344" s="487">
        <v>90446</v>
      </c>
      <c r="B5344" s="6" t="s">
        <v>12930</v>
      </c>
      <c r="C5344" s="6" t="s">
        <v>79</v>
      </c>
      <c r="D5344" s="6" t="s">
        <v>108</v>
      </c>
      <c r="E5344" s="487">
        <v>27.16</v>
      </c>
      <c r="F5344" s="487">
        <v>22.58</v>
      </c>
      <c r="G5344" s="487">
        <v>3.96</v>
      </c>
      <c r="H5344" s="487">
        <v>0.45</v>
      </c>
      <c r="I5344" s="487">
        <v>0</v>
      </c>
      <c r="J5344" s="487">
        <v>0.17</v>
      </c>
    </row>
    <row r="5345" spans="1:10" x14ac:dyDescent="0.25">
      <c r="A5345" s="487">
        <v>90447</v>
      </c>
      <c r="B5345" s="6" t="s">
        <v>12931</v>
      </c>
      <c r="C5345" s="6" t="s">
        <v>79</v>
      </c>
      <c r="D5345" s="6" t="s">
        <v>108</v>
      </c>
      <c r="E5345" s="487">
        <v>8.34</v>
      </c>
      <c r="F5345" s="487">
        <v>6.74</v>
      </c>
      <c r="G5345" s="487">
        <v>1.6</v>
      </c>
      <c r="H5345" s="487">
        <v>0</v>
      </c>
      <c r="I5345" s="487">
        <v>0</v>
      </c>
      <c r="J5345" s="487">
        <v>0</v>
      </c>
    </row>
    <row r="5346" spans="1:10" x14ac:dyDescent="0.25">
      <c r="A5346" s="487">
        <v>90451</v>
      </c>
      <c r="B5346" s="6" t="s">
        <v>12932</v>
      </c>
      <c r="C5346" s="6" t="s">
        <v>40</v>
      </c>
      <c r="D5346" s="6" t="s">
        <v>108</v>
      </c>
      <c r="E5346" s="487">
        <v>7.53</v>
      </c>
      <c r="F5346" s="487">
        <v>3.56</v>
      </c>
      <c r="G5346" s="487">
        <v>3.97</v>
      </c>
      <c r="H5346" s="487">
        <v>0</v>
      </c>
      <c r="I5346" s="487">
        <v>0</v>
      </c>
      <c r="J5346" s="487">
        <v>0</v>
      </c>
    </row>
    <row r="5347" spans="1:10" x14ac:dyDescent="0.25">
      <c r="A5347" s="487">
        <v>90452</v>
      </c>
      <c r="B5347" s="6" t="s">
        <v>12933</v>
      </c>
      <c r="C5347" s="6" t="s">
        <v>40</v>
      </c>
      <c r="D5347" s="6" t="s">
        <v>108</v>
      </c>
      <c r="E5347" s="487">
        <v>34.49</v>
      </c>
      <c r="F5347" s="487">
        <v>6.19</v>
      </c>
      <c r="G5347" s="487">
        <v>28.3</v>
      </c>
      <c r="H5347" s="487">
        <v>0</v>
      </c>
      <c r="I5347" s="487">
        <v>0</v>
      </c>
      <c r="J5347" s="487">
        <v>0</v>
      </c>
    </row>
    <row r="5348" spans="1:10" x14ac:dyDescent="0.25">
      <c r="A5348" s="487">
        <v>90453</v>
      </c>
      <c r="B5348" s="6" t="s">
        <v>12934</v>
      </c>
      <c r="C5348" s="6" t="s">
        <v>40</v>
      </c>
      <c r="D5348" s="6" t="s">
        <v>108</v>
      </c>
      <c r="E5348" s="487">
        <v>4.1399999999999997</v>
      </c>
      <c r="F5348" s="487">
        <v>2.0099999999999998</v>
      </c>
      <c r="G5348" s="487">
        <v>2.13</v>
      </c>
      <c r="H5348" s="487">
        <v>0</v>
      </c>
      <c r="I5348" s="487">
        <v>0</v>
      </c>
      <c r="J5348" s="487">
        <v>0</v>
      </c>
    </row>
    <row r="5349" spans="1:10" x14ac:dyDescent="0.25">
      <c r="A5349" s="487">
        <v>90454</v>
      </c>
      <c r="B5349" s="6" t="s">
        <v>12935</v>
      </c>
      <c r="C5349" s="6" t="s">
        <v>40</v>
      </c>
      <c r="D5349" s="6" t="s">
        <v>108</v>
      </c>
      <c r="E5349" s="487">
        <v>6.72</v>
      </c>
      <c r="F5349" s="487">
        <v>3.05</v>
      </c>
      <c r="G5349" s="487">
        <v>3.67</v>
      </c>
      <c r="H5349" s="487">
        <v>0</v>
      </c>
      <c r="I5349" s="487">
        <v>0</v>
      </c>
      <c r="J5349" s="487">
        <v>0</v>
      </c>
    </row>
    <row r="5350" spans="1:10" x14ac:dyDescent="0.25">
      <c r="A5350" s="487">
        <v>90455</v>
      </c>
      <c r="B5350" s="6" t="s">
        <v>12936</v>
      </c>
      <c r="C5350" s="6" t="s">
        <v>40</v>
      </c>
      <c r="D5350" s="6" t="s">
        <v>108</v>
      </c>
      <c r="E5350" s="487">
        <v>8.56</v>
      </c>
      <c r="F5350" s="487">
        <v>4.46</v>
      </c>
      <c r="G5350" s="487">
        <v>4.0999999999999996</v>
      </c>
      <c r="H5350" s="487">
        <v>0</v>
      </c>
      <c r="I5350" s="487">
        <v>0</v>
      </c>
      <c r="J5350" s="487">
        <v>0</v>
      </c>
    </row>
    <row r="5351" spans="1:10" x14ac:dyDescent="0.25">
      <c r="A5351" s="487">
        <v>90456</v>
      </c>
      <c r="B5351" s="6" t="s">
        <v>12937</v>
      </c>
      <c r="C5351" s="6" t="s">
        <v>40</v>
      </c>
      <c r="D5351" s="6" t="s">
        <v>108</v>
      </c>
      <c r="E5351" s="487">
        <v>5.52</v>
      </c>
      <c r="F5351" s="487">
        <v>4.4800000000000004</v>
      </c>
      <c r="G5351" s="487">
        <v>1.04</v>
      </c>
      <c r="H5351" s="487">
        <v>0</v>
      </c>
      <c r="I5351" s="487">
        <v>0</v>
      </c>
      <c r="J5351" s="487">
        <v>0</v>
      </c>
    </row>
    <row r="5352" spans="1:10" x14ac:dyDescent="0.25">
      <c r="A5352" s="487">
        <v>90457</v>
      </c>
      <c r="B5352" s="6" t="s">
        <v>12938</v>
      </c>
      <c r="C5352" s="6" t="s">
        <v>40</v>
      </c>
      <c r="D5352" s="6" t="s">
        <v>108</v>
      </c>
      <c r="E5352" s="487">
        <v>12.61</v>
      </c>
      <c r="F5352" s="487">
        <v>10.15</v>
      </c>
      <c r="G5352" s="487">
        <v>2.46</v>
      </c>
      <c r="H5352" s="487">
        <v>0</v>
      </c>
      <c r="I5352" s="487">
        <v>0</v>
      </c>
      <c r="J5352" s="487">
        <v>0</v>
      </c>
    </row>
    <row r="5353" spans="1:10" x14ac:dyDescent="0.25">
      <c r="A5353" s="487">
        <v>90458</v>
      </c>
      <c r="B5353" s="6" t="s">
        <v>12939</v>
      </c>
      <c r="C5353" s="6" t="s">
        <v>40</v>
      </c>
      <c r="D5353" s="6" t="s">
        <v>108</v>
      </c>
      <c r="E5353" s="487">
        <v>35.96</v>
      </c>
      <c r="F5353" s="487">
        <v>28.86</v>
      </c>
      <c r="G5353" s="487">
        <v>7.1</v>
      </c>
      <c r="H5353" s="487">
        <v>0</v>
      </c>
      <c r="I5353" s="487">
        <v>0</v>
      </c>
      <c r="J5353" s="487">
        <v>0</v>
      </c>
    </row>
    <row r="5354" spans="1:10" x14ac:dyDescent="0.25">
      <c r="A5354" s="487">
        <v>90459</v>
      </c>
      <c r="B5354" s="6" t="s">
        <v>12940</v>
      </c>
      <c r="C5354" s="6" t="s">
        <v>40</v>
      </c>
      <c r="D5354" s="6" t="s">
        <v>108</v>
      </c>
      <c r="E5354" s="487">
        <v>50.58</v>
      </c>
      <c r="F5354" s="487">
        <v>41.76</v>
      </c>
      <c r="G5354" s="487">
        <v>8.82</v>
      </c>
      <c r="H5354" s="487">
        <v>0</v>
      </c>
      <c r="I5354" s="487">
        <v>0</v>
      </c>
      <c r="J5354" s="487">
        <v>0</v>
      </c>
    </row>
    <row r="5355" spans="1:10" x14ac:dyDescent="0.25">
      <c r="A5355" s="487">
        <v>90460</v>
      </c>
      <c r="B5355" s="6" t="s">
        <v>12941</v>
      </c>
      <c r="C5355" s="6" t="s">
        <v>79</v>
      </c>
      <c r="D5355" s="6" t="s">
        <v>437</v>
      </c>
      <c r="E5355" s="487">
        <v>27.79</v>
      </c>
      <c r="F5355" s="487">
        <v>7.33</v>
      </c>
      <c r="G5355" s="487">
        <v>20.46</v>
      </c>
      <c r="H5355" s="487">
        <v>0</v>
      </c>
      <c r="I5355" s="487">
        <v>0</v>
      </c>
      <c r="J5355" s="487">
        <v>0</v>
      </c>
    </row>
    <row r="5356" spans="1:10" x14ac:dyDescent="0.25">
      <c r="A5356" s="487">
        <v>90461</v>
      </c>
      <c r="B5356" s="6" t="s">
        <v>12942</v>
      </c>
      <c r="C5356" s="6" t="s">
        <v>79</v>
      </c>
      <c r="D5356" s="6" t="s">
        <v>437</v>
      </c>
      <c r="E5356" s="487">
        <v>20.49</v>
      </c>
      <c r="F5356" s="487">
        <v>8.49</v>
      </c>
      <c r="G5356" s="487">
        <v>12</v>
      </c>
      <c r="H5356" s="487">
        <v>0</v>
      </c>
      <c r="I5356" s="487">
        <v>0</v>
      </c>
      <c r="J5356" s="487">
        <v>0</v>
      </c>
    </row>
    <row r="5357" spans="1:10" x14ac:dyDescent="0.25">
      <c r="A5357" s="487">
        <v>90462</v>
      </c>
      <c r="B5357" s="6" t="s">
        <v>12943</v>
      </c>
      <c r="C5357" s="6" t="s">
        <v>79</v>
      </c>
      <c r="D5357" s="6" t="s">
        <v>437</v>
      </c>
      <c r="E5357" s="487">
        <v>4.91</v>
      </c>
      <c r="F5357" s="487">
        <v>1.31</v>
      </c>
      <c r="G5357" s="487">
        <v>3.6</v>
      </c>
      <c r="H5357" s="487">
        <v>0</v>
      </c>
      <c r="I5357" s="487">
        <v>0</v>
      </c>
      <c r="J5357" s="487">
        <v>0</v>
      </c>
    </row>
    <row r="5358" spans="1:10" x14ac:dyDescent="0.25">
      <c r="A5358" s="487">
        <v>90463</v>
      </c>
      <c r="B5358" s="6" t="s">
        <v>12944</v>
      </c>
      <c r="C5358" s="6" t="s">
        <v>79</v>
      </c>
      <c r="D5358" s="6" t="s">
        <v>437</v>
      </c>
      <c r="E5358" s="487">
        <v>4.13</v>
      </c>
      <c r="F5358" s="487">
        <v>1.52</v>
      </c>
      <c r="G5358" s="487">
        <v>2.61</v>
      </c>
      <c r="H5358" s="487">
        <v>0</v>
      </c>
      <c r="I5358" s="487">
        <v>0</v>
      </c>
      <c r="J5358" s="487">
        <v>0</v>
      </c>
    </row>
    <row r="5359" spans="1:10" x14ac:dyDescent="0.25">
      <c r="A5359" s="487">
        <v>90466</v>
      </c>
      <c r="B5359" s="6" t="s">
        <v>12945</v>
      </c>
      <c r="C5359" s="6" t="s">
        <v>79</v>
      </c>
      <c r="D5359" s="6" t="s">
        <v>108</v>
      </c>
      <c r="E5359" s="487">
        <v>15.8</v>
      </c>
      <c r="F5359" s="487">
        <v>11.02</v>
      </c>
      <c r="G5359" s="487">
        <v>4.78</v>
      </c>
      <c r="H5359" s="487">
        <v>0</v>
      </c>
      <c r="I5359" s="487">
        <v>0</v>
      </c>
      <c r="J5359" s="487">
        <v>0</v>
      </c>
    </row>
    <row r="5360" spans="1:10" x14ac:dyDescent="0.25">
      <c r="A5360" s="487">
        <v>90467</v>
      </c>
      <c r="B5360" s="6" t="s">
        <v>12946</v>
      </c>
      <c r="C5360" s="6" t="s">
        <v>79</v>
      </c>
      <c r="D5360" s="6" t="s">
        <v>108</v>
      </c>
      <c r="E5360" s="487">
        <v>23.75</v>
      </c>
      <c r="F5360" s="487">
        <v>16.43</v>
      </c>
      <c r="G5360" s="487">
        <v>7.32</v>
      </c>
      <c r="H5360" s="487">
        <v>0</v>
      </c>
      <c r="I5360" s="487">
        <v>0</v>
      </c>
      <c r="J5360" s="487">
        <v>0</v>
      </c>
    </row>
    <row r="5361" spans="1:10" x14ac:dyDescent="0.25">
      <c r="A5361" s="487">
        <v>90468</v>
      </c>
      <c r="B5361" s="6" t="s">
        <v>12947</v>
      </c>
      <c r="C5361" s="6" t="s">
        <v>79</v>
      </c>
      <c r="D5361" s="6" t="s">
        <v>108</v>
      </c>
      <c r="E5361" s="487">
        <v>7.74</v>
      </c>
      <c r="F5361" s="487">
        <v>4.3499999999999996</v>
      </c>
      <c r="G5361" s="487">
        <v>3.39</v>
      </c>
      <c r="H5361" s="487">
        <v>0</v>
      </c>
      <c r="I5361" s="487">
        <v>0</v>
      </c>
      <c r="J5361" s="487">
        <v>0</v>
      </c>
    </row>
    <row r="5362" spans="1:10" x14ac:dyDescent="0.25">
      <c r="A5362" s="487">
        <v>90469</v>
      </c>
      <c r="B5362" s="6" t="s">
        <v>12948</v>
      </c>
      <c r="C5362" s="6" t="s">
        <v>79</v>
      </c>
      <c r="D5362" s="6" t="s">
        <v>108</v>
      </c>
      <c r="E5362" s="487">
        <v>11.75</v>
      </c>
      <c r="F5362" s="487">
        <v>6.51</v>
      </c>
      <c r="G5362" s="487">
        <v>5.24</v>
      </c>
      <c r="H5362" s="487">
        <v>0</v>
      </c>
      <c r="I5362" s="487">
        <v>0</v>
      </c>
      <c r="J5362" s="487">
        <v>0</v>
      </c>
    </row>
    <row r="5363" spans="1:10" x14ac:dyDescent="0.25">
      <c r="A5363" s="487">
        <v>90470</v>
      </c>
      <c r="B5363" s="6" t="s">
        <v>12949</v>
      </c>
      <c r="C5363" s="6" t="s">
        <v>79</v>
      </c>
      <c r="D5363" s="6" t="s">
        <v>108</v>
      </c>
      <c r="E5363" s="487">
        <v>15.6</v>
      </c>
      <c r="F5363" s="487">
        <v>8.2799999999999994</v>
      </c>
      <c r="G5363" s="487">
        <v>7.32</v>
      </c>
      <c r="H5363" s="487">
        <v>0</v>
      </c>
      <c r="I5363" s="487">
        <v>0</v>
      </c>
      <c r="J5363" s="487">
        <v>0</v>
      </c>
    </row>
    <row r="5364" spans="1:10" x14ac:dyDescent="0.25">
      <c r="A5364" s="487">
        <v>91166</v>
      </c>
      <c r="B5364" s="6" t="s">
        <v>12950</v>
      </c>
      <c r="C5364" s="6" t="s">
        <v>79</v>
      </c>
      <c r="D5364" s="6" t="s">
        <v>437</v>
      </c>
      <c r="E5364" s="487">
        <v>4.3600000000000003</v>
      </c>
      <c r="F5364" s="487">
        <v>1.6</v>
      </c>
      <c r="G5364" s="487">
        <v>2.76</v>
      </c>
      <c r="H5364" s="487">
        <v>0</v>
      </c>
      <c r="I5364" s="487">
        <v>0</v>
      </c>
      <c r="J5364" s="487">
        <v>0</v>
      </c>
    </row>
    <row r="5365" spans="1:10" x14ac:dyDescent="0.25">
      <c r="A5365" s="487">
        <v>91167</v>
      </c>
      <c r="B5365" s="6" t="s">
        <v>12951</v>
      </c>
      <c r="C5365" s="6" t="s">
        <v>79</v>
      </c>
      <c r="D5365" s="6" t="s">
        <v>108</v>
      </c>
      <c r="E5365" s="487">
        <v>11.25</v>
      </c>
      <c r="F5365" s="487">
        <v>5.95</v>
      </c>
      <c r="G5365" s="487">
        <v>5.3</v>
      </c>
      <c r="H5365" s="487">
        <v>0</v>
      </c>
      <c r="I5365" s="487">
        <v>0</v>
      </c>
      <c r="J5365" s="487">
        <v>0</v>
      </c>
    </row>
    <row r="5366" spans="1:10" x14ac:dyDescent="0.25">
      <c r="A5366" s="487">
        <v>91170</v>
      </c>
      <c r="B5366" s="6" t="s">
        <v>12952</v>
      </c>
      <c r="C5366" s="6" t="s">
        <v>79</v>
      </c>
      <c r="D5366" s="6" t="s">
        <v>108</v>
      </c>
      <c r="E5366" s="487">
        <v>11.25</v>
      </c>
      <c r="F5366" s="487">
        <v>5.95</v>
      </c>
      <c r="G5366" s="487">
        <v>5.3</v>
      </c>
      <c r="H5366" s="487">
        <v>0</v>
      </c>
      <c r="I5366" s="487">
        <v>0</v>
      </c>
      <c r="J5366" s="487">
        <v>0</v>
      </c>
    </row>
    <row r="5367" spans="1:10" x14ac:dyDescent="0.25">
      <c r="A5367" s="487">
        <v>91171</v>
      </c>
      <c r="B5367" s="6" t="s">
        <v>12953</v>
      </c>
      <c r="C5367" s="6" t="s">
        <v>79</v>
      </c>
      <c r="D5367" s="6" t="s">
        <v>108</v>
      </c>
      <c r="E5367" s="487">
        <v>18.489999999999998</v>
      </c>
      <c r="F5367" s="487">
        <v>8.8000000000000007</v>
      </c>
      <c r="G5367" s="487">
        <v>9.69</v>
      </c>
      <c r="H5367" s="487">
        <v>0</v>
      </c>
      <c r="I5367" s="487">
        <v>0</v>
      </c>
      <c r="J5367" s="487">
        <v>0</v>
      </c>
    </row>
    <row r="5368" spans="1:10" x14ac:dyDescent="0.25">
      <c r="A5368" s="487">
        <v>91172</v>
      </c>
      <c r="B5368" s="6" t="s">
        <v>12954</v>
      </c>
      <c r="C5368" s="6" t="s">
        <v>79</v>
      </c>
      <c r="D5368" s="6" t="s">
        <v>108</v>
      </c>
      <c r="E5368" s="487">
        <v>21.34</v>
      </c>
      <c r="F5368" s="487">
        <v>10</v>
      </c>
      <c r="G5368" s="487">
        <v>11.34</v>
      </c>
      <c r="H5368" s="487">
        <v>0</v>
      </c>
      <c r="I5368" s="487">
        <v>0</v>
      </c>
      <c r="J5368" s="487">
        <v>0</v>
      </c>
    </row>
    <row r="5369" spans="1:10" x14ac:dyDescent="0.25">
      <c r="A5369" s="487">
        <v>91173</v>
      </c>
      <c r="B5369" s="6" t="s">
        <v>12955</v>
      </c>
      <c r="C5369" s="6" t="s">
        <v>79</v>
      </c>
      <c r="D5369" s="6" t="s">
        <v>108</v>
      </c>
      <c r="E5369" s="487">
        <v>4.1900000000000004</v>
      </c>
      <c r="F5369" s="487">
        <v>2.23</v>
      </c>
      <c r="G5369" s="487">
        <v>1.96</v>
      </c>
      <c r="H5369" s="487">
        <v>0</v>
      </c>
      <c r="I5369" s="487">
        <v>0</v>
      </c>
      <c r="J5369" s="487">
        <v>0</v>
      </c>
    </row>
    <row r="5370" spans="1:10" x14ac:dyDescent="0.25">
      <c r="A5370" s="487">
        <v>91174</v>
      </c>
      <c r="B5370" s="6" t="s">
        <v>12956</v>
      </c>
      <c r="C5370" s="6" t="s">
        <v>79</v>
      </c>
      <c r="D5370" s="6" t="s">
        <v>108</v>
      </c>
      <c r="E5370" s="487">
        <v>7.39</v>
      </c>
      <c r="F5370" s="487">
        <v>3.54</v>
      </c>
      <c r="G5370" s="487">
        <v>3.85</v>
      </c>
      <c r="H5370" s="487">
        <v>0</v>
      </c>
      <c r="I5370" s="487">
        <v>0</v>
      </c>
      <c r="J5370" s="487">
        <v>0</v>
      </c>
    </row>
    <row r="5371" spans="1:10" x14ac:dyDescent="0.25">
      <c r="A5371" s="487">
        <v>91175</v>
      </c>
      <c r="B5371" s="6" t="s">
        <v>12957</v>
      </c>
      <c r="C5371" s="6" t="s">
        <v>79</v>
      </c>
      <c r="D5371" s="6" t="s">
        <v>108</v>
      </c>
      <c r="E5371" s="487">
        <v>11.52</v>
      </c>
      <c r="F5371" s="487">
        <v>5.41</v>
      </c>
      <c r="G5371" s="487">
        <v>6.11</v>
      </c>
      <c r="H5371" s="487">
        <v>0</v>
      </c>
      <c r="I5371" s="487">
        <v>0</v>
      </c>
      <c r="J5371" s="487">
        <v>0</v>
      </c>
    </row>
    <row r="5372" spans="1:10" x14ac:dyDescent="0.25">
      <c r="A5372" s="487">
        <v>91176</v>
      </c>
      <c r="B5372" s="6" t="s">
        <v>12958</v>
      </c>
      <c r="C5372" s="6" t="s">
        <v>79</v>
      </c>
      <c r="D5372" s="6" t="s">
        <v>437</v>
      </c>
      <c r="E5372" s="487">
        <v>18.850000000000001</v>
      </c>
      <c r="F5372" s="487">
        <v>7.79</v>
      </c>
      <c r="G5372" s="487">
        <v>11.06</v>
      </c>
      <c r="H5372" s="487">
        <v>0</v>
      </c>
      <c r="I5372" s="487">
        <v>0</v>
      </c>
      <c r="J5372" s="487">
        <v>0</v>
      </c>
    </row>
    <row r="5373" spans="1:10" x14ac:dyDescent="0.25">
      <c r="A5373" s="487">
        <v>91179</v>
      </c>
      <c r="B5373" s="6" t="s">
        <v>12959</v>
      </c>
      <c r="C5373" s="6" t="s">
        <v>79</v>
      </c>
      <c r="D5373" s="6" t="s">
        <v>437</v>
      </c>
      <c r="E5373" s="487">
        <v>18.850000000000001</v>
      </c>
      <c r="F5373" s="487">
        <v>7.79</v>
      </c>
      <c r="G5373" s="487">
        <v>11.06</v>
      </c>
      <c r="H5373" s="487">
        <v>0</v>
      </c>
      <c r="I5373" s="487">
        <v>0</v>
      </c>
      <c r="J5373" s="487">
        <v>0</v>
      </c>
    </row>
    <row r="5374" spans="1:10" x14ac:dyDescent="0.25">
      <c r="A5374" s="487">
        <v>91180</v>
      </c>
      <c r="B5374" s="6" t="s">
        <v>12960</v>
      </c>
      <c r="C5374" s="6" t="s">
        <v>79</v>
      </c>
      <c r="D5374" s="6" t="s">
        <v>437</v>
      </c>
      <c r="E5374" s="487">
        <v>25.22</v>
      </c>
      <c r="F5374" s="487">
        <v>10.56</v>
      </c>
      <c r="G5374" s="487">
        <v>14.66</v>
      </c>
      <c r="H5374" s="487">
        <v>0</v>
      </c>
      <c r="I5374" s="487">
        <v>0</v>
      </c>
      <c r="J5374" s="487">
        <v>0</v>
      </c>
    </row>
    <row r="5375" spans="1:10" x14ac:dyDescent="0.25">
      <c r="A5375" s="487">
        <v>91181</v>
      </c>
      <c r="B5375" s="6" t="s">
        <v>12961</v>
      </c>
      <c r="C5375" s="6" t="s">
        <v>79</v>
      </c>
      <c r="D5375" s="6" t="s">
        <v>437</v>
      </c>
      <c r="E5375" s="487">
        <v>26.51</v>
      </c>
      <c r="F5375" s="487">
        <v>11.29</v>
      </c>
      <c r="G5375" s="487">
        <v>15.22</v>
      </c>
      <c r="H5375" s="487">
        <v>0</v>
      </c>
      <c r="I5375" s="487">
        <v>0</v>
      </c>
      <c r="J5375" s="487">
        <v>0</v>
      </c>
    </row>
    <row r="5376" spans="1:10" x14ac:dyDescent="0.25">
      <c r="A5376" s="487">
        <v>91182</v>
      </c>
      <c r="B5376" s="6" t="s">
        <v>12962</v>
      </c>
      <c r="C5376" s="6" t="s">
        <v>79</v>
      </c>
      <c r="D5376" s="6" t="s">
        <v>437</v>
      </c>
      <c r="E5376" s="487">
        <v>25.65</v>
      </c>
      <c r="F5376" s="487">
        <v>18.36</v>
      </c>
      <c r="G5376" s="487">
        <v>7.29</v>
      </c>
      <c r="H5376" s="487">
        <v>0</v>
      </c>
      <c r="I5376" s="487">
        <v>0</v>
      </c>
      <c r="J5376" s="487">
        <v>0</v>
      </c>
    </row>
    <row r="5377" spans="1:10" x14ac:dyDescent="0.25">
      <c r="A5377" s="487">
        <v>91185</v>
      </c>
      <c r="B5377" s="6" t="s">
        <v>12963</v>
      </c>
      <c r="C5377" s="6" t="s">
        <v>79</v>
      </c>
      <c r="D5377" s="6" t="s">
        <v>437</v>
      </c>
      <c r="E5377" s="487">
        <v>25.65</v>
      </c>
      <c r="F5377" s="487">
        <v>18.36</v>
      </c>
      <c r="G5377" s="487">
        <v>7.29</v>
      </c>
      <c r="H5377" s="487">
        <v>0</v>
      </c>
      <c r="I5377" s="487">
        <v>0</v>
      </c>
      <c r="J5377" s="487">
        <v>0</v>
      </c>
    </row>
    <row r="5378" spans="1:10" x14ac:dyDescent="0.25">
      <c r="A5378" s="487">
        <v>91186</v>
      </c>
      <c r="B5378" s="6" t="s">
        <v>12964</v>
      </c>
      <c r="C5378" s="6" t="s">
        <v>79</v>
      </c>
      <c r="D5378" s="6" t="s">
        <v>437</v>
      </c>
      <c r="E5378" s="487">
        <v>28.2</v>
      </c>
      <c r="F5378" s="487">
        <v>20.41</v>
      </c>
      <c r="G5378" s="487">
        <v>7.79</v>
      </c>
      <c r="H5378" s="487">
        <v>0</v>
      </c>
      <c r="I5378" s="487">
        <v>0</v>
      </c>
      <c r="J5378" s="487">
        <v>0</v>
      </c>
    </row>
    <row r="5379" spans="1:10" x14ac:dyDescent="0.25">
      <c r="A5379" s="487">
        <v>91187</v>
      </c>
      <c r="B5379" s="6" t="s">
        <v>12965</v>
      </c>
      <c r="C5379" s="6" t="s">
        <v>79</v>
      </c>
      <c r="D5379" s="6" t="s">
        <v>437</v>
      </c>
      <c r="E5379" s="487">
        <v>25.31</v>
      </c>
      <c r="F5379" s="487">
        <v>18.59</v>
      </c>
      <c r="G5379" s="487">
        <v>6.72</v>
      </c>
      <c r="H5379" s="487">
        <v>0</v>
      </c>
      <c r="I5379" s="487">
        <v>0</v>
      </c>
      <c r="J5379" s="487">
        <v>0</v>
      </c>
    </row>
    <row r="5380" spans="1:10" x14ac:dyDescent="0.25">
      <c r="A5380" s="487">
        <v>91188</v>
      </c>
      <c r="B5380" s="6" t="s">
        <v>12966</v>
      </c>
      <c r="C5380" s="6" t="s">
        <v>40</v>
      </c>
      <c r="D5380" s="6" t="s">
        <v>437</v>
      </c>
      <c r="E5380" s="487">
        <v>13.99</v>
      </c>
      <c r="F5380" s="487">
        <v>8.39</v>
      </c>
      <c r="G5380" s="487">
        <v>5.25</v>
      </c>
      <c r="H5380" s="487">
        <v>0.35</v>
      </c>
      <c r="I5380" s="487">
        <v>0</v>
      </c>
      <c r="J5380" s="487">
        <v>0</v>
      </c>
    </row>
    <row r="5381" spans="1:10" x14ac:dyDescent="0.25">
      <c r="A5381" s="487">
        <v>91189</v>
      </c>
      <c r="B5381" s="6" t="s">
        <v>12967</v>
      </c>
      <c r="C5381" s="6" t="s">
        <v>40</v>
      </c>
      <c r="D5381" s="6" t="s">
        <v>437</v>
      </c>
      <c r="E5381" s="487">
        <v>77.47</v>
      </c>
      <c r="F5381" s="487">
        <v>34.58</v>
      </c>
      <c r="G5381" s="487">
        <v>40.43</v>
      </c>
      <c r="H5381" s="487">
        <v>2.46</v>
      </c>
      <c r="I5381" s="487">
        <v>0</v>
      </c>
      <c r="J5381" s="487">
        <v>0</v>
      </c>
    </row>
    <row r="5382" spans="1:10" x14ac:dyDescent="0.25">
      <c r="A5382" s="487">
        <v>91190</v>
      </c>
      <c r="B5382" s="6" t="s">
        <v>12968</v>
      </c>
      <c r="C5382" s="6" t="s">
        <v>40</v>
      </c>
      <c r="D5382" s="6" t="s">
        <v>108</v>
      </c>
      <c r="E5382" s="487">
        <v>10.81</v>
      </c>
      <c r="F5382" s="487">
        <v>6.51</v>
      </c>
      <c r="G5382" s="487">
        <v>4.3</v>
      </c>
      <c r="H5382" s="487">
        <v>0</v>
      </c>
      <c r="I5382" s="487">
        <v>0</v>
      </c>
      <c r="J5382" s="487">
        <v>0</v>
      </c>
    </row>
    <row r="5383" spans="1:10" x14ac:dyDescent="0.25">
      <c r="A5383" s="487">
        <v>91191</v>
      </c>
      <c r="B5383" s="6" t="s">
        <v>12969</v>
      </c>
      <c r="C5383" s="6" t="s">
        <v>40</v>
      </c>
      <c r="D5383" s="6" t="s">
        <v>108</v>
      </c>
      <c r="E5383" s="487">
        <v>14.91</v>
      </c>
      <c r="F5383" s="487">
        <v>7.63</v>
      </c>
      <c r="G5383" s="487">
        <v>7.28</v>
      </c>
      <c r="H5383" s="487">
        <v>0</v>
      </c>
      <c r="I5383" s="487">
        <v>0</v>
      </c>
      <c r="J5383" s="487">
        <v>0</v>
      </c>
    </row>
    <row r="5384" spans="1:10" x14ac:dyDescent="0.25">
      <c r="A5384" s="487">
        <v>91192</v>
      </c>
      <c r="B5384" s="6" t="s">
        <v>12970</v>
      </c>
      <c r="C5384" s="6" t="s">
        <v>40</v>
      </c>
      <c r="D5384" s="6" t="s">
        <v>108</v>
      </c>
      <c r="E5384" s="487">
        <v>22.22</v>
      </c>
      <c r="F5384" s="487">
        <v>9.6199999999999992</v>
      </c>
      <c r="G5384" s="487">
        <v>12.6</v>
      </c>
      <c r="H5384" s="487">
        <v>0</v>
      </c>
      <c r="I5384" s="487">
        <v>0</v>
      </c>
      <c r="J5384" s="487">
        <v>0</v>
      </c>
    </row>
    <row r="5385" spans="1:10" x14ac:dyDescent="0.25">
      <c r="A5385" s="487">
        <v>91222</v>
      </c>
      <c r="B5385" s="6" t="s">
        <v>12971</v>
      </c>
      <c r="C5385" s="6" t="s">
        <v>79</v>
      </c>
      <c r="D5385" s="6" t="s">
        <v>108</v>
      </c>
      <c r="E5385" s="487">
        <v>9.1999999999999993</v>
      </c>
      <c r="F5385" s="487">
        <v>7.63</v>
      </c>
      <c r="G5385" s="487">
        <v>1.57</v>
      </c>
      <c r="H5385" s="487">
        <v>0</v>
      </c>
      <c r="I5385" s="487">
        <v>0</v>
      </c>
      <c r="J5385" s="487">
        <v>0</v>
      </c>
    </row>
    <row r="5386" spans="1:10" x14ac:dyDescent="0.25">
      <c r="A5386" s="487">
        <v>94480</v>
      </c>
      <c r="B5386" s="6" t="s">
        <v>3413</v>
      </c>
      <c r="C5386" s="6" t="s">
        <v>40</v>
      </c>
      <c r="D5386" s="6" t="s">
        <v>108</v>
      </c>
      <c r="E5386" s="488">
        <v>2951.58</v>
      </c>
      <c r="F5386" s="487">
        <v>768.75</v>
      </c>
      <c r="G5386" s="488">
        <v>2182.83</v>
      </c>
      <c r="H5386" s="487">
        <v>0</v>
      </c>
      <c r="I5386" s="487">
        <v>0</v>
      </c>
      <c r="J5386" s="487">
        <v>0</v>
      </c>
    </row>
    <row r="5387" spans="1:10" x14ac:dyDescent="0.25">
      <c r="A5387" s="487">
        <v>94481</v>
      </c>
      <c r="B5387" s="6" t="s">
        <v>3414</v>
      </c>
      <c r="C5387" s="6" t="s">
        <v>40</v>
      </c>
      <c r="D5387" s="6" t="s">
        <v>108</v>
      </c>
      <c r="E5387" s="488">
        <v>2072.2199999999998</v>
      </c>
      <c r="F5387" s="487">
        <v>683.6</v>
      </c>
      <c r="G5387" s="488">
        <v>1388.62</v>
      </c>
      <c r="H5387" s="487">
        <v>0</v>
      </c>
      <c r="I5387" s="487">
        <v>0</v>
      </c>
      <c r="J5387" s="487">
        <v>0</v>
      </c>
    </row>
    <row r="5388" spans="1:10" x14ac:dyDescent="0.25">
      <c r="A5388" s="487">
        <v>94482</v>
      </c>
      <c r="B5388" s="6" t="s">
        <v>3415</v>
      </c>
      <c r="C5388" s="6" t="s">
        <v>40</v>
      </c>
      <c r="D5388" s="6" t="s">
        <v>108</v>
      </c>
      <c r="E5388" s="488">
        <v>1647.37</v>
      </c>
      <c r="F5388" s="487">
        <v>622.42999999999995</v>
      </c>
      <c r="G5388" s="488">
        <v>1024.94</v>
      </c>
      <c r="H5388" s="487">
        <v>0</v>
      </c>
      <c r="I5388" s="487">
        <v>0</v>
      </c>
      <c r="J5388" s="487">
        <v>0</v>
      </c>
    </row>
    <row r="5389" spans="1:10" x14ac:dyDescent="0.25">
      <c r="A5389" s="487">
        <v>94483</v>
      </c>
      <c r="B5389" s="6" t="s">
        <v>3416</v>
      </c>
      <c r="C5389" s="6" t="s">
        <v>40</v>
      </c>
      <c r="D5389" s="6" t="s">
        <v>108</v>
      </c>
      <c r="E5389" s="488">
        <v>1390.71</v>
      </c>
      <c r="F5389" s="487">
        <v>572.1</v>
      </c>
      <c r="G5389" s="487">
        <v>818.61</v>
      </c>
      <c r="H5389" s="487">
        <v>0</v>
      </c>
      <c r="I5389" s="487">
        <v>0</v>
      </c>
      <c r="J5389" s="487">
        <v>0</v>
      </c>
    </row>
    <row r="5390" spans="1:10" x14ac:dyDescent="0.25">
      <c r="A5390" s="487">
        <v>95541</v>
      </c>
      <c r="B5390" s="6" t="s">
        <v>12972</v>
      </c>
      <c r="C5390" s="6" t="s">
        <v>40</v>
      </c>
      <c r="D5390" s="6" t="s">
        <v>108</v>
      </c>
      <c r="E5390" s="487">
        <v>23.91</v>
      </c>
      <c r="F5390" s="487">
        <v>19.32</v>
      </c>
      <c r="G5390" s="487">
        <v>4.59</v>
      </c>
      <c r="H5390" s="487">
        <v>0</v>
      </c>
      <c r="I5390" s="487">
        <v>0</v>
      </c>
      <c r="J5390" s="487">
        <v>0</v>
      </c>
    </row>
    <row r="5391" spans="1:10" x14ac:dyDescent="0.25">
      <c r="A5391" s="487">
        <v>96559</v>
      </c>
      <c r="B5391" s="6" t="s">
        <v>12973</v>
      </c>
      <c r="C5391" s="6" t="s">
        <v>87</v>
      </c>
      <c r="D5391" s="6" t="s">
        <v>437</v>
      </c>
      <c r="E5391" s="487">
        <v>38.83</v>
      </c>
      <c r="F5391" s="487">
        <v>9.07</v>
      </c>
      <c r="G5391" s="487">
        <v>29.76</v>
      </c>
      <c r="H5391" s="487">
        <v>0</v>
      </c>
      <c r="I5391" s="487">
        <v>0</v>
      </c>
      <c r="J5391" s="487">
        <v>0</v>
      </c>
    </row>
    <row r="5392" spans="1:10" x14ac:dyDescent="0.25">
      <c r="A5392" s="487">
        <v>96560</v>
      </c>
      <c r="B5392" s="6" t="s">
        <v>12974</v>
      </c>
      <c r="C5392" s="6" t="s">
        <v>87</v>
      </c>
      <c r="D5392" s="6" t="s">
        <v>437</v>
      </c>
      <c r="E5392" s="487">
        <v>35.97</v>
      </c>
      <c r="F5392" s="487">
        <v>13.14</v>
      </c>
      <c r="G5392" s="487">
        <v>22.83</v>
      </c>
      <c r="H5392" s="487">
        <v>0</v>
      </c>
      <c r="I5392" s="487">
        <v>0</v>
      </c>
      <c r="J5392" s="487">
        <v>0</v>
      </c>
    </row>
    <row r="5393" spans="1:10" x14ac:dyDescent="0.25">
      <c r="A5393" s="487">
        <v>96562</v>
      </c>
      <c r="B5393" s="6" t="s">
        <v>12975</v>
      </c>
      <c r="C5393" s="6" t="s">
        <v>79</v>
      </c>
      <c r="D5393" s="6" t="s">
        <v>437</v>
      </c>
      <c r="E5393" s="487">
        <v>55.27</v>
      </c>
      <c r="F5393" s="487">
        <v>20.65</v>
      </c>
      <c r="G5393" s="487">
        <v>34.619999999999997</v>
      </c>
      <c r="H5393" s="487">
        <v>0</v>
      </c>
      <c r="I5393" s="487">
        <v>0</v>
      </c>
      <c r="J5393" s="487">
        <v>0</v>
      </c>
    </row>
    <row r="5394" spans="1:10" x14ac:dyDescent="0.25">
      <c r="A5394" s="487">
        <v>96563</v>
      </c>
      <c r="B5394" s="6" t="s">
        <v>12976</v>
      </c>
      <c r="C5394" s="6" t="s">
        <v>79</v>
      </c>
      <c r="D5394" s="6" t="s">
        <v>437</v>
      </c>
      <c r="E5394" s="487">
        <v>63.15</v>
      </c>
      <c r="F5394" s="487">
        <v>20.64</v>
      </c>
      <c r="G5394" s="487">
        <v>42.51</v>
      </c>
      <c r="H5394" s="487">
        <v>0</v>
      </c>
      <c r="I5394" s="487">
        <v>0</v>
      </c>
      <c r="J5394" s="487">
        <v>0</v>
      </c>
    </row>
    <row r="5395" spans="1:10" x14ac:dyDescent="0.25">
      <c r="A5395" s="487">
        <v>100128</v>
      </c>
      <c r="B5395" s="6" t="s">
        <v>11231</v>
      </c>
      <c r="C5395" s="6" t="s">
        <v>40</v>
      </c>
      <c r="D5395" s="6" t="s">
        <v>108</v>
      </c>
      <c r="E5395" s="488">
        <v>1783.45</v>
      </c>
      <c r="F5395" s="487">
        <v>24.26</v>
      </c>
      <c r="G5395" s="488">
        <v>1759.19</v>
      </c>
      <c r="H5395" s="487">
        <v>0</v>
      </c>
      <c r="I5395" s="487">
        <v>0</v>
      </c>
      <c r="J5395" s="487">
        <v>0</v>
      </c>
    </row>
    <row r="5396" spans="1:10" x14ac:dyDescent="0.25">
      <c r="A5396" s="487">
        <v>101802</v>
      </c>
      <c r="B5396" s="6" t="s">
        <v>3417</v>
      </c>
      <c r="C5396" s="6" t="s">
        <v>40</v>
      </c>
      <c r="D5396" s="6" t="s">
        <v>437</v>
      </c>
      <c r="E5396" s="488">
        <v>1762.88</v>
      </c>
      <c r="F5396" s="487">
        <v>597.61</v>
      </c>
      <c r="G5396" s="488">
        <v>1153.43</v>
      </c>
      <c r="H5396" s="487">
        <v>10.78</v>
      </c>
      <c r="I5396" s="487">
        <v>0</v>
      </c>
      <c r="J5396" s="487">
        <v>1.06</v>
      </c>
    </row>
    <row r="5397" spans="1:10" x14ac:dyDescent="0.25">
      <c r="A5397" s="487">
        <v>101803</v>
      </c>
      <c r="B5397" s="6" t="s">
        <v>3418</v>
      </c>
      <c r="C5397" s="6" t="s">
        <v>40</v>
      </c>
      <c r="D5397" s="6" t="s">
        <v>437</v>
      </c>
      <c r="E5397" s="488">
        <v>1110.9000000000001</v>
      </c>
      <c r="F5397" s="487">
        <v>415.71</v>
      </c>
      <c r="G5397" s="487">
        <v>688.08</v>
      </c>
      <c r="H5397" s="487">
        <v>6.37</v>
      </c>
      <c r="I5397" s="487">
        <v>0</v>
      </c>
      <c r="J5397" s="487">
        <v>0.74</v>
      </c>
    </row>
    <row r="5398" spans="1:10" x14ac:dyDescent="0.25">
      <c r="A5398" s="487">
        <v>101804</v>
      </c>
      <c r="B5398" s="6" t="s">
        <v>3419</v>
      </c>
      <c r="C5398" s="6" t="s">
        <v>40</v>
      </c>
      <c r="D5398" s="6" t="s">
        <v>437</v>
      </c>
      <c r="E5398" s="488">
        <v>1404.8</v>
      </c>
      <c r="F5398" s="487">
        <v>490.79</v>
      </c>
      <c r="G5398" s="487">
        <v>904.35</v>
      </c>
      <c r="H5398" s="487">
        <v>8.8000000000000007</v>
      </c>
      <c r="I5398" s="487">
        <v>0</v>
      </c>
      <c r="J5398" s="487">
        <v>0.86</v>
      </c>
    </row>
    <row r="5399" spans="1:10" x14ac:dyDescent="0.25">
      <c r="A5399" s="487">
        <v>101805</v>
      </c>
      <c r="B5399" s="6" t="s">
        <v>3420</v>
      </c>
      <c r="C5399" s="6" t="s">
        <v>40</v>
      </c>
      <c r="D5399" s="6" t="s">
        <v>437</v>
      </c>
      <c r="E5399" s="488">
        <v>1786.64</v>
      </c>
      <c r="F5399" s="487">
        <v>625.92999999999995</v>
      </c>
      <c r="G5399" s="488">
        <v>1148.46</v>
      </c>
      <c r="H5399" s="487">
        <v>11.09</v>
      </c>
      <c r="I5399" s="487">
        <v>0</v>
      </c>
      <c r="J5399" s="487">
        <v>1.1599999999999999</v>
      </c>
    </row>
    <row r="5400" spans="1:10" x14ac:dyDescent="0.25">
      <c r="A5400" s="487">
        <v>102111</v>
      </c>
      <c r="B5400" s="6" t="s">
        <v>3421</v>
      </c>
      <c r="C5400" s="6" t="s">
        <v>40</v>
      </c>
      <c r="D5400" s="6" t="s">
        <v>437</v>
      </c>
      <c r="E5400" s="487">
        <v>965.3</v>
      </c>
      <c r="F5400" s="487">
        <v>115.56</v>
      </c>
      <c r="G5400" s="487">
        <v>35.049999999999997</v>
      </c>
      <c r="H5400" s="487">
        <v>814.69</v>
      </c>
      <c r="I5400" s="487">
        <v>0</v>
      </c>
      <c r="J5400" s="487">
        <v>0</v>
      </c>
    </row>
    <row r="5401" spans="1:10" x14ac:dyDescent="0.25">
      <c r="A5401" s="487">
        <v>102112</v>
      </c>
      <c r="B5401" s="6" t="s">
        <v>3422</v>
      </c>
      <c r="C5401" s="6" t="s">
        <v>40</v>
      </c>
      <c r="D5401" s="6" t="s">
        <v>437</v>
      </c>
      <c r="E5401" s="487">
        <v>150.69999999999999</v>
      </c>
      <c r="F5401" s="487">
        <v>115.63</v>
      </c>
      <c r="G5401" s="487">
        <v>35.07</v>
      </c>
      <c r="H5401" s="487">
        <v>0</v>
      </c>
      <c r="I5401" s="487">
        <v>0</v>
      </c>
      <c r="J5401" s="487">
        <v>0</v>
      </c>
    </row>
    <row r="5402" spans="1:10" x14ac:dyDescent="0.25">
      <c r="A5402" s="487">
        <v>102113</v>
      </c>
      <c r="B5402" s="6" t="s">
        <v>3423</v>
      </c>
      <c r="C5402" s="6" t="s">
        <v>40</v>
      </c>
      <c r="D5402" s="6" t="s">
        <v>437</v>
      </c>
      <c r="E5402" s="488">
        <v>1527.66</v>
      </c>
      <c r="F5402" s="487">
        <v>118.68</v>
      </c>
      <c r="G5402" s="487">
        <v>35.729999999999997</v>
      </c>
      <c r="H5402" s="488">
        <v>1373.25</v>
      </c>
      <c r="I5402" s="487">
        <v>0</v>
      </c>
      <c r="J5402" s="487">
        <v>0</v>
      </c>
    </row>
    <row r="5403" spans="1:10" x14ac:dyDescent="0.25">
      <c r="A5403" s="487">
        <v>102114</v>
      </c>
      <c r="B5403" s="6" t="s">
        <v>3424</v>
      </c>
      <c r="C5403" s="6" t="s">
        <v>40</v>
      </c>
      <c r="D5403" s="6" t="s">
        <v>437</v>
      </c>
      <c r="E5403" s="487">
        <v>154.52000000000001</v>
      </c>
      <c r="F5403" s="487">
        <v>118.77</v>
      </c>
      <c r="G5403" s="487">
        <v>35.75</v>
      </c>
      <c r="H5403" s="487">
        <v>0</v>
      </c>
      <c r="I5403" s="487">
        <v>0</v>
      </c>
      <c r="J5403" s="487">
        <v>0</v>
      </c>
    </row>
    <row r="5404" spans="1:10" x14ac:dyDescent="0.25">
      <c r="A5404" s="487">
        <v>102115</v>
      </c>
      <c r="B5404" s="6" t="s">
        <v>3425</v>
      </c>
      <c r="C5404" s="6" t="s">
        <v>40</v>
      </c>
      <c r="D5404" s="6" t="s">
        <v>437</v>
      </c>
      <c r="E5404" s="488">
        <v>2659.63</v>
      </c>
      <c r="F5404" s="487">
        <v>169.67</v>
      </c>
      <c r="G5404" s="487">
        <v>47.11</v>
      </c>
      <c r="H5404" s="488">
        <v>2442.85</v>
      </c>
      <c r="I5404" s="487">
        <v>0</v>
      </c>
      <c r="J5404" s="487">
        <v>0</v>
      </c>
    </row>
    <row r="5405" spans="1:10" x14ac:dyDescent="0.25">
      <c r="A5405" s="487">
        <v>102116</v>
      </c>
      <c r="B5405" s="6" t="s">
        <v>3426</v>
      </c>
      <c r="C5405" s="6" t="s">
        <v>40</v>
      </c>
      <c r="D5405" s="6" t="s">
        <v>437</v>
      </c>
      <c r="E5405" s="488">
        <v>1631.16</v>
      </c>
      <c r="F5405" s="487">
        <v>122.47</v>
      </c>
      <c r="G5405" s="487">
        <v>36.590000000000003</v>
      </c>
      <c r="H5405" s="488">
        <v>1472.1</v>
      </c>
      <c r="I5405" s="487">
        <v>0</v>
      </c>
      <c r="J5405" s="487">
        <v>0</v>
      </c>
    </row>
    <row r="5406" spans="1:10" x14ac:dyDescent="0.25">
      <c r="A5406" s="487">
        <v>102117</v>
      </c>
      <c r="B5406" s="6" t="s">
        <v>3427</v>
      </c>
      <c r="C5406" s="6" t="s">
        <v>40</v>
      </c>
      <c r="D5406" s="6" t="s">
        <v>437</v>
      </c>
      <c r="E5406" s="487">
        <v>159.16</v>
      </c>
      <c r="F5406" s="487">
        <v>122.55</v>
      </c>
      <c r="G5406" s="487">
        <v>36.61</v>
      </c>
      <c r="H5406" s="487">
        <v>0</v>
      </c>
      <c r="I5406" s="487">
        <v>0</v>
      </c>
      <c r="J5406" s="487">
        <v>0</v>
      </c>
    </row>
    <row r="5407" spans="1:10" x14ac:dyDescent="0.25">
      <c r="A5407" s="487">
        <v>102118</v>
      </c>
      <c r="B5407" s="6" t="s">
        <v>3428</v>
      </c>
      <c r="C5407" s="6" t="s">
        <v>40</v>
      </c>
      <c r="D5407" s="6" t="s">
        <v>437</v>
      </c>
      <c r="E5407" s="488">
        <v>2217.08</v>
      </c>
      <c r="F5407" s="487">
        <v>125.74</v>
      </c>
      <c r="G5407" s="487">
        <v>37.31</v>
      </c>
      <c r="H5407" s="488">
        <v>2054.0300000000002</v>
      </c>
      <c r="I5407" s="487">
        <v>0</v>
      </c>
      <c r="J5407" s="487">
        <v>0</v>
      </c>
    </row>
    <row r="5408" spans="1:10" x14ac:dyDescent="0.25">
      <c r="A5408" s="487">
        <v>102119</v>
      </c>
      <c r="B5408" s="6" t="s">
        <v>3429</v>
      </c>
      <c r="C5408" s="6" t="s">
        <v>40</v>
      </c>
      <c r="D5408" s="6" t="s">
        <v>437</v>
      </c>
      <c r="E5408" s="487">
        <v>163.16999999999999</v>
      </c>
      <c r="F5408" s="487">
        <v>125.84</v>
      </c>
      <c r="G5408" s="487">
        <v>37.33</v>
      </c>
      <c r="H5408" s="487">
        <v>0</v>
      </c>
      <c r="I5408" s="487">
        <v>0</v>
      </c>
      <c r="J5408" s="487">
        <v>0</v>
      </c>
    </row>
    <row r="5409" spans="1:10" x14ac:dyDescent="0.25">
      <c r="A5409" s="487">
        <v>102121</v>
      </c>
      <c r="B5409" s="6" t="s">
        <v>3430</v>
      </c>
      <c r="C5409" s="6" t="s">
        <v>40</v>
      </c>
      <c r="D5409" s="6" t="s">
        <v>437</v>
      </c>
      <c r="E5409" s="487">
        <v>204.98</v>
      </c>
      <c r="F5409" s="487">
        <v>160.01</v>
      </c>
      <c r="G5409" s="487">
        <v>44.97</v>
      </c>
      <c r="H5409" s="487">
        <v>0</v>
      </c>
      <c r="I5409" s="487">
        <v>0</v>
      </c>
      <c r="J5409" s="487">
        <v>0</v>
      </c>
    </row>
    <row r="5410" spans="1:10" x14ac:dyDescent="0.25">
      <c r="A5410" s="487">
        <v>102122</v>
      </c>
      <c r="B5410" s="6" t="s">
        <v>3431</v>
      </c>
      <c r="C5410" s="6" t="s">
        <v>40</v>
      </c>
      <c r="D5410" s="6" t="s">
        <v>437</v>
      </c>
      <c r="E5410" s="488">
        <v>7460.72</v>
      </c>
      <c r="F5410" s="487">
        <v>169.67</v>
      </c>
      <c r="G5410" s="487">
        <v>47.11</v>
      </c>
      <c r="H5410" s="488">
        <v>7243.94</v>
      </c>
      <c r="I5410" s="487">
        <v>0</v>
      </c>
      <c r="J5410" s="487">
        <v>0</v>
      </c>
    </row>
    <row r="5411" spans="1:10" x14ac:dyDescent="0.25">
      <c r="A5411" s="487">
        <v>102123</v>
      </c>
      <c r="B5411" s="6" t="s">
        <v>3432</v>
      </c>
      <c r="C5411" s="6" t="s">
        <v>40</v>
      </c>
      <c r="D5411" s="6" t="s">
        <v>437</v>
      </c>
      <c r="E5411" s="487">
        <v>216.89</v>
      </c>
      <c r="F5411" s="487">
        <v>169.76</v>
      </c>
      <c r="G5411" s="487">
        <v>47.13</v>
      </c>
      <c r="H5411" s="487">
        <v>0</v>
      </c>
      <c r="I5411" s="487">
        <v>0</v>
      </c>
      <c r="J5411" s="487">
        <v>0</v>
      </c>
    </row>
    <row r="5412" spans="1:10" x14ac:dyDescent="0.25">
      <c r="A5412" s="487">
        <v>102136</v>
      </c>
      <c r="B5412" s="6" t="s">
        <v>3433</v>
      </c>
      <c r="C5412" s="6" t="s">
        <v>40</v>
      </c>
      <c r="D5412" s="6" t="s">
        <v>108</v>
      </c>
      <c r="E5412" s="487">
        <v>76.900000000000006</v>
      </c>
      <c r="F5412" s="487">
        <v>59.67</v>
      </c>
      <c r="G5412" s="487">
        <v>17.23</v>
      </c>
      <c r="H5412" s="487">
        <v>0</v>
      </c>
      <c r="I5412" s="487">
        <v>0</v>
      </c>
      <c r="J5412" s="487">
        <v>0</v>
      </c>
    </row>
    <row r="5413" spans="1:10" x14ac:dyDescent="0.25">
      <c r="A5413" s="487">
        <v>102137</v>
      </c>
      <c r="B5413" s="6" t="s">
        <v>3434</v>
      </c>
      <c r="C5413" s="6" t="s">
        <v>40</v>
      </c>
      <c r="D5413" s="6" t="s">
        <v>108</v>
      </c>
      <c r="E5413" s="487">
        <v>72.92</v>
      </c>
      <c r="F5413" s="487">
        <v>26.89</v>
      </c>
      <c r="G5413" s="487">
        <v>46.03</v>
      </c>
      <c r="H5413" s="487">
        <v>0</v>
      </c>
      <c r="I5413" s="487">
        <v>0</v>
      </c>
      <c r="J5413" s="487">
        <v>0</v>
      </c>
    </row>
    <row r="5414" spans="1:10" x14ac:dyDescent="0.25">
      <c r="A5414" s="487">
        <v>102138</v>
      </c>
      <c r="B5414" s="6" t="s">
        <v>3435</v>
      </c>
      <c r="C5414" s="6" t="s">
        <v>40</v>
      </c>
      <c r="D5414" s="6" t="s">
        <v>437</v>
      </c>
      <c r="E5414" s="487">
        <v>236.27</v>
      </c>
      <c r="F5414" s="487">
        <v>185.6</v>
      </c>
      <c r="G5414" s="487">
        <v>50.67</v>
      </c>
      <c r="H5414" s="487">
        <v>0</v>
      </c>
      <c r="I5414" s="487">
        <v>0</v>
      </c>
      <c r="J5414" s="487">
        <v>0</v>
      </c>
    </row>
    <row r="5415" spans="1:10" x14ac:dyDescent="0.25">
      <c r="A5415" s="487">
        <v>103517</v>
      </c>
      <c r="B5415" s="6" t="s">
        <v>3436</v>
      </c>
      <c r="C5415" s="6" t="s">
        <v>40</v>
      </c>
      <c r="D5415" s="6" t="s">
        <v>108</v>
      </c>
      <c r="E5415" s="488">
        <v>6869.87</v>
      </c>
      <c r="F5415" s="487">
        <v>98.01</v>
      </c>
      <c r="G5415" s="487">
        <v>21.8</v>
      </c>
      <c r="H5415" s="488">
        <v>6750.06</v>
      </c>
      <c r="I5415" s="487">
        <v>0</v>
      </c>
      <c r="J5415" s="487">
        <v>0</v>
      </c>
    </row>
    <row r="5416" spans="1:10" x14ac:dyDescent="0.25">
      <c r="A5416" s="487">
        <v>103519</v>
      </c>
      <c r="B5416" s="6" t="s">
        <v>3437</v>
      </c>
      <c r="C5416" s="6" t="s">
        <v>40</v>
      </c>
      <c r="D5416" s="6" t="s">
        <v>437</v>
      </c>
      <c r="E5416" s="487">
        <v>11.22</v>
      </c>
      <c r="F5416" s="487">
        <v>3.89</v>
      </c>
      <c r="G5416" s="487">
        <v>5.19</v>
      </c>
      <c r="H5416" s="487">
        <v>2.14</v>
      </c>
      <c r="I5416" s="487">
        <v>0</v>
      </c>
      <c r="J5416" s="487">
        <v>0</v>
      </c>
    </row>
    <row r="5417" spans="1:10" x14ac:dyDescent="0.25">
      <c r="A5417" s="487">
        <v>103520</v>
      </c>
      <c r="B5417" s="6" t="s">
        <v>3438</v>
      </c>
      <c r="C5417" s="6" t="s">
        <v>40</v>
      </c>
      <c r="D5417" s="6" t="s">
        <v>108</v>
      </c>
      <c r="E5417" s="488">
        <v>11475.14</v>
      </c>
      <c r="F5417" s="487">
        <v>26.91</v>
      </c>
      <c r="G5417" s="487">
        <v>5.92</v>
      </c>
      <c r="H5417" s="488">
        <v>11442.31</v>
      </c>
      <c r="I5417" s="487">
        <v>0</v>
      </c>
      <c r="J5417" s="487">
        <v>0</v>
      </c>
    </row>
    <row r="5418" spans="1:10" x14ac:dyDescent="0.25">
      <c r="A5418" s="487">
        <v>103521</v>
      </c>
      <c r="B5418" s="6" t="s">
        <v>3439</v>
      </c>
      <c r="C5418" s="6" t="s">
        <v>40</v>
      </c>
      <c r="D5418" s="6" t="s">
        <v>108</v>
      </c>
      <c r="E5418" s="488">
        <v>15233.37</v>
      </c>
      <c r="F5418" s="487">
        <v>38.71</v>
      </c>
      <c r="G5418" s="487">
        <v>8.58</v>
      </c>
      <c r="H5418" s="488">
        <v>15186.08</v>
      </c>
      <c r="I5418" s="487">
        <v>0</v>
      </c>
      <c r="J5418" s="487">
        <v>0</v>
      </c>
    </row>
    <row r="5419" spans="1:10" x14ac:dyDescent="0.25">
      <c r="A5419" s="487">
        <v>103522</v>
      </c>
      <c r="B5419" s="6" t="s">
        <v>3440</v>
      </c>
      <c r="C5419" s="6" t="s">
        <v>40</v>
      </c>
      <c r="D5419" s="6" t="s">
        <v>108</v>
      </c>
      <c r="E5419" s="488">
        <v>14803.21</v>
      </c>
      <c r="F5419" s="487">
        <v>177.72</v>
      </c>
      <c r="G5419" s="487">
        <v>35.1</v>
      </c>
      <c r="H5419" s="488">
        <v>14587.45</v>
      </c>
      <c r="I5419" s="487">
        <v>0</v>
      </c>
      <c r="J5419" s="487">
        <v>2.94</v>
      </c>
    </row>
    <row r="5420" spans="1:10" x14ac:dyDescent="0.25">
      <c r="A5420" s="487">
        <v>103523</v>
      </c>
      <c r="B5420" s="6" t="s">
        <v>3441</v>
      </c>
      <c r="C5420" s="6" t="s">
        <v>40</v>
      </c>
      <c r="D5420" s="6" t="s">
        <v>108</v>
      </c>
      <c r="E5420" s="488">
        <v>22568.63</v>
      </c>
      <c r="F5420" s="487">
        <v>185.2</v>
      </c>
      <c r="G5420" s="487">
        <v>36.799999999999997</v>
      </c>
      <c r="H5420" s="488">
        <v>22343.69</v>
      </c>
      <c r="I5420" s="487">
        <v>0</v>
      </c>
      <c r="J5420" s="487">
        <v>2.94</v>
      </c>
    </row>
    <row r="5421" spans="1:10" x14ac:dyDescent="0.25">
      <c r="A5421" s="487">
        <v>104660</v>
      </c>
      <c r="B5421" s="6" t="s">
        <v>11232</v>
      </c>
      <c r="C5421" s="6" t="s">
        <v>40</v>
      </c>
      <c r="D5421" s="6" t="s">
        <v>437</v>
      </c>
      <c r="E5421" s="488">
        <v>1446.81</v>
      </c>
      <c r="F5421" s="487">
        <v>718.46</v>
      </c>
      <c r="G5421" s="487">
        <v>728.14</v>
      </c>
      <c r="H5421" s="487">
        <v>0.15</v>
      </c>
      <c r="I5421" s="487">
        <v>0</v>
      </c>
      <c r="J5421" s="487">
        <v>0.06</v>
      </c>
    </row>
    <row r="5422" spans="1:10" x14ac:dyDescent="0.25">
      <c r="A5422" s="487">
        <v>104661</v>
      </c>
      <c r="B5422" s="6" t="s">
        <v>11233</v>
      </c>
      <c r="C5422" s="6" t="s">
        <v>40</v>
      </c>
      <c r="D5422" s="6" t="s">
        <v>437</v>
      </c>
      <c r="E5422" s="487">
        <v>640.15</v>
      </c>
      <c r="F5422" s="487">
        <v>359.88</v>
      </c>
      <c r="G5422" s="487">
        <v>280.27</v>
      </c>
      <c r="H5422" s="487">
        <v>0</v>
      </c>
      <c r="I5422" s="487">
        <v>0</v>
      </c>
      <c r="J5422" s="487">
        <v>0</v>
      </c>
    </row>
    <row r="5423" spans="1:10" x14ac:dyDescent="0.25">
      <c r="A5423" s="487">
        <v>104662</v>
      </c>
      <c r="B5423" s="6" t="s">
        <v>11234</v>
      </c>
      <c r="C5423" s="6" t="s">
        <v>40</v>
      </c>
      <c r="D5423" s="6" t="s">
        <v>437</v>
      </c>
      <c r="E5423" s="487">
        <v>447.12</v>
      </c>
      <c r="F5423" s="487">
        <v>225.53</v>
      </c>
      <c r="G5423" s="487">
        <v>221.59</v>
      </c>
      <c r="H5423" s="487">
        <v>0</v>
      </c>
      <c r="I5423" s="487">
        <v>0</v>
      </c>
      <c r="J5423" s="487">
        <v>0</v>
      </c>
    </row>
    <row r="5424" spans="1:10" x14ac:dyDescent="0.25">
      <c r="A5424" s="487">
        <v>104663</v>
      </c>
      <c r="B5424" s="6" t="s">
        <v>11235</v>
      </c>
      <c r="C5424" s="6" t="s">
        <v>40</v>
      </c>
      <c r="D5424" s="6" t="s">
        <v>437</v>
      </c>
      <c r="E5424" s="487">
        <v>577.5</v>
      </c>
      <c r="F5424" s="487">
        <v>279.70999999999998</v>
      </c>
      <c r="G5424" s="487">
        <v>297.79000000000002</v>
      </c>
      <c r="H5424" s="487">
        <v>0</v>
      </c>
      <c r="I5424" s="487">
        <v>0</v>
      </c>
      <c r="J5424" s="487">
        <v>0</v>
      </c>
    </row>
    <row r="5425" spans="1:10" x14ac:dyDescent="0.25">
      <c r="A5425" s="487">
        <v>104664</v>
      </c>
      <c r="B5425" s="6" t="s">
        <v>11236</v>
      </c>
      <c r="C5425" s="6" t="s">
        <v>40</v>
      </c>
      <c r="D5425" s="6" t="s">
        <v>437</v>
      </c>
      <c r="E5425" s="487">
        <v>177.33</v>
      </c>
      <c r="F5425" s="487">
        <v>83.37</v>
      </c>
      <c r="G5425" s="487">
        <v>93.96</v>
      </c>
      <c r="H5425" s="487">
        <v>0</v>
      </c>
      <c r="I5425" s="487">
        <v>0</v>
      </c>
      <c r="J5425" s="487">
        <v>0</v>
      </c>
    </row>
    <row r="5426" spans="1:10" x14ac:dyDescent="0.25">
      <c r="A5426" s="487">
        <v>104665</v>
      </c>
      <c r="B5426" s="6" t="s">
        <v>11237</v>
      </c>
      <c r="C5426" s="6" t="s">
        <v>40</v>
      </c>
      <c r="D5426" s="6" t="s">
        <v>437</v>
      </c>
      <c r="E5426" s="487">
        <v>733.81</v>
      </c>
      <c r="F5426" s="487">
        <v>356.81</v>
      </c>
      <c r="G5426" s="487">
        <v>377</v>
      </c>
      <c r="H5426" s="487">
        <v>0</v>
      </c>
      <c r="I5426" s="487">
        <v>0</v>
      </c>
      <c r="J5426" s="487">
        <v>0</v>
      </c>
    </row>
    <row r="5427" spans="1:10" x14ac:dyDescent="0.25">
      <c r="A5427" s="487">
        <v>104666</v>
      </c>
      <c r="B5427" s="6" t="s">
        <v>11238</v>
      </c>
      <c r="C5427" s="6" t="s">
        <v>40</v>
      </c>
      <c r="D5427" s="6" t="s">
        <v>437</v>
      </c>
      <c r="E5427" s="487">
        <v>342.51</v>
      </c>
      <c r="F5427" s="487">
        <v>165.48</v>
      </c>
      <c r="G5427" s="487">
        <v>177.03</v>
      </c>
      <c r="H5427" s="487">
        <v>0</v>
      </c>
      <c r="I5427" s="487">
        <v>0</v>
      </c>
      <c r="J5427" s="487">
        <v>0</v>
      </c>
    </row>
    <row r="5428" spans="1:10" x14ac:dyDescent="0.25">
      <c r="A5428" s="487">
        <v>104667</v>
      </c>
      <c r="B5428" s="6" t="s">
        <v>11239</v>
      </c>
      <c r="C5428" s="6" t="s">
        <v>40</v>
      </c>
      <c r="D5428" s="6" t="s">
        <v>108</v>
      </c>
      <c r="E5428" s="487">
        <v>130.97</v>
      </c>
      <c r="F5428" s="487">
        <v>29.09</v>
      </c>
      <c r="G5428" s="487">
        <v>101.88</v>
      </c>
      <c r="H5428" s="487">
        <v>0</v>
      </c>
      <c r="I5428" s="487">
        <v>0</v>
      </c>
      <c r="J5428" s="487">
        <v>0</v>
      </c>
    </row>
    <row r="5429" spans="1:10" x14ac:dyDescent="0.25">
      <c r="A5429" s="487">
        <v>104668</v>
      </c>
      <c r="B5429" s="6" t="s">
        <v>11240</v>
      </c>
      <c r="C5429" s="6" t="s">
        <v>11241</v>
      </c>
      <c r="D5429" s="6" t="s">
        <v>108</v>
      </c>
      <c r="E5429" s="487">
        <v>149.26</v>
      </c>
      <c r="F5429" s="487">
        <v>37.450000000000003</v>
      </c>
      <c r="G5429" s="487">
        <v>111.81</v>
      </c>
      <c r="H5429" s="487">
        <v>0</v>
      </c>
      <c r="I5429" s="487">
        <v>0</v>
      </c>
      <c r="J5429" s="487">
        <v>0</v>
      </c>
    </row>
    <row r="5430" spans="1:10" x14ac:dyDescent="0.25">
      <c r="A5430" s="487">
        <v>104669</v>
      </c>
      <c r="B5430" s="6" t="s">
        <v>11242</v>
      </c>
      <c r="C5430" s="6" t="s">
        <v>11241</v>
      </c>
      <c r="D5430" s="6" t="s">
        <v>108</v>
      </c>
      <c r="E5430" s="487">
        <v>174.41</v>
      </c>
      <c r="F5430" s="487">
        <v>41.83</v>
      </c>
      <c r="G5430" s="487">
        <v>132.58000000000001</v>
      </c>
      <c r="H5430" s="487">
        <v>0</v>
      </c>
      <c r="I5430" s="487">
        <v>0</v>
      </c>
      <c r="J5430" s="487">
        <v>0</v>
      </c>
    </row>
    <row r="5431" spans="1:10" x14ac:dyDescent="0.25">
      <c r="A5431" s="487">
        <v>104670</v>
      </c>
      <c r="B5431" s="6" t="s">
        <v>11243</v>
      </c>
      <c r="C5431" s="6" t="s">
        <v>11241</v>
      </c>
      <c r="D5431" s="6" t="s">
        <v>108</v>
      </c>
      <c r="E5431" s="487">
        <v>253.4</v>
      </c>
      <c r="F5431" s="487">
        <v>50.2</v>
      </c>
      <c r="G5431" s="487">
        <v>203.2</v>
      </c>
      <c r="H5431" s="487">
        <v>0</v>
      </c>
      <c r="I5431" s="487">
        <v>0</v>
      </c>
      <c r="J5431" s="487">
        <v>0</v>
      </c>
    </row>
    <row r="5432" spans="1:10" x14ac:dyDescent="0.25">
      <c r="A5432" s="487">
        <v>104671</v>
      </c>
      <c r="B5432" s="6" t="s">
        <v>11244</v>
      </c>
      <c r="C5432" s="6" t="s">
        <v>40</v>
      </c>
      <c r="D5432" s="6" t="s">
        <v>437</v>
      </c>
      <c r="E5432" s="488">
        <v>1372.4</v>
      </c>
      <c r="F5432" s="487">
        <v>468.23</v>
      </c>
      <c r="G5432" s="487">
        <v>903.96</v>
      </c>
      <c r="H5432" s="487">
        <v>0.15</v>
      </c>
      <c r="I5432" s="487">
        <v>0</v>
      </c>
      <c r="J5432" s="487">
        <v>0.06</v>
      </c>
    </row>
    <row r="5433" spans="1:10" x14ac:dyDescent="0.25">
      <c r="A5433" s="487">
        <v>104672</v>
      </c>
      <c r="B5433" s="6" t="s">
        <v>11245</v>
      </c>
      <c r="C5433" s="6" t="s">
        <v>40</v>
      </c>
      <c r="D5433" s="6" t="s">
        <v>437</v>
      </c>
      <c r="E5433" s="487">
        <v>497.89</v>
      </c>
      <c r="F5433" s="487">
        <v>206.11</v>
      </c>
      <c r="G5433" s="487">
        <v>291.77999999999997</v>
      </c>
      <c r="H5433" s="487">
        <v>0</v>
      </c>
      <c r="I5433" s="487">
        <v>0</v>
      </c>
      <c r="J5433" s="487">
        <v>0</v>
      </c>
    </row>
    <row r="5434" spans="1:10" x14ac:dyDescent="0.25">
      <c r="A5434" s="487">
        <v>104673</v>
      </c>
      <c r="B5434" s="6" t="s">
        <v>11246</v>
      </c>
      <c r="C5434" s="6" t="s">
        <v>40</v>
      </c>
      <c r="D5434" s="6" t="s">
        <v>437</v>
      </c>
      <c r="E5434" s="487">
        <v>842.54</v>
      </c>
      <c r="F5434" s="487">
        <v>275.5</v>
      </c>
      <c r="G5434" s="487">
        <v>567.04</v>
      </c>
      <c r="H5434" s="487">
        <v>0</v>
      </c>
      <c r="I5434" s="487">
        <v>0</v>
      </c>
      <c r="J5434" s="487">
        <v>0</v>
      </c>
    </row>
    <row r="5435" spans="1:10" x14ac:dyDescent="0.25">
      <c r="A5435" s="487">
        <v>104674</v>
      </c>
      <c r="B5435" s="6" t="s">
        <v>11247</v>
      </c>
      <c r="C5435" s="6" t="s">
        <v>40</v>
      </c>
      <c r="D5435" s="6" t="s">
        <v>437</v>
      </c>
      <c r="E5435" s="487">
        <v>252.46</v>
      </c>
      <c r="F5435" s="487">
        <v>47.85</v>
      </c>
      <c r="G5435" s="487">
        <v>204.61</v>
      </c>
      <c r="H5435" s="487">
        <v>0</v>
      </c>
      <c r="I5435" s="487">
        <v>0</v>
      </c>
      <c r="J5435" s="487">
        <v>0</v>
      </c>
    </row>
    <row r="5436" spans="1:10" x14ac:dyDescent="0.25">
      <c r="A5436" s="487">
        <v>104675</v>
      </c>
      <c r="B5436" s="6" t="s">
        <v>11248</v>
      </c>
      <c r="C5436" s="6" t="s">
        <v>11249</v>
      </c>
      <c r="D5436" s="6" t="s">
        <v>108</v>
      </c>
      <c r="E5436" s="487">
        <v>2.0299999999999998</v>
      </c>
      <c r="F5436" s="487">
        <v>0.36</v>
      </c>
      <c r="G5436" s="487">
        <v>1.67</v>
      </c>
      <c r="H5436" s="487">
        <v>0</v>
      </c>
      <c r="I5436" s="487">
        <v>0</v>
      </c>
      <c r="J5436" s="487">
        <v>0</v>
      </c>
    </row>
    <row r="5437" spans="1:10" x14ac:dyDescent="0.25">
      <c r="A5437" s="487">
        <v>104676</v>
      </c>
      <c r="B5437" s="6" t="s">
        <v>11250</v>
      </c>
      <c r="C5437" s="6" t="s">
        <v>40</v>
      </c>
      <c r="D5437" s="6" t="s">
        <v>437</v>
      </c>
      <c r="E5437" s="487">
        <v>429.25</v>
      </c>
      <c r="F5437" s="487">
        <v>195.28</v>
      </c>
      <c r="G5437" s="487">
        <v>233.97</v>
      </c>
      <c r="H5437" s="487">
        <v>0</v>
      </c>
      <c r="I5437" s="487">
        <v>0</v>
      </c>
      <c r="J5437" s="487">
        <v>0</v>
      </c>
    </row>
    <row r="5438" spans="1:10" x14ac:dyDescent="0.25">
      <c r="A5438" s="487">
        <v>104677</v>
      </c>
      <c r="B5438" s="6" t="s">
        <v>11251</v>
      </c>
      <c r="C5438" s="6" t="s">
        <v>40</v>
      </c>
      <c r="D5438" s="6" t="s">
        <v>437</v>
      </c>
      <c r="E5438" s="487">
        <v>710.44</v>
      </c>
      <c r="F5438" s="487">
        <v>315.02</v>
      </c>
      <c r="G5438" s="487">
        <v>395.42</v>
      </c>
      <c r="H5438" s="487">
        <v>0</v>
      </c>
      <c r="I5438" s="487">
        <v>0</v>
      </c>
      <c r="J5438" s="487">
        <v>0</v>
      </c>
    </row>
    <row r="5439" spans="1:10" x14ac:dyDescent="0.25">
      <c r="A5439" s="487">
        <v>104678</v>
      </c>
      <c r="B5439" s="6" t="s">
        <v>11252</v>
      </c>
      <c r="C5439" s="6" t="s">
        <v>40</v>
      </c>
      <c r="D5439" s="6" t="s">
        <v>437</v>
      </c>
      <c r="E5439" s="487">
        <v>166.22</v>
      </c>
      <c r="F5439" s="487">
        <v>87.52</v>
      </c>
      <c r="G5439" s="487">
        <v>78.7</v>
      </c>
      <c r="H5439" s="487">
        <v>0</v>
      </c>
      <c r="I5439" s="487">
        <v>0</v>
      </c>
      <c r="J5439" s="487">
        <v>0</v>
      </c>
    </row>
    <row r="5440" spans="1:10" x14ac:dyDescent="0.25">
      <c r="A5440" s="487">
        <v>104679</v>
      </c>
      <c r="B5440" s="6" t="s">
        <v>11253</v>
      </c>
      <c r="C5440" s="6" t="s">
        <v>40</v>
      </c>
      <c r="D5440" s="6" t="s">
        <v>437</v>
      </c>
      <c r="E5440" s="487">
        <v>176.25</v>
      </c>
      <c r="F5440" s="487">
        <v>82.15</v>
      </c>
      <c r="G5440" s="487">
        <v>94.1</v>
      </c>
      <c r="H5440" s="487">
        <v>0</v>
      </c>
      <c r="I5440" s="487">
        <v>0</v>
      </c>
      <c r="J5440" s="487">
        <v>0</v>
      </c>
    </row>
    <row r="5441" spans="1:10" x14ac:dyDescent="0.25">
      <c r="A5441" s="487">
        <v>104680</v>
      </c>
      <c r="B5441" s="6" t="s">
        <v>11254</v>
      </c>
      <c r="C5441" s="6" t="s">
        <v>40</v>
      </c>
      <c r="D5441" s="6" t="s">
        <v>108</v>
      </c>
      <c r="E5441" s="487">
        <v>172.79</v>
      </c>
      <c r="F5441" s="487">
        <v>57.68</v>
      </c>
      <c r="G5441" s="487">
        <v>115.11</v>
      </c>
      <c r="H5441" s="487">
        <v>0</v>
      </c>
      <c r="I5441" s="487">
        <v>0</v>
      </c>
      <c r="J5441" s="487">
        <v>0</v>
      </c>
    </row>
    <row r="5442" spans="1:10" x14ac:dyDescent="0.25">
      <c r="A5442" s="487">
        <v>104681</v>
      </c>
      <c r="B5442" s="6" t="s">
        <v>11255</v>
      </c>
      <c r="C5442" s="6" t="s">
        <v>40</v>
      </c>
      <c r="D5442" s="6" t="s">
        <v>108</v>
      </c>
      <c r="E5442" s="487">
        <v>124.01</v>
      </c>
      <c r="F5442" s="487">
        <v>33.89</v>
      </c>
      <c r="G5442" s="487">
        <v>90.12</v>
      </c>
      <c r="H5442" s="487">
        <v>0</v>
      </c>
      <c r="I5442" s="487">
        <v>0</v>
      </c>
      <c r="J5442" s="487">
        <v>0</v>
      </c>
    </row>
    <row r="5443" spans="1:10" x14ac:dyDescent="0.25">
      <c r="A5443" s="487">
        <v>104682</v>
      </c>
      <c r="B5443" s="6" t="s">
        <v>11256</v>
      </c>
      <c r="C5443" s="6" t="s">
        <v>40</v>
      </c>
      <c r="D5443" s="6" t="s">
        <v>108</v>
      </c>
      <c r="E5443" s="487">
        <v>659</v>
      </c>
      <c r="F5443" s="487">
        <v>186.41</v>
      </c>
      <c r="G5443" s="487">
        <v>472.59</v>
      </c>
      <c r="H5443" s="487">
        <v>0</v>
      </c>
      <c r="I5443" s="487">
        <v>0</v>
      </c>
      <c r="J5443" s="487">
        <v>0</v>
      </c>
    </row>
    <row r="5444" spans="1:10" x14ac:dyDescent="0.25">
      <c r="A5444" s="487">
        <v>104683</v>
      </c>
      <c r="B5444" s="6" t="s">
        <v>11257</v>
      </c>
      <c r="C5444" s="6" t="s">
        <v>40</v>
      </c>
      <c r="D5444" s="6" t="s">
        <v>108</v>
      </c>
      <c r="E5444" s="487">
        <v>103.5</v>
      </c>
      <c r="F5444" s="487">
        <v>24.37</v>
      </c>
      <c r="G5444" s="487">
        <v>79.13</v>
      </c>
      <c r="H5444" s="487">
        <v>0</v>
      </c>
      <c r="I5444" s="487">
        <v>0</v>
      </c>
      <c r="J5444" s="487">
        <v>0</v>
      </c>
    </row>
    <row r="5445" spans="1:10" x14ac:dyDescent="0.25">
      <c r="A5445" s="487">
        <v>104767</v>
      </c>
      <c r="B5445" s="6" t="s">
        <v>12977</v>
      </c>
      <c r="C5445" s="6" t="s">
        <v>40</v>
      </c>
      <c r="D5445" s="6" t="s">
        <v>108</v>
      </c>
      <c r="E5445" s="487">
        <v>0.64</v>
      </c>
      <c r="F5445" s="487">
        <v>0.57999999999999996</v>
      </c>
      <c r="G5445" s="487">
        <v>0.06</v>
      </c>
      <c r="H5445" s="487">
        <v>0</v>
      </c>
      <c r="I5445" s="487">
        <v>0</v>
      </c>
      <c r="J5445" s="487">
        <v>0</v>
      </c>
    </row>
    <row r="5446" spans="1:10" x14ac:dyDescent="0.25">
      <c r="A5446" s="487">
        <v>104769</v>
      </c>
      <c r="B5446" s="6" t="s">
        <v>12978</v>
      </c>
      <c r="C5446" s="6" t="s">
        <v>40</v>
      </c>
      <c r="D5446" s="6" t="s">
        <v>108</v>
      </c>
      <c r="E5446" s="487">
        <v>1.74</v>
      </c>
      <c r="F5446" s="487">
        <v>1.49</v>
      </c>
      <c r="G5446" s="487">
        <v>0.25</v>
      </c>
      <c r="H5446" s="487">
        <v>0</v>
      </c>
      <c r="I5446" s="487">
        <v>0</v>
      </c>
      <c r="J5446" s="487">
        <v>0</v>
      </c>
    </row>
    <row r="5447" spans="1:10" x14ac:dyDescent="0.25">
      <c r="A5447" s="487">
        <v>104771</v>
      </c>
      <c r="B5447" s="6" t="s">
        <v>12979</v>
      </c>
      <c r="C5447" s="6" t="s">
        <v>40</v>
      </c>
      <c r="D5447" s="6" t="s">
        <v>108</v>
      </c>
      <c r="E5447" s="487">
        <v>2.54</v>
      </c>
      <c r="F5447" s="487">
        <v>2.13</v>
      </c>
      <c r="G5447" s="487">
        <v>0.41</v>
      </c>
      <c r="H5447" s="487">
        <v>0</v>
      </c>
      <c r="I5447" s="487">
        <v>0</v>
      </c>
      <c r="J5447" s="487">
        <v>0</v>
      </c>
    </row>
    <row r="5448" spans="1:10" x14ac:dyDescent="0.25">
      <c r="A5448" s="487">
        <v>104773</v>
      </c>
      <c r="B5448" s="6" t="s">
        <v>12980</v>
      </c>
      <c r="C5448" s="6" t="s">
        <v>40</v>
      </c>
      <c r="D5448" s="6" t="s">
        <v>108</v>
      </c>
      <c r="E5448" s="487">
        <v>2.27</v>
      </c>
      <c r="F5448" s="487">
        <v>1.75</v>
      </c>
      <c r="G5448" s="487">
        <v>0.3</v>
      </c>
      <c r="H5448" s="487">
        <v>0.18</v>
      </c>
      <c r="I5448" s="487">
        <v>0</v>
      </c>
      <c r="J5448" s="487">
        <v>0.04</v>
      </c>
    </row>
    <row r="5449" spans="1:10" x14ac:dyDescent="0.25">
      <c r="A5449" s="487">
        <v>104775</v>
      </c>
      <c r="B5449" s="6" t="s">
        <v>12981</v>
      </c>
      <c r="C5449" s="6" t="s">
        <v>40</v>
      </c>
      <c r="D5449" s="6" t="s">
        <v>108</v>
      </c>
      <c r="E5449" s="487">
        <v>6.07</v>
      </c>
      <c r="F5449" s="487">
        <v>4.53</v>
      </c>
      <c r="G5449" s="487">
        <v>0.9</v>
      </c>
      <c r="H5449" s="487">
        <v>0.53</v>
      </c>
      <c r="I5449" s="487">
        <v>0</v>
      </c>
      <c r="J5449" s="487">
        <v>0.11</v>
      </c>
    </row>
    <row r="5450" spans="1:10" x14ac:dyDescent="0.25">
      <c r="A5450" s="487">
        <v>104777</v>
      </c>
      <c r="B5450" s="6" t="s">
        <v>12982</v>
      </c>
      <c r="C5450" s="6" t="s">
        <v>40</v>
      </c>
      <c r="D5450" s="6" t="s">
        <v>108</v>
      </c>
      <c r="E5450" s="487">
        <v>8.8699999999999992</v>
      </c>
      <c r="F5450" s="487">
        <v>6.56</v>
      </c>
      <c r="G5450" s="487">
        <v>1.35</v>
      </c>
      <c r="H5450" s="487">
        <v>0.79</v>
      </c>
      <c r="I5450" s="487">
        <v>0</v>
      </c>
      <c r="J5450" s="487">
        <v>0.17</v>
      </c>
    </row>
    <row r="5451" spans="1:10" x14ac:dyDescent="0.25">
      <c r="A5451" s="487">
        <v>104779</v>
      </c>
      <c r="B5451" s="6" t="s">
        <v>12983</v>
      </c>
      <c r="C5451" s="6" t="s">
        <v>79</v>
      </c>
      <c r="D5451" s="6" t="s">
        <v>108</v>
      </c>
      <c r="E5451" s="487">
        <v>6.44</v>
      </c>
      <c r="F5451" s="487">
        <v>5.48</v>
      </c>
      <c r="G5451" s="487">
        <v>0.9</v>
      </c>
      <c r="H5451" s="487">
        <v>0.01</v>
      </c>
      <c r="I5451" s="487">
        <v>0</v>
      </c>
      <c r="J5451" s="487">
        <v>0.05</v>
      </c>
    </row>
    <row r="5452" spans="1:10" x14ac:dyDescent="0.25">
      <c r="A5452" s="487">
        <v>104781</v>
      </c>
      <c r="B5452" s="6" t="s">
        <v>12984</v>
      </c>
      <c r="C5452" s="6" t="s">
        <v>79</v>
      </c>
      <c r="D5452" s="6" t="s">
        <v>108</v>
      </c>
      <c r="E5452" s="487">
        <v>7.45</v>
      </c>
      <c r="F5452" s="487">
        <v>6.35</v>
      </c>
      <c r="G5452" s="487">
        <v>1.03</v>
      </c>
      <c r="H5452" s="487">
        <v>0.01</v>
      </c>
      <c r="I5452" s="487">
        <v>0</v>
      </c>
      <c r="J5452" s="487">
        <v>0.06</v>
      </c>
    </row>
    <row r="5453" spans="1:10" x14ac:dyDescent="0.25">
      <c r="A5453" s="487">
        <v>104782</v>
      </c>
      <c r="B5453" s="6" t="s">
        <v>12985</v>
      </c>
      <c r="C5453" s="6" t="s">
        <v>40</v>
      </c>
      <c r="D5453" s="6" t="s">
        <v>108</v>
      </c>
      <c r="E5453" s="487">
        <v>99.33</v>
      </c>
      <c r="F5453" s="487">
        <v>6</v>
      </c>
      <c r="G5453" s="487">
        <v>93.33</v>
      </c>
      <c r="H5453" s="487">
        <v>0</v>
      </c>
      <c r="I5453" s="487">
        <v>0</v>
      </c>
      <c r="J5453" s="487">
        <v>0</v>
      </c>
    </row>
    <row r="5454" spans="1:10" x14ac:dyDescent="0.25">
      <c r="A5454" s="487">
        <v>104783</v>
      </c>
      <c r="B5454" s="6" t="s">
        <v>12986</v>
      </c>
      <c r="C5454" s="6" t="s">
        <v>40</v>
      </c>
      <c r="D5454" s="6" t="s">
        <v>108</v>
      </c>
      <c r="E5454" s="487">
        <v>5.28</v>
      </c>
      <c r="F5454" s="487">
        <v>2.35</v>
      </c>
      <c r="G5454" s="487">
        <v>2.93</v>
      </c>
      <c r="H5454" s="487">
        <v>0</v>
      </c>
      <c r="I5454" s="487">
        <v>0</v>
      </c>
      <c r="J5454" s="487">
        <v>0</v>
      </c>
    </row>
    <row r="5455" spans="1:10" x14ac:dyDescent="0.25">
      <c r="A5455" s="487">
        <v>104784</v>
      </c>
      <c r="B5455" s="6" t="s">
        <v>12987</v>
      </c>
      <c r="C5455" s="6" t="s">
        <v>40</v>
      </c>
      <c r="D5455" s="6" t="s">
        <v>108</v>
      </c>
      <c r="E5455" s="487">
        <v>14.82</v>
      </c>
      <c r="F5455" s="487">
        <v>6.18</v>
      </c>
      <c r="G5455" s="487">
        <v>8.64</v>
      </c>
      <c r="H5455" s="487">
        <v>0</v>
      </c>
      <c r="I5455" s="487">
        <v>0</v>
      </c>
      <c r="J5455" s="487">
        <v>0</v>
      </c>
    </row>
    <row r="5456" spans="1:10" x14ac:dyDescent="0.25">
      <c r="A5456" s="487">
        <v>104786</v>
      </c>
      <c r="B5456" s="6" t="s">
        <v>12988</v>
      </c>
      <c r="C5456" s="6" t="s">
        <v>79</v>
      </c>
      <c r="D5456" s="6" t="s">
        <v>108</v>
      </c>
      <c r="E5456" s="487">
        <v>7.4</v>
      </c>
      <c r="F5456" s="487">
        <v>6.07</v>
      </c>
      <c r="G5456" s="487">
        <v>1.04</v>
      </c>
      <c r="H5456" s="487">
        <v>0.21</v>
      </c>
      <c r="I5456" s="487">
        <v>0</v>
      </c>
      <c r="J5456" s="487">
        <v>0.08</v>
      </c>
    </row>
    <row r="5457" spans="1:10" x14ac:dyDescent="0.25">
      <c r="A5457" s="487">
        <v>104787</v>
      </c>
      <c r="B5457" s="6" t="s">
        <v>12989</v>
      </c>
      <c r="C5457" s="6" t="s">
        <v>79</v>
      </c>
      <c r="D5457" s="6" t="s">
        <v>108</v>
      </c>
      <c r="E5457" s="487">
        <v>9.8000000000000007</v>
      </c>
      <c r="F5457" s="487">
        <v>8</v>
      </c>
      <c r="G5457" s="487">
        <v>1.41</v>
      </c>
      <c r="H5457" s="487">
        <v>0.28999999999999998</v>
      </c>
      <c r="I5457" s="487">
        <v>0</v>
      </c>
      <c r="J5457" s="487">
        <v>0.1</v>
      </c>
    </row>
    <row r="5458" spans="1:10" x14ac:dyDescent="0.25">
      <c r="A5458" s="487">
        <v>104788</v>
      </c>
      <c r="B5458" s="6" t="s">
        <v>12990</v>
      </c>
      <c r="C5458" s="6" t="s">
        <v>79</v>
      </c>
      <c r="D5458" s="6" t="s">
        <v>108</v>
      </c>
      <c r="E5458" s="487">
        <v>13.02</v>
      </c>
      <c r="F5458" s="487">
        <v>10.59</v>
      </c>
      <c r="G5458" s="487">
        <v>1.9</v>
      </c>
      <c r="H5458" s="487">
        <v>0.39</v>
      </c>
      <c r="I5458" s="487">
        <v>0</v>
      </c>
      <c r="J5458" s="487">
        <v>0.14000000000000001</v>
      </c>
    </row>
    <row r="5459" spans="1:10" x14ac:dyDescent="0.25">
      <c r="A5459" s="487">
        <v>104031</v>
      </c>
      <c r="B5459" s="6" t="s">
        <v>11258</v>
      </c>
      <c r="C5459" s="6" t="s">
        <v>40</v>
      </c>
      <c r="D5459" s="6" t="s">
        <v>437</v>
      </c>
      <c r="E5459" s="487">
        <v>20.04</v>
      </c>
      <c r="F5459" s="487">
        <v>9.98</v>
      </c>
      <c r="G5459" s="487">
        <v>10.06</v>
      </c>
      <c r="H5459" s="487">
        <v>0</v>
      </c>
      <c r="I5459" s="487">
        <v>0</v>
      </c>
      <c r="J5459" s="487">
        <v>0</v>
      </c>
    </row>
    <row r="5460" spans="1:10" x14ac:dyDescent="0.25">
      <c r="A5460" s="487">
        <v>104032</v>
      </c>
      <c r="B5460" s="6" t="s">
        <v>11259</v>
      </c>
      <c r="C5460" s="6" t="s">
        <v>40</v>
      </c>
      <c r="D5460" s="6" t="s">
        <v>437</v>
      </c>
      <c r="E5460" s="487">
        <v>24.25</v>
      </c>
      <c r="F5460" s="487">
        <v>10.19</v>
      </c>
      <c r="G5460" s="487">
        <v>14.06</v>
      </c>
      <c r="H5460" s="487">
        <v>0</v>
      </c>
      <c r="I5460" s="487">
        <v>0</v>
      </c>
      <c r="J5460" s="487">
        <v>0</v>
      </c>
    </row>
    <row r="5461" spans="1:10" x14ac:dyDescent="0.25">
      <c r="A5461" s="487">
        <v>104033</v>
      </c>
      <c r="B5461" s="6" t="s">
        <v>11260</v>
      </c>
      <c r="C5461" s="6" t="s">
        <v>40</v>
      </c>
      <c r="D5461" s="6" t="s">
        <v>437</v>
      </c>
      <c r="E5461" s="487">
        <v>22.54</v>
      </c>
      <c r="F5461" s="487">
        <v>10.34</v>
      </c>
      <c r="G5461" s="487">
        <v>12.2</v>
      </c>
      <c r="H5461" s="487">
        <v>0</v>
      </c>
      <c r="I5461" s="487">
        <v>0</v>
      </c>
      <c r="J5461" s="487">
        <v>0</v>
      </c>
    </row>
    <row r="5462" spans="1:10" x14ac:dyDescent="0.25">
      <c r="A5462" s="487">
        <v>104034</v>
      </c>
      <c r="B5462" s="6" t="s">
        <v>11261</v>
      </c>
      <c r="C5462" s="6" t="s">
        <v>40</v>
      </c>
      <c r="D5462" s="6" t="s">
        <v>437</v>
      </c>
      <c r="E5462" s="487">
        <v>28.19</v>
      </c>
      <c r="F5462" s="487">
        <v>10.57</v>
      </c>
      <c r="G5462" s="487">
        <v>17.62</v>
      </c>
      <c r="H5462" s="487">
        <v>0</v>
      </c>
      <c r="I5462" s="487">
        <v>0</v>
      </c>
      <c r="J5462" s="487">
        <v>0</v>
      </c>
    </row>
    <row r="5463" spans="1:10" x14ac:dyDescent="0.25">
      <c r="A5463" s="487">
        <v>104035</v>
      </c>
      <c r="B5463" s="6" t="s">
        <v>11262</v>
      </c>
      <c r="C5463" s="6" t="s">
        <v>40</v>
      </c>
      <c r="D5463" s="6" t="s">
        <v>108</v>
      </c>
      <c r="E5463" s="487">
        <v>59.97</v>
      </c>
      <c r="F5463" s="487">
        <v>22.15</v>
      </c>
      <c r="G5463" s="487">
        <v>37.82</v>
      </c>
      <c r="H5463" s="487">
        <v>0</v>
      </c>
      <c r="I5463" s="487">
        <v>0</v>
      </c>
      <c r="J5463" s="487">
        <v>0</v>
      </c>
    </row>
    <row r="5464" spans="1:10" x14ac:dyDescent="0.25">
      <c r="A5464" s="487">
        <v>104036</v>
      </c>
      <c r="B5464" s="6" t="s">
        <v>11263</v>
      </c>
      <c r="C5464" s="6" t="s">
        <v>40</v>
      </c>
      <c r="D5464" s="6" t="s">
        <v>108</v>
      </c>
      <c r="E5464" s="487">
        <v>61.82</v>
      </c>
      <c r="F5464" s="487">
        <v>22.95</v>
      </c>
      <c r="G5464" s="487">
        <v>38.869999999999997</v>
      </c>
      <c r="H5464" s="487">
        <v>0</v>
      </c>
      <c r="I5464" s="487">
        <v>0</v>
      </c>
      <c r="J5464" s="487">
        <v>0</v>
      </c>
    </row>
    <row r="5465" spans="1:10" x14ac:dyDescent="0.25">
      <c r="A5465" s="487">
        <v>104039</v>
      </c>
      <c r="B5465" s="6" t="s">
        <v>11264</v>
      </c>
      <c r="C5465" s="6" t="s">
        <v>40</v>
      </c>
      <c r="D5465" s="6" t="s">
        <v>108</v>
      </c>
      <c r="E5465" s="487">
        <v>130.12</v>
      </c>
      <c r="F5465" s="487">
        <v>21.9</v>
      </c>
      <c r="G5465" s="487">
        <v>108.22</v>
      </c>
      <c r="H5465" s="487">
        <v>0</v>
      </c>
      <c r="I5465" s="487">
        <v>0</v>
      </c>
      <c r="J5465" s="487">
        <v>0</v>
      </c>
    </row>
    <row r="5466" spans="1:10" x14ac:dyDescent="0.25">
      <c r="A5466" s="487">
        <v>104043</v>
      </c>
      <c r="B5466" s="6" t="s">
        <v>11265</v>
      </c>
      <c r="C5466" s="6" t="s">
        <v>40</v>
      </c>
      <c r="D5466" s="6" t="s">
        <v>108</v>
      </c>
      <c r="E5466" s="487">
        <v>13.67</v>
      </c>
      <c r="F5466" s="487">
        <v>4.34</v>
      </c>
      <c r="G5466" s="487">
        <v>9.33</v>
      </c>
      <c r="H5466" s="487">
        <v>0</v>
      </c>
      <c r="I5466" s="487">
        <v>0</v>
      </c>
      <c r="J5466" s="487">
        <v>0</v>
      </c>
    </row>
    <row r="5467" spans="1:10" x14ac:dyDescent="0.25">
      <c r="A5467" s="487">
        <v>104044</v>
      </c>
      <c r="B5467" s="6" t="s">
        <v>11266</v>
      </c>
      <c r="C5467" s="6" t="s">
        <v>40</v>
      </c>
      <c r="D5467" s="6" t="s">
        <v>108</v>
      </c>
      <c r="E5467" s="487">
        <v>14.18</v>
      </c>
      <c r="F5467" s="487">
        <v>5.14</v>
      </c>
      <c r="G5467" s="487">
        <v>9.0399999999999991</v>
      </c>
      <c r="H5467" s="487">
        <v>0</v>
      </c>
      <c r="I5467" s="487">
        <v>0</v>
      </c>
      <c r="J5467" s="487">
        <v>0</v>
      </c>
    </row>
    <row r="5468" spans="1:10" x14ac:dyDescent="0.25">
      <c r="A5468" s="487">
        <v>104045</v>
      </c>
      <c r="B5468" s="6" t="s">
        <v>11267</v>
      </c>
      <c r="C5468" s="6" t="s">
        <v>40</v>
      </c>
      <c r="D5468" s="6" t="s">
        <v>108</v>
      </c>
      <c r="E5468" s="487">
        <v>23.72</v>
      </c>
      <c r="F5468" s="487">
        <v>5.91</v>
      </c>
      <c r="G5468" s="487">
        <v>17.809999999999999</v>
      </c>
      <c r="H5468" s="487">
        <v>0</v>
      </c>
      <c r="I5468" s="487">
        <v>0</v>
      </c>
      <c r="J5468" s="487">
        <v>0</v>
      </c>
    </row>
    <row r="5469" spans="1:10" x14ac:dyDescent="0.25">
      <c r="A5469" s="487">
        <v>104046</v>
      </c>
      <c r="B5469" s="6" t="s">
        <v>11268</v>
      </c>
      <c r="C5469" s="6" t="s">
        <v>40</v>
      </c>
      <c r="D5469" s="6" t="s">
        <v>108</v>
      </c>
      <c r="E5469" s="487">
        <v>12.92</v>
      </c>
      <c r="F5469" s="487">
        <v>4.34</v>
      </c>
      <c r="G5469" s="487">
        <v>8.58</v>
      </c>
      <c r="H5469" s="487">
        <v>0</v>
      </c>
      <c r="I5469" s="487">
        <v>0</v>
      </c>
      <c r="J5469" s="487">
        <v>0</v>
      </c>
    </row>
    <row r="5470" spans="1:10" x14ac:dyDescent="0.25">
      <c r="A5470" s="487">
        <v>104047</v>
      </c>
      <c r="B5470" s="6" t="s">
        <v>11269</v>
      </c>
      <c r="C5470" s="6" t="s">
        <v>40</v>
      </c>
      <c r="D5470" s="6" t="s">
        <v>108</v>
      </c>
      <c r="E5470" s="487">
        <v>14.94</v>
      </c>
      <c r="F5470" s="487">
        <v>5.14</v>
      </c>
      <c r="G5470" s="487">
        <v>9.8000000000000007</v>
      </c>
      <c r="H5470" s="487">
        <v>0</v>
      </c>
      <c r="I5470" s="487">
        <v>0</v>
      </c>
      <c r="J5470" s="487">
        <v>0</v>
      </c>
    </row>
    <row r="5471" spans="1:10" x14ac:dyDescent="0.25">
      <c r="A5471" s="487">
        <v>104048</v>
      </c>
      <c r="B5471" s="6" t="s">
        <v>11270</v>
      </c>
      <c r="C5471" s="6" t="s">
        <v>40</v>
      </c>
      <c r="D5471" s="6" t="s">
        <v>108</v>
      </c>
      <c r="E5471" s="487">
        <v>23.06</v>
      </c>
      <c r="F5471" s="487">
        <v>5.91</v>
      </c>
      <c r="G5471" s="487">
        <v>17.149999999999999</v>
      </c>
      <c r="H5471" s="487">
        <v>0</v>
      </c>
      <c r="I5471" s="487">
        <v>0</v>
      </c>
      <c r="J5471" s="487">
        <v>0</v>
      </c>
    </row>
    <row r="5472" spans="1:10" x14ac:dyDescent="0.25">
      <c r="A5472" s="487">
        <v>104049</v>
      </c>
      <c r="B5472" s="6" t="s">
        <v>11271</v>
      </c>
      <c r="C5472" s="6" t="s">
        <v>40</v>
      </c>
      <c r="D5472" s="6" t="s">
        <v>108</v>
      </c>
      <c r="E5472" s="487">
        <v>7.08</v>
      </c>
      <c r="F5472" s="487">
        <v>4.9800000000000004</v>
      </c>
      <c r="G5472" s="487">
        <v>2.1</v>
      </c>
      <c r="H5472" s="487">
        <v>0</v>
      </c>
      <c r="I5472" s="487">
        <v>0</v>
      </c>
      <c r="J5472" s="487">
        <v>0</v>
      </c>
    </row>
    <row r="5473" spans="1:10" x14ac:dyDescent="0.25">
      <c r="A5473" s="487">
        <v>104050</v>
      </c>
      <c r="B5473" s="6" t="s">
        <v>11272</v>
      </c>
      <c r="C5473" s="6" t="s">
        <v>40</v>
      </c>
      <c r="D5473" s="6" t="s">
        <v>108</v>
      </c>
      <c r="E5473" s="487">
        <v>10.52</v>
      </c>
      <c r="F5473" s="487">
        <v>6.78</v>
      </c>
      <c r="G5473" s="487">
        <v>3.74</v>
      </c>
      <c r="H5473" s="487">
        <v>0</v>
      </c>
      <c r="I5473" s="487">
        <v>0</v>
      </c>
      <c r="J5473" s="487">
        <v>0</v>
      </c>
    </row>
    <row r="5474" spans="1:10" x14ac:dyDescent="0.25">
      <c r="A5474" s="487">
        <v>104051</v>
      </c>
      <c r="B5474" s="6" t="s">
        <v>11273</v>
      </c>
      <c r="C5474" s="6" t="s">
        <v>40</v>
      </c>
      <c r="D5474" s="6" t="s">
        <v>108</v>
      </c>
      <c r="E5474" s="487">
        <v>12.08</v>
      </c>
      <c r="F5474" s="487">
        <v>4.1100000000000003</v>
      </c>
      <c r="G5474" s="487">
        <v>7.97</v>
      </c>
      <c r="H5474" s="487">
        <v>0</v>
      </c>
      <c r="I5474" s="487">
        <v>0</v>
      </c>
      <c r="J5474" s="487">
        <v>0</v>
      </c>
    </row>
    <row r="5475" spans="1:10" x14ac:dyDescent="0.25">
      <c r="A5475" s="487">
        <v>104052</v>
      </c>
      <c r="B5475" s="6" t="s">
        <v>11274</v>
      </c>
      <c r="C5475" s="6" t="s">
        <v>40</v>
      </c>
      <c r="D5475" s="6" t="s">
        <v>108</v>
      </c>
      <c r="E5475" s="487">
        <v>17.03</v>
      </c>
      <c r="F5475" s="487">
        <v>5.6</v>
      </c>
      <c r="G5475" s="487">
        <v>11.43</v>
      </c>
      <c r="H5475" s="487">
        <v>0</v>
      </c>
      <c r="I5475" s="487">
        <v>0</v>
      </c>
      <c r="J5475" s="487">
        <v>0</v>
      </c>
    </row>
    <row r="5476" spans="1:10" x14ac:dyDescent="0.25">
      <c r="A5476" s="487">
        <v>104053</v>
      </c>
      <c r="B5476" s="6" t="s">
        <v>11275</v>
      </c>
      <c r="C5476" s="6" t="s">
        <v>40</v>
      </c>
      <c r="D5476" s="6" t="s">
        <v>108</v>
      </c>
      <c r="E5476" s="487">
        <v>14.54</v>
      </c>
      <c r="F5476" s="487">
        <v>4.1100000000000003</v>
      </c>
      <c r="G5476" s="487">
        <v>10.43</v>
      </c>
      <c r="H5476" s="487">
        <v>0</v>
      </c>
      <c r="I5476" s="487">
        <v>0</v>
      </c>
      <c r="J5476" s="487">
        <v>0</v>
      </c>
    </row>
    <row r="5477" spans="1:10" x14ac:dyDescent="0.25">
      <c r="A5477" s="487">
        <v>104054</v>
      </c>
      <c r="B5477" s="6" t="s">
        <v>11276</v>
      </c>
      <c r="C5477" s="6" t="s">
        <v>40</v>
      </c>
      <c r="D5477" s="6" t="s">
        <v>108</v>
      </c>
      <c r="E5477" s="487">
        <v>30.55</v>
      </c>
      <c r="F5477" s="487">
        <v>5.59</v>
      </c>
      <c r="G5477" s="487">
        <v>24.96</v>
      </c>
      <c r="H5477" s="487">
        <v>0</v>
      </c>
      <c r="I5477" s="487">
        <v>0</v>
      </c>
      <c r="J5477" s="487">
        <v>0</v>
      </c>
    </row>
    <row r="5478" spans="1:10" x14ac:dyDescent="0.25">
      <c r="A5478" s="487">
        <v>104055</v>
      </c>
      <c r="B5478" s="6" t="s">
        <v>11277</v>
      </c>
      <c r="C5478" s="6" t="s">
        <v>40</v>
      </c>
      <c r="D5478" s="6" t="s">
        <v>108</v>
      </c>
      <c r="E5478" s="487">
        <v>22.04</v>
      </c>
      <c r="F5478" s="487">
        <v>4.0999999999999996</v>
      </c>
      <c r="G5478" s="487">
        <v>17.940000000000001</v>
      </c>
      <c r="H5478" s="487">
        <v>0</v>
      </c>
      <c r="I5478" s="487">
        <v>0</v>
      </c>
      <c r="J5478" s="487">
        <v>0</v>
      </c>
    </row>
    <row r="5479" spans="1:10" x14ac:dyDescent="0.25">
      <c r="A5479" s="487">
        <v>104056</v>
      </c>
      <c r="B5479" s="6" t="s">
        <v>11278</v>
      </c>
      <c r="C5479" s="6" t="s">
        <v>40</v>
      </c>
      <c r="D5479" s="6" t="s">
        <v>108</v>
      </c>
      <c r="E5479" s="487">
        <v>33.35</v>
      </c>
      <c r="F5479" s="487">
        <v>4.57</v>
      </c>
      <c r="G5479" s="487">
        <v>28.78</v>
      </c>
      <c r="H5479" s="487">
        <v>0</v>
      </c>
      <c r="I5479" s="487">
        <v>0</v>
      </c>
      <c r="J5479" s="487">
        <v>0</v>
      </c>
    </row>
    <row r="5480" spans="1:10" x14ac:dyDescent="0.25">
      <c r="A5480" s="487">
        <v>104058</v>
      </c>
      <c r="B5480" s="6" t="s">
        <v>11279</v>
      </c>
      <c r="C5480" s="6" t="s">
        <v>40</v>
      </c>
      <c r="D5480" s="6" t="s">
        <v>108</v>
      </c>
      <c r="E5480" s="487">
        <v>6.66</v>
      </c>
      <c r="F5480" s="487">
        <v>3.98</v>
      </c>
      <c r="G5480" s="487">
        <v>2.68</v>
      </c>
      <c r="H5480" s="487">
        <v>0</v>
      </c>
      <c r="I5480" s="487">
        <v>0</v>
      </c>
      <c r="J5480" s="487">
        <v>0</v>
      </c>
    </row>
    <row r="5481" spans="1:10" x14ac:dyDescent="0.25">
      <c r="A5481" s="487">
        <v>104059</v>
      </c>
      <c r="B5481" s="6" t="s">
        <v>11280</v>
      </c>
      <c r="C5481" s="6" t="s">
        <v>40</v>
      </c>
      <c r="D5481" s="6" t="s">
        <v>108</v>
      </c>
      <c r="E5481" s="487">
        <v>12.69</v>
      </c>
      <c r="F5481" s="487">
        <v>6.24</v>
      </c>
      <c r="G5481" s="487">
        <v>6.45</v>
      </c>
      <c r="H5481" s="487">
        <v>0</v>
      </c>
      <c r="I5481" s="487">
        <v>0</v>
      </c>
      <c r="J5481" s="487">
        <v>0</v>
      </c>
    </row>
    <row r="5482" spans="1:10" x14ac:dyDescent="0.25">
      <c r="A5482" s="487">
        <v>104060</v>
      </c>
      <c r="B5482" s="6" t="s">
        <v>11281</v>
      </c>
      <c r="C5482" s="6" t="s">
        <v>79</v>
      </c>
      <c r="D5482" s="6" t="s">
        <v>108</v>
      </c>
      <c r="E5482" s="487">
        <v>9.73</v>
      </c>
      <c r="F5482" s="487">
        <v>3.73</v>
      </c>
      <c r="G5482" s="487">
        <v>6</v>
      </c>
      <c r="H5482" s="487">
        <v>0</v>
      </c>
      <c r="I5482" s="487">
        <v>0</v>
      </c>
      <c r="J5482" s="487">
        <v>0</v>
      </c>
    </row>
    <row r="5483" spans="1:10" x14ac:dyDescent="0.25">
      <c r="A5483" s="487">
        <v>104061</v>
      </c>
      <c r="B5483" s="6" t="s">
        <v>11282</v>
      </c>
      <c r="C5483" s="6" t="s">
        <v>79</v>
      </c>
      <c r="D5483" s="6" t="s">
        <v>108</v>
      </c>
      <c r="E5483" s="487">
        <v>17.190000000000001</v>
      </c>
      <c r="F5483" s="487">
        <v>5.63</v>
      </c>
      <c r="G5483" s="487">
        <v>11.56</v>
      </c>
      <c r="H5483" s="487">
        <v>0</v>
      </c>
      <c r="I5483" s="487">
        <v>0</v>
      </c>
      <c r="J5483" s="487">
        <v>0</v>
      </c>
    </row>
    <row r="5484" spans="1:10" x14ac:dyDescent="0.25">
      <c r="A5484" s="487">
        <v>104112</v>
      </c>
      <c r="B5484" s="6" t="s">
        <v>11283</v>
      </c>
      <c r="C5484" s="6" t="s">
        <v>40</v>
      </c>
      <c r="D5484" s="6" t="s">
        <v>437</v>
      </c>
      <c r="E5484" s="487">
        <v>166.24</v>
      </c>
      <c r="F5484" s="487">
        <v>68.86</v>
      </c>
      <c r="G5484" s="487">
        <v>85.64</v>
      </c>
      <c r="H5484" s="487">
        <v>11.74</v>
      </c>
      <c r="I5484" s="487">
        <v>0</v>
      </c>
      <c r="J5484" s="487">
        <v>0</v>
      </c>
    </row>
    <row r="5485" spans="1:10" x14ac:dyDescent="0.25">
      <c r="A5485" s="487">
        <v>104114</v>
      </c>
      <c r="B5485" s="6" t="s">
        <v>11284</v>
      </c>
      <c r="C5485" s="6" t="s">
        <v>40</v>
      </c>
      <c r="D5485" s="6" t="s">
        <v>437</v>
      </c>
      <c r="E5485" s="487">
        <v>239.97</v>
      </c>
      <c r="F5485" s="487">
        <v>103.65</v>
      </c>
      <c r="G5485" s="487">
        <v>115.95</v>
      </c>
      <c r="H5485" s="487">
        <v>20.37</v>
      </c>
      <c r="I5485" s="487">
        <v>0</v>
      </c>
      <c r="J5485" s="487">
        <v>0</v>
      </c>
    </row>
    <row r="5486" spans="1:10" x14ac:dyDescent="0.25">
      <c r="A5486" s="487">
        <v>104116</v>
      </c>
      <c r="B5486" s="6" t="s">
        <v>11285</v>
      </c>
      <c r="C5486" s="6" t="s">
        <v>40</v>
      </c>
      <c r="D5486" s="6" t="s">
        <v>437</v>
      </c>
      <c r="E5486" s="487">
        <v>313.72000000000003</v>
      </c>
      <c r="F5486" s="487">
        <v>138.44</v>
      </c>
      <c r="G5486" s="487">
        <v>146.27000000000001</v>
      </c>
      <c r="H5486" s="487">
        <v>29.01</v>
      </c>
      <c r="I5486" s="487">
        <v>0</v>
      </c>
      <c r="J5486" s="487">
        <v>0</v>
      </c>
    </row>
    <row r="5487" spans="1:10" x14ac:dyDescent="0.25">
      <c r="A5487" s="487">
        <v>104118</v>
      </c>
      <c r="B5487" s="6" t="s">
        <v>11286</v>
      </c>
      <c r="C5487" s="6" t="s">
        <v>40</v>
      </c>
      <c r="D5487" s="6" t="s">
        <v>437</v>
      </c>
      <c r="E5487" s="487">
        <v>269.91000000000003</v>
      </c>
      <c r="F5487" s="487">
        <v>158</v>
      </c>
      <c r="G5487" s="487">
        <v>110.62</v>
      </c>
      <c r="H5487" s="487">
        <v>1.29</v>
      </c>
      <c r="I5487" s="487">
        <v>0</v>
      </c>
      <c r="J5487" s="487">
        <v>0</v>
      </c>
    </row>
    <row r="5488" spans="1:10" x14ac:dyDescent="0.25">
      <c r="A5488" s="487">
        <v>104120</v>
      </c>
      <c r="B5488" s="6" t="s">
        <v>11287</v>
      </c>
      <c r="C5488" s="6" t="s">
        <v>40</v>
      </c>
      <c r="D5488" s="6" t="s">
        <v>437</v>
      </c>
      <c r="E5488" s="487">
        <v>415.63</v>
      </c>
      <c r="F5488" s="487">
        <v>254.98</v>
      </c>
      <c r="G5488" s="487">
        <v>158.44</v>
      </c>
      <c r="H5488" s="487">
        <v>2.21</v>
      </c>
      <c r="I5488" s="487">
        <v>0</v>
      </c>
      <c r="J5488" s="487">
        <v>0</v>
      </c>
    </row>
    <row r="5489" spans="1:10" x14ac:dyDescent="0.25">
      <c r="A5489" s="487">
        <v>104122</v>
      </c>
      <c r="B5489" s="6" t="s">
        <v>11288</v>
      </c>
      <c r="C5489" s="6" t="s">
        <v>40</v>
      </c>
      <c r="D5489" s="6" t="s">
        <v>437</v>
      </c>
      <c r="E5489" s="487">
        <v>561.35</v>
      </c>
      <c r="F5489" s="487">
        <v>351.95</v>
      </c>
      <c r="G5489" s="487">
        <v>206.26</v>
      </c>
      <c r="H5489" s="487">
        <v>3.14</v>
      </c>
      <c r="I5489" s="487">
        <v>0</v>
      </c>
      <c r="J5489" s="487">
        <v>0</v>
      </c>
    </row>
    <row r="5490" spans="1:10" x14ac:dyDescent="0.25">
      <c r="A5490" s="487">
        <v>104062</v>
      </c>
      <c r="B5490" s="6" t="s">
        <v>11289</v>
      </c>
      <c r="C5490" s="6" t="s">
        <v>40</v>
      </c>
      <c r="D5490" s="6" t="s">
        <v>108</v>
      </c>
      <c r="E5490" s="487">
        <v>82.41</v>
      </c>
      <c r="F5490" s="487">
        <v>8.27</v>
      </c>
      <c r="G5490" s="487">
        <v>74.14</v>
      </c>
      <c r="H5490" s="487">
        <v>0</v>
      </c>
      <c r="I5490" s="487">
        <v>0</v>
      </c>
      <c r="J5490" s="487">
        <v>0</v>
      </c>
    </row>
    <row r="5491" spans="1:10" x14ac:dyDescent="0.25">
      <c r="A5491" s="487">
        <v>104063</v>
      </c>
      <c r="B5491" s="6" t="s">
        <v>11290</v>
      </c>
      <c r="C5491" s="6" t="s">
        <v>40</v>
      </c>
      <c r="D5491" s="6" t="s">
        <v>108</v>
      </c>
      <c r="E5491" s="487">
        <v>78.37</v>
      </c>
      <c r="F5491" s="487">
        <v>8.27</v>
      </c>
      <c r="G5491" s="487">
        <v>70.099999999999994</v>
      </c>
      <c r="H5491" s="487">
        <v>0</v>
      </c>
      <c r="I5491" s="487">
        <v>0</v>
      </c>
      <c r="J5491" s="487">
        <v>0</v>
      </c>
    </row>
    <row r="5492" spans="1:10" x14ac:dyDescent="0.25">
      <c r="A5492" s="487">
        <v>104064</v>
      </c>
      <c r="B5492" s="6" t="s">
        <v>11291</v>
      </c>
      <c r="C5492" s="6" t="s">
        <v>40</v>
      </c>
      <c r="D5492" s="6" t="s">
        <v>108</v>
      </c>
      <c r="E5492" s="487">
        <v>199.16</v>
      </c>
      <c r="F5492" s="487">
        <v>8.6199999999999992</v>
      </c>
      <c r="G5492" s="487">
        <v>190.54</v>
      </c>
      <c r="H5492" s="487">
        <v>0</v>
      </c>
      <c r="I5492" s="487">
        <v>0</v>
      </c>
      <c r="J5492" s="487">
        <v>0</v>
      </c>
    </row>
    <row r="5493" spans="1:10" x14ac:dyDescent="0.25">
      <c r="A5493" s="487">
        <v>104065</v>
      </c>
      <c r="B5493" s="6" t="s">
        <v>11292</v>
      </c>
      <c r="C5493" s="6" t="s">
        <v>40</v>
      </c>
      <c r="D5493" s="6" t="s">
        <v>108</v>
      </c>
      <c r="E5493" s="487">
        <v>168.8</v>
      </c>
      <c r="F5493" s="487">
        <v>8.6199999999999992</v>
      </c>
      <c r="G5493" s="487">
        <v>160.18</v>
      </c>
      <c r="H5493" s="487">
        <v>0</v>
      </c>
      <c r="I5493" s="487">
        <v>0</v>
      </c>
      <c r="J5493" s="487">
        <v>0</v>
      </c>
    </row>
    <row r="5494" spans="1:10" x14ac:dyDescent="0.25">
      <c r="A5494" s="487">
        <v>104072</v>
      </c>
      <c r="B5494" s="6" t="s">
        <v>11293</v>
      </c>
      <c r="C5494" s="6" t="s">
        <v>40</v>
      </c>
      <c r="D5494" s="6" t="s">
        <v>108</v>
      </c>
      <c r="E5494" s="487">
        <v>309.74</v>
      </c>
      <c r="F5494" s="487">
        <v>13.31</v>
      </c>
      <c r="G5494" s="487">
        <v>296.43</v>
      </c>
      <c r="H5494" s="487">
        <v>0</v>
      </c>
      <c r="I5494" s="487">
        <v>0</v>
      </c>
      <c r="J5494" s="487">
        <v>0</v>
      </c>
    </row>
    <row r="5495" spans="1:10" x14ac:dyDescent="0.25">
      <c r="A5495" s="487">
        <v>104076</v>
      </c>
      <c r="B5495" s="6" t="s">
        <v>11294</v>
      </c>
      <c r="C5495" s="6" t="s">
        <v>40</v>
      </c>
      <c r="D5495" s="6" t="s">
        <v>108</v>
      </c>
      <c r="E5495" s="487">
        <v>53.26</v>
      </c>
      <c r="F5495" s="487">
        <v>12.95</v>
      </c>
      <c r="G5495" s="487">
        <v>40.31</v>
      </c>
      <c r="H5495" s="487">
        <v>0</v>
      </c>
      <c r="I5495" s="487">
        <v>0</v>
      </c>
      <c r="J5495" s="487">
        <v>0</v>
      </c>
    </row>
    <row r="5496" spans="1:10" x14ac:dyDescent="0.25">
      <c r="A5496" s="487">
        <v>104082</v>
      </c>
      <c r="B5496" s="6" t="s">
        <v>11295</v>
      </c>
      <c r="C5496" s="6" t="s">
        <v>40</v>
      </c>
      <c r="D5496" s="6" t="s">
        <v>108</v>
      </c>
      <c r="E5496" s="487">
        <v>33.979999999999997</v>
      </c>
      <c r="F5496" s="487">
        <v>4.13</v>
      </c>
      <c r="G5496" s="487">
        <v>29.85</v>
      </c>
      <c r="H5496" s="487">
        <v>0</v>
      </c>
      <c r="I5496" s="487">
        <v>0</v>
      </c>
      <c r="J5496" s="487">
        <v>0</v>
      </c>
    </row>
    <row r="5497" spans="1:10" x14ac:dyDescent="0.25">
      <c r="A5497" s="487">
        <v>104083</v>
      </c>
      <c r="B5497" s="6" t="s">
        <v>11296</v>
      </c>
      <c r="C5497" s="6" t="s">
        <v>40</v>
      </c>
      <c r="D5497" s="6" t="s">
        <v>108</v>
      </c>
      <c r="E5497" s="487">
        <v>81.540000000000006</v>
      </c>
      <c r="F5497" s="487">
        <v>4.3</v>
      </c>
      <c r="G5497" s="487">
        <v>77.239999999999995</v>
      </c>
      <c r="H5497" s="487">
        <v>0</v>
      </c>
      <c r="I5497" s="487">
        <v>0</v>
      </c>
      <c r="J5497" s="487">
        <v>0</v>
      </c>
    </row>
    <row r="5498" spans="1:10" x14ac:dyDescent="0.25">
      <c r="A5498" s="487">
        <v>104084</v>
      </c>
      <c r="B5498" s="6" t="s">
        <v>11297</v>
      </c>
      <c r="C5498" s="6" t="s">
        <v>40</v>
      </c>
      <c r="D5498" s="6" t="s">
        <v>108</v>
      </c>
      <c r="E5498" s="487">
        <v>92.99</v>
      </c>
      <c r="F5498" s="487">
        <v>4.3</v>
      </c>
      <c r="G5498" s="487">
        <v>88.69</v>
      </c>
      <c r="H5498" s="487">
        <v>0</v>
      </c>
      <c r="I5498" s="487">
        <v>0</v>
      </c>
      <c r="J5498" s="487">
        <v>0</v>
      </c>
    </row>
    <row r="5499" spans="1:10" x14ac:dyDescent="0.25">
      <c r="A5499" s="487">
        <v>104085</v>
      </c>
      <c r="B5499" s="6" t="s">
        <v>11298</v>
      </c>
      <c r="C5499" s="6" t="s">
        <v>79</v>
      </c>
      <c r="D5499" s="6" t="s">
        <v>108</v>
      </c>
      <c r="E5499" s="487">
        <v>62.42</v>
      </c>
      <c r="F5499" s="487">
        <v>11.18</v>
      </c>
      <c r="G5499" s="487">
        <v>51.24</v>
      </c>
      <c r="H5499" s="487">
        <v>0</v>
      </c>
      <c r="I5499" s="487">
        <v>0</v>
      </c>
      <c r="J5499" s="487">
        <v>0</v>
      </c>
    </row>
    <row r="5500" spans="1:10" x14ac:dyDescent="0.25">
      <c r="A5500" s="487">
        <v>104086</v>
      </c>
      <c r="B5500" s="6" t="s">
        <v>11299</v>
      </c>
      <c r="C5500" s="6" t="s">
        <v>79</v>
      </c>
      <c r="D5500" s="6" t="s">
        <v>108</v>
      </c>
      <c r="E5500" s="487">
        <v>110.73</v>
      </c>
      <c r="F5500" s="487">
        <v>12.5</v>
      </c>
      <c r="G5500" s="487">
        <v>98.23</v>
      </c>
      <c r="H5500" s="487">
        <v>0</v>
      </c>
      <c r="I5500" s="487">
        <v>0</v>
      </c>
      <c r="J5500" s="487">
        <v>0</v>
      </c>
    </row>
    <row r="5501" spans="1:10" x14ac:dyDescent="0.25">
      <c r="A5501" s="487">
        <v>104124</v>
      </c>
      <c r="B5501" s="6" t="s">
        <v>11300</v>
      </c>
      <c r="C5501" s="6" t="s">
        <v>40</v>
      </c>
      <c r="D5501" s="6" t="s">
        <v>437</v>
      </c>
      <c r="E5501" s="487">
        <v>376.04</v>
      </c>
      <c r="F5501" s="487">
        <v>100.86</v>
      </c>
      <c r="G5501" s="487">
        <v>258.63</v>
      </c>
      <c r="H5501" s="487">
        <v>16.55</v>
      </c>
      <c r="I5501" s="487">
        <v>0</v>
      </c>
      <c r="J5501" s="487">
        <v>0</v>
      </c>
    </row>
    <row r="5502" spans="1:10" x14ac:dyDescent="0.25">
      <c r="A5502" s="487">
        <v>104130</v>
      </c>
      <c r="B5502" s="6" t="s">
        <v>11301</v>
      </c>
      <c r="C5502" s="6" t="s">
        <v>40</v>
      </c>
      <c r="D5502" s="6" t="s">
        <v>437</v>
      </c>
      <c r="E5502" s="487">
        <v>572.6</v>
      </c>
      <c r="F5502" s="487">
        <v>160.41</v>
      </c>
      <c r="G5502" s="487">
        <v>384.15</v>
      </c>
      <c r="H5502" s="487">
        <v>28.04</v>
      </c>
      <c r="I5502" s="487">
        <v>0</v>
      </c>
      <c r="J5502" s="487">
        <v>0</v>
      </c>
    </row>
    <row r="5503" spans="1:10" x14ac:dyDescent="0.25">
      <c r="A5503" s="487">
        <v>104136</v>
      </c>
      <c r="B5503" s="6" t="s">
        <v>11302</v>
      </c>
      <c r="C5503" s="6" t="s">
        <v>40</v>
      </c>
      <c r="D5503" s="6" t="s">
        <v>437</v>
      </c>
      <c r="E5503" s="487">
        <v>770.28</v>
      </c>
      <c r="F5503" s="487">
        <v>220.57</v>
      </c>
      <c r="G5503" s="487">
        <v>509.95</v>
      </c>
      <c r="H5503" s="487">
        <v>39.76</v>
      </c>
      <c r="I5503" s="487">
        <v>0</v>
      </c>
      <c r="J5503" s="487">
        <v>0</v>
      </c>
    </row>
    <row r="5504" spans="1:10" x14ac:dyDescent="0.25">
      <c r="A5504" s="487">
        <v>104142</v>
      </c>
      <c r="B5504" s="6" t="s">
        <v>11303</v>
      </c>
      <c r="C5504" s="6" t="s">
        <v>40</v>
      </c>
      <c r="D5504" s="6" t="s">
        <v>437</v>
      </c>
      <c r="E5504" s="487">
        <v>527.78</v>
      </c>
      <c r="F5504" s="487">
        <v>230.73</v>
      </c>
      <c r="G5504" s="487">
        <v>295.08999999999997</v>
      </c>
      <c r="H5504" s="487">
        <v>1.96</v>
      </c>
      <c r="I5504" s="487">
        <v>0</v>
      </c>
      <c r="J5504" s="487">
        <v>0</v>
      </c>
    </row>
    <row r="5505" spans="1:10" x14ac:dyDescent="0.25">
      <c r="A5505" s="487">
        <v>104148</v>
      </c>
      <c r="B5505" s="6" t="s">
        <v>11304</v>
      </c>
      <c r="C5505" s="6" t="s">
        <v>40</v>
      </c>
      <c r="D5505" s="6" t="s">
        <v>437</v>
      </c>
      <c r="E5505" s="487">
        <v>825.23</v>
      </c>
      <c r="F5505" s="487">
        <v>376.99</v>
      </c>
      <c r="G5505" s="487">
        <v>445</v>
      </c>
      <c r="H5505" s="487">
        <v>3.24</v>
      </c>
      <c r="I5505" s="487">
        <v>0</v>
      </c>
      <c r="J5505" s="487">
        <v>0</v>
      </c>
    </row>
    <row r="5506" spans="1:10" x14ac:dyDescent="0.25">
      <c r="A5506" s="487">
        <v>104154</v>
      </c>
      <c r="B5506" s="6" t="s">
        <v>11305</v>
      </c>
      <c r="C5506" s="6" t="s">
        <v>40</v>
      </c>
      <c r="D5506" s="6" t="s">
        <v>437</v>
      </c>
      <c r="E5506" s="488">
        <v>1125.6500000000001</v>
      </c>
      <c r="F5506" s="487">
        <v>525.44000000000005</v>
      </c>
      <c r="G5506" s="487">
        <v>595.63</v>
      </c>
      <c r="H5506" s="487">
        <v>4.58</v>
      </c>
      <c r="I5506" s="487">
        <v>0</v>
      </c>
      <c r="J5506" s="487">
        <v>0</v>
      </c>
    </row>
    <row r="5507" spans="1:10" x14ac:dyDescent="0.25">
      <c r="A5507" s="487">
        <v>96520</v>
      </c>
      <c r="B5507" s="6" t="s">
        <v>3442</v>
      </c>
      <c r="C5507" s="6" t="s">
        <v>62</v>
      </c>
      <c r="D5507" s="6" t="s">
        <v>108</v>
      </c>
      <c r="E5507" s="487">
        <v>105.54</v>
      </c>
      <c r="F5507" s="487">
        <v>55.07</v>
      </c>
      <c r="G5507" s="487">
        <v>28.24</v>
      </c>
      <c r="H5507" s="487">
        <v>22.23</v>
      </c>
      <c r="I5507" s="487">
        <v>0</v>
      </c>
      <c r="J5507" s="487">
        <v>0</v>
      </c>
    </row>
    <row r="5508" spans="1:10" x14ac:dyDescent="0.25">
      <c r="A5508" s="487">
        <v>96521</v>
      </c>
      <c r="B5508" s="6" t="s">
        <v>3443</v>
      </c>
      <c r="C5508" s="6" t="s">
        <v>62</v>
      </c>
      <c r="D5508" s="6" t="s">
        <v>108</v>
      </c>
      <c r="E5508" s="487">
        <v>46.99</v>
      </c>
      <c r="F5508" s="487">
        <v>16.690000000000001</v>
      </c>
      <c r="G5508" s="487">
        <v>13.99</v>
      </c>
      <c r="H5508" s="487">
        <v>16.309999999999999</v>
      </c>
      <c r="I5508" s="487">
        <v>0</v>
      </c>
      <c r="J5508" s="487">
        <v>0</v>
      </c>
    </row>
    <row r="5509" spans="1:10" x14ac:dyDescent="0.25">
      <c r="A5509" s="487">
        <v>96522</v>
      </c>
      <c r="B5509" s="6" t="s">
        <v>3444</v>
      </c>
      <c r="C5509" s="6" t="s">
        <v>62</v>
      </c>
      <c r="D5509" s="6" t="s">
        <v>469</v>
      </c>
      <c r="E5509" s="487">
        <v>154.13999999999999</v>
      </c>
      <c r="F5509" s="487">
        <v>118.96</v>
      </c>
      <c r="G5509" s="487">
        <v>35.18</v>
      </c>
      <c r="H5509" s="487">
        <v>0</v>
      </c>
      <c r="I5509" s="487">
        <v>0</v>
      </c>
      <c r="J5509" s="487">
        <v>0</v>
      </c>
    </row>
    <row r="5510" spans="1:10" x14ac:dyDescent="0.25">
      <c r="A5510" s="487">
        <v>96523</v>
      </c>
      <c r="B5510" s="6" t="s">
        <v>3445</v>
      </c>
      <c r="C5510" s="6" t="s">
        <v>62</v>
      </c>
      <c r="D5510" s="6" t="s">
        <v>469</v>
      </c>
      <c r="E5510" s="487">
        <v>98.82</v>
      </c>
      <c r="F5510" s="487">
        <v>75.959999999999994</v>
      </c>
      <c r="G5510" s="487">
        <v>22.86</v>
      </c>
      <c r="H5510" s="487">
        <v>0</v>
      </c>
      <c r="I5510" s="487">
        <v>0</v>
      </c>
      <c r="J5510" s="487">
        <v>0</v>
      </c>
    </row>
    <row r="5511" spans="1:10" x14ac:dyDescent="0.25">
      <c r="A5511" s="487">
        <v>96524</v>
      </c>
      <c r="B5511" s="6" t="s">
        <v>3446</v>
      </c>
      <c r="C5511" s="6" t="s">
        <v>62</v>
      </c>
      <c r="D5511" s="6" t="s">
        <v>108</v>
      </c>
      <c r="E5511" s="487">
        <v>196.1</v>
      </c>
      <c r="F5511" s="487">
        <v>124.45</v>
      </c>
      <c r="G5511" s="487">
        <v>39.42</v>
      </c>
      <c r="H5511" s="487">
        <v>32.229999999999997</v>
      </c>
      <c r="I5511" s="487">
        <v>0</v>
      </c>
      <c r="J5511" s="487">
        <v>0</v>
      </c>
    </row>
    <row r="5512" spans="1:10" x14ac:dyDescent="0.25">
      <c r="A5512" s="487">
        <v>96525</v>
      </c>
      <c r="B5512" s="6" t="s">
        <v>3447</v>
      </c>
      <c r="C5512" s="6" t="s">
        <v>62</v>
      </c>
      <c r="D5512" s="6" t="s">
        <v>108</v>
      </c>
      <c r="E5512" s="487">
        <v>50.16</v>
      </c>
      <c r="F5512" s="487">
        <v>16.96</v>
      </c>
      <c r="G5512" s="487">
        <v>8.0500000000000007</v>
      </c>
      <c r="H5512" s="487">
        <v>25.15</v>
      </c>
      <c r="I5512" s="487">
        <v>0</v>
      </c>
      <c r="J5512" s="487">
        <v>0</v>
      </c>
    </row>
    <row r="5513" spans="1:10" x14ac:dyDescent="0.25">
      <c r="A5513" s="487">
        <v>96526</v>
      </c>
      <c r="B5513" s="6" t="s">
        <v>3448</v>
      </c>
      <c r="C5513" s="6" t="s">
        <v>62</v>
      </c>
      <c r="D5513" s="6" t="s">
        <v>469</v>
      </c>
      <c r="E5513" s="487">
        <v>310.74</v>
      </c>
      <c r="F5513" s="487">
        <v>240.12</v>
      </c>
      <c r="G5513" s="487">
        <v>70.62</v>
      </c>
      <c r="H5513" s="487">
        <v>0</v>
      </c>
      <c r="I5513" s="487">
        <v>0</v>
      </c>
      <c r="J5513" s="487">
        <v>0</v>
      </c>
    </row>
    <row r="5514" spans="1:10" x14ac:dyDescent="0.25">
      <c r="A5514" s="487">
        <v>96527</v>
      </c>
      <c r="B5514" s="6" t="s">
        <v>3449</v>
      </c>
      <c r="C5514" s="6" t="s">
        <v>62</v>
      </c>
      <c r="D5514" s="6" t="s">
        <v>469</v>
      </c>
      <c r="E5514" s="487">
        <v>129.87</v>
      </c>
      <c r="F5514" s="487">
        <v>99.72</v>
      </c>
      <c r="G5514" s="487">
        <v>30.15</v>
      </c>
      <c r="H5514" s="487">
        <v>0</v>
      </c>
      <c r="I5514" s="487">
        <v>0</v>
      </c>
      <c r="J5514" s="487">
        <v>0</v>
      </c>
    </row>
    <row r="5515" spans="1:10" x14ac:dyDescent="0.25">
      <c r="A5515" s="487">
        <v>96528</v>
      </c>
      <c r="B5515" s="6" t="s">
        <v>3450</v>
      </c>
      <c r="C5515" s="6" t="s">
        <v>87</v>
      </c>
      <c r="D5515" s="6" t="s">
        <v>108</v>
      </c>
      <c r="E5515" s="487">
        <v>158.93</v>
      </c>
      <c r="F5515" s="487">
        <v>53.99</v>
      </c>
      <c r="G5515" s="487">
        <v>104.87</v>
      </c>
      <c r="H5515" s="487">
        <v>0</v>
      </c>
      <c r="I5515" s="487">
        <v>0</v>
      </c>
      <c r="J5515" s="487">
        <v>7.0000000000000007E-2</v>
      </c>
    </row>
    <row r="5516" spans="1:10" x14ac:dyDescent="0.25">
      <c r="A5516" s="487">
        <v>101114</v>
      </c>
      <c r="B5516" s="6" t="s">
        <v>3451</v>
      </c>
      <c r="C5516" s="6" t="s">
        <v>62</v>
      </c>
      <c r="D5516" s="6" t="s">
        <v>108</v>
      </c>
      <c r="E5516" s="487">
        <v>4.7</v>
      </c>
      <c r="F5516" s="487">
        <v>1.54</v>
      </c>
      <c r="G5516" s="487">
        <v>0.97</v>
      </c>
      <c r="H5516" s="487">
        <v>2.19</v>
      </c>
      <c r="I5516" s="487">
        <v>0</v>
      </c>
      <c r="J5516" s="487">
        <v>0</v>
      </c>
    </row>
    <row r="5517" spans="1:10" x14ac:dyDescent="0.25">
      <c r="A5517" s="487">
        <v>101115</v>
      </c>
      <c r="B5517" s="6" t="s">
        <v>3452</v>
      </c>
      <c r="C5517" s="6" t="s">
        <v>62</v>
      </c>
      <c r="D5517" s="6" t="s">
        <v>108</v>
      </c>
      <c r="E5517" s="487">
        <v>3.91</v>
      </c>
      <c r="F5517" s="487">
        <v>1.05</v>
      </c>
      <c r="G5517" s="487">
        <v>0.9</v>
      </c>
      <c r="H5517" s="487">
        <v>1.96</v>
      </c>
      <c r="I5517" s="487">
        <v>0</v>
      </c>
      <c r="J5517" s="487">
        <v>0</v>
      </c>
    </row>
    <row r="5518" spans="1:10" x14ac:dyDescent="0.25">
      <c r="A5518" s="487">
        <v>101116</v>
      </c>
      <c r="B5518" s="6" t="s">
        <v>3453</v>
      </c>
      <c r="C5518" s="6" t="s">
        <v>62</v>
      </c>
      <c r="D5518" s="6" t="s">
        <v>108</v>
      </c>
      <c r="E5518" s="487">
        <v>2.4300000000000002</v>
      </c>
      <c r="F5518" s="487">
        <v>0.64</v>
      </c>
      <c r="G5518" s="487">
        <v>0.57999999999999996</v>
      </c>
      <c r="H5518" s="487">
        <v>1.21</v>
      </c>
      <c r="I5518" s="487">
        <v>0</v>
      </c>
      <c r="J5518" s="487">
        <v>0</v>
      </c>
    </row>
    <row r="5519" spans="1:10" x14ac:dyDescent="0.25">
      <c r="A5519" s="487">
        <v>101117</v>
      </c>
      <c r="B5519" s="6" t="s">
        <v>3454</v>
      </c>
      <c r="C5519" s="6" t="s">
        <v>62</v>
      </c>
      <c r="D5519" s="6" t="s">
        <v>108</v>
      </c>
      <c r="E5519" s="487">
        <v>3.39</v>
      </c>
      <c r="F5519" s="487">
        <v>0.37</v>
      </c>
      <c r="G5519" s="487">
        <v>0.65</v>
      </c>
      <c r="H5519" s="487">
        <v>2.37</v>
      </c>
      <c r="I5519" s="487">
        <v>0</v>
      </c>
      <c r="J5519" s="487">
        <v>0</v>
      </c>
    </row>
    <row r="5520" spans="1:10" x14ac:dyDescent="0.25">
      <c r="A5520" s="487">
        <v>101118</v>
      </c>
      <c r="B5520" s="6" t="s">
        <v>3455</v>
      </c>
      <c r="C5520" s="6" t="s">
        <v>62</v>
      </c>
      <c r="D5520" s="6" t="s">
        <v>108</v>
      </c>
      <c r="E5520" s="487">
        <v>4.03</v>
      </c>
      <c r="F5520" s="487">
        <v>1.24</v>
      </c>
      <c r="G5520" s="487">
        <v>2.79</v>
      </c>
      <c r="H5520" s="487">
        <v>0</v>
      </c>
      <c r="I5520" s="487">
        <v>0</v>
      </c>
      <c r="J5520" s="487">
        <v>0</v>
      </c>
    </row>
    <row r="5521" spans="1:10" x14ac:dyDescent="0.25">
      <c r="A5521" s="487">
        <v>101119</v>
      </c>
      <c r="B5521" s="6" t="s">
        <v>3456</v>
      </c>
      <c r="C5521" s="6" t="s">
        <v>62</v>
      </c>
      <c r="D5521" s="6" t="s">
        <v>108</v>
      </c>
      <c r="E5521" s="487">
        <v>8.9700000000000006</v>
      </c>
      <c r="F5521" s="487">
        <v>2.93</v>
      </c>
      <c r="G5521" s="487">
        <v>1.89</v>
      </c>
      <c r="H5521" s="487">
        <v>4.1500000000000004</v>
      </c>
      <c r="I5521" s="487">
        <v>0</v>
      </c>
      <c r="J5521" s="487">
        <v>0</v>
      </c>
    </row>
    <row r="5522" spans="1:10" x14ac:dyDescent="0.25">
      <c r="A5522" s="487">
        <v>101120</v>
      </c>
      <c r="B5522" s="6" t="s">
        <v>3457</v>
      </c>
      <c r="C5522" s="6" t="s">
        <v>62</v>
      </c>
      <c r="D5522" s="6" t="s">
        <v>108</v>
      </c>
      <c r="E5522" s="487">
        <v>7.49</v>
      </c>
      <c r="F5522" s="487">
        <v>2.0099999999999998</v>
      </c>
      <c r="G5522" s="487">
        <v>1.77</v>
      </c>
      <c r="H5522" s="487">
        <v>3.71</v>
      </c>
      <c r="I5522" s="487">
        <v>0</v>
      </c>
      <c r="J5522" s="487">
        <v>0</v>
      </c>
    </row>
    <row r="5523" spans="1:10" x14ac:dyDescent="0.25">
      <c r="A5523" s="487">
        <v>101121</v>
      </c>
      <c r="B5523" s="6" t="s">
        <v>3458</v>
      </c>
      <c r="C5523" s="6" t="s">
        <v>62</v>
      </c>
      <c r="D5523" s="6" t="s">
        <v>108</v>
      </c>
      <c r="E5523" s="487">
        <v>4.67</v>
      </c>
      <c r="F5523" s="487">
        <v>1.22</v>
      </c>
      <c r="G5523" s="487">
        <v>1.18</v>
      </c>
      <c r="H5523" s="487">
        <v>2.27</v>
      </c>
      <c r="I5523" s="487">
        <v>0</v>
      </c>
      <c r="J5523" s="487">
        <v>0</v>
      </c>
    </row>
    <row r="5524" spans="1:10" x14ac:dyDescent="0.25">
      <c r="A5524" s="487">
        <v>101122</v>
      </c>
      <c r="B5524" s="6" t="s">
        <v>3459</v>
      </c>
      <c r="C5524" s="6" t="s">
        <v>62</v>
      </c>
      <c r="D5524" s="6" t="s">
        <v>108</v>
      </c>
      <c r="E5524" s="487">
        <v>6.47</v>
      </c>
      <c r="F5524" s="487">
        <v>0.72</v>
      </c>
      <c r="G5524" s="487">
        <v>1.27</v>
      </c>
      <c r="H5524" s="487">
        <v>4.4800000000000004</v>
      </c>
      <c r="I5524" s="487">
        <v>0</v>
      </c>
      <c r="J5524" s="487">
        <v>0</v>
      </c>
    </row>
    <row r="5525" spans="1:10" x14ac:dyDescent="0.25">
      <c r="A5525" s="487">
        <v>101123</v>
      </c>
      <c r="B5525" s="6" t="s">
        <v>3460</v>
      </c>
      <c r="C5525" s="6" t="s">
        <v>62</v>
      </c>
      <c r="D5525" s="6" t="s">
        <v>108</v>
      </c>
      <c r="E5525" s="487">
        <v>7.7</v>
      </c>
      <c r="F5525" s="487">
        <v>2.37</v>
      </c>
      <c r="G5525" s="487">
        <v>5.33</v>
      </c>
      <c r="H5525" s="487">
        <v>0</v>
      </c>
      <c r="I5525" s="487">
        <v>0</v>
      </c>
      <c r="J5525" s="487">
        <v>0</v>
      </c>
    </row>
    <row r="5526" spans="1:10" x14ac:dyDescent="0.25">
      <c r="A5526" s="487">
        <v>101124</v>
      </c>
      <c r="B5526" s="6" t="s">
        <v>3461</v>
      </c>
      <c r="C5526" s="6" t="s">
        <v>62</v>
      </c>
      <c r="D5526" s="6" t="s">
        <v>108</v>
      </c>
      <c r="E5526" s="487">
        <v>15.78</v>
      </c>
      <c r="F5526" s="487">
        <v>3.11</v>
      </c>
      <c r="G5526" s="487">
        <v>5.24</v>
      </c>
      <c r="H5526" s="487">
        <v>7.43</v>
      </c>
      <c r="I5526" s="487">
        <v>0</v>
      </c>
      <c r="J5526" s="487">
        <v>0</v>
      </c>
    </row>
    <row r="5527" spans="1:10" x14ac:dyDescent="0.25">
      <c r="A5527" s="487">
        <v>101125</v>
      </c>
      <c r="B5527" s="6" t="s">
        <v>3462</v>
      </c>
      <c r="C5527" s="6" t="s">
        <v>62</v>
      </c>
      <c r="D5527" s="6" t="s">
        <v>108</v>
      </c>
      <c r="E5527" s="487">
        <v>14.99</v>
      </c>
      <c r="F5527" s="487">
        <v>2.61</v>
      </c>
      <c r="G5527" s="487">
        <v>5.18</v>
      </c>
      <c r="H5527" s="487">
        <v>7.2</v>
      </c>
      <c r="I5527" s="487">
        <v>0</v>
      </c>
      <c r="J5527" s="487">
        <v>0</v>
      </c>
    </row>
    <row r="5528" spans="1:10" x14ac:dyDescent="0.25">
      <c r="A5528" s="487">
        <v>101126</v>
      </c>
      <c r="B5528" s="6" t="s">
        <v>3463</v>
      </c>
      <c r="C5528" s="6" t="s">
        <v>62</v>
      </c>
      <c r="D5528" s="6" t="s">
        <v>108</v>
      </c>
      <c r="E5528" s="487">
        <v>13.51</v>
      </c>
      <c r="F5528" s="487">
        <v>2.2000000000000002</v>
      </c>
      <c r="G5528" s="487">
        <v>4.87</v>
      </c>
      <c r="H5528" s="487">
        <v>6.44</v>
      </c>
      <c r="I5528" s="487">
        <v>0</v>
      </c>
      <c r="J5528" s="487">
        <v>0</v>
      </c>
    </row>
    <row r="5529" spans="1:10" x14ac:dyDescent="0.25">
      <c r="A5529" s="487">
        <v>101127</v>
      </c>
      <c r="B5529" s="6" t="s">
        <v>3464</v>
      </c>
      <c r="C5529" s="6" t="s">
        <v>62</v>
      </c>
      <c r="D5529" s="6" t="s">
        <v>108</v>
      </c>
      <c r="E5529" s="487">
        <v>14.47</v>
      </c>
      <c r="F5529" s="487">
        <v>1.93</v>
      </c>
      <c r="G5529" s="487">
        <v>4.9400000000000004</v>
      </c>
      <c r="H5529" s="487">
        <v>7.6</v>
      </c>
      <c r="I5529" s="487">
        <v>0</v>
      </c>
      <c r="J5529" s="487">
        <v>0</v>
      </c>
    </row>
    <row r="5530" spans="1:10" x14ac:dyDescent="0.25">
      <c r="A5530" s="487">
        <v>101128</v>
      </c>
      <c r="B5530" s="6" t="s">
        <v>3465</v>
      </c>
      <c r="C5530" s="6" t="s">
        <v>62</v>
      </c>
      <c r="D5530" s="6" t="s">
        <v>108</v>
      </c>
      <c r="E5530" s="487">
        <v>15.11</v>
      </c>
      <c r="F5530" s="487">
        <v>2.8</v>
      </c>
      <c r="G5530" s="487">
        <v>7.09</v>
      </c>
      <c r="H5530" s="487">
        <v>5.22</v>
      </c>
      <c r="I5530" s="487">
        <v>0</v>
      </c>
      <c r="J5530" s="487">
        <v>0</v>
      </c>
    </row>
    <row r="5531" spans="1:10" x14ac:dyDescent="0.25">
      <c r="A5531" s="487">
        <v>101129</v>
      </c>
      <c r="B5531" s="6" t="s">
        <v>3466</v>
      </c>
      <c r="C5531" s="6" t="s">
        <v>62</v>
      </c>
      <c r="D5531" s="6" t="s">
        <v>108</v>
      </c>
      <c r="E5531" s="487">
        <v>20.5</v>
      </c>
      <c r="F5531" s="487">
        <v>4.57</v>
      </c>
      <c r="G5531" s="487">
        <v>6.32</v>
      </c>
      <c r="H5531" s="487">
        <v>9.61</v>
      </c>
      <c r="I5531" s="487">
        <v>0</v>
      </c>
      <c r="J5531" s="487">
        <v>0</v>
      </c>
    </row>
    <row r="5532" spans="1:10" x14ac:dyDescent="0.25">
      <c r="A5532" s="487">
        <v>101130</v>
      </c>
      <c r="B5532" s="6" t="s">
        <v>3467</v>
      </c>
      <c r="C5532" s="6" t="s">
        <v>62</v>
      </c>
      <c r="D5532" s="6" t="s">
        <v>108</v>
      </c>
      <c r="E5532" s="487">
        <v>19.02</v>
      </c>
      <c r="F5532" s="487">
        <v>3.64</v>
      </c>
      <c r="G5532" s="487">
        <v>6.21</v>
      </c>
      <c r="H5532" s="487">
        <v>9.17</v>
      </c>
      <c r="I5532" s="487">
        <v>0</v>
      </c>
      <c r="J5532" s="487">
        <v>0</v>
      </c>
    </row>
    <row r="5533" spans="1:10" x14ac:dyDescent="0.25">
      <c r="A5533" s="487">
        <v>101131</v>
      </c>
      <c r="B5533" s="6" t="s">
        <v>3468</v>
      </c>
      <c r="C5533" s="6" t="s">
        <v>62</v>
      </c>
      <c r="D5533" s="6" t="s">
        <v>108</v>
      </c>
      <c r="E5533" s="487">
        <v>16.2</v>
      </c>
      <c r="F5533" s="487">
        <v>2.84</v>
      </c>
      <c r="G5533" s="487">
        <v>5.63</v>
      </c>
      <c r="H5533" s="487">
        <v>7.73</v>
      </c>
      <c r="I5533" s="487">
        <v>0</v>
      </c>
      <c r="J5533" s="487">
        <v>0</v>
      </c>
    </row>
    <row r="5534" spans="1:10" x14ac:dyDescent="0.25">
      <c r="A5534" s="487">
        <v>101132</v>
      </c>
      <c r="B5534" s="6" t="s">
        <v>3469</v>
      </c>
      <c r="C5534" s="6" t="s">
        <v>62</v>
      </c>
      <c r="D5534" s="6" t="s">
        <v>108</v>
      </c>
      <c r="E5534" s="487">
        <v>18</v>
      </c>
      <c r="F5534" s="487">
        <v>2.33</v>
      </c>
      <c r="G5534" s="487">
        <v>5.71</v>
      </c>
      <c r="H5534" s="487">
        <v>9.9600000000000009</v>
      </c>
      <c r="I5534" s="487">
        <v>0</v>
      </c>
      <c r="J5534" s="487">
        <v>0</v>
      </c>
    </row>
    <row r="5535" spans="1:10" x14ac:dyDescent="0.25">
      <c r="A5535" s="487">
        <v>101133</v>
      </c>
      <c r="B5535" s="6" t="s">
        <v>3470</v>
      </c>
      <c r="C5535" s="6" t="s">
        <v>62</v>
      </c>
      <c r="D5535" s="6" t="s">
        <v>108</v>
      </c>
      <c r="E5535" s="487">
        <v>19.23</v>
      </c>
      <c r="F5535" s="487">
        <v>4</v>
      </c>
      <c r="G5535" s="487">
        <v>9.82</v>
      </c>
      <c r="H5535" s="487">
        <v>5.41</v>
      </c>
      <c r="I5535" s="487">
        <v>0</v>
      </c>
      <c r="J5535" s="487">
        <v>0</v>
      </c>
    </row>
    <row r="5536" spans="1:10" x14ac:dyDescent="0.25">
      <c r="A5536" s="487">
        <v>101134</v>
      </c>
      <c r="B5536" s="6" t="s">
        <v>3471</v>
      </c>
      <c r="C5536" s="6" t="s">
        <v>62</v>
      </c>
      <c r="D5536" s="6" t="s">
        <v>108</v>
      </c>
      <c r="E5536" s="487">
        <v>16.47</v>
      </c>
      <c r="F5536" s="487">
        <v>3.18</v>
      </c>
      <c r="G5536" s="487">
        <v>5.59</v>
      </c>
      <c r="H5536" s="487">
        <v>7.7</v>
      </c>
      <c r="I5536" s="487">
        <v>0</v>
      </c>
      <c r="J5536" s="487">
        <v>0</v>
      </c>
    </row>
    <row r="5537" spans="1:10" x14ac:dyDescent="0.25">
      <c r="A5537" s="487">
        <v>101135</v>
      </c>
      <c r="B5537" s="6" t="s">
        <v>3472</v>
      </c>
      <c r="C5537" s="6" t="s">
        <v>62</v>
      </c>
      <c r="D5537" s="6" t="s">
        <v>108</v>
      </c>
      <c r="E5537" s="487">
        <v>15.68</v>
      </c>
      <c r="F5537" s="487">
        <v>2.68</v>
      </c>
      <c r="G5537" s="487">
        <v>5.54</v>
      </c>
      <c r="H5537" s="487">
        <v>7.46</v>
      </c>
      <c r="I5537" s="487">
        <v>0</v>
      </c>
      <c r="J5537" s="487">
        <v>0</v>
      </c>
    </row>
    <row r="5538" spans="1:10" x14ac:dyDescent="0.25">
      <c r="A5538" s="487">
        <v>101136</v>
      </c>
      <c r="B5538" s="6" t="s">
        <v>3473</v>
      </c>
      <c r="C5538" s="6" t="s">
        <v>62</v>
      </c>
      <c r="D5538" s="6" t="s">
        <v>108</v>
      </c>
      <c r="E5538" s="487">
        <v>14.2</v>
      </c>
      <c r="F5538" s="487">
        <v>2.27</v>
      </c>
      <c r="G5538" s="487">
        <v>5.22</v>
      </c>
      <c r="H5538" s="487">
        <v>6.71</v>
      </c>
      <c r="I5538" s="487">
        <v>0</v>
      </c>
      <c r="J5538" s="487">
        <v>0</v>
      </c>
    </row>
    <row r="5539" spans="1:10" x14ac:dyDescent="0.25">
      <c r="A5539" s="487">
        <v>101137</v>
      </c>
      <c r="B5539" s="6" t="s">
        <v>3474</v>
      </c>
      <c r="C5539" s="6" t="s">
        <v>62</v>
      </c>
      <c r="D5539" s="6" t="s">
        <v>108</v>
      </c>
      <c r="E5539" s="487">
        <v>15.16</v>
      </c>
      <c r="F5539" s="487">
        <v>2</v>
      </c>
      <c r="G5539" s="487">
        <v>5.29</v>
      </c>
      <c r="H5539" s="487">
        <v>7.87</v>
      </c>
      <c r="I5539" s="487">
        <v>0</v>
      </c>
      <c r="J5539" s="487">
        <v>0</v>
      </c>
    </row>
    <row r="5540" spans="1:10" x14ac:dyDescent="0.25">
      <c r="A5540" s="487">
        <v>101138</v>
      </c>
      <c r="B5540" s="6" t="s">
        <v>3475</v>
      </c>
      <c r="C5540" s="6" t="s">
        <v>62</v>
      </c>
      <c r="D5540" s="6" t="s">
        <v>108</v>
      </c>
      <c r="E5540" s="487">
        <v>15.8</v>
      </c>
      <c r="F5540" s="487">
        <v>2.88</v>
      </c>
      <c r="G5540" s="487">
        <v>7.44</v>
      </c>
      <c r="H5540" s="487">
        <v>5.48</v>
      </c>
      <c r="I5540" s="487">
        <v>0</v>
      </c>
      <c r="J5540" s="487">
        <v>0</v>
      </c>
    </row>
    <row r="5541" spans="1:10" x14ac:dyDescent="0.25">
      <c r="A5541" s="487">
        <v>101139</v>
      </c>
      <c r="B5541" s="6" t="s">
        <v>3476</v>
      </c>
      <c r="C5541" s="6" t="s">
        <v>62</v>
      </c>
      <c r="D5541" s="6" t="s">
        <v>108</v>
      </c>
      <c r="E5541" s="487">
        <v>21.21</v>
      </c>
      <c r="F5541" s="487">
        <v>4.6500000000000004</v>
      </c>
      <c r="G5541" s="487">
        <v>6.68</v>
      </c>
      <c r="H5541" s="487">
        <v>9.8800000000000008</v>
      </c>
      <c r="I5541" s="487">
        <v>0</v>
      </c>
      <c r="J5541" s="487">
        <v>0</v>
      </c>
    </row>
    <row r="5542" spans="1:10" x14ac:dyDescent="0.25">
      <c r="A5542" s="487">
        <v>101140</v>
      </c>
      <c r="B5542" s="6" t="s">
        <v>3477</v>
      </c>
      <c r="C5542" s="6" t="s">
        <v>62</v>
      </c>
      <c r="D5542" s="6" t="s">
        <v>108</v>
      </c>
      <c r="E5542" s="487">
        <v>19.73</v>
      </c>
      <c r="F5542" s="487">
        <v>3.72</v>
      </c>
      <c r="G5542" s="487">
        <v>6.58</v>
      </c>
      <c r="H5542" s="487">
        <v>9.43</v>
      </c>
      <c r="I5542" s="487">
        <v>0</v>
      </c>
      <c r="J5542" s="487">
        <v>0</v>
      </c>
    </row>
    <row r="5543" spans="1:10" x14ac:dyDescent="0.25">
      <c r="A5543" s="487">
        <v>101141</v>
      </c>
      <c r="B5543" s="6" t="s">
        <v>3478</v>
      </c>
      <c r="C5543" s="6" t="s">
        <v>62</v>
      </c>
      <c r="D5543" s="6" t="s">
        <v>108</v>
      </c>
      <c r="E5543" s="487">
        <v>16.91</v>
      </c>
      <c r="F5543" s="487">
        <v>2.91</v>
      </c>
      <c r="G5543" s="487">
        <v>5.99</v>
      </c>
      <c r="H5543" s="487">
        <v>8.01</v>
      </c>
      <c r="I5543" s="487">
        <v>0</v>
      </c>
      <c r="J5543" s="487">
        <v>0</v>
      </c>
    </row>
    <row r="5544" spans="1:10" x14ac:dyDescent="0.25">
      <c r="A5544" s="487">
        <v>101142</v>
      </c>
      <c r="B5544" s="6" t="s">
        <v>3479</v>
      </c>
      <c r="C5544" s="6" t="s">
        <v>62</v>
      </c>
      <c r="D5544" s="6" t="s">
        <v>108</v>
      </c>
      <c r="E5544" s="487">
        <v>18.71</v>
      </c>
      <c r="F5544" s="487">
        <v>2.4</v>
      </c>
      <c r="G5544" s="487">
        <v>6.07</v>
      </c>
      <c r="H5544" s="487">
        <v>10.24</v>
      </c>
      <c r="I5544" s="487">
        <v>0</v>
      </c>
      <c r="J5544" s="487">
        <v>0</v>
      </c>
    </row>
    <row r="5545" spans="1:10" x14ac:dyDescent="0.25">
      <c r="A5545" s="487">
        <v>101143</v>
      </c>
      <c r="B5545" s="6" t="s">
        <v>3480</v>
      </c>
      <c r="C5545" s="6" t="s">
        <v>62</v>
      </c>
      <c r="D5545" s="6" t="s">
        <v>108</v>
      </c>
      <c r="E5545" s="487">
        <v>19.940000000000001</v>
      </c>
      <c r="F5545" s="487">
        <v>4.08</v>
      </c>
      <c r="G5545" s="487">
        <v>10.19</v>
      </c>
      <c r="H5545" s="487">
        <v>5.67</v>
      </c>
      <c r="I5545" s="487">
        <v>0</v>
      </c>
      <c r="J5545" s="487">
        <v>0</v>
      </c>
    </row>
    <row r="5546" spans="1:10" x14ac:dyDescent="0.25">
      <c r="A5546" s="487">
        <v>101144</v>
      </c>
      <c r="B5546" s="6" t="s">
        <v>3481</v>
      </c>
      <c r="C5546" s="6" t="s">
        <v>62</v>
      </c>
      <c r="D5546" s="6" t="s">
        <v>108</v>
      </c>
      <c r="E5546" s="487">
        <v>16.670000000000002</v>
      </c>
      <c r="F5546" s="487">
        <v>2.93</v>
      </c>
      <c r="G5546" s="487">
        <v>5.74</v>
      </c>
      <c r="H5546" s="487">
        <v>8</v>
      </c>
      <c r="I5546" s="487">
        <v>0</v>
      </c>
      <c r="J5546" s="487">
        <v>0</v>
      </c>
    </row>
    <row r="5547" spans="1:10" x14ac:dyDescent="0.25">
      <c r="A5547" s="487">
        <v>101145</v>
      </c>
      <c r="B5547" s="6" t="s">
        <v>3482</v>
      </c>
      <c r="C5547" s="6" t="s">
        <v>62</v>
      </c>
      <c r="D5547" s="6" t="s">
        <v>108</v>
      </c>
      <c r="E5547" s="487">
        <v>15.88</v>
      </c>
      <c r="F5547" s="487">
        <v>2.42</v>
      </c>
      <c r="G5547" s="487">
        <v>5.69</v>
      </c>
      <c r="H5547" s="487">
        <v>7.77</v>
      </c>
      <c r="I5547" s="487">
        <v>0</v>
      </c>
      <c r="J5547" s="487">
        <v>0</v>
      </c>
    </row>
    <row r="5548" spans="1:10" x14ac:dyDescent="0.25">
      <c r="A5548" s="487">
        <v>101146</v>
      </c>
      <c r="B5548" s="6" t="s">
        <v>3483</v>
      </c>
      <c r="C5548" s="6" t="s">
        <v>62</v>
      </c>
      <c r="D5548" s="6" t="s">
        <v>108</v>
      </c>
      <c r="E5548" s="487">
        <v>14.4</v>
      </c>
      <c r="F5548" s="487">
        <v>2.0099999999999998</v>
      </c>
      <c r="G5548" s="487">
        <v>5.37</v>
      </c>
      <c r="H5548" s="487">
        <v>7.02</v>
      </c>
      <c r="I5548" s="487">
        <v>0</v>
      </c>
      <c r="J5548" s="487">
        <v>0</v>
      </c>
    </row>
    <row r="5549" spans="1:10" x14ac:dyDescent="0.25">
      <c r="A5549" s="487">
        <v>101147</v>
      </c>
      <c r="B5549" s="6" t="s">
        <v>3484</v>
      </c>
      <c r="C5549" s="6" t="s">
        <v>62</v>
      </c>
      <c r="D5549" s="6" t="s">
        <v>108</v>
      </c>
      <c r="E5549" s="487">
        <v>15.36</v>
      </c>
      <c r="F5549" s="487">
        <v>1.74</v>
      </c>
      <c r="G5549" s="487">
        <v>5.44</v>
      </c>
      <c r="H5549" s="487">
        <v>8.18</v>
      </c>
      <c r="I5549" s="487">
        <v>0</v>
      </c>
      <c r="J5549" s="487">
        <v>0</v>
      </c>
    </row>
    <row r="5550" spans="1:10" x14ac:dyDescent="0.25">
      <c r="A5550" s="487">
        <v>101148</v>
      </c>
      <c r="B5550" s="6" t="s">
        <v>3485</v>
      </c>
      <c r="C5550" s="6" t="s">
        <v>62</v>
      </c>
      <c r="D5550" s="6" t="s">
        <v>108</v>
      </c>
      <c r="E5550" s="487">
        <v>16</v>
      </c>
      <c r="F5550" s="487">
        <v>2.62</v>
      </c>
      <c r="G5550" s="487">
        <v>7.61</v>
      </c>
      <c r="H5550" s="487">
        <v>5.77</v>
      </c>
      <c r="I5550" s="487">
        <v>0</v>
      </c>
      <c r="J5550" s="487">
        <v>0</v>
      </c>
    </row>
    <row r="5551" spans="1:10" x14ac:dyDescent="0.25">
      <c r="A5551" s="487">
        <v>101149</v>
      </c>
      <c r="B5551" s="6" t="s">
        <v>3486</v>
      </c>
      <c r="C5551" s="6" t="s">
        <v>62</v>
      </c>
      <c r="D5551" s="6" t="s">
        <v>108</v>
      </c>
      <c r="E5551" s="487">
        <v>21.41</v>
      </c>
      <c r="F5551" s="487">
        <v>4.3899999999999997</v>
      </c>
      <c r="G5551" s="487">
        <v>6.83</v>
      </c>
      <c r="H5551" s="487">
        <v>10.19</v>
      </c>
      <c r="I5551" s="487">
        <v>0</v>
      </c>
      <c r="J5551" s="487">
        <v>0</v>
      </c>
    </row>
    <row r="5552" spans="1:10" x14ac:dyDescent="0.25">
      <c r="A5552" s="487">
        <v>101150</v>
      </c>
      <c r="B5552" s="6" t="s">
        <v>3487</v>
      </c>
      <c r="C5552" s="6" t="s">
        <v>62</v>
      </c>
      <c r="D5552" s="6" t="s">
        <v>108</v>
      </c>
      <c r="E5552" s="487">
        <v>19.93</v>
      </c>
      <c r="F5552" s="487">
        <v>3.46</v>
      </c>
      <c r="G5552" s="487">
        <v>6.72</v>
      </c>
      <c r="H5552" s="487">
        <v>9.75</v>
      </c>
      <c r="I5552" s="487">
        <v>0</v>
      </c>
      <c r="J5552" s="487">
        <v>0</v>
      </c>
    </row>
    <row r="5553" spans="1:10" x14ac:dyDescent="0.25">
      <c r="A5553" s="487">
        <v>101151</v>
      </c>
      <c r="B5553" s="6" t="s">
        <v>3488</v>
      </c>
      <c r="C5553" s="6" t="s">
        <v>62</v>
      </c>
      <c r="D5553" s="6" t="s">
        <v>108</v>
      </c>
      <c r="E5553" s="487">
        <v>17.11</v>
      </c>
      <c r="F5553" s="487">
        <v>2.65</v>
      </c>
      <c r="G5553" s="487">
        <v>6.14</v>
      </c>
      <c r="H5553" s="487">
        <v>8.32</v>
      </c>
      <c r="I5553" s="487">
        <v>0</v>
      </c>
      <c r="J5553" s="487">
        <v>0</v>
      </c>
    </row>
    <row r="5554" spans="1:10" x14ac:dyDescent="0.25">
      <c r="A5554" s="487">
        <v>101152</v>
      </c>
      <c r="B5554" s="6" t="s">
        <v>3489</v>
      </c>
      <c r="C5554" s="6" t="s">
        <v>62</v>
      </c>
      <c r="D5554" s="6" t="s">
        <v>108</v>
      </c>
      <c r="E5554" s="487">
        <v>18.91</v>
      </c>
      <c r="F5554" s="487">
        <v>2.14</v>
      </c>
      <c r="G5554" s="487">
        <v>6.22</v>
      </c>
      <c r="H5554" s="487">
        <v>10.55</v>
      </c>
      <c r="I5554" s="487">
        <v>0</v>
      </c>
      <c r="J5554" s="487">
        <v>0</v>
      </c>
    </row>
    <row r="5555" spans="1:10" x14ac:dyDescent="0.25">
      <c r="A5555" s="487">
        <v>101153</v>
      </c>
      <c r="B5555" s="6" t="s">
        <v>3490</v>
      </c>
      <c r="C5555" s="6" t="s">
        <v>62</v>
      </c>
      <c r="D5555" s="6" t="s">
        <v>108</v>
      </c>
      <c r="E5555" s="487">
        <v>20.14</v>
      </c>
      <c r="F5555" s="487">
        <v>3.82</v>
      </c>
      <c r="G5555" s="487">
        <v>10.35</v>
      </c>
      <c r="H5555" s="487">
        <v>5.97</v>
      </c>
      <c r="I5555" s="487">
        <v>0</v>
      </c>
      <c r="J5555" s="487">
        <v>0</v>
      </c>
    </row>
    <row r="5556" spans="1:10" x14ac:dyDescent="0.25">
      <c r="A5556" s="487">
        <v>101206</v>
      </c>
      <c r="B5556" s="6" t="s">
        <v>11306</v>
      </c>
      <c r="C5556" s="6" t="s">
        <v>62</v>
      </c>
      <c r="D5556" s="6" t="s">
        <v>108</v>
      </c>
      <c r="E5556" s="487">
        <v>13.38</v>
      </c>
      <c r="F5556" s="487">
        <v>1.59</v>
      </c>
      <c r="G5556" s="487">
        <v>5.4</v>
      </c>
      <c r="H5556" s="487">
        <v>6.39</v>
      </c>
      <c r="I5556" s="487">
        <v>0</v>
      </c>
      <c r="J5556" s="487">
        <v>0</v>
      </c>
    </row>
    <row r="5557" spans="1:10" x14ac:dyDescent="0.25">
      <c r="A5557" s="487">
        <v>101207</v>
      </c>
      <c r="B5557" s="6" t="s">
        <v>11307</v>
      </c>
      <c r="C5557" s="6" t="s">
        <v>62</v>
      </c>
      <c r="D5557" s="6" t="s">
        <v>108</v>
      </c>
      <c r="E5557" s="487">
        <v>11.55</v>
      </c>
      <c r="F5557" s="487">
        <v>1.2</v>
      </c>
      <c r="G5557" s="487">
        <v>5.22</v>
      </c>
      <c r="H5557" s="487">
        <v>5.13</v>
      </c>
      <c r="I5557" s="487">
        <v>0</v>
      </c>
      <c r="J5557" s="487">
        <v>0</v>
      </c>
    </row>
    <row r="5558" spans="1:10" x14ac:dyDescent="0.25">
      <c r="A5558" s="487">
        <v>101208</v>
      </c>
      <c r="B5558" s="6" t="s">
        <v>11308</v>
      </c>
      <c r="C5558" s="6" t="s">
        <v>62</v>
      </c>
      <c r="D5558" s="6" t="s">
        <v>108</v>
      </c>
      <c r="E5558" s="487">
        <v>11.26</v>
      </c>
      <c r="F5558" s="487">
        <v>1.19</v>
      </c>
      <c r="G5558" s="487">
        <v>4.8600000000000003</v>
      </c>
      <c r="H5558" s="487">
        <v>5.21</v>
      </c>
      <c r="I5558" s="487">
        <v>0</v>
      </c>
      <c r="J5558" s="487">
        <v>0</v>
      </c>
    </row>
    <row r="5559" spans="1:10" x14ac:dyDescent="0.25">
      <c r="A5559" s="487">
        <v>101209</v>
      </c>
      <c r="B5559" s="6" t="s">
        <v>11309</v>
      </c>
      <c r="C5559" s="6" t="s">
        <v>62</v>
      </c>
      <c r="D5559" s="6" t="s">
        <v>108</v>
      </c>
      <c r="E5559" s="487">
        <v>10.48</v>
      </c>
      <c r="F5559" s="487">
        <v>1.08</v>
      </c>
      <c r="G5559" s="487">
        <v>4.59</v>
      </c>
      <c r="H5559" s="487">
        <v>4.8099999999999996</v>
      </c>
      <c r="I5559" s="487">
        <v>0</v>
      </c>
      <c r="J5559" s="487">
        <v>0</v>
      </c>
    </row>
    <row r="5560" spans="1:10" x14ac:dyDescent="0.25">
      <c r="A5560" s="487">
        <v>101210</v>
      </c>
      <c r="B5560" s="6" t="s">
        <v>11310</v>
      </c>
      <c r="C5560" s="6" t="s">
        <v>62</v>
      </c>
      <c r="D5560" s="6" t="s">
        <v>108</v>
      </c>
      <c r="E5560" s="487">
        <v>18.649999999999999</v>
      </c>
      <c r="F5560" s="487">
        <v>1.8</v>
      </c>
      <c r="G5560" s="487">
        <v>8.48</v>
      </c>
      <c r="H5560" s="487">
        <v>8.3699999999999992</v>
      </c>
      <c r="I5560" s="487">
        <v>0</v>
      </c>
      <c r="J5560" s="487">
        <v>0</v>
      </c>
    </row>
    <row r="5561" spans="1:10" x14ac:dyDescent="0.25">
      <c r="A5561" s="487">
        <v>101211</v>
      </c>
      <c r="B5561" s="6" t="s">
        <v>11311</v>
      </c>
      <c r="C5561" s="6" t="s">
        <v>62</v>
      </c>
      <c r="D5561" s="6" t="s">
        <v>108</v>
      </c>
      <c r="E5561" s="487">
        <v>20</v>
      </c>
      <c r="F5561" s="487">
        <v>1.89</v>
      </c>
      <c r="G5561" s="487">
        <v>9.18</v>
      </c>
      <c r="H5561" s="487">
        <v>8.93</v>
      </c>
      <c r="I5561" s="487">
        <v>0</v>
      </c>
      <c r="J5561" s="487">
        <v>0</v>
      </c>
    </row>
    <row r="5562" spans="1:10" x14ac:dyDescent="0.25">
      <c r="A5562" s="487">
        <v>101212</v>
      </c>
      <c r="B5562" s="6" t="s">
        <v>11312</v>
      </c>
      <c r="C5562" s="6" t="s">
        <v>62</v>
      </c>
      <c r="D5562" s="6" t="s">
        <v>108</v>
      </c>
      <c r="E5562" s="487">
        <v>23.35</v>
      </c>
      <c r="F5562" s="487">
        <v>2.19</v>
      </c>
      <c r="G5562" s="487">
        <v>10.67</v>
      </c>
      <c r="H5562" s="487">
        <v>10.49</v>
      </c>
      <c r="I5562" s="487">
        <v>0</v>
      </c>
      <c r="J5562" s="487">
        <v>0</v>
      </c>
    </row>
    <row r="5563" spans="1:10" x14ac:dyDescent="0.25">
      <c r="A5563" s="487">
        <v>101213</v>
      </c>
      <c r="B5563" s="6" t="s">
        <v>11313</v>
      </c>
      <c r="C5563" s="6" t="s">
        <v>62</v>
      </c>
      <c r="D5563" s="6" t="s">
        <v>108</v>
      </c>
      <c r="E5563" s="487">
        <v>26.11</v>
      </c>
      <c r="F5563" s="487">
        <v>2.4900000000000002</v>
      </c>
      <c r="G5563" s="487">
        <v>11.73</v>
      </c>
      <c r="H5563" s="487">
        <v>11.89</v>
      </c>
      <c r="I5563" s="487">
        <v>0</v>
      </c>
      <c r="J5563" s="487">
        <v>0</v>
      </c>
    </row>
    <row r="5564" spans="1:10" x14ac:dyDescent="0.25">
      <c r="A5564" s="487">
        <v>101214</v>
      </c>
      <c r="B5564" s="6" t="s">
        <v>11314</v>
      </c>
      <c r="C5564" s="6" t="s">
        <v>62</v>
      </c>
      <c r="D5564" s="6" t="s">
        <v>108</v>
      </c>
      <c r="E5564" s="487">
        <v>31.53</v>
      </c>
      <c r="F5564" s="487">
        <v>2.79</v>
      </c>
      <c r="G5564" s="487">
        <v>14.68</v>
      </c>
      <c r="H5564" s="487">
        <v>14.06</v>
      </c>
      <c r="I5564" s="487">
        <v>0</v>
      </c>
      <c r="J5564" s="487">
        <v>0</v>
      </c>
    </row>
    <row r="5565" spans="1:10" x14ac:dyDescent="0.25">
      <c r="A5565" s="487">
        <v>101215</v>
      </c>
      <c r="B5565" s="6" t="s">
        <v>11315</v>
      </c>
      <c r="C5565" s="6" t="s">
        <v>62</v>
      </c>
      <c r="D5565" s="6" t="s">
        <v>108</v>
      </c>
      <c r="E5565" s="487">
        <v>17.940000000000001</v>
      </c>
      <c r="F5565" s="487">
        <v>1.76</v>
      </c>
      <c r="G5565" s="487">
        <v>8.0399999999999991</v>
      </c>
      <c r="H5565" s="487">
        <v>8.14</v>
      </c>
      <c r="I5565" s="487">
        <v>0</v>
      </c>
      <c r="J5565" s="487">
        <v>0</v>
      </c>
    </row>
    <row r="5566" spans="1:10" x14ac:dyDescent="0.25">
      <c r="A5566" s="487">
        <v>101216</v>
      </c>
      <c r="B5566" s="6" t="s">
        <v>11316</v>
      </c>
      <c r="C5566" s="6" t="s">
        <v>62</v>
      </c>
      <c r="D5566" s="6" t="s">
        <v>108</v>
      </c>
      <c r="E5566" s="487">
        <v>18.8</v>
      </c>
      <c r="F5566" s="487">
        <v>1.76</v>
      </c>
      <c r="G5566" s="487">
        <v>8.68</v>
      </c>
      <c r="H5566" s="487">
        <v>8.36</v>
      </c>
      <c r="I5566" s="487">
        <v>0</v>
      </c>
      <c r="J5566" s="487">
        <v>0</v>
      </c>
    </row>
    <row r="5567" spans="1:10" x14ac:dyDescent="0.25">
      <c r="A5567" s="487">
        <v>101217</v>
      </c>
      <c r="B5567" s="6" t="s">
        <v>11317</v>
      </c>
      <c r="C5567" s="6" t="s">
        <v>62</v>
      </c>
      <c r="D5567" s="6" t="s">
        <v>108</v>
      </c>
      <c r="E5567" s="487">
        <v>21.89</v>
      </c>
      <c r="F5567" s="487">
        <v>2.04</v>
      </c>
      <c r="G5567" s="487">
        <v>10.01</v>
      </c>
      <c r="H5567" s="487">
        <v>9.84</v>
      </c>
      <c r="I5567" s="487">
        <v>0</v>
      </c>
      <c r="J5567" s="487">
        <v>0</v>
      </c>
    </row>
    <row r="5568" spans="1:10" x14ac:dyDescent="0.25">
      <c r="A5568" s="487">
        <v>101218</v>
      </c>
      <c r="B5568" s="6" t="s">
        <v>11318</v>
      </c>
      <c r="C5568" s="6" t="s">
        <v>62</v>
      </c>
      <c r="D5568" s="6" t="s">
        <v>108</v>
      </c>
      <c r="E5568" s="487">
        <v>23.15</v>
      </c>
      <c r="F5568" s="487">
        <v>2.0499999999999998</v>
      </c>
      <c r="G5568" s="487">
        <v>10.91</v>
      </c>
      <c r="H5568" s="487">
        <v>10.19</v>
      </c>
      <c r="I5568" s="487">
        <v>0</v>
      </c>
      <c r="J5568" s="487">
        <v>0</v>
      </c>
    </row>
    <row r="5569" spans="1:10" x14ac:dyDescent="0.25">
      <c r="A5569" s="487">
        <v>101219</v>
      </c>
      <c r="B5569" s="6" t="s">
        <v>11319</v>
      </c>
      <c r="C5569" s="6" t="s">
        <v>62</v>
      </c>
      <c r="D5569" s="6" t="s">
        <v>108</v>
      </c>
      <c r="E5569" s="487">
        <v>28.04</v>
      </c>
      <c r="F5569" s="487">
        <v>2.31</v>
      </c>
      <c r="G5569" s="487">
        <v>13.57</v>
      </c>
      <c r="H5569" s="487">
        <v>12.16</v>
      </c>
      <c r="I5569" s="487">
        <v>0</v>
      </c>
      <c r="J5569" s="487">
        <v>0</v>
      </c>
    </row>
    <row r="5570" spans="1:10" x14ac:dyDescent="0.25">
      <c r="A5570" s="487">
        <v>101220</v>
      </c>
      <c r="B5570" s="6" t="s">
        <v>11320</v>
      </c>
      <c r="C5570" s="6" t="s">
        <v>62</v>
      </c>
      <c r="D5570" s="6" t="s">
        <v>108</v>
      </c>
      <c r="E5570" s="487">
        <v>17.559999999999999</v>
      </c>
      <c r="F5570" s="487">
        <v>1.63</v>
      </c>
      <c r="G5570" s="487">
        <v>7.99</v>
      </c>
      <c r="H5570" s="487">
        <v>7.94</v>
      </c>
      <c r="I5570" s="487">
        <v>0</v>
      </c>
      <c r="J5570" s="487">
        <v>0</v>
      </c>
    </row>
    <row r="5571" spans="1:10" x14ac:dyDescent="0.25">
      <c r="A5571" s="487">
        <v>101221</v>
      </c>
      <c r="B5571" s="6" t="s">
        <v>11321</v>
      </c>
      <c r="C5571" s="6" t="s">
        <v>62</v>
      </c>
      <c r="D5571" s="6" t="s">
        <v>108</v>
      </c>
      <c r="E5571" s="487">
        <v>18.55</v>
      </c>
      <c r="F5571" s="487">
        <v>1.63</v>
      </c>
      <c r="G5571" s="487">
        <v>8.6999999999999993</v>
      </c>
      <c r="H5571" s="487">
        <v>8.2200000000000006</v>
      </c>
      <c r="I5571" s="487">
        <v>0</v>
      </c>
      <c r="J5571" s="487">
        <v>0</v>
      </c>
    </row>
    <row r="5572" spans="1:10" x14ac:dyDescent="0.25">
      <c r="A5572" s="487">
        <v>101222</v>
      </c>
      <c r="B5572" s="6" t="s">
        <v>11322</v>
      </c>
      <c r="C5572" s="6" t="s">
        <v>62</v>
      </c>
      <c r="D5572" s="6" t="s">
        <v>108</v>
      </c>
      <c r="E5572" s="487">
        <v>21.57</v>
      </c>
      <c r="F5572" s="487">
        <v>1.86</v>
      </c>
      <c r="G5572" s="487">
        <v>10.15</v>
      </c>
      <c r="H5572" s="487">
        <v>9.56</v>
      </c>
      <c r="I5572" s="487">
        <v>0</v>
      </c>
      <c r="J5572" s="487">
        <v>0</v>
      </c>
    </row>
    <row r="5573" spans="1:10" x14ac:dyDescent="0.25">
      <c r="A5573" s="487">
        <v>101223</v>
      </c>
      <c r="B5573" s="6" t="s">
        <v>11323</v>
      </c>
      <c r="C5573" s="6" t="s">
        <v>62</v>
      </c>
      <c r="D5573" s="6" t="s">
        <v>108</v>
      </c>
      <c r="E5573" s="487">
        <v>24.01</v>
      </c>
      <c r="F5573" s="487">
        <v>2.08</v>
      </c>
      <c r="G5573" s="487">
        <v>11.21</v>
      </c>
      <c r="H5573" s="487">
        <v>10.72</v>
      </c>
      <c r="I5573" s="487">
        <v>0</v>
      </c>
      <c r="J5573" s="487">
        <v>0</v>
      </c>
    </row>
    <row r="5574" spans="1:10" x14ac:dyDescent="0.25">
      <c r="A5574" s="487">
        <v>101224</v>
      </c>
      <c r="B5574" s="6" t="s">
        <v>11324</v>
      </c>
      <c r="C5574" s="6" t="s">
        <v>62</v>
      </c>
      <c r="D5574" s="6" t="s">
        <v>108</v>
      </c>
      <c r="E5574" s="487">
        <v>30.1</v>
      </c>
      <c r="F5574" s="487">
        <v>2.54</v>
      </c>
      <c r="G5574" s="487">
        <v>14.18</v>
      </c>
      <c r="H5574" s="487">
        <v>13.38</v>
      </c>
      <c r="I5574" s="487">
        <v>0</v>
      </c>
      <c r="J5574" s="487">
        <v>0</v>
      </c>
    </row>
    <row r="5575" spans="1:10" x14ac:dyDescent="0.25">
      <c r="A5575" s="487">
        <v>101225</v>
      </c>
      <c r="B5575" s="6" t="s">
        <v>11325</v>
      </c>
      <c r="C5575" s="6" t="s">
        <v>62</v>
      </c>
      <c r="D5575" s="6" t="s">
        <v>108</v>
      </c>
      <c r="E5575" s="487">
        <v>16.149999999999999</v>
      </c>
      <c r="F5575" s="487">
        <v>1.48</v>
      </c>
      <c r="G5575" s="487">
        <v>7.42</v>
      </c>
      <c r="H5575" s="487">
        <v>7.25</v>
      </c>
      <c r="I5575" s="487">
        <v>0</v>
      </c>
      <c r="J5575" s="487">
        <v>0</v>
      </c>
    </row>
    <row r="5576" spans="1:10" x14ac:dyDescent="0.25">
      <c r="A5576" s="487">
        <v>101226</v>
      </c>
      <c r="B5576" s="6" t="s">
        <v>11326</v>
      </c>
      <c r="C5576" s="6" t="s">
        <v>62</v>
      </c>
      <c r="D5576" s="6" t="s">
        <v>108</v>
      </c>
      <c r="E5576" s="487">
        <v>17.010000000000002</v>
      </c>
      <c r="F5576" s="487">
        <v>1.49</v>
      </c>
      <c r="G5576" s="487">
        <v>8.02</v>
      </c>
      <c r="H5576" s="487">
        <v>7.5</v>
      </c>
      <c r="I5576" s="487">
        <v>0</v>
      </c>
      <c r="J5576" s="487">
        <v>0</v>
      </c>
    </row>
    <row r="5577" spans="1:10" x14ac:dyDescent="0.25">
      <c r="A5577" s="487">
        <v>101227</v>
      </c>
      <c r="B5577" s="6" t="s">
        <v>11327</v>
      </c>
      <c r="C5577" s="6" t="s">
        <v>62</v>
      </c>
      <c r="D5577" s="6" t="s">
        <v>108</v>
      </c>
      <c r="E5577" s="487">
        <v>19.72</v>
      </c>
      <c r="F5577" s="487">
        <v>1.68</v>
      </c>
      <c r="G5577" s="487">
        <v>9.35</v>
      </c>
      <c r="H5577" s="487">
        <v>8.69</v>
      </c>
      <c r="I5577" s="487">
        <v>0</v>
      </c>
      <c r="J5577" s="487">
        <v>0</v>
      </c>
    </row>
    <row r="5578" spans="1:10" x14ac:dyDescent="0.25">
      <c r="A5578" s="487">
        <v>101228</v>
      </c>
      <c r="B5578" s="6" t="s">
        <v>11328</v>
      </c>
      <c r="C5578" s="6" t="s">
        <v>62</v>
      </c>
      <c r="D5578" s="6" t="s">
        <v>108</v>
      </c>
      <c r="E5578" s="487">
        <v>21.01</v>
      </c>
      <c r="F5578" s="487">
        <v>1.69</v>
      </c>
      <c r="G5578" s="487">
        <v>10.27</v>
      </c>
      <c r="H5578" s="487">
        <v>9.0500000000000007</v>
      </c>
      <c r="I5578" s="487">
        <v>0</v>
      </c>
      <c r="J5578" s="487">
        <v>0</v>
      </c>
    </row>
    <row r="5579" spans="1:10" x14ac:dyDescent="0.25">
      <c r="A5579" s="487">
        <v>101229</v>
      </c>
      <c r="B5579" s="6" t="s">
        <v>11329</v>
      </c>
      <c r="C5579" s="6" t="s">
        <v>62</v>
      </c>
      <c r="D5579" s="6" t="s">
        <v>108</v>
      </c>
      <c r="E5579" s="487">
        <v>26.49</v>
      </c>
      <c r="F5579" s="487">
        <v>2.1</v>
      </c>
      <c r="G5579" s="487">
        <v>12.93</v>
      </c>
      <c r="H5579" s="487">
        <v>11.46</v>
      </c>
      <c r="I5579" s="487">
        <v>0</v>
      </c>
      <c r="J5579" s="487">
        <v>0</v>
      </c>
    </row>
    <row r="5580" spans="1:10" x14ac:dyDescent="0.25">
      <c r="A5580" s="487">
        <v>101230</v>
      </c>
      <c r="B5580" s="6" t="s">
        <v>11330</v>
      </c>
      <c r="C5580" s="6" t="s">
        <v>62</v>
      </c>
      <c r="D5580" s="6" t="s">
        <v>108</v>
      </c>
      <c r="E5580" s="487">
        <v>11.79</v>
      </c>
      <c r="F5580" s="487">
        <v>1.32</v>
      </c>
      <c r="G5580" s="487">
        <v>4.91</v>
      </c>
      <c r="H5580" s="487">
        <v>5.56</v>
      </c>
      <c r="I5580" s="487">
        <v>0</v>
      </c>
      <c r="J5580" s="487">
        <v>0</v>
      </c>
    </row>
    <row r="5581" spans="1:10" x14ac:dyDescent="0.25">
      <c r="A5581" s="487">
        <v>101231</v>
      </c>
      <c r="B5581" s="6" t="s">
        <v>11331</v>
      </c>
      <c r="C5581" s="6" t="s">
        <v>62</v>
      </c>
      <c r="D5581" s="6" t="s">
        <v>108</v>
      </c>
      <c r="E5581" s="487">
        <v>11.22</v>
      </c>
      <c r="F5581" s="487">
        <v>1.23</v>
      </c>
      <c r="G5581" s="487">
        <v>4.74</v>
      </c>
      <c r="H5581" s="487">
        <v>5.25</v>
      </c>
      <c r="I5581" s="487">
        <v>0</v>
      </c>
      <c r="J5581" s="487">
        <v>0</v>
      </c>
    </row>
    <row r="5582" spans="1:10" x14ac:dyDescent="0.25">
      <c r="A5582" s="487">
        <v>101232</v>
      </c>
      <c r="B5582" s="6" t="s">
        <v>11332</v>
      </c>
      <c r="C5582" s="6" t="s">
        <v>62</v>
      </c>
      <c r="D5582" s="6" t="s">
        <v>108</v>
      </c>
      <c r="E5582" s="487">
        <v>10.06</v>
      </c>
      <c r="F5582" s="487">
        <v>1</v>
      </c>
      <c r="G5582" s="487">
        <v>4.4800000000000004</v>
      </c>
      <c r="H5582" s="487">
        <v>4.58</v>
      </c>
      <c r="I5582" s="487">
        <v>0</v>
      </c>
      <c r="J5582" s="487">
        <v>0</v>
      </c>
    </row>
    <row r="5583" spans="1:10" x14ac:dyDescent="0.25">
      <c r="A5583" s="487">
        <v>101233</v>
      </c>
      <c r="B5583" s="6" t="s">
        <v>11333</v>
      </c>
      <c r="C5583" s="6" t="s">
        <v>62</v>
      </c>
      <c r="D5583" s="6" t="s">
        <v>108</v>
      </c>
      <c r="E5583" s="487">
        <v>9.2899999999999991</v>
      </c>
      <c r="F5583" s="487">
        <v>0.9</v>
      </c>
      <c r="G5583" s="487">
        <v>4.1900000000000004</v>
      </c>
      <c r="H5583" s="487">
        <v>4.2</v>
      </c>
      <c r="I5583" s="487">
        <v>0</v>
      </c>
      <c r="J5583" s="487">
        <v>0</v>
      </c>
    </row>
    <row r="5584" spans="1:10" x14ac:dyDescent="0.25">
      <c r="A5584" s="487">
        <v>101234</v>
      </c>
      <c r="B5584" s="6" t="s">
        <v>11334</v>
      </c>
      <c r="C5584" s="6" t="s">
        <v>62</v>
      </c>
      <c r="D5584" s="6" t="s">
        <v>108</v>
      </c>
      <c r="E5584" s="487">
        <v>18.309999999999999</v>
      </c>
      <c r="F5584" s="487">
        <v>1.83</v>
      </c>
      <c r="G5584" s="487">
        <v>8.06</v>
      </c>
      <c r="H5584" s="487">
        <v>8.42</v>
      </c>
      <c r="I5584" s="487">
        <v>0</v>
      </c>
      <c r="J5584" s="487">
        <v>0</v>
      </c>
    </row>
    <row r="5585" spans="1:10" x14ac:dyDescent="0.25">
      <c r="A5585" s="487">
        <v>101235</v>
      </c>
      <c r="B5585" s="6" t="s">
        <v>11335</v>
      </c>
      <c r="C5585" s="6" t="s">
        <v>62</v>
      </c>
      <c r="D5585" s="6" t="s">
        <v>108</v>
      </c>
      <c r="E5585" s="487">
        <v>19.27</v>
      </c>
      <c r="F5585" s="487">
        <v>1.83</v>
      </c>
      <c r="G5585" s="487">
        <v>8.75</v>
      </c>
      <c r="H5585" s="487">
        <v>8.69</v>
      </c>
      <c r="I5585" s="487">
        <v>0</v>
      </c>
      <c r="J5585" s="487">
        <v>0</v>
      </c>
    </row>
    <row r="5586" spans="1:10" x14ac:dyDescent="0.25">
      <c r="A5586" s="487">
        <v>101236</v>
      </c>
      <c r="B5586" s="6" t="s">
        <v>11336</v>
      </c>
      <c r="C5586" s="6" t="s">
        <v>62</v>
      </c>
      <c r="D5586" s="6" t="s">
        <v>108</v>
      </c>
      <c r="E5586" s="487">
        <v>22.44</v>
      </c>
      <c r="F5586" s="487">
        <v>2.0699999999999998</v>
      </c>
      <c r="G5586" s="487">
        <v>10.23</v>
      </c>
      <c r="H5586" s="487">
        <v>10.14</v>
      </c>
      <c r="I5586" s="487">
        <v>0</v>
      </c>
      <c r="J5586" s="487">
        <v>0</v>
      </c>
    </row>
    <row r="5587" spans="1:10" x14ac:dyDescent="0.25">
      <c r="A5587" s="487">
        <v>101237</v>
      </c>
      <c r="B5587" s="6" t="s">
        <v>11337</v>
      </c>
      <c r="C5587" s="6" t="s">
        <v>62</v>
      </c>
      <c r="D5587" s="6" t="s">
        <v>108</v>
      </c>
      <c r="E5587" s="487">
        <v>23.88</v>
      </c>
      <c r="F5587" s="487">
        <v>2.08</v>
      </c>
      <c r="G5587" s="487">
        <v>11.24</v>
      </c>
      <c r="H5587" s="487">
        <v>10.56</v>
      </c>
      <c r="I5587" s="487">
        <v>0</v>
      </c>
      <c r="J5587" s="487">
        <v>0</v>
      </c>
    </row>
    <row r="5588" spans="1:10" x14ac:dyDescent="0.25">
      <c r="A5588" s="487">
        <v>101238</v>
      </c>
      <c r="B5588" s="6" t="s">
        <v>11338</v>
      </c>
      <c r="C5588" s="6" t="s">
        <v>62</v>
      </c>
      <c r="D5588" s="6" t="s">
        <v>108</v>
      </c>
      <c r="E5588" s="487">
        <v>30.2</v>
      </c>
      <c r="F5588" s="487">
        <v>2.58</v>
      </c>
      <c r="G5588" s="487">
        <v>14.22</v>
      </c>
      <c r="H5588" s="487">
        <v>13.4</v>
      </c>
      <c r="I5588" s="487">
        <v>0</v>
      </c>
      <c r="J5588" s="487">
        <v>0</v>
      </c>
    </row>
    <row r="5589" spans="1:10" x14ac:dyDescent="0.25">
      <c r="A5589" s="487">
        <v>101239</v>
      </c>
      <c r="B5589" s="6" t="s">
        <v>11339</v>
      </c>
      <c r="C5589" s="6" t="s">
        <v>62</v>
      </c>
      <c r="D5589" s="6" t="s">
        <v>108</v>
      </c>
      <c r="E5589" s="487">
        <v>16.059999999999999</v>
      </c>
      <c r="F5589" s="487">
        <v>1.46</v>
      </c>
      <c r="G5589" s="487">
        <v>7.52</v>
      </c>
      <c r="H5589" s="487">
        <v>7.08</v>
      </c>
      <c r="I5589" s="487">
        <v>0</v>
      </c>
      <c r="J5589" s="487">
        <v>0</v>
      </c>
    </row>
    <row r="5590" spans="1:10" x14ac:dyDescent="0.25">
      <c r="A5590" s="487">
        <v>101240</v>
      </c>
      <c r="B5590" s="6" t="s">
        <v>11340</v>
      </c>
      <c r="C5590" s="6" t="s">
        <v>62</v>
      </c>
      <c r="D5590" s="6" t="s">
        <v>108</v>
      </c>
      <c r="E5590" s="487">
        <v>16.940000000000001</v>
      </c>
      <c r="F5590" s="487">
        <v>1.46</v>
      </c>
      <c r="G5590" s="487">
        <v>8.16</v>
      </c>
      <c r="H5590" s="487">
        <v>7.32</v>
      </c>
      <c r="I5590" s="487">
        <v>0</v>
      </c>
      <c r="J5590" s="487">
        <v>0</v>
      </c>
    </row>
    <row r="5591" spans="1:10" x14ac:dyDescent="0.25">
      <c r="A5591" s="487">
        <v>101241</v>
      </c>
      <c r="B5591" s="6" t="s">
        <v>11341</v>
      </c>
      <c r="C5591" s="6" t="s">
        <v>62</v>
      </c>
      <c r="D5591" s="6" t="s">
        <v>108</v>
      </c>
      <c r="E5591" s="487">
        <v>19.809999999999999</v>
      </c>
      <c r="F5591" s="487">
        <v>1.7</v>
      </c>
      <c r="G5591" s="487">
        <v>9.48</v>
      </c>
      <c r="H5591" s="487">
        <v>8.6300000000000008</v>
      </c>
      <c r="I5591" s="487">
        <v>0</v>
      </c>
      <c r="J5591" s="487">
        <v>0</v>
      </c>
    </row>
    <row r="5592" spans="1:10" x14ac:dyDescent="0.25">
      <c r="A5592" s="487">
        <v>101242</v>
      </c>
      <c r="B5592" s="6" t="s">
        <v>11342</v>
      </c>
      <c r="C5592" s="6" t="s">
        <v>62</v>
      </c>
      <c r="D5592" s="6" t="s">
        <v>108</v>
      </c>
      <c r="E5592" s="487">
        <v>22.14</v>
      </c>
      <c r="F5592" s="487">
        <v>1.94</v>
      </c>
      <c r="G5592" s="487">
        <v>10.41</v>
      </c>
      <c r="H5592" s="487">
        <v>9.7899999999999991</v>
      </c>
      <c r="I5592" s="487">
        <v>0</v>
      </c>
      <c r="J5592" s="487">
        <v>0</v>
      </c>
    </row>
    <row r="5593" spans="1:10" x14ac:dyDescent="0.25">
      <c r="A5593" s="487">
        <v>101243</v>
      </c>
      <c r="B5593" s="6" t="s">
        <v>11343</v>
      </c>
      <c r="C5593" s="6" t="s">
        <v>62</v>
      </c>
      <c r="D5593" s="6" t="s">
        <v>108</v>
      </c>
      <c r="E5593" s="487">
        <v>26.81</v>
      </c>
      <c r="F5593" s="487">
        <v>2.17</v>
      </c>
      <c r="G5593" s="487">
        <v>13.04</v>
      </c>
      <c r="H5593" s="487">
        <v>11.6</v>
      </c>
      <c r="I5593" s="487">
        <v>0</v>
      </c>
      <c r="J5593" s="487">
        <v>0</v>
      </c>
    </row>
    <row r="5594" spans="1:10" x14ac:dyDescent="0.25">
      <c r="A5594" s="487">
        <v>101244</v>
      </c>
      <c r="B5594" s="6" t="s">
        <v>11344</v>
      </c>
      <c r="C5594" s="6" t="s">
        <v>62</v>
      </c>
      <c r="D5594" s="6" t="s">
        <v>108</v>
      </c>
      <c r="E5594" s="487">
        <v>16.89</v>
      </c>
      <c r="F5594" s="487">
        <v>1.57</v>
      </c>
      <c r="G5594" s="487">
        <v>7.62</v>
      </c>
      <c r="H5594" s="487">
        <v>7.7</v>
      </c>
      <c r="I5594" s="487">
        <v>0</v>
      </c>
      <c r="J5594" s="487">
        <v>0</v>
      </c>
    </row>
    <row r="5595" spans="1:10" x14ac:dyDescent="0.25">
      <c r="A5595" s="487">
        <v>101245</v>
      </c>
      <c r="B5595" s="6" t="s">
        <v>11345</v>
      </c>
      <c r="C5595" s="6" t="s">
        <v>62</v>
      </c>
      <c r="D5595" s="6" t="s">
        <v>108</v>
      </c>
      <c r="E5595" s="487">
        <v>17.86</v>
      </c>
      <c r="F5595" s="487">
        <v>1.56</v>
      </c>
      <c r="G5595" s="487">
        <v>8.34</v>
      </c>
      <c r="H5595" s="487">
        <v>7.96</v>
      </c>
      <c r="I5595" s="487">
        <v>0</v>
      </c>
      <c r="J5595" s="487">
        <v>0</v>
      </c>
    </row>
    <row r="5596" spans="1:10" x14ac:dyDescent="0.25">
      <c r="A5596" s="487">
        <v>101246</v>
      </c>
      <c r="B5596" s="6" t="s">
        <v>11346</v>
      </c>
      <c r="C5596" s="6" t="s">
        <v>62</v>
      </c>
      <c r="D5596" s="6" t="s">
        <v>108</v>
      </c>
      <c r="E5596" s="487">
        <v>20.75</v>
      </c>
      <c r="F5596" s="487">
        <v>1.76</v>
      </c>
      <c r="G5596" s="487">
        <v>9.81</v>
      </c>
      <c r="H5596" s="487">
        <v>9.18</v>
      </c>
      <c r="I5596" s="487">
        <v>0</v>
      </c>
      <c r="J5596" s="487">
        <v>0</v>
      </c>
    </row>
    <row r="5597" spans="1:10" x14ac:dyDescent="0.25">
      <c r="A5597" s="487">
        <v>101247</v>
      </c>
      <c r="B5597" s="6" t="s">
        <v>11347</v>
      </c>
      <c r="C5597" s="6" t="s">
        <v>62</v>
      </c>
      <c r="D5597" s="6" t="s">
        <v>108</v>
      </c>
      <c r="E5597" s="487">
        <v>23.04</v>
      </c>
      <c r="F5597" s="487">
        <v>1.96</v>
      </c>
      <c r="G5597" s="487">
        <v>10.85</v>
      </c>
      <c r="H5597" s="487">
        <v>10.23</v>
      </c>
      <c r="I5597" s="487">
        <v>0</v>
      </c>
      <c r="J5597" s="487">
        <v>0</v>
      </c>
    </row>
    <row r="5598" spans="1:10" x14ac:dyDescent="0.25">
      <c r="A5598" s="487">
        <v>101248</v>
      </c>
      <c r="B5598" s="6" t="s">
        <v>11348</v>
      </c>
      <c r="C5598" s="6" t="s">
        <v>62</v>
      </c>
      <c r="D5598" s="6" t="s">
        <v>108</v>
      </c>
      <c r="E5598" s="487">
        <v>28.82</v>
      </c>
      <c r="F5598" s="487">
        <v>2.33</v>
      </c>
      <c r="G5598" s="487">
        <v>13.8</v>
      </c>
      <c r="H5598" s="487">
        <v>12.69</v>
      </c>
      <c r="I5598" s="487">
        <v>0</v>
      </c>
      <c r="J5598" s="487">
        <v>0</v>
      </c>
    </row>
    <row r="5599" spans="1:10" x14ac:dyDescent="0.25">
      <c r="A5599" s="487">
        <v>101249</v>
      </c>
      <c r="B5599" s="6" t="s">
        <v>11349</v>
      </c>
      <c r="C5599" s="6" t="s">
        <v>62</v>
      </c>
      <c r="D5599" s="6" t="s">
        <v>108</v>
      </c>
      <c r="E5599" s="487">
        <v>14.68</v>
      </c>
      <c r="F5599" s="487">
        <v>1.24</v>
      </c>
      <c r="G5599" s="487">
        <v>7.02</v>
      </c>
      <c r="H5599" s="487">
        <v>6.42</v>
      </c>
      <c r="I5599" s="487">
        <v>0</v>
      </c>
      <c r="J5599" s="487">
        <v>0</v>
      </c>
    </row>
    <row r="5600" spans="1:10" x14ac:dyDescent="0.25">
      <c r="A5600" s="487">
        <v>101250</v>
      </c>
      <c r="B5600" s="6" t="s">
        <v>11350</v>
      </c>
      <c r="C5600" s="6" t="s">
        <v>62</v>
      </c>
      <c r="D5600" s="6" t="s">
        <v>108</v>
      </c>
      <c r="E5600" s="487">
        <v>16.309999999999999</v>
      </c>
      <c r="F5600" s="487">
        <v>1.41</v>
      </c>
      <c r="G5600" s="487">
        <v>7.67</v>
      </c>
      <c r="H5600" s="487">
        <v>7.23</v>
      </c>
      <c r="I5600" s="487">
        <v>0</v>
      </c>
      <c r="J5600" s="487">
        <v>0</v>
      </c>
    </row>
    <row r="5601" spans="1:10" x14ac:dyDescent="0.25">
      <c r="A5601" s="487">
        <v>101251</v>
      </c>
      <c r="B5601" s="6" t="s">
        <v>11351</v>
      </c>
      <c r="C5601" s="6" t="s">
        <v>62</v>
      </c>
      <c r="D5601" s="6" t="s">
        <v>108</v>
      </c>
      <c r="E5601" s="487">
        <v>18.559999999999999</v>
      </c>
      <c r="F5601" s="487">
        <v>1.55</v>
      </c>
      <c r="G5601" s="487">
        <v>8.9600000000000009</v>
      </c>
      <c r="H5601" s="487">
        <v>8.0500000000000007</v>
      </c>
      <c r="I5601" s="487">
        <v>0</v>
      </c>
      <c r="J5601" s="487">
        <v>0</v>
      </c>
    </row>
    <row r="5602" spans="1:10" x14ac:dyDescent="0.25">
      <c r="A5602" s="487">
        <v>101252</v>
      </c>
      <c r="B5602" s="6" t="s">
        <v>11352</v>
      </c>
      <c r="C5602" s="6" t="s">
        <v>62</v>
      </c>
      <c r="D5602" s="6" t="s">
        <v>108</v>
      </c>
      <c r="E5602" s="487">
        <v>20.14</v>
      </c>
      <c r="F5602" s="487">
        <v>1.58</v>
      </c>
      <c r="G5602" s="487">
        <v>9.8800000000000008</v>
      </c>
      <c r="H5602" s="487">
        <v>8.68</v>
      </c>
      <c r="I5602" s="487">
        <v>0</v>
      </c>
      <c r="J5602" s="487">
        <v>0</v>
      </c>
    </row>
    <row r="5603" spans="1:10" x14ac:dyDescent="0.25">
      <c r="A5603" s="487">
        <v>101253</v>
      </c>
      <c r="B5603" s="6" t="s">
        <v>11353</v>
      </c>
      <c r="C5603" s="6" t="s">
        <v>62</v>
      </c>
      <c r="D5603" s="6" t="s">
        <v>108</v>
      </c>
      <c r="E5603" s="487">
        <v>25.36</v>
      </c>
      <c r="F5603" s="487">
        <v>1.93</v>
      </c>
      <c r="G5603" s="487">
        <v>12.55</v>
      </c>
      <c r="H5603" s="487">
        <v>10.88</v>
      </c>
      <c r="I5603" s="487">
        <v>0</v>
      </c>
      <c r="J5603" s="487">
        <v>0</v>
      </c>
    </row>
    <row r="5604" spans="1:10" x14ac:dyDescent="0.25">
      <c r="A5604" s="487">
        <v>101254</v>
      </c>
      <c r="B5604" s="6" t="s">
        <v>11354</v>
      </c>
      <c r="C5604" s="6" t="s">
        <v>62</v>
      </c>
      <c r="D5604" s="6" t="s">
        <v>108</v>
      </c>
      <c r="E5604" s="487">
        <v>13.36</v>
      </c>
      <c r="F5604" s="487">
        <v>1.74</v>
      </c>
      <c r="G5604" s="487">
        <v>5.59</v>
      </c>
      <c r="H5604" s="487">
        <v>6.03</v>
      </c>
      <c r="I5604" s="487">
        <v>0</v>
      </c>
      <c r="J5604" s="487">
        <v>0</v>
      </c>
    </row>
    <row r="5605" spans="1:10" x14ac:dyDescent="0.25">
      <c r="A5605" s="487">
        <v>101255</v>
      </c>
      <c r="B5605" s="6" t="s">
        <v>11355</v>
      </c>
      <c r="C5605" s="6" t="s">
        <v>62</v>
      </c>
      <c r="D5605" s="6" t="s">
        <v>108</v>
      </c>
      <c r="E5605" s="487">
        <v>11.79</v>
      </c>
      <c r="F5605" s="487">
        <v>1.39</v>
      </c>
      <c r="G5605" s="487">
        <v>5.26</v>
      </c>
      <c r="H5605" s="487">
        <v>5.14</v>
      </c>
      <c r="I5605" s="487">
        <v>0</v>
      </c>
      <c r="J5605" s="487">
        <v>0</v>
      </c>
    </row>
    <row r="5606" spans="1:10" x14ac:dyDescent="0.25">
      <c r="A5606" s="487">
        <v>101256</v>
      </c>
      <c r="B5606" s="6" t="s">
        <v>11356</v>
      </c>
      <c r="C5606" s="6" t="s">
        <v>62</v>
      </c>
      <c r="D5606" s="6" t="s">
        <v>108</v>
      </c>
      <c r="E5606" s="487">
        <v>20.55</v>
      </c>
      <c r="F5606" s="487">
        <v>2.42</v>
      </c>
      <c r="G5606" s="487">
        <v>9.16</v>
      </c>
      <c r="H5606" s="487">
        <v>8.9700000000000006</v>
      </c>
      <c r="I5606" s="487">
        <v>0</v>
      </c>
      <c r="J5606" s="487">
        <v>0</v>
      </c>
    </row>
    <row r="5607" spans="1:10" x14ac:dyDescent="0.25">
      <c r="A5607" s="487">
        <v>101257</v>
      </c>
      <c r="B5607" s="6" t="s">
        <v>11357</v>
      </c>
      <c r="C5607" s="6" t="s">
        <v>62</v>
      </c>
      <c r="D5607" s="6" t="s">
        <v>108</v>
      </c>
      <c r="E5607" s="487">
        <v>21.65</v>
      </c>
      <c r="F5607" s="487">
        <v>2.41</v>
      </c>
      <c r="G5607" s="487">
        <v>9.9499999999999993</v>
      </c>
      <c r="H5607" s="487">
        <v>9.2899999999999991</v>
      </c>
      <c r="I5607" s="487">
        <v>0</v>
      </c>
      <c r="J5607" s="487">
        <v>0</v>
      </c>
    </row>
    <row r="5608" spans="1:10" x14ac:dyDescent="0.25">
      <c r="A5608" s="487">
        <v>101258</v>
      </c>
      <c r="B5608" s="6" t="s">
        <v>11358</v>
      </c>
      <c r="C5608" s="6" t="s">
        <v>62</v>
      </c>
      <c r="D5608" s="6" t="s">
        <v>108</v>
      </c>
      <c r="E5608" s="487">
        <v>25.09</v>
      </c>
      <c r="F5608" s="487">
        <v>2.75</v>
      </c>
      <c r="G5608" s="487">
        <v>11.62</v>
      </c>
      <c r="H5608" s="487">
        <v>10.72</v>
      </c>
      <c r="I5608" s="487">
        <v>0</v>
      </c>
      <c r="J5608" s="487">
        <v>0</v>
      </c>
    </row>
    <row r="5609" spans="1:10" x14ac:dyDescent="0.25">
      <c r="A5609" s="487">
        <v>101259</v>
      </c>
      <c r="B5609" s="6" t="s">
        <v>11359</v>
      </c>
      <c r="C5609" s="6" t="s">
        <v>62</v>
      </c>
      <c r="D5609" s="6" t="s">
        <v>108</v>
      </c>
      <c r="E5609" s="487">
        <v>27.86</v>
      </c>
      <c r="F5609" s="487">
        <v>3.09</v>
      </c>
      <c r="G5609" s="487">
        <v>12.83</v>
      </c>
      <c r="H5609" s="487">
        <v>11.94</v>
      </c>
      <c r="I5609" s="487">
        <v>0</v>
      </c>
      <c r="J5609" s="487">
        <v>0</v>
      </c>
    </row>
    <row r="5610" spans="1:10" x14ac:dyDescent="0.25">
      <c r="A5610" s="487">
        <v>101260</v>
      </c>
      <c r="B5610" s="6" t="s">
        <v>11360</v>
      </c>
      <c r="C5610" s="6" t="s">
        <v>62</v>
      </c>
      <c r="D5610" s="6" t="s">
        <v>108</v>
      </c>
      <c r="E5610" s="487">
        <v>34.78</v>
      </c>
      <c r="F5610" s="487">
        <v>3.77</v>
      </c>
      <c r="G5610" s="487">
        <v>16.18</v>
      </c>
      <c r="H5610" s="487">
        <v>14.83</v>
      </c>
      <c r="I5610" s="487">
        <v>0</v>
      </c>
      <c r="J5610" s="487">
        <v>0</v>
      </c>
    </row>
    <row r="5611" spans="1:10" x14ac:dyDescent="0.25">
      <c r="A5611" s="487">
        <v>101261</v>
      </c>
      <c r="B5611" s="6" t="s">
        <v>11361</v>
      </c>
      <c r="C5611" s="6" t="s">
        <v>62</v>
      </c>
      <c r="D5611" s="6" t="s">
        <v>108</v>
      </c>
      <c r="E5611" s="487">
        <v>19.420000000000002</v>
      </c>
      <c r="F5611" s="487">
        <v>2.19</v>
      </c>
      <c r="G5611" s="487">
        <v>8.82</v>
      </c>
      <c r="H5611" s="487">
        <v>8.41</v>
      </c>
      <c r="I5611" s="487">
        <v>0</v>
      </c>
      <c r="J5611" s="487">
        <v>0</v>
      </c>
    </row>
    <row r="5612" spans="1:10" x14ac:dyDescent="0.25">
      <c r="A5612" s="487">
        <v>101262</v>
      </c>
      <c r="B5612" s="6" t="s">
        <v>11362</v>
      </c>
      <c r="C5612" s="6" t="s">
        <v>62</v>
      </c>
      <c r="D5612" s="6" t="s">
        <v>108</v>
      </c>
      <c r="E5612" s="487">
        <v>20.49</v>
      </c>
      <c r="F5612" s="487">
        <v>2.19</v>
      </c>
      <c r="G5612" s="487">
        <v>9.61</v>
      </c>
      <c r="H5612" s="487">
        <v>8.69</v>
      </c>
      <c r="I5612" s="487">
        <v>0</v>
      </c>
      <c r="J5612" s="487">
        <v>0</v>
      </c>
    </row>
    <row r="5613" spans="1:10" x14ac:dyDescent="0.25">
      <c r="A5613" s="487">
        <v>101263</v>
      </c>
      <c r="B5613" s="6" t="s">
        <v>11363</v>
      </c>
      <c r="C5613" s="6" t="s">
        <v>62</v>
      </c>
      <c r="D5613" s="6" t="s">
        <v>108</v>
      </c>
      <c r="E5613" s="487">
        <v>23.69</v>
      </c>
      <c r="F5613" s="487">
        <v>2.4500000000000002</v>
      </c>
      <c r="G5613" s="487">
        <v>11.27</v>
      </c>
      <c r="H5613" s="487">
        <v>9.9700000000000006</v>
      </c>
      <c r="I5613" s="487">
        <v>0</v>
      </c>
      <c r="J5613" s="487">
        <v>0</v>
      </c>
    </row>
    <row r="5614" spans="1:10" x14ac:dyDescent="0.25">
      <c r="A5614" s="487">
        <v>101264</v>
      </c>
      <c r="B5614" s="6" t="s">
        <v>11364</v>
      </c>
      <c r="C5614" s="6" t="s">
        <v>62</v>
      </c>
      <c r="D5614" s="6" t="s">
        <v>108</v>
      </c>
      <c r="E5614" s="487">
        <v>26.24</v>
      </c>
      <c r="F5614" s="487">
        <v>2.72</v>
      </c>
      <c r="G5614" s="487">
        <v>12.45</v>
      </c>
      <c r="H5614" s="487">
        <v>11.07</v>
      </c>
      <c r="I5614" s="487">
        <v>0</v>
      </c>
      <c r="J5614" s="487">
        <v>0</v>
      </c>
    </row>
    <row r="5615" spans="1:10" x14ac:dyDescent="0.25">
      <c r="A5615" s="487">
        <v>101265</v>
      </c>
      <c r="B5615" s="6" t="s">
        <v>11365</v>
      </c>
      <c r="C5615" s="6" t="s">
        <v>62</v>
      </c>
      <c r="D5615" s="6" t="s">
        <v>108</v>
      </c>
      <c r="E5615" s="487">
        <v>32.68</v>
      </c>
      <c r="F5615" s="487">
        <v>3.26</v>
      </c>
      <c r="G5615" s="487">
        <v>15.81</v>
      </c>
      <c r="H5615" s="487">
        <v>13.61</v>
      </c>
      <c r="I5615" s="487">
        <v>0</v>
      </c>
      <c r="J5615" s="487">
        <v>0</v>
      </c>
    </row>
    <row r="5616" spans="1:10" x14ac:dyDescent="0.25">
      <c r="A5616" s="487">
        <v>101266</v>
      </c>
      <c r="B5616" s="6" t="s">
        <v>11366</v>
      </c>
      <c r="C5616" s="6" t="s">
        <v>62</v>
      </c>
      <c r="D5616" s="6" t="s">
        <v>108</v>
      </c>
      <c r="E5616" s="487">
        <v>11.88</v>
      </c>
      <c r="F5616" s="487">
        <v>1.49</v>
      </c>
      <c r="G5616" s="487">
        <v>5.16</v>
      </c>
      <c r="H5616" s="487">
        <v>5.23</v>
      </c>
      <c r="I5616" s="487">
        <v>0</v>
      </c>
      <c r="J5616" s="487">
        <v>0</v>
      </c>
    </row>
    <row r="5617" spans="1:10" x14ac:dyDescent="0.25">
      <c r="A5617" s="487">
        <v>101267</v>
      </c>
      <c r="B5617" s="6" t="s">
        <v>11367</v>
      </c>
      <c r="C5617" s="6" t="s">
        <v>62</v>
      </c>
      <c r="D5617" s="6" t="s">
        <v>108</v>
      </c>
      <c r="E5617" s="487">
        <v>11.39</v>
      </c>
      <c r="F5617" s="487">
        <v>1.41</v>
      </c>
      <c r="G5617" s="487">
        <v>4.9000000000000004</v>
      </c>
      <c r="H5617" s="487">
        <v>5.08</v>
      </c>
      <c r="I5617" s="487">
        <v>0</v>
      </c>
      <c r="J5617" s="487">
        <v>0</v>
      </c>
    </row>
    <row r="5618" spans="1:10" x14ac:dyDescent="0.25">
      <c r="A5618" s="487">
        <v>101268</v>
      </c>
      <c r="B5618" s="6" t="s">
        <v>11368</v>
      </c>
      <c r="C5618" s="6" t="s">
        <v>62</v>
      </c>
      <c r="D5618" s="6" t="s">
        <v>108</v>
      </c>
      <c r="E5618" s="487">
        <v>18.66</v>
      </c>
      <c r="F5618" s="487">
        <v>2.0499999999999998</v>
      </c>
      <c r="G5618" s="487">
        <v>8.69</v>
      </c>
      <c r="H5618" s="487">
        <v>7.92</v>
      </c>
      <c r="I5618" s="487">
        <v>0</v>
      </c>
      <c r="J5618" s="487">
        <v>0</v>
      </c>
    </row>
    <row r="5619" spans="1:10" x14ac:dyDescent="0.25">
      <c r="A5619" s="487">
        <v>101269</v>
      </c>
      <c r="B5619" s="6" t="s">
        <v>11369</v>
      </c>
      <c r="C5619" s="6" t="s">
        <v>62</v>
      </c>
      <c r="D5619" s="6" t="s">
        <v>108</v>
      </c>
      <c r="E5619" s="487">
        <v>20.76</v>
      </c>
      <c r="F5619" s="487">
        <v>2.33</v>
      </c>
      <c r="G5619" s="487">
        <v>9.5299999999999994</v>
      </c>
      <c r="H5619" s="487">
        <v>8.9</v>
      </c>
      <c r="I5619" s="487">
        <v>0</v>
      </c>
      <c r="J5619" s="487">
        <v>0</v>
      </c>
    </row>
    <row r="5620" spans="1:10" x14ac:dyDescent="0.25">
      <c r="A5620" s="487">
        <v>101270</v>
      </c>
      <c r="B5620" s="6" t="s">
        <v>11370</v>
      </c>
      <c r="C5620" s="6" t="s">
        <v>62</v>
      </c>
      <c r="D5620" s="6" t="s">
        <v>108</v>
      </c>
      <c r="E5620" s="487">
        <v>24.03</v>
      </c>
      <c r="F5620" s="487">
        <v>2.62</v>
      </c>
      <c r="G5620" s="487">
        <v>11.18</v>
      </c>
      <c r="H5620" s="487">
        <v>10.23</v>
      </c>
      <c r="I5620" s="487">
        <v>0</v>
      </c>
      <c r="J5620" s="487">
        <v>0</v>
      </c>
    </row>
    <row r="5621" spans="1:10" x14ac:dyDescent="0.25">
      <c r="A5621" s="487">
        <v>101271</v>
      </c>
      <c r="B5621" s="6" t="s">
        <v>11371</v>
      </c>
      <c r="C5621" s="6" t="s">
        <v>62</v>
      </c>
      <c r="D5621" s="6" t="s">
        <v>108</v>
      </c>
      <c r="E5621" s="487">
        <v>26.63</v>
      </c>
      <c r="F5621" s="487">
        <v>2.9</v>
      </c>
      <c r="G5621" s="487">
        <v>12.38</v>
      </c>
      <c r="H5621" s="487">
        <v>11.35</v>
      </c>
      <c r="I5621" s="487">
        <v>0</v>
      </c>
      <c r="J5621" s="487">
        <v>0</v>
      </c>
    </row>
    <row r="5622" spans="1:10" x14ac:dyDescent="0.25">
      <c r="A5622" s="487">
        <v>101272</v>
      </c>
      <c r="B5622" s="6" t="s">
        <v>11372</v>
      </c>
      <c r="C5622" s="6" t="s">
        <v>62</v>
      </c>
      <c r="D5622" s="6" t="s">
        <v>108</v>
      </c>
      <c r="E5622" s="487">
        <v>33.21</v>
      </c>
      <c r="F5622" s="487">
        <v>3.48</v>
      </c>
      <c r="G5622" s="487">
        <v>15.74</v>
      </c>
      <c r="H5622" s="487">
        <v>13.99</v>
      </c>
      <c r="I5622" s="487">
        <v>0</v>
      </c>
      <c r="J5622" s="487">
        <v>0</v>
      </c>
    </row>
    <row r="5623" spans="1:10" x14ac:dyDescent="0.25">
      <c r="A5623" s="487">
        <v>101273</v>
      </c>
      <c r="B5623" s="6" t="s">
        <v>11373</v>
      </c>
      <c r="C5623" s="6" t="s">
        <v>62</v>
      </c>
      <c r="D5623" s="6" t="s">
        <v>108</v>
      </c>
      <c r="E5623" s="487">
        <v>17.809999999999999</v>
      </c>
      <c r="F5623" s="487">
        <v>1.86</v>
      </c>
      <c r="G5623" s="487">
        <v>8.44</v>
      </c>
      <c r="H5623" s="487">
        <v>7.51</v>
      </c>
      <c r="I5623" s="487">
        <v>0</v>
      </c>
      <c r="J5623" s="487">
        <v>0</v>
      </c>
    </row>
    <row r="5624" spans="1:10" x14ac:dyDescent="0.25">
      <c r="A5624" s="487">
        <v>101274</v>
      </c>
      <c r="B5624" s="6" t="s">
        <v>11374</v>
      </c>
      <c r="C5624" s="6" t="s">
        <v>62</v>
      </c>
      <c r="D5624" s="6" t="s">
        <v>108</v>
      </c>
      <c r="E5624" s="487">
        <v>19.68</v>
      </c>
      <c r="F5624" s="487">
        <v>2.09</v>
      </c>
      <c r="G5624" s="487">
        <v>9.24</v>
      </c>
      <c r="H5624" s="487">
        <v>8.35</v>
      </c>
      <c r="I5624" s="487">
        <v>0</v>
      </c>
      <c r="J5624" s="487">
        <v>0</v>
      </c>
    </row>
    <row r="5625" spans="1:10" x14ac:dyDescent="0.25">
      <c r="A5625" s="487">
        <v>101275</v>
      </c>
      <c r="B5625" s="6" t="s">
        <v>11375</v>
      </c>
      <c r="C5625" s="6" t="s">
        <v>62</v>
      </c>
      <c r="D5625" s="6" t="s">
        <v>108</v>
      </c>
      <c r="E5625" s="487">
        <v>22.77</v>
      </c>
      <c r="F5625" s="487">
        <v>2.31</v>
      </c>
      <c r="G5625" s="487">
        <v>10.89</v>
      </c>
      <c r="H5625" s="487">
        <v>9.57</v>
      </c>
      <c r="I5625" s="487">
        <v>0</v>
      </c>
      <c r="J5625" s="487">
        <v>0</v>
      </c>
    </row>
    <row r="5626" spans="1:10" x14ac:dyDescent="0.25">
      <c r="A5626" s="487">
        <v>101276</v>
      </c>
      <c r="B5626" s="6" t="s">
        <v>11376</v>
      </c>
      <c r="C5626" s="6" t="s">
        <v>62</v>
      </c>
      <c r="D5626" s="6" t="s">
        <v>108</v>
      </c>
      <c r="E5626" s="487">
        <v>25.16</v>
      </c>
      <c r="F5626" s="487">
        <v>2.54</v>
      </c>
      <c r="G5626" s="487">
        <v>12.08</v>
      </c>
      <c r="H5626" s="487">
        <v>10.54</v>
      </c>
      <c r="I5626" s="487">
        <v>0</v>
      </c>
      <c r="J5626" s="487">
        <v>0</v>
      </c>
    </row>
    <row r="5627" spans="1:10" x14ac:dyDescent="0.25">
      <c r="A5627" s="487">
        <v>101277</v>
      </c>
      <c r="B5627" s="6" t="s">
        <v>11377</v>
      </c>
      <c r="C5627" s="6" t="s">
        <v>62</v>
      </c>
      <c r="D5627" s="6" t="s">
        <v>108</v>
      </c>
      <c r="E5627" s="487">
        <v>32.119999999999997</v>
      </c>
      <c r="F5627" s="487">
        <v>3.23</v>
      </c>
      <c r="G5627" s="487">
        <v>15.46</v>
      </c>
      <c r="H5627" s="487">
        <v>13.43</v>
      </c>
      <c r="I5627" s="487">
        <v>0</v>
      </c>
      <c r="J5627" s="487">
        <v>0</v>
      </c>
    </row>
    <row r="5628" spans="1:10" x14ac:dyDescent="0.25">
      <c r="A5628" s="487">
        <v>102354</v>
      </c>
      <c r="B5628" s="6" t="s">
        <v>3491</v>
      </c>
      <c r="C5628" s="6" t="s">
        <v>62</v>
      </c>
      <c r="D5628" s="6" t="s">
        <v>437</v>
      </c>
      <c r="E5628" s="487">
        <v>169.54</v>
      </c>
      <c r="F5628" s="487">
        <v>62.68</v>
      </c>
      <c r="G5628" s="487">
        <v>74.569999999999993</v>
      </c>
      <c r="H5628" s="487">
        <v>32.29</v>
      </c>
      <c r="I5628" s="487">
        <v>0</v>
      </c>
      <c r="J5628" s="487">
        <v>0</v>
      </c>
    </row>
    <row r="5629" spans="1:10" x14ac:dyDescent="0.25">
      <c r="A5629" s="487">
        <v>102355</v>
      </c>
      <c r="B5629" s="6" t="s">
        <v>3492</v>
      </c>
      <c r="C5629" s="6" t="s">
        <v>62</v>
      </c>
      <c r="D5629" s="6" t="s">
        <v>437</v>
      </c>
      <c r="E5629" s="487">
        <v>201.23</v>
      </c>
      <c r="F5629" s="487">
        <v>83.68</v>
      </c>
      <c r="G5629" s="487">
        <v>78.2</v>
      </c>
      <c r="H5629" s="487">
        <v>39.35</v>
      </c>
      <c r="I5629" s="487">
        <v>0</v>
      </c>
      <c r="J5629" s="487">
        <v>0</v>
      </c>
    </row>
    <row r="5630" spans="1:10" x14ac:dyDescent="0.25">
      <c r="A5630" s="487">
        <v>102360</v>
      </c>
      <c r="B5630" s="6" t="s">
        <v>3493</v>
      </c>
      <c r="C5630" s="6" t="s">
        <v>62</v>
      </c>
      <c r="D5630" s="6" t="s">
        <v>469</v>
      </c>
      <c r="E5630" s="487">
        <v>27.32</v>
      </c>
      <c r="F5630" s="487">
        <v>7.59</v>
      </c>
      <c r="G5630" s="487">
        <v>2.5499999999999998</v>
      </c>
      <c r="H5630" s="487">
        <v>17.18</v>
      </c>
      <c r="I5630" s="487">
        <v>0</v>
      </c>
      <c r="J5630" s="487">
        <v>0</v>
      </c>
    </row>
    <row r="5631" spans="1:10" x14ac:dyDescent="0.25">
      <c r="A5631" s="487">
        <v>102361</v>
      </c>
      <c r="B5631" s="6" t="s">
        <v>3494</v>
      </c>
      <c r="C5631" s="6" t="s">
        <v>62</v>
      </c>
      <c r="D5631" s="6" t="s">
        <v>108</v>
      </c>
      <c r="E5631" s="487">
        <v>39.409999999999997</v>
      </c>
      <c r="F5631" s="487">
        <v>16.18</v>
      </c>
      <c r="G5631" s="487">
        <v>4.8099999999999996</v>
      </c>
      <c r="H5631" s="487">
        <v>18.420000000000002</v>
      </c>
      <c r="I5631" s="487">
        <v>0</v>
      </c>
      <c r="J5631" s="487">
        <v>0</v>
      </c>
    </row>
    <row r="5632" spans="1:10" x14ac:dyDescent="0.25">
      <c r="A5632" s="487">
        <v>90082</v>
      </c>
      <c r="B5632" s="6" t="s">
        <v>3495</v>
      </c>
      <c r="C5632" s="6" t="s">
        <v>62</v>
      </c>
      <c r="D5632" s="6" t="s">
        <v>469</v>
      </c>
      <c r="E5632" s="487">
        <v>12.38</v>
      </c>
      <c r="F5632" s="487">
        <v>3.24</v>
      </c>
      <c r="G5632" s="487">
        <v>2.67</v>
      </c>
      <c r="H5632" s="487">
        <v>6.47</v>
      </c>
      <c r="I5632" s="487">
        <v>0</v>
      </c>
      <c r="J5632" s="487">
        <v>0</v>
      </c>
    </row>
    <row r="5633" spans="1:10" x14ac:dyDescent="0.25">
      <c r="A5633" s="487">
        <v>90084</v>
      </c>
      <c r="B5633" s="6" t="s">
        <v>3496</v>
      </c>
      <c r="C5633" s="6" t="s">
        <v>62</v>
      </c>
      <c r="D5633" s="6" t="s">
        <v>469</v>
      </c>
      <c r="E5633" s="487">
        <v>11.99</v>
      </c>
      <c r="F5633" s="487">
        <v>3.14</v>
      </c>
      <c r="G5633" s="487">
        <v>2.59</v>
      </c>
      <c r="H5633" s="487">
        <v>6.26</v>
      </c>
      <c r="I5633" s="487">
        <v>0</v>
      </c>
      <c r="J5633" s="487">
        <v>0</v>
      </c>
    </row>
    <row r="5634" spans="1:10" x14ac:dyDescent="0.25">
      <c r="A5634" s="487">
        <v>90086</v>
      </c>
      <c r="B5634" s="6" t="s">
        <v>3497</v>
      </c>
      <c r="C5634" s="6" t="s">
        <v>62</v>
      </c>
      <c r="D5634" s="6" t="s">
        <v>469</v>
      </c>
      <c r="E5634" s="487">
        <v>11.34</v>
      </c>
      <c r="F5634" s="487">
        <v>2.97</v>
      </c>
      <c r="G5634" s="487">
        <v>2.46</v>
      </c>
      <c r="H5634" s="487">
        <v>5.91</v>
      </c>
      <c r="I5634" s="487">
        <v>0</v>
      </c>
      <c r="J5634" s="487">
        <v>0</v>
      </c>
    </row>
    <row r="5635" spans="1:10" x14ac:dyDescent="0.25">
      <c r="A5635" s="487">
        <v>90087</v>
      </c>
      <c r="B5635" s="6" t="s">
        <v>3498</v>
      </c>
      <c r="C5635" s="6" t="s">
        <v>62</v>
      </c>
      <c r="D5635" s="6" t="s">
        <v>108</v>
      </c>
      <c r="E5635" s="487">
        <v>10.29</v>
      </c>
      <c r="F5635" s="487">
        <v>2.38</v>
      </c>
      <c r="G5635" s="487">
        <v>2.59</v>
      </c>
      <c r="H5635" s="487">
        <v>5.32</v>
      </c>
      <c r="I5635" s="487">
        <v>0</v>
      </c>
      <c r="J5635" s="487">
        <v>0</v>
      </c>
    </row>
    <row r="5636" spans="1:10" x14ac:dyDescent="0.25">
      <c r="A5636" s="487">
        <v>90090</v>
      </c>
      <c r="B5636" s="6" t="s">
        <v>3499</v>
      </c>
      <c r="C5636" s="6" t="s">
        <v>62</v>
      </c>
      <c r="D5636" s="6" t="s">
        <v>108</v>
      </c>
      <c r="E5636" s="487">
        <v>10.07</v>
      </c>
      <c r="F5636" s="487">
        <v>2.3199999999999998</v>
      </c>
      <c r="G5636" s="487">
        <v>2.5299999999999998</v>
      </c>
      <c r="H5636" s="487">
        <v>5.22</v>
      </c>
      <c r="I5636" s="487">
        <v>0</v>
      </c>
      <c r="J5636" s="487">
        <v>0</v>
      </c>
    </row>
    <row r="5637" spans="1:10" x14ac:dyDescent="0.25">
      <c r="A5637" s="487">
        <v>90091</v>
      </c>
      <c r="B5637" s="6" t="s">
        <v>3500</v>
      </c>
      <c r="C5637" s="6" t="s">
        <v>62</v>
      </c>
      <c r="D5637" s="6" t="s">
        <v>469</v>
      </c>
      <c r="E5637" s="487">
        <v>6.69</v>
      </c>
      <c r="F5637" s="487">
        <v>1.76</v>
      </c>
      <c r="G5637" s="487">
        <v>1.41</v>
      </c>
      <c r="H5637" s="487">
        <v>3.52</v>
      </c>
      <c r="I5637" s="487">
        <v>0</v>
      </c>
      <c r="J5637" s="487">
        <v>0</v>
      </c>
    </row>
    <row r="5638" spans="1:10" x14ac:dyDescent="0.25">
      <c r="A5638" s="487">
        <v>90092</v>
      </c>
      <c r="B5638" s="6" t="s">
        <v>3501</v>
      </c>
      <c r="C5638" s="6" t="s">
        <v>62</v>
      </c>
      <c r="D5638" s="6" t="s">
        <v>469</v>
      </c>
      <c r="E5638" s="487">
        <v>6.6</v>
      </c>
      <c r="F5638" s="487">
        <v>1.72</v>
      </c>
      <c r="G5638" s="487">
        <v>1.41</v>
      </c>
      <c r="H5638" s="487">
        <v>3.47</v>
      </c>
      <c r="I5638" s="487">
        <v>0</v>
      </c>
      <c r="J5638" s="487">
        <v>0</v>
      </c>
    </row>
    <row r="5639" spans="1:10" x14ac:dyDescent="0.25">
      <c r="A5639" s="487">
        <v>90094</v>
      </c>
      <c r="B5639" s="6" t="s">
        <v>3502</v>
      </c>
      <c r="C5639" s="6" t="s">
        <v>62</v>
      </c>
      <c r="D5639" s="6" t="s">
        <v>469</v>
      </c>
      <c r="E5639" s="487">
        <v>6.26</v>
      </c>
      <c r="F5639" s="487">
        <v>1.63</v>
      </c>
      <c r="G5639" s="487">
        <v>1.34</v>
      </c>
      <c r="H5639" s="487">
        <v>3.29</v>
      </c>
      <c r="I5639" s="487">
        <v>0</v>
      </c>
      <c r="J5639" s="487">
        <v>0</v>
      </c>
    </row>
    <row r="5640" spans="1:10" x14ac:dyDescent="0.25">
      <c r="A5640" s="487">
        <v>90095</v>
      </c>
      <c r="B5640" s="6" t="s">
        <v>3503</v>
      </c>
      <c r="C5640" s="6" t="s">
        <v>62</v>
      </c>
      <c r="D5640" s="6" t="s">
        <v>108</v>
      </c>
      <c r="E5640" s="487">
        <v>5.67</v>
      </c>
      <c r="F5640" s="487">
        <v>1.31</v>
      </c>
      <c r="G5640" s="487">
        <v>1.41</v>
      </c>
      <c r="H5640" s="487">
        <v>2.95</v>
      </c>
      <c r="I5640" s="487">
        <v>0</v>
      </c>
      <c r="J5640" s="487">
        <v>0</v>
      </c>
    </row>
    <row r="5641" spans="1:10" x14ac:dyDescent="0.25">
      <c r="A5641" s="487">
        <v>90098</v>
      </c>
      <c r="B5641" s="6" t="s">
        <v>3504</v>
      </c>
      <c r="C5641" s="6" t="s">
        <v>62</v>
      </c>
      <c r="D5641" s="6" t="s">
        <v>108</v>
      </c>
      <c r="E5641" s="487">
        <v>5.57</v>
      </c>
      <c r="F5641" s="487">
        <v>1.28</v>
      </c>
      <c r="G5641" s="487">
        <v>1.38</v>
      </c>
      <c r="H5641" s="487">
        <v>2.91</v>
      </c>
      <c r="I5641" s="487">
        <v>0</v>
      </c>
      <c r="J5641" s="487">
        <v>0</v>
      </c>
    </row>
    <row r="5642" spans="1:10" x14ac:dyDescent="0.25">
      <c r="A5642" s="487">
        <v>90099</v>
      </c>
      <c r="B5642" s="6" t="s">
        <v>3505</v>
      </c>
      <c r="C5642" s="6" t="s">
        <v>62</v>
      </c>
      <c r="D5642" s="6" t="s">
        <v>108</v>
      </c>
      <c r="E5642" s="487">
        <v>16.649999999999999</v>
      </c>
      <c r="F5642" s="487">
        <v>6.28</v>
      </c>
      <c r="G5642" s="487">
        <v>4.22</v>
      </c>
      <c r="H5642" s="487">
        <v>6.15</v>
      </c>
      <c r="I5642" s="487">
        <v>0</v>
      </c>
      <c r="J5642" s="487">
        <v>0</v>
      </c>
    </row>
    <row r="5643" spans="1:10" x14ac:dyDescent="0.25">
      <c r="A5643" s="487">
        <v>90100</v>
      </c>
      <c r="B5643" s="6" t="s">
        <v>3506</v>
      </c>
      <c r="C5643" s="6" t="s">
        <v>62</v>
      </c>
      <c r="D5643" s="6" t="s">
        <v>108</v>
      </c>
      <c r="E5643" s="487">
        <v>14.14</v>
      </c>
      <c r="F5643" s="487">
        <v>5.33</v>
      </c>
      <c r="G5643" s="487">
        <v>3.58</v>
      </c>
      <c r="H5643" s="487">
        <v>5.23</v>
      </c>
      <c r="I5643" s="487">
        <v>0</v>
      </c>
      <c r="J5643" s="487">
        <v>0</v>
      </c>
    </row>
    <row r="5644" spans="1:10" x14ac:dyDescent="0.25">
      <c r="A5644" s="487">
        <v>90101</v>
      </c>
      <c r="B5644" s="6" t="s">
        <v>3507</v>
      </c>
      <c r="C5644" s="6" t="s">
        <v>62</v>
      </c>
      <c r="D5644" s="6" t="s">
        <v>108</v>
      </c>
      <c r="E5644" s="487">
        <v>13.97</v>
      </c>
      <c r="F5644" s="487">
        <v>5.27</v>
      </c>
      <c r="G5644" s="487">
        <v>3.54</v>
      </c>
      <c r="H5644" s="487">
        <v>5.16</v>
      </c>
      <c r="I5644" s="487">
        <v>0</v>
      </c>
      <c r="J5644" s="487">
        <v>0</v>
      </c>
    </row>
    <row r="5645" spans="1:10" x14ac:dyDescent="0.25">
      <c r="A5645" s="487">
        <v>90102</v>
      </c>
      <c r="B5645" s="6" t="s">
        <v>3508</v>
      </c>
      <c r="C5645" s="6" t="s">
        <v>62</v>
      </c>
      <c r="D5645" s="6" t="s">
        <v>108</v>
      </c>
      <c r="E5645" s="487">
        <v>12.71</v>
      </c>
      <c r="F5645" s="487">
        <v>4.8099999999999996</v>
      </c>
      <c r="G5645" s="487">
        <v>3.21</v>
      </c>
      <c r="H5645" s="487">
        <v>4.6900000000000004</v>
      </c>
      <c r="I5645" s="487">
        <v>0</v>
      </c>
      <c r="J5645" s="487">
        <v>0</v>
      </c>
    </row>
    <row r="5646" spans="1:10" x14ac:dyDescent="0.25">
      <c r="A5646" s="487">
        <v>90105</v>
      </c>
      <c r="B5646" s="6" t="s">
        <v>3509</v>
      </c>
      <c r="C5646" s="6" t="s">
        <v>62</v>
      </c>
      <c r="D5646" s="6" t="s">
        <v>108</v>
      </c>
      <c r="E5646" s="487">
        <v>9.17</v>
      </c>
      <c r="F5646" s="487">
        <v>3.47</v>
      </c>
      <c r="G5646" s="487">
        <v>2.31</v>
      </c>
      <c r="H5646" s="487">
        <v>3.39</v>
      </c>
      <c r="I5646" s="487">
        <v>0</v>
      </c>
      <c r="J5646" s="487">
        <v>0</v>
      </c>
    </row>
    <row r="5647" spans="1:10" x14ac:dyDescent="0.25">
      <c r="A5647" s="487">
        <v>90106</v>
      </c>
      <c r="B5647" s="6" t="s">
        <v>3510</v>
      </c>
      <c r="C5647" s="6" t="s">
        <v>62</v>
      </c>
      <c r="D5647" s="6" t="s">
        <v>108</v>
      </c>
      <c r="E5647" s="487">
        <v>7.8</v>
      </c>
      <c r="F5647" s="487">
        <v>2.96</v>
      </c>
      <c r="G5647" s="487">
        <v>1.94</v>
      </c>
      <c r="H5647" s="487">
        <v>2.9</v>
      </c>
      <c r="I5647" s="487">
        <v>0</v>
      </c>
      <c r="J5647" s="487">
        <v>0</v>
      </c>
    </row>
    <row r="5648" spans="1:10" x14ac:dyDescent="0.25">
      <c r="A5648" s="487">
        <v>90107</v>
      </c>
      <c r="B5648" s="6" t="s">
        <v>3511</v>
      </c>
      <c r="C5648" s="6" t="s">
        <v>62</v>
      </c>
      <c r="D5648" s="6" t="s">
        <v>108</v>
      </c>
      <c r="E5648" s="487">
        <v>7.7</v>
      </c>
      <c r="F5648" s="487">
        <v>2.92</v>
      </c>
      <c r="G5648" s="487">
        <v>1.93</v>
      </c>
      <c r="H5648" s="487">
        <v>2.85</v>
      </c>
      <c r="I5648" s="487">
        <v>0</v>
      </c>
      <c r="J5648" s="487">
        <v>0</v>
      </c>
    </row>
    <row r="5649" spans="1:10" x14ac:dyDescent="0.25">
      <c r="A5649" s="487">
        <v>90108</v>
      </c>
      <c r="B5649" s="6" t="s">
        <v>3512</v>
      </c>
      <c r="C5649" s="6" t="s">
        <v>62</v>
      </c>
      <c r="D5649" s="6" t="s">
        <v>108</v>
      </c>
      <c r="E5649" s="487">
        <v>7.01</v>
      </c>
      <c r="F5649" s="487">
        <v>2.65</v>
      </c>
      <c r="G5649" s="487">
        <v>1.75</v>
      </c>
      <c r="H5649" s="487">
        <v>2.61</v>
      </c>
      <c r="I5649" s="487">
        <v>0</v>
      </c>
      <c r="J5649" s="487">
        <v>0</v>
      </c>
    </row>
    <row r="5650" spans="1:10" x14ac:dyDescent="0.25">
      <c r="A5650" s="487">
        <v>93358</v>
      </c>
      <c r="B5650" s="6" t="s">
        <v>3513</v>
      </c>
      <c r="C5650" s="6" t="s">
        <v>62</v>
      </c>
      <c r="D5650" s="6" t="s">
        <v>469</v>
      </c>
      <c r="E5650" s="487">
        <v>86.95</v>
      </c>
      <c r="F5650" s="487">
        <v>65.819999999999993</v>
      </c>
      <c r="G5650" s="487">
        <v>21.13</v>
      </c>
      <c r="H5650" s="487">
        <v>0</v>
      </c>
      <c r="I5650" s="487">
        <v>0</v>
      </c>
      <c r="J5650" s="487">
        <v>0</v>
      </c>
    </row>
    <row r="5651" spans="1:10" x14ac:dyDescent="0.25">
      <c r="A5651" s="487">
        <v>102276</v>
      </c>
      <c r="B5651" s="6" t="s">
        <v>3514</v>
      </c>
      <c r="C5651" s="6" t="s">
        <v>62</v>
      </c>
      <c r="D5651" s="6" t="s">
        <v>469</v>
      </c>
      <c r="E5651" s="487">
        <v>13.92</v>
      </c>
      <c r="F5651" s="487">
        <v>3.64</v>
      </c>
      <c r="G5651" s="487">
        <v>3.02</v>
      </c>
      <c r="H5651" s="487">
        <v>7.26</v>
      </c>
      <c r="I5651" s="487">
        <v>0</v>
      </c>
      <c r="J5651" s="487">
        <v>0</v>
      </c>
    </row>
    <row r="5652" spans="1:10" x14ac:dyDescent="0.25">
      <c r="A5652" s="487">
        <v>102277</v>
      </c>
      <c r="B5652" s="6" t="s">
        <v>3515</v>
      </c>
      <c r="C5652" s="6" t="s">
        <v>62</v>
      </c>
      <c r="D5652" s="6" t="s">
        <v>469</v>
      </c>
      <c r="E5652" s="487">
        <v>10.99</v>
      </c>
      <c r="F5652" s="487">
        <v>2.88</v>
      </c>
      <c r="G5652" s="487">
        <v>2.37</v>
      </c>
      <c r="H5652" s="487">
        <v>5.74</v>
      </c>
      <c r="I5652" s="487">
        <v>0</v>
      </c>
      <c r="J5652" s="487">
        <v>0</v>
      </c>
    </row>
    <row r="5653" spans="1:10" x14ac:dyDescent="0.25">
      <c r="A5653" s="487">
        <v>102278</v>
      </c>
      <c r="B5653" s="6" t="s">
        <v>3516</v>
      </c>
      <c r="C5653" s="6" t="s">
        <v>62</v>
      </c>
      <c r="D5653" s="6" t="s">
        <v>108</v>
      </c>
      <c r="E5653" s="487">
        <v>10.72</v>
      </c>
      <c r="F5653" s="487">
        <v>2.48</v>
      </c>
      <c r="G5653" s="487">
        <v>2.7</v>
      </c>
      <c r="H5653" s="487">
        <v>5.54</v>
      </c>
      <c r="I5653" s="487">
        <v>0</v>
      </c>
      <c r="J5653" s="487">
        <v>0</v>
      </c>
    </row>
    <row r="5654" spans="1:10" x14ac:dyDescent="0.25">
      <c r="A5654" s="487">
        <v>102279</v>
      </c>
      <c r="B5654" s="6" t="s">
        <v>3517</v>
      </c>
      <c r="C5654" s="6" t="s">
        <v>62</v>
      </c>
      <c r="D5654" s="6" t="s">
        <v>469</v>
      </c>
      <c r="E5654" s="487">
        <v>7.68</v>
      </c>
      <c r="F5654" s="487">
        <v>1.99</v>
      </c>
      <c r="G5654" s="487">
        <v>1.65</v>
      </c>
      <c r="H5654" s="487">
        <v>4.04</v>
      </c>
      <c r="I5654" s="487">
        <v>0</v>
      </c>
      <c r="J5654" s="487">
        <v>0</v>
      </c>
    </row>
    <row r="5655" spans="1:10" x14ac:dyDescent="0.25">
      <c r="A5655" s="487">
        <v>102280</v>
      </c>
      <c r="B5655" s="6" t="s">
        <v>3518</v>
      </c>
      <c r="C5655" s="6" t="s">
        <v>62</v>
      </c>
      <c r="D5655" s="6" t="s">
        <v>469</v>
      </c>
      <c r="E5655" s="487">
        <v>6.07</v>
      </c>
      <c r="F5655" s="487">
        <v>1.58</v>
      </c>
      <c r="G5655" s="487">
        <v>1.29</v>
      </c>
      <c r="H5655" s="487">
        <v>3.2</v>
      </c>
      <c r="I5655" s="487">
        <v>0</v>
      </c>
      <c r="J5655" s="487">
        <v>0</v>
      </c>
    </row>
    <row r="5656" spans="1:10" x14ac:dyDescent="0.25">
      <c r="A5656" s="487">
        <v>102281</v>
      </c>
      <c r="B5656" s="6" t="s">
        <v>3519</v>
      </c>
      <c r="C5656" s="6" t="s">
        <v>62</v>
      </c>
      <c r="D5656" s="6" t="s">
        <v>108</v>
      </c>
      <c r="E5656" s="487">
        <v>5.91</v>
      </c>
      <c r="F5656" s="487">
        <v>1.37</v>
      </c>
      <c r="G5656" s="487">
        <v>1.45</v>
      </c>
      <c r="H5656" s="487">
        <v>3.09</v>
      </c>
      <c r="I5656" s="487">
        <v>0</v>
      </c>
      <c r="J5656" s="487">
        <v>0</v>
      </c>
    </row>
    <row r="5657" spans="1:10" x14ac:dyDescent="0.25">
      <c r="A5657" s="487">
        <v>102282</v>
      </c>
      <c r="B5657" s="6" t="s">
        <v>3520</v>
      </c>
      <c r="C5657" s="6" t="s">
        <v>62</v>
      </c>
      <c r="D5657" s="6" t="s">
        <v>469</v>
      </c>
      <c r="E5657" s="487">
        <v>15.45</v>
      </c>
      <c r="F5657" s="487">
        <v>4.05</v>
      </c>
      <c r="G5657" s="487">
        <v>3.35</v>
      </c>
      <c r="H5657" s="487">
        <v>8.0500000000000007</v>
      </c>
      <c r="I5657" s="487">
        <v>0</v>
      </c>
      <c r="J5657" s="487">
        <v>0</v>
      </c>
    </row>
    <row r="5658" spans="1:10" x14ac:dyDescent="0.25">
      <c r="A5658" s="487">
        <v>102283</v>
      </c>
      <c r="B5658" s="6" t="s">
        <v>3521</v>
      </c>
      <c r="C5658" s="6" t="s">
        <v>62</v>
      </c>
      <c r="D5658" s="6" t="s">
        <v>469</v>
      </c>
      <c r="E5658" s="487">
        <v>13.73</v>
      </c>
      <c r="F5658" s="487">
        <v>3.59</v>
      </c>
      <c r="G5658" s="487">
        <v>2.98</v>
      </c>
      <c r="H5658" s="487">
        <v>7.16</v>
      </c>
      <c r="I5658" s="487">
        <v>0</v>
      </c>
      <c r="J5658" s="487">
        <v>0</v>
      </c>
    </row>
    <row r="5659" spans="1:10" x14ac:dyDescent="0.25">
      <c r="A5659" s="487">
        <v>102284</v>
      </c>
      <c r="B5659" s="6" t="s">
        <v>3522</v>
      </c>
      <c r="C5659" s="6" t="s">
        <v>62</v>
      </c>
      <c r="D5659" s="6" t="s">
        <v>469</v>
      </c>
      <c r="E5659" s="487">
        <v>13.3</v>
      </c>
      <c r="F5659" s="487">
        <v>3.48</v>
      </c>
      <c r="G5659" s="487">
        <v>2.89</v>
      </c>
      <c r="H5659" s="487">
        <v>6.93</v>
      </c>
      <c r="I5659" s="487">
        <v>0</v>
      </c>
      <c r="J5659" s="487">
        <v>0</v>
      </c>
    </row>
    <row r="5660" spans="1:10" x14ac:dyDescent="0.25">
      <c r="A5660" s="487">
        <v>102285</v>
      </c>
      <c r="B5660" s="6" t="s">
        <v>3523</v>
      </c>
      <c r="C5660" s="6" t="s">
        <v>62</v>
      </c>
      <c r="D5660" s="6" t="s">
        <v>469</v>
      </c>
      <c r="E5660" s="487">
        <v>12.58</v>
      </c>
      <c r="F5660" s="487">
        <v>3.29</v>
      </c>
      <c r="G5660" s="487">
        <v>2.72</v>
      </c>
      <c r="H5660" s="487">
        <v>6.57</v>
      </c>
      <c r="I5660" s="487">
        <v>0</v>
      </c>
      <c r="J5660" s="487">
        <v>0</v>
      </c>
    </row>
    <row r="5661" spans="1:10" x14ac:dyDescent="0.25">
      <c r="A5661" s="487">
        <v>102286</v>
      </c>
      <c r="B5661" s="6" t="s">
        <v>3524</v>
      </c>
      <c r="C5661" s="6" t="s">
        <v>62</v>
      </c>
      <c r="D5661" s="6" t="s">
        <v>469</v>
      </c>
      <c r="E5661" s="487">
        <v>12.22</v>
      </c>
      <c r="F5661" s="487">
        <v>3.2</v>
      </c>
      <c r="G5661" s="487">
        <v>2.64</v>
      </c>
      <c r="H5661" s="487">
        <v>6.38</v>
      </c>
      <c r="I5661" s="487">
        <v>0</v>
      </c>
      <c r="J5661" s="487">
        <v>0</v>
      </c>
    </row>
    <row r="5662" spans="1:10" x14ac:dyDescent="0.25">
      <c r="A5662" s="487">
        <v>102287</v>
      </c>
      <c r="B5662" s="6" t="s">
        <v>3525</v>
      </c>
      <c r="C5662" s="6" t="s">
        <v>62</v>
      </c>
      <c r="D5662" s="6" t="s">
        <v>108</v>
      </c>
      <c r="E5662" s="487">
        <v>11.93</v>
      </c>
      <c r="F5662" s="487">
        <v>2.77</v>
      </c>
      <c r="G5662" s="487">
        <v>3</v>
      </c>
      <c r="H5662" s="487">
        <v>6.16</v>
      </c>
      <c r="I5662" s="487">
        <v>0</v>
      </c>
      <c r="J5662" s="487">
        <v>0</v>
      </c>
    </row>
    <row r="5663" spans="1:10" x14ac:dyDescent="0.25">
      <c r="A5663" s="487">
        <v>102288</v>
      </c>
      <c r="B5663" s="6" t="s">
        <v>3526</v>
      </c>
      <c r="C5663" s="6" t="s">
        <v>62</v>
      </c>
      <c r="D5663" s="6" t="s">
        <v>108</v>
      </c>
      <c r="E5663" s="487">
        <v>11.45</v>
      </c>
      <c r="F5663" s="487">
        <v>2.64</v>
      </c>
      <c r="G5663" s="487">
        <v>2.89</v>
      </c>
      <c r="H5663" s="487">
        <v>5.92</v>
      </c>
      <c r="I5663" s="487">
        <v>0</v>
      </c>
      <c r="J5663" s="487">
        <v>0</v>
      </c>
    </row>
    <row r="5664" spans="1:10" x14ac:dyDescent="0.25">
      <c r="A5664" s="487">
        <v>102289</v>
      </c>
      <c r="B5664" s="6" t="s">
        <v>3527</v>
      </c>
      <c r="C5664" s="6" t="s">
        <v>62</v>
      </c>
      <c r="D5664" s="6" t="s">
        <v>108</v>
      </c>
      <c r="E5664" s="487">
        <v>11.19</v>
      </c>
      <c r="F5664" s="487">
        <v>2.58</v>
      </c>
      <c r="G5664" s="487">
        <v>2.82</v>
      </c>
      <c r="H5664" s="487">
        <v>5.79</v>
      </c>
      <c r="I5664" s="487">
        <v>0</v>
      </c>
      <c r="J5664" s="487">
        <v>0</v>
      </c>
    </row>
    <row r="5665" spans="1:10" x14ac:dyDescent="0.25">
      <c r="A5665" s="487">
        <v>102290</v>
      </c>
      <c r="B5665" s="6" t="s">
        <v>3528</v>
      </c>
      <c r="C5665" s="6" t="s">
        <v>62</v>
      </c>
      <c r="D5665" s="6" t="s">
        <v>469</v>
      </c>
      <c r="E5665" s="487">
        <v>8.52</v>
      </c>
      <c r="F5665" s="487">
        <v>2.23</v>
      </c>
      <c r="G5665" s="487">
        <v>1.81</v>
      </c>
      <c r="H5665" s="487">
        <v>4.4800000000000004</v>
      </c>
      <c r="I5665" s="487">
        <v>0</v>
      </c>
      <c r="J5665" s="487">
        <v>0</v>
      </c>
    </row>
    <row r="5666" spans="1:10" x14ac:dyDescent="0.25">
      <c r="A5666" s="487">
        <v>102291</v>
      </c>
      <c r="B5666" s="6" t="s">
        <v>3529</v>
      </c>
      <c r="C5666" s="6" t="s">
        <v>62</v>
      </c>
      <c r="D5666" s="6" t="s">
        <v>469</v>
      </c>
      <c r="E5666" s="487">
        <v>7.58</v>
      </c>
      <c r="F5666" s="487">
        <v>1.97</v>
      </c>
      <c r="G5666" s="487">
        <v>1.63</v>
      </c>
      <c r="H5666" s="487">
        <v>3.98</v>
      </c>
      <c r="I5666" s="487">
        <v>0</v>
      </c>
      <c r="J5666" s="487">
        <v>0</v>
      </c>
    </row>
    <row r="5667" spans="1:10" x14ac:dyDescent="0.25">
      <c r="A5667" s="487">
        <v>102292</v>
      </c>
      <c r="B5667" s="6" t="s">
        <v>3530</v>
      </c>
      <c r="C5667" s="6" t="s">
        <v>62</v>
      </c>
      <c r="D5667" s="6" t="s">
        <v>469</v>
      </c>
      <c r="E5667" s="487">
        <v>7.34</v>
      </c>
      <c r="F5667" s="487">
        <v>1.91</v>
      </c>
      <c r="G5667" s="487">
        <v>1.57</v>
      </c>
      <c r="H5667" s="487">
        <v>3.86</v>
      </c>
      <c r="I5667" s="487">
        <v>0</v>
      </c>
      <c r="J5667" s="487">
        <v>0</v>
      </c>
    </row>
    <row r="5668" spans="1:10" x14ac:dyDescent="0.25">
      <c r="A5668" s="487">
        <v>102293</v>
      </c>
      <c r="B5668" s="6" t="s">
        <v>3531</v>
      </c>
      <c r="C5668" s="6" t="s">
        <v>62</v>
      </c>
      <c r="D5668" s="6" t="s">
        <v>469</v>
      </c>
      <c r="E5668" s="487">
        <v>6.95</v>
      </c>
      <c r="F5668" s="487">
        <v>1.82</v>
      </c>
      <c r="G5668" s="487">
        <v>1.49</v>
      </c>
      <c r="H5668" s="487">
        <v>3.64</v>
      </c>
      <c r="I5668" s="487">
        <v>0</v>
      </c>
      <c r="J5668" s="487">
        <v>0</v>
      </c>
    </row>
    <row r="5669" spans="1:10" x14ac:dyDescent="0.25">
      <c r="A5669" s="487">
        <v>102294</v>
      </c>
      <c r="B5669" s="6" t="s">
        <v>3532</v>
      </c>
      <c r="C5669" s="6" t="s">
        <v>62</v>
      </c>
      <c r="D5669" s="6" t="s">
        <v>469</v>
      </c>
      <c r="E5669" s="487">
        <v>6.75</v>
      </c>
      <c r="F5669" s="487">
        <v>1.76</v>
      </c>
      <c r="G5669" s="487">
        <v>1.45</v>
      </c>
      <c r="H5669" s="487">
        <v>3.54</v>
      </c>
      <c r="I5669" s="487">
        <v>0</v>
      </c>
      <c r="J5669" s="487">
        <v>0</v>
      </c>
    </row>
    <row r="5670" spans="1:10" x14ac:dyDescent="0.25">
      <c r="A5670" s="487">
        <v>102295</v>
      </c>
      <c r="B5670" s="6" t="s">
        <v>3533</v>
      </c>
      <c r="C5670" s="6" t="s">
        <v>62</v>
      </c>
      <c r="D5670" s="6" t="s">
        <v>108</v>
      </c>
      <c r="E5670" s="487">
        <v>6.57</v>
      </c>
      <c r="F5670" s="487">
        <v>1.53</v>
      </c>
      <c r="G5670" s="487">
        <v>1.63</v>
      </c>
      <c r="H5670" s="487">
        <v>3.41</v>
      </c>
      <c r="I5670" s="487">
        <v>0</v>
      </c>
      <c r="J5670" s="487">
        <v>0</v>
      </c>
    </row>
    <row r="5671" spans="1:10" x14ac:dyDescent="0.25">
      <c r="A5671" s="487">
        <v>102296</v>
      </c>
      <c r="B5671" s="6" t="s">
        <v>3534</v>
      </c>
      <c r="C5671" s="6" t="s">
        <v>62</v>
      </c>
      <c r="D5671" s="6" t="s">
        <v>108</v>
      </c>
      <c r="E5671" s="487">
        <v>6.31</v>
      </c>
      <c r="F5671" s="487">
        <v>1.46</v>
      </c>
      <c r="G5671" s="487">
        <v>1.56</v>
      </c>
      <c r="H5671" s="487">
        <v>3.29</v>
      </c>
      <c r="I5671" s="487">
        <v>0</v>
      </c>
      <c r="J5671" s="487">
        <v>0</v>
      </c>
    </row>
    <row r="5672" spans="1:10" x14ac:dyDescent="0.25">
      <c r="A5672" s="487">
        <v>102297</v>
      </c>
      <c r="B5672" s="6" t="s">
        <v>3535</v>
      </c>
      <c r="C5672" s="6" t="s">
        <v>62</v>
      </c>
      <c r="D5672" s="6" t="s">
        <v>108</v>
      </c>
      <c r="E5672" s="487">
        <v>6.17</v>
      </c>
      <c r="F5672" s="487">
        <v>1.43</v>
      </c>
      <c r="G5672" s="487">
        <v>1.52</v>
      </c>
      <c r="H5672" s="487">
        <v>3.22</v>
      </c>
      <c r="I5672" s="487">
        <v>0</v>
      </c>
      <c r="J5672" s="487">
        <v>0</v>
      </c>
    </row>
    <row r="5673" spans="1:10" x14ac:dyDescent="0.25">
      <c r="A5673" s="487">
        <v>102298</v>
      </c>
      <c r="B5673" s="6" t="s">
        <v>3536</v>
      </c>
      <c r="C5673" s="6" t="s">
        <v>62</v>
      </c>
      <c r="D5673" s="6" t="s">
        <v>108</v>
      </c>
      <c r="E5673" s="487">
        <v>18.489999999999998</v>
      </c>
      <c r="F5673" s="487">
        <v>6.96</v>
      </c>
      <c r="G5673" s="487">
        <v>4.71</v>
      </c>
      <c r="H5673" s="487">
        <v>6.82</v>
      </c>
      <c r="I5673" s="487">
        <v>0</v>
      </c>
      <c r="J5673" s="487">
        <v>0</v>
      </c>
    </row>
    <row r="5674" spans="1:10" x14ac:dyDescent="0.25">
      <c r="A5674" s="487">
        <v>102299</v>
      </c>
      <c r="B5674" s="6" t="s">
        <v>3537</v>
      </c>
      <c r="C5674" s="6" t="s">
        <v>62</v>
      </c>
      <c r="D5674" s="6" t="s">
        <v>108</v>
      </c>
      <c r="E5674" s="487">
        <v>15.71</v>
      </c>
      <c r="F5674" s="487">
        <v>5.93</v>
      </c>
      <c r="G5674" s="487">
        <v>3.97</v>
      </c>
      <c r="H5674" s="487">
        <v>5.81</v>
      </c>
      <c r="I5674" s="487">
        <v>0</v>
      </c>
      <c r="J5674" s="487">
        <v>0</v>
      </c>
    </row>
    <row r="5675" spans="1:10" x14ac:dyDescent="0.25">
      <c r="A5675" s="487">
        <v>102300</v>
      </c>
      <c r="B5675" s="6" t="s">
        <v>3538</v>
      </c>
      <c r="C5675" s="6" t="s">
        <v>62</v>
      </c>
      <c r="D5675" s="6" t="s">
        <v>108</v>
      </c>
      <c r="E5675" s="487">
        <v>15.51</v>
      </c>
      <c r="F5675" s="487">
        <v>5.85</v>
      </c>
      <c r="G5675" s="487">
        <v>3.93</v>
      </c>
      <c r="H5675" s="487">
        <v>5.73</v>
      </c>
      <c r="I5675" s="487">
        <v>0</v>
      </c>
      <c r="J5675" s="487">
        <v>0</v>
      </c>
    </row>
    <row r="5676" spans="1:10" x14ac:dyDescent="0.25">
      <c r="A5676" s="487">
        <v>102301</v>
      </c>
      <c r="B5676" s="6" t="s">
        <v>3539</v>
      </c>
      <c r="C5676" s="6" t="s">
        <v>62</v>
      </c>
      <c r="D5676" s="6" t="s">
        <v>108</v>
      </c>
      <c r="E5676" s="487">
        <v>14.1</v>
      </c>
      <c r="F5676" s="487">
        <v>5.33</v>
      </c>
      <c r="G5676" s="487">
        <v>3.56</v>
      </c>
      <c r="H5676" s="487">
        <v>5.21</v>
      </c>
      <c r="I5676" s="487">
        <v>0</v>
      </c>
      <c r="J5676" s="487">
        <v>0</v>
      </c>
    </row>
    <row r="5677" spans="1:10" x14ac:dyDescent="0.25">
      <c r="A5677" s="487">
        <v>102302</v>
      </c>
      <c r="B5677" s="6" t="s">
        <v>3540</v>
      </c>
      <c r="C5677" s="6" t="s">
        <v>62</v>
      </c>
      <c r="D5677" s="6" t="s">
        <v>108</v>
      </c>
      <c r="E5677" s="487">
        <v>10.19</v>
      </c>
      <c r="F5677" s="487">
        <v>3.86</v>
      </c>
      <c r="G5677" s="487">
        <v>2.56</v>
      </c>
      <c r="H5677" s="487">
        <v>3.77</v>
      </c>
      <c r="I5677" s="487">
        <v>0</v>
      </c>
      <c r="J5677" s="487">
        <v>0</v>
      </c>
    </row>
    <row r="5678" spans="1:10" x14ac:dyDescent="0.25">
      <c r="A5678" s="487">
        <v>102303</v>
      </c>
      <c r="B5678" s="6" t="s">
        <v>3541</v>
      </c>
      <c r="C5678" s="6" t="s">
        <v>62</v>
      </c>
      <c r="D5678" s="6" t="s">
        <v>108</v>
      </c>
      <c r="E5678" s="487">
        <v>8.66</v>
      </c>
      <c r="F5678" s="487">
        <v>3.28</v>
      </c>
      <c r="G5678" s="487">
        <v>2.17</v>
      </c>
      <c r="H5678" s="487">
        <v>3.21</v>
      </c>
      <c r="I5678" s="487">
        <v>0</v>
      </c>
      <c r="J5678" s="487">
        <v>0</v>
      </c>
    </row>
    <row r="5679" spans="1:10" x14ac:dyDescent="0.25">
      <c r="A5679" s="487">
        <v>102304</v>
      </c>
      <c r="B5679" s="6" t="s">
        <v>3542</v>
      </c>
      <c r="C5679" s="6" t="s">
        <v>62</v>
      </c>
      <c r="D5679" s="6" t="s">
        <v>108</v>
      </c>
      <c r="E5679" s="487">
        <v>8.5500000000000007</v>
      </c>
      <c r="F5679" s="487">
        <v>3.24</v>
      </c>
      <c r="G5679" s="487">
        <v>2.14</v>
      </c>
      <c r="H5679" s="487">
        <v>3.17</v>
      </c>
      <c r="I5679" s="487">
        <v>0</v>
      </c>
      <c r="J5679" s="487">
        <v>0</v>
      </c>
    </row>
    <row r="5680" spans="1:10" x14ac:dyDescent="0.25">
      <c r="A5680" s="487">
        <v>102305</v>
      </c>
      <c r="B5680" s="6" t="s">
        <v>3543</v>
      </c>
      <c r="C5680" s="6" t="s">
        <v>62</v>
      </c>
      <c r="D5680" s="6" t="s">
        <v>108</v>
      </c>
      <c r="E5680" s="487">
        <v>7.79</v>
      </c>
      <c r="F5680" s="487">
        <v>2.95</v>
      </c>
      <c r="G5680" s="487">
        <v>1.95</v>
      </c>
      <c r="H5680" s="487">
        <v>2.89</v>
      </c>
      <c r="I5680" s="487">
        <v>0</v>
      </c>
      <c r="J5680" s="487">
        <v>0</v>
      </c>
    </row>
    <row r="5681" spans="1:10" x14ac:dyDescent="0.25">
      <c r="A5681" s="487">
        <v>102306</v>
      </c>
      <c r="B5681" s="6" t="s">
        <v>3544</v>
      </c>
      <c r="C5681" s="6" t="s">
        <v>62</v>
      </c>
      <c r="D5681" s="6" t="s">
        <v>469</v>
      </c>
      <c r="E5681" s="487">
        <v>17.41</v>
      </c>
      <c r="F5681" s="487">
        <v>4.54</v>
      </c>
      <c r="G5681" s="487">
        <v>3.79</v>
      </c>
      <c r="H5681" s="487">
        <v>9.08</v>
      </c>
      <c r="I5681" s="487">
        <v>0</v>
      </c>
      <c r="J5681" s="487">
        <v>0</v>
      </c>
    </row>
    <row r="5682" spans="1:10" x14ac:dyDescent="0.25">
      <c r="A5682" s="487">
        <v>102307</v>
      </c>
      <c r="B5682" s="6" t="s">
        <v>3545</v>
      </c>
      <c r="C5682" s="6" t="s">
        <v>62</v>
      </c>
      <c r="D5682" s="6" t="s">
        <v>469</v>
      </c>
      <c r="E5682" s="487">
        <v>15.45</v>
      </c>
      <c r="F5682" s="487">
        <v>4.05</v>
      </c>
      <c r="G5682" s="487">
        <v>3.35</v>
      </c>
      <c r="H5682" s="487">
        <v>8.0500000000000007</v>
      </c>
      <c r="I5682" s="487">
        <v>0</v>
      </c>
      <c r="J5682" s="487">
        <v>0</v>
      </c>
    </row>
    <row r="5683" spans="1:10" x14ac:dyDescent="0.25">
      <c r="A5683" s="487">
        <v>102308</v>
      </c>
      <c r="B5683" s="6" t="s">
        <v>3546</v>
      </c>
      <c r="C5683" s="6" t="s">
        <v>62</v>
      </c>
      <c r="D5683" s="6" t="s">
        <v>469</v>
      </c>
      <c r="E5683" s="487">
        <v>14.98</v>
      </c>
      <c r="F5683" s="487">
        <v>3.91</v>
      </c>
      <c r="G5683" s="487">
        <v>3.26</v>
      </c>
      <c r="H5683" s="487">
        <v>7.81</v>
      </c>
      <c r="I5683" s="487">
        <v>0</v>
      </c>
      <c r="J5683" s="487">
        <v>0</v>
      </c>
    </row>
    <row r="5684" spans="1:10" x14ac:dyDescent="0.25">
      <c r="A5684" s="487">
        <v>102309</v>
      </c>
      <c r="B5684" s="6" t="s">
        <v>3547</v>
      </c>
      <c r="C5684" s="6" t="s">
        <v>62</v>
      </c>
      <c r="D5684" s="6" t="s">
        <v>469</v>
      </c>
      <c r="E5684" s="487">
        <v>14.18</v>
      </c>
      <c r="F5684" s="487">
        <v>3.7</v>
      </c>
      <c r="G5684" s="487">
        <v>3.08</v>
      </c>
      <c r="H5684" s="487">
        <v>7.4</v>
      </c>
      <c r="I5684" s="487">
        <v>0</v>
      </c>
      <c r="J5684" s="487">
        <v>0</v>
      </c>
    </row>
    <row r="5685" spans="1:10" x14ac:dyDescent="0.25">
      <c r="A5685" s="487">
        <v>102310</v>
      </c>
      <c r="B5685" s="6" t="s">
        <v>3548</v>
      </c>
      <c r="C5685" s="6" t="s">
        <v>62</v>
      </c>
      <c r="D5685" s="6" t="s">
        <v>469</v>
      </c>
      <c r="E5685" s="487">
        <v>13.76</v>
      </c>
      <c r="F5685" s="487">
        <v>3.59</v>
      </c>
      <c r="G5685" s="487">
        <v>2.99</v>
      </c>
      <c r="H5685" s="487">
        <v>7.18</v>
      </c>
      <c r="I5685" s="487">
        <v>0</v>
      </c>
      <c r="J5685" s="487">
        <v>0</v>
      </c>
    </row>
    <row r="5686" spans="1:10" x14ac:dyDescent="0.25">
      <c r="A5686" s="487">
        <v>102311</v>
      </c>
      <c r="B5686" s="6" t="s">
        <v>3549</v>
      </c>
      <c r="C5686" s="6" t="s">
        <v>62</v>
      </c>
      <c r="D5686" s="6" t="s">
        <v>108</v>
      </c>
      <c r="E5686" s="487">
        <v>13.4</v>
      </c>
      <c r="F5686" s="487">
        <v>3.11</v>
      </c>
      <c r="G5686" s="487">
        <v>3.38</v>
      </c>
      <c r="H5686" s="487">
        <v>6.91</v>
      </c>
      <c r="I5686" s="487">
        <v>0</v>
      </c>
      <c r="J5686" s="487">
        <v>0</v>
      </c>
    </row>
    <row r="5687" spans="1:10" x14ac:dyDescent="0.25">
      <c r="A5687" s="487">
        <v>102312</v>
      </c>
      <c r="B5687" s="6" t="s">
        <v>3550</v>
      </c>
      <c r="C5687" s="6" t="s">
        <v>62</v>
      </c>
      <c r="D5687" s="6" t="s">
        <v>108</v>
      </c>
      <c r="E5687" s="487">
        <v>12.88</v>
      </c>
      <c r="F5687" s="487">
        <v>2.99</v>
      </c>
      <c r="G5687" s="487">
        <v>3.25</v>
      </c>
      <c r="H5687" s="487">
        <v>6.64</v>
      </c>
      <c r="I5687" s="487">
        <v>0</v>
      </c>
      <c r="J5687" s="487">
        <v>0</v>
      </c>
    </row>
    <row r="5688" spans="1:10" x14ac:dyDescent="0.25">
      <c r="A5688" s="487">
        <v>102313</v>
      </c>
      <c r="B5688" s="6" t="s">
        <v>3551</v>
      </c>
      <c r="C5688" s="6" t="s">
        <v>62</v>
      </c>
      <c r="D5688" s="6" t="s">
        <v>108</v>
      </c>
      <c r="E5688" s="487">
        <v>12.59</v>
      </c>
      <c r="F5688" s="487">
        <v>2.93</v>
      </c>
      <c r="G5688" s="487">
        <v>3.17</v>
      </c>
      <c r="H5688" s="487">
        <v>6.49</v>
      </c>
      <c r="I5688" s="487">
        <v>0</v>
      </c>
      <c r="J5688" s="487">
        <v>0</v>
      </c>
    </row>
    <row r="5689" spans="1:10" x14ac:dyDescent="0.25">
      <c r="A5689" s="487">
        <v>102314</v>
      </c>
      <c r="B5689" s="6" t="s">
        <v>3552</v>
      </c>
      <c r="C5689" s="6" t="s">
        <v>62</v>
      </c>
      <c r="D5689" s="6" t="s">
        <v>469</v>
      </c>
      <c r="E5689" s="487">
        <v>9.6</v>
      </c>
      <c r="F5689" s="487">
        <v>2.4900000000000002</v>
      </c>
      <c r="G5689" s="487">
        <v>2.08</v>
      </c>
      <c r="H5689" s="487">
        <v>5.03</v>
      </c>
      <c r="I5689" s="487">
        <v>0</v>
      </c>
      <c r="J5689" s="487">
        <v>0</v>
      </c>
    </row>
    <row r="5690" spans="1:10" x14ac:dyDescent="0.25">
      <c r="A5690" s="487">
        <v>102315</v>
      </c>
      <c r="B5690" s="6" t="s">
        <v>3553</v>
      </c>
      <c r="C5690" s="6" t="s">
        <v>62</v>
      </c>
      <c r="D5690" s="6" t="s">
        <v>469</v>
      </c>
      <c r="E5690" s="487">
        <v>8.52</v>
      </c>
      <c r="F5690" s="487">
        <v>2.23</v>
      </c>
      <c r="G5690" s="487">
        <v>1.81</v>
      </c>
      <c r="H5690" s="487">
        <v>4.4800000000000004</v>
      </c>
      <c r="I5690" s="487">
        <v>0</v>
      </c>
      <c r="J5690" s="487">
        <v>0</v>
      </c>
    </row>
    <row r="5691" spans="1:10" x14ac:dyDescent="0.25">
      <c r="A5691" s="487">
        <v>102316</v>
      </c>
      <c r="B5691" s="6" t="s">
        <v>3554</v>
      </c>
      <c r="C5691" s="6" t="s">
        <v>62</v>
      </c>
      <c r="D5691" s="6" t="s">
        <v>469</v>
      </c>
      <c r="E5691" s="487">
        <v>8.26</v>
      </c>
      <c r="F5691" s="487">
        <v>2.15</v>
      </c>
      <c r="G5691" s="487">
        <v>1.76</v>
      </c>
      <c r="H5691" s="487">
        <v>4.3499999999999996</v>
      </c>
      <c r="I5691" s="487">
        <v>0</v>
      </c>
      <c r="J5691" s="487">
        <v>0</v>
      </c>
    </row>
    <row r="5692" spans="1:10" x14ac:dyDescent="0.25">
      <c r="A5692" s="487">
        <v>102317</v>
      </c>
      <c r="B5692" s="6" t="s">
        <v>3555</v>
      </c>
      <c r="C5692" s="6" t="s">
        <v>62</v>
      </c>
      <c r="D5692" s="6" t="s">
        <v>469</v>
      </c>
      <c r="E5692" s="487">
        <v>7.8</v>
      </c>
      <c r="F5692" s="487">
        <v>2.0299999999999998</v>
      </c>
      <c r="G5692" s="487">
        <v>1.67</v>
      </c>
      <c r="H5692" s="487">
        <v>4.0999999999999996</v>
      </c>
      <c r="I5692" s="487">
        <v>0</v>
      </c>
      <c r="J5692" s="487">
        <v>0</v>
      </c>
    </row>
    <row r="5693" spans="1:10" x14ac:dyDescent="0.25">
      <c r="A5693" s="487">
        <v>102318</v>
      </c>
      <c r="B5693" s="6" t="s">
        <v>3556</v>
      </c>
      <c r="C5693" s="6" t="s">
        <v>62</v>
      </c>
      <c r="D5693" s="6" t="s">
        <v>469</v>
      </c>
      <c r="E5693" s="487">
        <v>7.6</v>
      </c>
      <c r="F5693" s="487">
        <v>1.97</v>
      </c>
      <c r="G5693" s="487">
        <v>1.64</v>
      </c>
      <c r="H5693" s="487">
        <v>3.99</v>
      </c>
      <c r="I5693" s="487">
        <v>0</v>
      </c>
      <c r="J5693" s="487">
        <v>0</v>
      </c>
    </row>
    <row r="5694" spans="1:10" x14ac:dyDescent="0.25">
      <c r="A5694" s="487">
        <v>102319</v>
      </c>
      <c r="B5694" s="6" t="s">
        <v>3557</v>
      </c>
      <c r="C5694" s="6" t="s">
        <v>62</v>
      </c>
      <c r="D5694" s="6" t="s">
        <v>108</v>
      </c>
      <c r="E5694" s="487">
        <v>7.39</v>
      </c>
      <c r="F5694" s="487">
        <v>1.71</v>
      </c>
      <c r="G5694" s="487">
        <v>1.84</v>
      </c>
      <c r="H5694" s="487">
        <v>3.84</v>
      </c>
      <c r="I5694" s="487">
        <v>0</v>
      </c>
      <c r="J5694" s="487">
        <v>0</v>
      </c>
    </row>
    <row r="5695" spans="1:10" x14ac:dyDescent="0.25">
      <c r="A5695" s="487">
        <v>102320</v>
      </c>
      <c r="B5695" s="6" t="s">
        <v>3558</v>
      </c>
      <c r="C5695" s="6" t="s">
        <v>62</v>
      </c>
      <c r="D5695" s="6" t="s">
        <v>108</v>
      </c>
      <c r="E5695" s="487">
        <v>7.1</v>
      </c>
      <c r="F5695" s="487">
        <v>1.64</v>
      </c>
      <c r="G5695" s="487">
        <v>1.78</v>
      </c>
      <c r="H5695" s="487">
        <v>3.68</v>
      </c>
      <c r="I5695" s="487">
        <v>0</v>
      </c>
      <c r="J5695" s="487">
        <v>0</v>
      </c>
    </row>
    <row r="5696" spans="1:10" x14ac:dyDescent="0.25">
      <c r="A5696" s="487">
        <v>102321</v>
      </c>
      <c r="B5696" s="6" t="s">
        <v>3559</v>
      </c>
      <c r="C5696" s="6" t="s">
        <v>62</v>
      </c>
      <c r="D5696" s="6" t="s">
        <v>108</v>
      </c>
      <c r="E5696" s="487">
        <v>6.95</v>
      </c>
      <c r="F5696" s="487">
        <v>1.61</v>
      </c>
      <c r="G5696" s="487">
        <v>1.72</v>
      </c>
      <c r="H5696" s="487">
        <v>3.62</v>
      </c>
      <c r="I5696" s="487">
        <v>0</v>
      </c>
      <c r="J5696" s="487">
        <v>0</v>
      </c>
    </row>
    <row r="5697" spans="1:10" x14ac:dyDescent="0.25">
      <c r="A5697" s="487">
        <v>102322</v>
      </c>
      <c r="B5697" s="6" t="s">
        <v>3560</v>
      </c>
      <c r="C5697" s="6" t="s">
        <v>62</v>
      </c>
      <c r="D5697" s="6" t="s">
        <v>108</v>
      </c>
      <c r="E5697" s="487">
        <v>20.82</v>
      </c>
      <c r="F5697" s="487">
        <v>7.82</v>
      </c>
      <c r="G5697" s="487">
        <v>5.31</v>
      </c>
      <c r="H5697" s="487">
        <v>7.69</v>
      </c>
      <c r="I5697" s="487">
        <v>0</v>
      </c>
      <c r="J5697" s="487">
        <v>0</v>
      </c>
    </row>
    <row r="5698" spans="1:10" x14ac:dyDescent="0.25">
      <c r="A5698" s="487">
        <v>102323</v>
      </c>
      <c r="B5698" s="6" t="s">
        <v>3561</v>
      </c>
      <c r="C5698" s="6" t="s">
        <v>62</v>
      </c>
      <c r="D5698" s="6" t="s">
        <v>108</v>
      </c>
      <c r="E5698" s="487">
        <v>17.670000000000002</v>
      </c>
      <c r="F5698" s="487">
        <v>6.65</v>
      </c>
      <c r="G5698" s="487">
        <v>4.49</v>
      </c>
      <c r="H5698" s="487">
        <v>6.53</v>
      </c>
      <c r="I5698" s="487">
        <v>0</v>
      </c>
      <c r="J5698" s="487">
        <v>0</v>
      </c>
    </row>
    <row r="5699" spans="1:10" x14ac:dyDescent="0.25">
      <c r="A5699" s="487">
        <v>102324</v>
      </c>
      <c r="B5699" s="6" t="s">
        <v>3562</v>
      </c>
      <c r="C5699" s="6" t="s">
        <v>62</v>
      </c>
      <c r="D5699" s="6" t="s">
        <v>108</v>
      </c>
      <c r="E5699" s="487">
        <v>17.46</v>
      </c>
      <c r="F5699" s="487">
        <v>6.56</v>
      </c>
      <c r="G5699" s="487">
        <v>4.45</v>
      </c>
      <c r="H5699" s="487">
        <v>6.45</v>
      </c>
      <c r="I5699" s="487">
        <v>0</v>
      </c>
      <c r="J5699" s="487">
        <v>0</v>
      </c>
    </row>
    <row r="5700" spans="1:10" x14ac:dyDescent="0.25">
      <c r="A5700" s="487">
        <v>102325</v>
      </c>
      <c r="B5700" s="6" t="s">
        <v>3563</v>
      </c>
      <c r="C5700" s="6" t="s">
        <v>62</v>
      </c>
      <c r="D5700" s="6" t="s">
        <v>108</v>
      </c>
      <c r="E5700" s="487">
        <v>15.89</v>
      </c>
      <c r="F5700" s="487">
        <v>5.99</v>
      </c>
      <c r="G5700" s="487">
        <v>4.0199999999999996</v>
      </c>
      <c r="H5700" s="487">
        <v>5.88</v>
      </c>
      <c r="I5700" s="487">
        <v>0</v>
      </c>
      <c r="J5700" s="487">
        <v>0</v>
      </c>
    </row>
    <row r="5701" spans="1:10" x14ac:dyDescent="0.25">
      <c r="A5701" s="487">
        <v>102326</v>
      </c>
      <c r="B5701" s="6" t="s">
        <v>3564</v>
      </c>
      <c r="C5701" s="6" t="s">
        <v>62</v>
      </c>
      <c r="D5701" s="6" t="s">
        <v>108</v>
      </c>
      <c r="E5701" s="487">
        <v>11.48</v>
      </c>
      <c r="F5701" s="487">
        <v>4.32</v>
      </c>
      <c r="G5701" s="487">
        <v>2.92</v>
      </c>
      <c r="H5701" s="487">
        <v>4.24</v>
      </c>
      <c r="I5701" s="487">
        <v>0</v>
      </c>
      <c r="J5701" s="487">
        <v>0</v>
      </c>
    </row>
    <row r="5702" spans="1:10" x14ac:dyDescent="0.25">
      <c r="A5702" s="487">
        <v>102327</v>
      </c>
      <c r="B5702" s="6" t="s">
        <v>3565</v>
      </c>
      <c r="C5702" s="6" t="s">
        <v>62</v>
      </c>
      <c r="D5702" s="6" t="s">
        <v>108</v>
      </c>
      <c r="E5702" s="487">
        <v>9.75</v>
      </c>
      <c r="F5702" s="487">
        <v>3.68</v>
      </c>
      <c r="G5702" s="487">
        <v>2.4500000000000002</v>
      </c>
      <c r="H5702" s="487">
        <v>3.62</v>
      </c>
      <c r="I5702" s="487">
        <v>0</v>
      </c>
      <c r="J5702" s="487">
        <v>0</v>
      </c>
    </row>
    <row r="5703" spans="1:10" x14ac:dyDescent="0.25">
      <c r="A5703" s="487">
        <v>102328</v>
      </c>
      <c r="B5703" s="6" t="s">
        <v>3566</v>
      </c>
      <c r="C5703" s="6" t="s">
        <v>62</v>
      </c>
      <c r="D5703" s="6" t="s">
        <v>108</v>
      </c>
      <c r="E5703" s="487">
        <v>9.6300000000000008</v>
      </c>
      <c r="F5703" s="487">
        <v>3.64</v>
      </c>
      <c r="G5703" s="487">
        <v>2.42</v>
      </c>
      <c r="H5703" s="487">
        <v>3.57</v>
      </c>
      <c r="I5703" s="487">
        <v>0</v>
      </c>
      <c r="J5703" s="487">
        <v>0</v>
      </c>
    </row>
    <row r="5704" spans="1:10" x14ac:dyDescent="0.25">
      <c r="A5704" s="487">
        <v>102329</v>
      </c>
      <c r="B5704" s="6" t="s">
        <v>3567</v>
      </c>
      <c r="C5704" s="6" t="s">
        <v>62</v>
      </c>
      <c r="D5704" s="6" t="s">
        <v>108</v>
      </c>
      <c r="E5704" s="487">
        <v>8.77</v>
      </c>
      <c r="F5704" s="487">
        <v>3.32</v>
      </c>
      <c r="G5704" s="487">
        <v>2.2000000000000002</v>
      </c>
      <c r="H5704" s="487">
        <v>3.25</v>
      </c>
      <c r="I5704" s="487">
        <v>0</v>
      </c>
      <c r="J5704" s="487">
        <v>0</v>
      </c>
    </row>
    <row r="5705" spans="1:10" x14ac:dyDescent="0.25">
      <c r="A5705" s="487">
        <v>94304</v>
      </c>
      <c r="B5705" s="6" t="s">
        <v>12991</v>
      </c>
      <c r="C5705" s="6" t="s">
        <v>62</v>
      </c>
      <c r="D5705" s="6" t="s">
        <v>437</v>
      </c>
      <c r="E5705" s="487">
        <v>75.66</v>
      </c>
      <c r="F5705" s="487">
        <v>8.07</v>
      </c>
      <c r="G5705" s="487">
        <v>56.88</v>
      </c>
      <c r="H5705" s="487">
        <v>10.71</v>
      </c>
      <c r="I5705" s="487">
        <v>0</v>
      </c>
      <c r="J5705" s="487">
        <v>0</v>
      </c>
    </row>
    <row r="5706" spans="1:10" x14ac:dyDescent="0.25">
      <c r="A5706" s="487">
        <v>94306</v>
      </c>
      <c r="B5706" s="6" t="s">
        <v>12992</v>
      </c>
      <c r="C5706" s="6" t="s">
        <v>62</v>
      </c>
      <c r="D5706" s="6" t="s">
        <v>437</v>
      </c>
      <c r="E5706" s="487">
        <v>68.61</v>
      </c>
      <c r="F5706" s="487">
        <v>6.18</v>
      </c>
      <c r="G5706" s="487">
        <v>55.44</v>
      </c>
      <c r="H5706" s="487">
        <v>6.99</v>
      </c>
      <c r="I5706" s="487">
        <v>0</v>
      </c>
      <c r="J5706" s="487">
        <v>0</v>
      </c>
    </row>
    <row r="5707" spans="1:10" x14ac:dyDescent="0.25">
      <c r="A5707" s="487">
        <v>94310</v>
      </c>
      <c r="B5707" s="6" t="s">
        <v>12993</v>
      </c>
      <c r="C5707" s="6" t="s">
        <v>62</v>
      </c>
      <c r="D5707" s="6" t="s">
        <v>437</v>
      </c>
      <c r="E5707" s="487">
        <v>65.42</v>
      </c>
      <c r="F5707" s="487">
        <v>5.37</v>
      </c>
      <c r="G5707" s="487">
        <v>54.79</v>
      </c>
      <c r="H5707" s="487">
        <v>5.26</v>
      </c>
      <c r="I5707" s="487">
        <v>0</v>
      </c>
      <c r="J5707" s="487">
        <v>0</v>
      </c>
    </row>
    <row r="5708" spans="1:10" x14ac:dyDescent="0.25">
      <c r="A5708" s="487">
        <v>94316</v>
      </c>
      <c r="B5708" s="6" t="s">
        <v>12994</v>
      </c>
      <c r="C5708" s="6" t="s">
        <v>62</v>
      </c>
      <c r="D5708" s="6" t="s">
        <v>437</v>
      </c>
      <c r="E5708" s="487">
        <v>69.569999999999993</v>
      </c>
      <c r="F5708" s="487">
        <v>8.23</v>
      </c>
      <c r="G5708" s="487">
        <v>56.17</v>
      </c>
      <c r="H5708" s="487">
        <v>5.17</v>
      </c>
      <c r="I5708" s="487">
        <v>0</v>
      </c>
      <c r="J5708" s="487">
        <v>0</v>
      </c>
    </row>
    <row r="5709" spans="1:10" x14ac:dyDescent="0.25">
      <c r="A5709" s="487">
        <v>94318</v>
      </c>
      <c r="B5709" s="6" t="s">
        <v>12995</v>
      </c>
      <c r="C5709" s="6" t="s">
        <v>62</v>
      </c>
      <c r="D5709" s="6" t="s">
        <v>437</v>
      </c>
      <c r="E5709" s="487">
        <v>63.71</v>
      </c>
      <c r="F5709" s="487">
        <v>5.71</v>
      </c>
      <c r="G5709" s="487">
        <v>54.72</v>
      </c>
      <c r="H5709" s="487">
        <v>3.28</v>
      </c>
      <c r="I5709" s="487">
        <v>0</v>
      </c>
      <c r="J5709" s="487">
        <v>0</v>
      </c>
    </row>
    <row r="5710" spans="1:10" x14ac:dyDescent="0.25">
      <c r="A5710" s="487">
        <v>94319</v>
      </c>
      <c r="B5710" s="6" t="s">
        <v>12996</v>
      </c>
      <c r="C5710" s="6" t="s">
        <v>62</v>
      </c>
      <c r="D5710" s="6" t="s">
        <v>437</v>
      </c>
      <c r="E5710" s="487">
        <v>77.41</v>
      </c>
      <c r="F5710" s="487">
        <v>18.41</v>
      </c>
      <c r="G5710" s="487">
        <v>58.03</v>
      </c>
      <c r="H5710" s="487">
        <v>0.97</v>
      </c>
      <c r="I5710" s="487">
        <v>0</v>
      </c>
      <c r="J5710" s="487">
        <v>0</v>
      </c>
    </row>
    <row r="5711" spans="1:10" x14ac:dyDescent="0.25">
      <c r="A5711" s="487">
        <v>94327</v>
      </c>
      <c r="B5711" s="6" t="s">
        <v>12997</v>
      </c>
      <c r="C5711" s="6" t="s">
        <v>62</v>
      </c>
      <c r="D5711" s="6" t="s">
        <v>437</v>
      </c>
      <c r="E5711" s="487">
        <v>83.98</v>
      </c>
      <c r="F5711" s="487">
        <v>8.07</v>
      </c>
      <c r="G5711" s="487">
        <v>65.2</v>
      </c>
      <c r="H5711" s="487">
        <v>10.71</v>
      </c>
      <c r="I5711" s="487">
        <v>0</v>
      </c>
      <c r="J5711" s="487">
        <v>0</v>
      </c>
    </row>
    <row r="5712" spans="1:10" x14ac:dyDescent="0.25">
      <c r="A5712" s="487">
        <v>94329</v>
      </c>
      <c r="B5712" s="6" t="s">
        <v>12998</v>
      </c>
      <c r="C5712" s="6" t="s">
        <v>62</v>
      </c>
      <c r="D5712" s="6" t="s">
        <v>437</v>
      </c>
      <c r="E5712" s="487">
        <v>76.930000000000007</v>
      </c>
      <c r="F5712" s="487">
        <v>6.18</v>
      </c>
      <c r="G5712" s="487">
        <v>63.76</v>
      </c>
      <c r="H5712" s="487">
        <v>6.99</v>
      </c>
      <c r="I5712" s="487">
        <v>0</v>
      </c>
      <c r="J5712" s="487">
        <v>0</v>
      </c>
    </row>
    <row r="5713" spans="1:10" x14ac:dyDescent="0.25">
      <c r="A5713" s="487">
        <v>94333</v>
      </c>
      <c r="B5713" s="6" t="s">
        <v>12999</v>
      </c>
      <c r="C5713" s="6" t="s">
        <v>62</v>
      </c>
      <c r="D5713" s="6" t="s">
        <v>437</v>
      </c>
      <c r="E5713" s="487">
        <v>73.739999999999995</v>
      </c>
      <c r="F5713" s="487">
        <v>5.36</v>
      </c>
      <c r="G5713" s="487">
        <v>63.13</v>
      </c>
      <c r="H5713" s="487">
        <v>5.25</v>
      </c>
      <c r="I5713" s="487">
        <v>0</v>
      </c>
      <c r="J5713" s="487">
        <v>0</v>
      </c>
    </row>
    <row r="5714" spans="1:10" x14ac:dyDescent="0.25">
      <c r="A5714" s="487">
        <v>94339</v>
      </c>
      <c r="B5714" s="6" t="s">
        <v>13000</v>
      </c>
      <c r="C5714" s="6" t="s">
        <v>62</v>
      </c>
      <c r="D5714" s="6" t="s">
        <v>437</v>
      </c>
      <c r="E5714" s="487">
        <v>77.89</v>
      </c>
      <c r="F5714" s="487">
        <v>8.2200000000000006</v>
      </c>
      <c r="G5714" s="487">
        <v>64.510000000000005</v>
      </c>
      <c r="H5714" s="487">
        <v>5.16</v>
      </c>
      <c r="I5714" s="487">
        <v>0</v>
      </c>
      <c r="J5714" s="487">
        <v>0</v>
      </c>
    </row>
    <row r="5715" spans="1:10" x14ac:dyDescent="0.25">
      <c r="A5715" s="487">
        <v>94341</v>
      </c>
      <c r="B5715" s="6" t="s">
        <v>13001</v>
      </c>
      <c r="C5715" s="6" t="s">
        <v>62</v>
      </c>
      <c r="D5715" s="6" t="s">
        <v>437</v>
      </c>
      <c r="E5715" s="487">
        <v>72.03</v>
      </c>
      <c r="F5715" s="487">
        <v>5.71</v>
      </c>
      <c r="G5715" s="487">
        <v>63.04</v>
      </c>
      <c r="H5715" s="487">
        <v>3.28</v>
      </c>
      <c r="I5715" s="487">
        <v>0</v>
      </c>
      <c r="J5715" s="487">
        <v>0</v>
      </c>
    </row>
    <row r="5716" spans="1:10" x14ac:dyDescent="0.25">
      <c r="A5716" s="487">
        <v>94342</v>
      </c>
      <c r="B5716" s="6" t="s">
        <v>13002</v>
      </c>
      <c r="C5716" s="6" t="s">
        <v>62</v>
      </c>
      <c r="D5716" s="6" t="s">
        <v>437</v>
      </c>
      <c r="E5716" s="487">
        <v>85.73</v>
      </c>
      <c r="F5716" s="487">
        <v>18.399999999999999</v>
      </c>
      <c r="G5716" s="487">
        <v>66.36</v>
      </c>
      <c r="H5716" s="487">
        <v>0.97</v>
      </c>
      <c r="I5716" s="487">
        <v>0</v>
      </c>
      <c r="J5716" s="487">
        <v>0</v>
      </c>
    </row>
    <row r="5717" spans="1:10" x14ac:dyDescent="0.25">
      <c r="A5717" s="487">
        <v>96385</v>
      </c>
      <c r="B5717" s="6" t="s">
        <v>3568</v>
      </c>
      <c r="C5717" s="6" t="s">
        <v>62</v>
      </c>
      <c r="D5717" s="6" t="s">
        <v>437</v>
      </c>
      <c r="E5717" s="487">
        <v>11.57</v>
      </c>
      <c r="F5717" s="487">
        <v>3.19</v>
      </c>
      <c r="G5717" s="487">
        <v>2.35</v>
      </c>
      <c r="H5717" s="487">
        <v>6.03</v>
      </c>
      <c r="I5717" s="487">
        <v>0</v>
      </c>
      <c r="J5717" s="487">
        <v>0</v>
      </c>
    </row>
    <row r="5718" spans="1:10" x14ac:dyDescent="0.25">
      <c r="A5718" s="487">
        <v>96386</v>
      </c>
      <c r="B5718" s="6" t="s">
        <v>3569</v>
      </c>
      <c r="C5718" s="6" t="s">
        <v>62</v>
      </c>
      <c r="D5718" s="6" t="s">
        <v>437</v>
      </c>
      <c r="E5718" s="487">
        <v>8.64</v>
      </c>
      <c r="F5718" s="487">
        <v>2.12</v>
      </c>
      <c r="G5718" s="487">
        <v>1.77</v>
      </c>
      <c r="H5718" s="487">
        <v>4.75</v>
      </c>
      <c r="I5718" s="487">
        <v>0</v>
      </c>
      <c r="J5718" s="487">
        <v>0</v>
      </c>
    </row>
    <row r="5719" spans="1:10" x14ac:dyDescent="0.25">
      <c r="A5719" s="487">
        <v>93367</v>
      </c>
      <c r="B5719" s="6" t="s">
        <v>13003</v>
      </c>
      <c r="C5719" s="6" t="s">
        <v>62</v>
      </c>
      <c r="D5719" s="6" t="s">
        <v>437</v>
      </c>
      <c r="E5719" s="487">
        <v>24.96</v>
      </c>
      <c r="F5719" s="487">
        <v>8.1300000000000008</v>
      </c>
      <c r="G5719" s="487">
        <v>6.02</v>
      </c>
      <c r="H5719" s="487">
        <v>10.81</v>
      </c>
      <c r="I5719" s="487">
        <v>0</v>
      </c>
      <c r="J5719" s="487">
        <v>0</v>
      </c>
    </row>
    <row r="5720" spans="1:10" x14ac:dyDescent="0.25">
      <c r="A5720" s="487">
        <v>93368</v>
      </c>
      <c r="B5720" s="6" t="s">
        <v>13004</v>
      </c>
      <c r="C5720" s="6" t="s">
        <v>62</v>
      </c>
      <c r="D5720" s="6" t="s">
        <v>437</v>
      </c>
      <c r="E5720" s="487">
        <v>21.83</v>
      </c>
      <c r="F5720" s="487">
        <v>7.26</v>
      </c>
      <c r="G5720" s="487">
        <v>5.38</v>
      </c>
      <c r="H5720" s="487">
        <v>9.19</v>
      </c>
      <c r="I5720" s="487">
        <v>0</v>
      </c>
      <c r="J5720" s="487">
        <v>0</v>
      </c>
    </row>
    <row r="5721" spans="1:10" x14ac:dyDescent="0.25">
      <c r="A5721" s="487">
        <v>93369</v>
      </c>
      <c r="B5721" s="6" t="s">
        <v>13005</v>
      </c>
      <c r="C5721" s="6" t="s">
        <v>62</v>
      </c>
      <c r="D5721" s="6" t="s">
        <v>437</v>
      </c>
      <c r="E5721" s="487">
        <v>17.91</v>
      </c>
      <c r="F5721" s="487">
        <v>6.25</v>
      </c>
      <c r="G5721" s="487">
        <v>4.57</v>
      </c>
      <c r="H5721" s="487">
        <v>7.09</v>
      </c>
      <c r="I5721" s="487">
        <v>0</v>
      </c>
      <c r="J5721" s="487">
        <v>0</v>
      </c>
    </row>
    <row r="5722" spans="1:10" x14ac:dyDescent="0.25">
      <c r="A5722" s="487">
        <v>93372</v>
      </c>
      <c r="B5722" s="6" t="s">
        <v>13006</v>
      </c>
      <c r="C5722" s="6" t="s">
        <v>62</v>
      </c>
      <c r="D5722" s="6" t="s">
        <v>437</v>
      </c>
      <c r="E5722" s="487">
        <v>17.21</v>
      </c>
      <c r="F5722" s="487">
        <v>6.06</v>
      </c>
      <c r="G5722" s="487">
        <v>4.4400000000000004</v>
      </c>
      <c r="H5722" s="487">
        <v>6.71</v>
      </c>
      <c r="I5722" s="487">
        <v>0</v>
      </c>
      <c r="J5722" s="487">
        <v>0</v>
      </c>
    </row>
    <row r="5723" spans="1:10" x14ac:dyDescent="0.25">
      <c r="A5723" s="487">
        <v>93373</v>
      </c>
      <c r="B5723" s="6" t="s">
        <v>13007</v>
      </c>
      <c r="C5723" s="6" t="s">
        <v>62</v>
      </c>
      <c r="D5723" s="6" t="s">
        <v>437</v>
      </c>
      <c r="E5723" s="487">
        <v>14.72</v>
      </c>
      <c r="F5723" s="487">
        <v>5.46</v>
      </c>
      <c r="G5723" s="487">
        <v>3.93</v>
      </c>
      <c r="H5723" s="487">
        <v>5.33</v>
      </c>
      <c r="I5723" s="487">
        <v>0</v>
      </c>
      <c r="J5723" s="487">
        <v>0</v>
      </c>
    </row>
    <row r="5724" spans="1:10" x14ac:dyDescent="0.25">
      <c r="A5724" s="487">
        <v>93378</v>
      </c>
      <c r="B5724" s="6" t="s">
        <v>13008</v>
      </c>
      <c r="C5724" s="6" t="s">
        <v>62</v>
      </c>
      <c r="D5724" s="6" t="s">
        <v>437</v>
      </c>
      <c r="E5724" s="487">
        <v>24.54</v>
      </c>
      <c r="F5724" s="487">
        <v>10.76</v>
      </c>
      <c r="G5724" s="487">
        <v>6.74</v>
      </c>
      <c r="H5724" s="487">
        <v>7.04</v>
      </c>
      <c r="I5724" s="487">
        <v>0</v>
      </c>
      <c r="J5724" s="487">
        <v>0</v>
      </c>
    </row>
    <row r="5725" spans="1:10" x14ac:dyDescent="0.25">
      <c r="A5725" s="487">
        <v>93379</v>
      </c>
      <c r="B5725" s="6" t="s">
        <v>13009</v>
      </c>
      <c r="C5725" s="6" t="s">
        <v>62</v>
      </c>
      <c r="D5725" s="6" t="s">
        <v>437</v>
      </c>
      <c r="E5725" s="487">
        <v>18.87</v>
      </c>
      <c r="F5725" s="487">
        <v>8.34</v>
      </c>
      <c r="G5725" s="487">
        <v>5.31</v>
      </c>
      <c r="H5725" s="487">
        <v>5.22</v>
      </c>
      <c r="I5725" s="487">
        <v>0</v>
      </c>
      <c r="J5725" s="487">
        <v>0</v>
      </c>
    </row>
    <row r="5726" spans="1:10" x14ac:dyDescent="0.25">
      <c r="A5726" s="487">
        <v>93380</v>
      </c>
      <c r="B5726" s="6" t="s">
        <v>13010</v>
      </c>
      <c r="C5726" s="6" t="s">
        <v>62</v>
      </c>
      <c r="D5726" s="6" t="s">
        <v>437</v>
      </c>
      <c r="E5726" s="487">
        <v>16.05</v>
      </c>
      <c r="F5726" s="487">
        <v>7.06</v>
      </c>
      <c r="G5726" s="487">
        <v>4.5999999999999996</v>
      </c>
      <c r="H5726" s="487">
        <v>4.3899999999999997</v>
      </c>
      <c r="I5726" s="487">
        <v>0</v>
      </c>
      <c r="J5726" s="487">
        <v>0</v>
      </c>
    </row>
    <row r="5727" spans="1:10" x14ac:dyDescent="0.25">
      <c r="A5727" s="487">
        <v>93381</v>
      </c>
      <c r="B5727" s="6" t="s">
        <v>13011</v>
      </c>
      <c r="C5727" s="6" t="s">
        <v>62</v>
      </c>
      <c r="D5727" s="6" t="s">
        <v>437</v>
      </c>
      <c r="E5727" s="487">
        <v>13.01</v>
      </c>
      <c r="F5727" s="487">
        <v>5.82</v>
      </c>
      <c r="G5727" s="487">
        <v>3.85</v>
      </c>
      <c r="H5727" s="487">
        <v>3.34</v>
      </c>
      <c r="I5727" s="487">
        <v>0</v>
      </c>
      <c r="J5727" s="487">
        <v>0</v>
      </c>
    </row>
    <row r="5728" spans="1:10" x14ac:dyDescent="0.25">
      <c r="A5728" s="487">
        <v>93382</v>
      </c>
      <c r="B5728" s="6" t="s">
        <v>13012</v>
      </c>
      <c r="C5728" s="6" t="s">
        <v>62</v>
      </c>
      <c r="D5728" s="6" t="s">
        <v>437</v>
      </c>
      <c r="E5728" s="487">
        <v>26.71</v>
      </c>
      <c r="F5728" s="487">
        <v>18.5</v>
      </c>
      <c r="G5728" s="487">
        <v>7.24</v>
      </c>
      <c r="H5728" s="487">
        <v>0.97</v>
      </c>
      <c r="I5728" s="487">
        <v>0</v>
      </c>
      <c r="J5728" s="487">
        <v>0</v>
      </c>
    </row>
    <row r="5729" spans="1:10" x14ac:dyDescent="0.25">
      <c r="A5729" s="487">
        <v>104728</v>
      </c>
      <c r="B5729" s="6" t="s">
        <v>13013</v>
      </c>
      <c r="C5729" s="6" t="s">
        <v>62</v>
      </c>
      <c r="D5729" s="6" t="s">
        <v>437</v>
      </c>
      <c r="E5729" s="487">
        <v>20.76</v>
      </c>
      <c r="F5729" s="487">
        <v>5.09</v>
      </c>
      <c r="G5729" s="487">
        <v>5.1100000000000003</v>
      </c>
      <c r="H5729" s="487">
        <v>10.56</v>
      </c>
      <c r="I5729" s="487">
        <v>0</v>
      </c>
      <c r="J5729" s="487">
        <v>0</v>
      </c>
    </row>
    <row r="5730" spans="1:10" x14ac:dyDescent="0.25">
      <c r="A5730" s="487">
        <v>104729</v>
      </c>
      <c r="B5730" s="6" t="s">
        <v>13014</v>
      </c>
      <c r="C5730" s="6" t="s">
        <v>62</v>
      </c>
      <c r="D5730" s="6" t="s">
        <v>437</v>
      </c>
      <c r="E5730" s="487">
        <v>17.649999999999999</v>
      </c>
      <c r="F5730" s="487">
        <v>4.2699999999999996</v>
      </c>
      <c r="G5730" s="487">
        <v>4.4400000000000004</v>
      </c>
      <c r="H5730" s="487">
        <v>8.94</v>
      </c>
      <c r="I5730" s="487">
        <v>0</v>
      </c>
      <c r="J5730" s="487">
        <v>0</v>
      </c>
    </row>
    <row r="5731" spans="1:10" x14ac:dyDescent="0.25">
      <c r="A5731" s="487">
        <v>104730</v>
      </c>
      <c r="B5731" s="6" t="s">
        <v>13015</v>
      </c>
      <c r="C5731" s="6" t="s">
        <v>62</v>
      </c>
      <c r="D5731" s="6" t="s">
        <v>437</v>
      </c>
      <c r="E5731" s="487">
        <v>13.76</v>
      </c>
      <c r="F5731" s="487">
        <v>3.3</v>
      </c>
      <c r="G5731" s="487">
        <v>3.63</v>
      </c>
      <c r="H5731" s="487">
        <v>6.83</v>
      </c>
      <c r="I5731" s="487">
        <v>0</v>
      </c>
      <c r="J5731" s="487">
        <v>0</v>
      </c>
    </row>
    <row r="5732" spans="1:10" x14ac:dyDescent="0.25">
      <c r="A5732" s="487">
        <v>104731</v>
      </c>
      <c r="B5732" s="6" t="s">
        <v>13016</v>
      </c>
      <c r="C5732" s="6" t="s">
        <v>62</v>
      </c>
      <c r="D5732" s="6" t="s">
        <v>437</v>
      </c>
      <c r="E5732" s="487">
        <v>13.06</v>
      </c>
      <c r="F5732" s="487">
        <v>3.12</v>
      </c>
      <c r="G5732" s="487">
        <v>3.48</v>
      </c>
      <c r="H5732" s="487">
        <v>6.46</v>
      </c>
      <c r="I5732" s="487">
        <v>0</v>
      </c>
      <c r="J5732" s="487">
        <v>0</v>
      </c>
    </row>
    <row r="5733" spans="1:10" x14ac:dyDescent="0.25">
      <c r="A5733" s="487">
        <v>104732</v>
      </c>
      <c r="B5733" s="6" t="s">
        <v>13017</v>
      </c>
      <c r="C5733" s="6" t="s">
        <v>62</v>
      </c>
      <c r="D5733" s="6" t="s">
        <v>437</v>
      </c>
      <c r="E5733" s="487">
        <v>10.57</v>
      </c>
      <c r="F5733" s="487">
        <v>2.4900000000000002</v>
      </c>
      <c r="G5733" s="487">
        <v>2.98</v>
      </c>
      <c r="H5733" s="487">
        <v>5.0999999999999996</v>
      </c>
      <c r="I5733" s="487">
        <v>0</v>
      </c>
      <c r="J5733" s="487">
        <v>0</v>
      </c>
    </row>
    <row r="5734" spans="1:10" x14ac:dyDescent="0.25">
      <c r="A5734" s="487">
        <v>104733</v>
      </c>
      <c r="B5734" s="6" t="s">
        <v>13018</v>
      </c>
      <c r="C5734" s="6" t="s">
        <v>62</v>
      </c>
      <c r="D5734" s="6" t="s">
        <v>437</v>
      </c>
      <c r="E5734" s="487">
        <v>19.88</v>
      </c>
      <c r="F5734" s="487">
        <v>7.1</v>
      </c>
      <c r="G5734" s="487">
        <v>6.04</v>
      </c>
      <c r="H5734" s="487">
        <v>6.74</v>
      </c>
      <c r="I5734" s="487">
        <v>0</v>
      </c>
      <c r="J5734" s="487">
        <v>0</v>
      </c>
    </row>
    <row r="5735" spans="1:10" x14ac:dyDescent="0.25">
      <c r="A5735" s="487">
        <v>104734</v>
      </c>
      <c r="B5735" s="6" t="s">
        <v>13019</v>
      </c>
      <c r="C5735" s="6" t="s">
        <v>62</v>
      </c>
      <c r="D5735" s="6" t="s">
        <v>437</v>
      </c>
      <c r="E5735" s="487">
        <v>14.45</v>
      </c>
      <c r="F5735" s="487">
        <v>5.01</v>
      </c>
      <c r="G5735" s="487">
        <v>4.5</v>
      </c>
      <c r="H5735" s="487">
        <v>4.9400000000000004</v>
      </c>
      <c r="I5735" s="487">
        <v>0</v>
      </c>
      <c r="J5735" s="487">
        <v>0</v>
      </c>
    </row>
    <row r="5736" spans="1:10" x14ac:dyDescent="0.25">
      <c r="A5736" s="487">
        <v>104735</v>
      </c>
      <c r="B5736" s="6" t="s">
        <v>13020</v>
      </c>
      <c r="C5736" s="6" t="s">
        <v>62</v>
      </c>
      <c r="D5736" s="6" t="s">
        <v>437</v>
      </c>
      <c r="E5736" s="487">
        <v>11.78</v>
      </c>
      <c r="F5736" s="487">
        <v>3.92</v>
      </c>
      <c r="G5736" s="487">
        <v>3.72</v>
      </c>
      <c r="H5736" s="487">
        <v>4.1399999999999997</v>
      </c>
      <c r="I5736" s="487">
        <v>0</v>
      </c>
      <c r="J5736" s="487">
        <v>0</v>
      </c>
    </row>
    <row r="5737" spans="1:10" x14ac:dyDescent="0.25">
      <c r="A5737" s="487">
        <v>104736</v>
      </c>
      <c r="B5737" s="6" t="s">
        <v>13021</v>
      </c>
      <c r="C5737" s="6" t="s">
        <v>62</v>
      </c>
      <c r="D5737" s="6" t="s">
        <v>437</v>
      </c>
      <c r="E5737" s="487">
        <v>8.83</v>
      </c>
      <c r="F5737" s="487">
        <v>2.81</v>
      </c>
      <c r="G5737" s="487">
        <v>2.92</v>
      </c>
      <c r="H5737" s="487">
        <v>3.1</v>
      </c>
      <c r="I5737" s="487">
        <v>0</v>
      </c>
      <c r="J5737" s="487">
        <v>0</v>
      </c>
    </row>
    <row r="5738" spans="1:10" x14ac:dyDescent="0.25">
      <c r="A5738" s="487">
        <v>104737</v>
      </c>
      <c r="B5738" s="6" t="s">
        <v>13022</v>
      </c>
      <c r="C5738" s="6" t="s">
        <v>62</v>
      </c>
      <c r="D5738" s="6" t="s">
        <v>437</v>
      </c>
      <c r="E5738" s="487">
        <v>22.06</v>
      </c>
      <c r="F5738" s="487">
        <v>14.87</v>
      </c>
      <c r="G5738" s="487">
        <v>6.53</v>
      </c>
      <c r="H5738" s="487">
        <v>0.66</v>
      </c>
      <c r="I5738" s="487">
        <v>0</v>
      </c>
      <c r="J5738" s="487">
        <v>0</v>
      </c>
    </row>
    <row r="5739" spans="1:10" x14ac:dyDescent="0.25">
      <c r="A5739" s="487">
        <v>104738</v>
      </c>
      <c r="B5739" s="6" t="s">
        <v>13023</v>
      </c>
      <c r="C5739" s="6" t="s">
        <v>62</v>
      </c>
      <c r="D5739" s="6" t="s">
        <v>437</v>
      </c>
      <c r="E5739" s="487">
        <v>79.19</v>
      </c>
      <c r="F5739" s="487">
        <v>12.15</v>
      </c>
      <c r="G5739" s="487">
        <v>58.13</v>
      </c>
      <c r="H5739" s="487">
        <v>8.91</v>
      </c>
      <c r="I5739" s="487">
        <v>0</v>
      </c>
      <c r="J5739" s="487">
        <v>0</v>
      </c>
    </row>
    <row r="5740" spans="1:10" x14ac:dyDescent="0.25">
      <c r="A5740" s="487">
        <v>104739</v>
      </c>
      <c r="B5740" s="6" t="s">
        <v>13024</v>
      </c>
      <c r="C5740" s="6" t="s">
        <v>62</v>
      </c>
      <c r="D5740" s="6" t="s">
        <v>437</v>
      </c>
      <c r="E5740" s="487">
        <v>87.51</v>
      </c>
      <c r="F5740" s="487">
        <v>12.14</v>
      </c>
      <c r="G5740" s="487">
        <v>66.47</v>
      </c>
      <c r="H5740" s="487">
        <v>8.9</v>
      </c>
      <c r="I5740" s="487">
        <v>0</v>
      </c>
      <c r="J5740" s="487">
        <v>0</v>
      </c>
    </row>
    <row r="5741" spans="1:10" x14ac:dyDescent="0.25">
      <c r="A5741" s="487">
        <v>104740</v>
      </c>
      <c r="B5741" s="6" t="s">
        <v>13025</v>
      </c>
      <c r="C5741" s="6" t="s">
        <v>62</v>
      </c>
      <c r="D5741" s="6" t="s">
        <v>437</v>
      </c>
      <c r="E5741" s="487">
        <v>28.49</v>
      </c>
      <c r="F5741" s="487">
        <v>12.24</v>
      </c>
      <c r="G5741" s="487">
        <v>7.29</v>
      </c>
      <c r="H5741" s="487">
        <v>8.9600000000000009</v>
      </c>
      <c r="I5741" s="487">
        <v>0</v>
      </c>
      <c r="J5741" s="487">
        <v>0</v>
      </c>
    </row>
    <row r="5742" spans="1:10" x14ac:dyDescent="0.25">
      <c r="A5742" s="487">
        <v>104741</v>
      </c>
      <c r="B5742" s="6" t="s">
        <v>13026</v>
      </c>
      <c r="C5742" s="6" t="s">
        <v>62</v>
      </c>
      <c r="D5742" s="6" t="s">
        <v>437</v>
      </c>
      <c r="E5742" s="487">
        <v>23.83</v>
      </c>
      <c r="F5742" s="487">
        <v>8.57</v>
      </c>
      <c r="G5742" s="487">
        <v>6.6</v>
      </c>
      <c r="H5742" s="487">
        <v>8.66</v>
      </c>
      <c r="I5742" s="487">
        <v>0</v>
      </c>
      <c r="J5742" s="487">
        <v>0</v>
      </c>
    </row>
    <row r="5743" spans="1:10" x14ac:dyDescent="0.25">
      <c r="A5743" s="487">
        <v>104742</v>
      </c>
      <c r="B5743" s="6" t="s">
        <v>13027</v>
      </c>
      <c r="C5743" s="6" t="s">
        <v>87</v>
      </c>
      <c r="D5743" s="6" t="s">
        <v>108</v>
      </c>
      <c r="E5743" s="487">
        <v>8.06</v>
      </c>
      <c r="F5743" s="487">
        <v>1.39</v>
      </c>
      <c r="G5743" s="487">
        <v>2.62</v>
      </c>
      <c r="H5743" s="487">
        <v>4.05</v>
      </c>
      <c r="I5743" s="487">
        <v>0</v>
      </c>
      <c r="J5743" s="487">
        <v>0</v>
      </c>
    </row>
    <row r="5744" spans="1:10" x14ac:dyDescent="0.25">
      <c r="A5744" s="487">
        <v>97916</v>
      </c>
      <c r="B5744" s="6" t="s">
        <v>3570</v>
      </c>
      <c r="C5744" s="6" t="s">
        <v>3571</v>
      </c>
      <c r="D5744" s="6" t="s">
        <v>108</v>
      </c>
      <c r="E5744" s="487">
        <v>2.56</v>
      </c>
      <c r="F5744" s="487">
        <v>0.35</v>
      </c>
      <c r="G5744" s="487">
        <v>1.02</v>
      </c>
      <c r="H5744" s="487">
        <v>1.19</v>
      </c>
      <c r="I5744" s="487">
        <v>0</v>
      </c>
      <c r="J5744" s="487">
        <v>0</v>
      </c>
    </row>
    <row r="5745" spans="1:10" x14ac:dyDescent="0.25">
      <c r="A5745" s="487">
        <v>97917</v>
      </c>
      <c r="B5745" s="6" t="s">
        <v>3572</v>
      </c>
      <c r="C5745" s="6" t="s">
        <v>3571</v>
      </c>
      <c r="D5745" s="6" t="s">
        <v>108</v>
      </c>
      <c r="E5745" s="487">
        <v>2.2000000000000002</v>
      </c>
      <c r="F5745" s="487">
        <v>0.31</v>
      </c>
      <c r="G5745" s="487">
        <v>0.88</v>
      </c>
      <c r="H5745" s="487">
        <v>1.01</v>
      </c>
      <c r="I5745" s="487">
        <v>0</v>
      </c>
      <c r="J5745" s="487">
        <v>0</v>
      </c>
    </row>
    <row r="5746" spans="1:10" x14ac:dyDescent="0.25">
      <c r="A5746" s="487">
        <v>97918</v>
      </c>
      <c r="B5746" s="6" t="s">
        <v>3573</v>
      </c>
      <c r="C5746" s="6" t="s">
        <v>3571</v>
      </c>
      <c r="D5746" s="6" t="s">
        <v>108</v>
      </c>
      <c r="E5746" s="487">
        <v>2.0299999999999998</v>
      </c>
      <c r="F5746" s="487">
        <v>0.28000000000000003</v>
      </c>
      <c r="G5746" s="487">
        <v>0.82</v>
      </c>
      <c r="H5746" s="487">
        <v>0.93</v>
      </c>
      <c r="I5746" s="487">
        <v>0</v>
      </c>
      <c r="J5746" s="487">
        <v>0</v>
      </c>
    </row>
    <row r="5747" spans="1:10" x14ac:dyDescent="0.25">
      <c r="A5747" s="487">
        <v>97919</v>
      </c>
      <c r="B5747" s="6" t="s">
        <v>3574</v>
      </c>
      <c r="C5747" s="6" t="s">
        <v>3571</v>
      </c>
      <c r="D5747" s="6" t="s">
        <v>108</v>
      </c>
      <c r="E5747" s="487">
        <v>0.81</v>
      </c>
      <c r="F5747" s="487">
        <v>0.11</v>
      </c>
      <c r="G5747" s="487">
        <v>0.33</v>
      </c>
      <c r="H5747" s="487">
        <v>0.37</v>
      </c>
      <c r="I5747" s="487">
        <v>0</v>
      </c>
      <c r="J5747" s="487">
        <v>0</v>
      </c>
    </row>
    <row r="5748" spans="1:10" x14ac:dyDescent="0.25">
      <c r="A5748" s="487">
        <v>101616</v>
      </c>
      <c r="B5748" s="6" t="s">
        <v>3575</v>
      </c>
      <c r="C5748" s="6" t="s">
        <v>87</v>
      </c>
      <c r="D5748" s="6" t="s">
        <v>108</v>
      </c>
      <c r="E5748" s="487">
        <v>6.33</v>
      </c>
      <c r="F5748" s="487">
        <v>4.97</v>
      </c>
      <c r="G5748" s="487">
        <v>1.36</v>
      </c>
      <c r="H5748" s="487">
        <v>0</v>
      </c>
      <c r="I5748" s="487">
        <v>0</v>
      </c>
      <c r="J5748" s="487">
        <v>0</v>
      </c>
    </row>
    <row r="5749" spans="1:10" x14ac:dyDescent="0.25">
      <c r="A5749" s="487">
        <v>101617</v>
      </c>
      <c r="B5749" s="6" t="s">
        <v>3576</v>
      </c>
      <c r="C5749" s="6" t="s">
        <v>87</v>
      </c>
      <c r="D5749" s="6" t="s">
        <v>108</v>
      </c>
      <c r="E5749" s="487">
        <v>3.13</v>
      </c>
      <c r="F5749" s="487">
        <v>2.4900000000000002</v>
      </c>
      <c r="G5749" s="487">
        <v>0.64</v>
      </c>
      <c r="H5749" s="487">
        <v>0</v>
      </c>
      <c r="I5749" s="487">
        <v>0</v>
      </c>
      <c r="J5749" s="487">
        <v>0</v>
      </c>
    </row>
    <row r="5750" spans="1:10" x14ac:dyDescent="0.25">
      <c r="A5750" s="487">
        <v>101618</v>
      </c>
      <c r="B5750" s="6" t="s">
        <v>3577</v>
      </c>
      <c r="C5750" s="6" t="s">
        <v>62</v>
      </c>
      <c r="D5750" s="6" t="s">
        <v>108</v>
      </c>
      <c r="E5750" s="487">
        <v>219.03</v>
      </c>
      <c r="F5750" s="487">
        <v>96.92</v>
      </c>
      <c r="G5750" s="487">
        <v>121.89</v>
      </c>
      <c r="H5750" s="487">
        <v>0.22</v>
      </c>
      <c r="I5750" s="487">
        <v>0</v>
      </c>
      <c r="J5750" s="487">
        <v>0</v>
      </c>
    </row>
    <row r="5751" spans="1:10" x14ac:dyDescent="0.25">
      <c r="A5751" s="487">
        <v>101619</v>
      </c>
      <c r="B5751" s="6" t="s">
        <v>3578</v>
      </c>
      <c r="C5751" s="6" t="s">
        <v>62</v>
      </c>
      <c r="D5751" s="6" t="s">
        <v>108</v>
      </c>
      <c r="E5751" s="487">
        <v>245.27</v>
      </c>
      <c r="F5751" s="487">
        <v>118.68</v>
      </c>
      <c r="G5751" s="487">
        <v>126.37</v>
      </c>
      <c r="H5751" s="487">
        <v>0.22</v>
      </c>
      <c r="I5751" s="487">
        <v>0</v>
      </c>
      <c r="J5751" s="487">
        <v>0</v>
      </c>
    </row>
    <row r="5752" spans="1:10" x14ac:dyDescent="0.25">
      <c r="A5752" s="487">
        <v>101620</v>
      </c>
      <c r="B5752" s="6" t="s">
        <v>3579</v>
      </c>
      <c r="C5752" s="6" t="s">
        <v>62</v>
      </c>
      <c r="D5752" s="6" t="s">
        <v>108</v>
      </c>
      <c r="E5752" s="487">
        <v>193.38</v>
      </c>
      <c r="F5752" s="487">
        <v>77.180000000000007</v>
      </c>
      <c r="G5752" s="487">
        <v>116.12</v>
      </c>
      <c r="H5752" s="487">
        <v>0.08</v>
      </c>
      <c r="I5752" s="487">
        <v>0</v>
      </c>
      <c r="J5752" s="487">
        <v>0</v>
      </c>
    </row>
    <row r="5753" spans="1:10" x14ac:dyDescent="0.25">
      <c r="A5753" s="487">
        <v>101621</v>
      </c>
      <c r="B5753" s="6" t="s">
        <v>3580</v>
      </c>
      <c r="C5753" s="6" t="s">
        <v>62</v>
      </c>
      <c r="D5753" s="6" t="s">
        <v>108</v>
      </c>
      <c r="E5753" s="487">
        <v>219.61</v>
      </c>
      <c r="F5753" s="487">
        <v>98.94</v>
      </c>
      <c r="G5753" s="487">
        <v>120.59</v>
      </c>
      <c r="H5753" s="487">
        <v>0.08</v>
      </c>
      <c r="I5753" s="487">
        <v>0</v>
      </c>
      <c r="J5753" s="487">
        <v>0</v>
      </c>
    </row>
    <row r="5754" spans="1:10" x14ac:dyDescent="0.25">
      <c r="A5754" s="487">
        <v>101622</v>
      </c>
      <c r="B5754" s="6" t="s">
        <v>3581</v>
      </c>
      <c r="C5754" s="6" t="s">
        <v>62</v>
      </c>
      <c r="D5754" s="6" t="s">
        <v>108</v>
      </c>
      <c r="E5754" s="487">
        <v>194.27</v>
      </c>
      <c r="F5754" s="487">
        <v>57.74</v>
      </c>
      <c r="G5754" s="487">
        <v>112.65</v>
      </c>
      <c r="H5754" s="487">
        <v>23.88</v>
      </c>
      <c r="I5754" s="487">
        <v>0</v>
      </c>
      <c r="J5754" s="487">
        <v>0</v>
      </c>
    </row>
    <row r="5755" spans="1:10" x14ac:dyDescent="0.25">
      <c r="A5755" s="487">
        <v>101623</v>
      </c>
      <c r="B5755" s="6" t="s">
        <v>3582</v>
      </c>
      <c r="C5755" s="6" t="s">
        <v>62</v>
      </c>
      <c r="D5755" s="6" t="s">
        <v>108</v>
      </c>
      <c r="E5755" s="487">
        <v>214.76</v>
      </c>
      <c r="F5755" s="487">
        <v>70.36</v>
      </c>
      <c r="G5755" s="487">
        <v>114.97</v>
      </c>
      <c r="H5755" s="487">
        <v>29.43</v>
      </c>
      <c r="I5755" s="487">
        <v>0</v>
      </c>
      <c r="J5755" s="487">
        <v>0</v>
      </c>
    </row>
    <row r="5756" spans="1:10" x14ac:dyDescent="0.25">
      <c r="A5756" s="487">
        <v>101624</v>
      </c>
      <c r="B5756" s="6" t="s">
        <v>3583</v>
      </c>
      <c r="C5756" s="6" t="s">
        <v>62</v>
      </c>
      <c r="D5756" s="6" t="s">
        <v>108</v>
      </c>
      <c r="E5756" s="487">
        <v>167.19</v>
      </c>
      <c r="F5756" s="487">
        <v>43.04</v>
      </c>
      <c r="G5756" s="487">
        <v>105.95</v>
      </c>
      <c r="H5756" s="487">
        <v>18.2</v>
      </c>
      <c r="I5756" s="487">
        <v>0</v>
      </c>
      <c r="J5756" s="487">
        <v>0</v>
      </c>
    </row>
    <row r="5757" spans="1:10" x14ac:dyDescent="0.25">
      <c r="A5757" s="487">
        <v>101625</v>
      </c>
      <c r="B5757" s="6" t="s">
        <v>3584</v>
      </c>
      <c r="C5757" s="6" t="s">
        <v>62</v>
      </c>
      <c r="D5757" s="6" t="s">
        <v>108</v>
      </c>
      <c r="E5757" s="487">
        <v>152.68</v>
      </c>
      <c r="F5757" s="487">
        <v>33.79</v>
      </c>
      <c r="G5757" s="487">
        <v>104.74</v>
      </c>
      <c r="H5757" s="487">
        <v>14.15</v>
      </c>
      <c r="I5757" s="487">
        <v>0</v>
      </c>
      <c r="J5757" s="487">
        <v>0</v>
      </c>
    </row>
    <row r="5758" spans="1:10" x14ac:dyDescent="0.25">
      <c r="A5758" s="487">
        <v>101159</v>
      </c>
      <c r="B5758" s="6" t="s">
        <v>3585</v>
      </c>
      <c r="C5758" s="6" t="s">
        <v>87</v>
      </c>
      <c r="D5758" s="6" t="s">
        <v>108</v>
      </c>
      <c r="E5758" s="487">
        <v>137.33000000000001</v>
      </c>
      <c r="F5758" s="487">
        <v>60.03</v>
      </c>
      <c r="G5758" s="487">
        <v>77.25</v>
      </c>
      <c r="H5758" s="487">
        <v>0.02</v>
      </c>
      <c r="I5758" s="487">
        <v>0</v>
      </c>
      <c r="J5758" s="487">
        <v>0.03</v>
      </c>
    </row>
    <row r="5759" spans="1:10" x14ac:dyDescent="0.25">
      <c r="A5759" s="487">
        <v>103322</v>
      </c>
      <c r="B5759" s="6" t="s">
        <v>3586</v>
      </c>
      <c r="C5759" s="6" t="s">
        <v>87</v>
      </c>
      <c r="D5759" s="6" t="s">
        <v>437</v>
      </c>
      <c r="E5759" s="487">
        <v>56.75</v>
      </c>
      <c r="F5759" s="487">
        <v>18.46</v>
      </c>
      <c r="G5759" s="487">
        <v>38.28</v>
      </c>
      <c r="H5759" s="487">
        <v>0</v>
      </c>
      <c r="I5759" s="487">
        <v>0</v>
      </c>
      <c r="J5759" s="487">
        <v>0.01</v>
      </c>
    </row>
    <row r="5760" spans="1:10" x14ac:dyDescent="0.25">
      <c r="A5760" s="487">
        <v>103323</v>
      </c>
      <c r="B5760" s="6" t="s">
        <v>3587</v>
      </c>
      <c r="C5760" s="6" t="s">
        <v>87</v>
      </c>
      <c r="D5760" s="6" t="s">
        <v>437</v>
      </c>
      <c r="E5760" s="487">
        <v>57.92</v>
      </c>
      <c r="F5760" s="487">
        <v>19.32</v>
      </c>
      <c r="G5760" s="487">
        <v>38.6</v>
      </c>
      <c r="H5760" s="487">
        <v>0</v>
      </c>
      <c r="I5760" s="487">
        <v>0</v>
      </c>
      <c r="J5760" s="487">
        <v>0</v>
      </c>
    </row>
    <row r="5761" spans="1:10" x14ac:dyDescent="0.25">
      <c r="A5761" s="487">
        <v>103324</v>
      </c>
      <c r="B5761" s="6" t="s">
        <v>3588</v>
      </c>
      <c r="C5761" s="6" t="s">
        <v>87</v>
      </c>
      <c r="D5761" s="6" t="s">
        <v>437</v>
      </c>
      <c r="E5761" s="487">
        <v>75.930000000000007</v>
      </c>
      <c r="F5761" s="487">
        <v>26.55</v>
      </c>
      <c r="G5761" s="487">
        <v>49.36</v>
      </c>
      <c r="H5761" s="487">
        <v>0.01</v>
      </c>
      <c r="I5761" s="487">
        <v>0</v>
      </c>
      <c r="J5761" s="487">
        <v>0.01</v>
      </c>
    </row>
    <row r="5762" spans="1:10" x14ac:dyDescent="0.25">
      <c r="A5762" s="487">
        <v>103325</v>
      </c>
      <c r="B5762" s="6" t="s">
        <v>3589</v>
      </c>
      <c r="C5762" s="6" t="s">
        <v>87</v>
      </c>
      <c r="D5762" s="6" t="s">
        <v>437</v>
      </c>
      <c r="E5762" s="487">
        <v>77.260000000000005</v>
      </c>
      <c r="F5762" s="487">
        <v>27.53</v>
      </c>
      <c r="G5762" s="487">
        <v>49.73</v>
      </c>
      <c r="H5762" s="487">
        <v>0</v>
      </c>
      <c r="I5762" s="487">
        <v>0</v>
      </c>
      <c r="J5762" s="487">
        <v>0</v>
      </c>
    </row>
    <row r="5763" spans="1:10" x14ac:dyDescent="0.25">
      <c r="A5763" s="487">
        <v>103326</v>
      </c>
      <c r="B5763" s="6" t="s">
        <v>3590</v>
      </c>
      <c r="C5763" s="6" t="s">
        <v>87</v>
      </c>
      <c r="D5763" s="6" t="s">
        <v>437</v>
      </c>
      <c r="E5763" s="487">
        <v>91.63</v>
      </c>
      <c r="F5763" s="487">
        <v>30.6</v>
      </c>
      <c r="G5763" s="487">
        <v>61.01</v>
      </c>
      <c r="H5763" s="487">
        <v>0.01</v>
      </c>
      <c r="I5763" s="487">
        <v>0</v>
      </c>
      <c r="J5763" s="487">
        <v>0.01</v>
      </c>
    </row>
    <row r="5764" spans="1:10" x14ac:dyDescent="0.25">
      <c r="A5764" s="487">
        <v>103327</v>
      </c>
      <c r="B5764" s="6" t="s">
        <v>3591</v>
      </c>
      <c r="C5764" s="6" t="s">
        <v>87</v>
      </c>
      <c r="D5764" s="6" t="s">
        <v>437</v>
      </c>
      <c r="E5764" s="487">
        <v>93.2</v>
      </c>
      <c r="F5764" s="487">
        <v>31.74</v>
      </c>
      <c r="G5764" s="487">
        <v>61.46</v>
      </c>
      <c r="H5764" s="487">
        <v>0</v>
      </c>
      <c r="I5764" s="487">
        <v>0</v>
      </c>
      <c r="J5764" s="487">
        <v>0</v>
      </c>
    </row>
    <row r="5765" spans="1:10" x14ac:dyDescent="0.25">
      <c r="A5765" s="487">
        <v>103328</v>
      </c>
      <c r="B5765" s="6" t="s">
        <v>3592</v>
      </c>
      <c r="C5765" s="6" t="s">
        <v>87</v>
      </c>
      <c r="D5765" s="6" t="s">
        <v>437</v>
      </c>
      <c r="E5765" s="487">
        <v>89.09</v>
      </c>
      <c r="F5765" s="487">
        <v>48.42</v>
      </c>
      <c r="G5765" s="487">
        <v>40.659999999999997</v>
      </c>
      <c r="H5765" s="487">
        <v>0</v>
      </c>
      <c r="I5765" s="487">
        <v>0</v>
      </c>
      <c r="J5765" s="487">
        <v>0.01</v>
      </c>
    </row>
    <row r="5766" spans="1:10" x14ac:dyDescent="0.25">
      <c r="A5766" s="487">
        <v>103329</v>
      </c>
      <c r="B5766" s="6" t="s">
        <v>3593</v>
      </c>
      <c r="C5766" s="6" t="s">
        <v>87</v>
      </c>
      <c r="D5766" s="6" t="s">
        <v>437</v>
      </c>
      <c r="E5766" s="487">
        <v>90.12</v>
      </c>
      <c r="F5766" s="487">
        <v>49.18</v>
      </c>
      <c r="G5766" s="487">
        <v>40.94</v>
      </c>
      <c r="H5766" s="487">
        <v>0</v>
      </c>
      <c r="I5766" s="487">
        <v>0</v>
      </c>
      <c r="J5766" s="487">
        <v>0</v>
      </c>
    </row>
    <row r="5767" spans="1:10" x14ac:dyDescent="0.25">
      <c r="A5767" s="487">
        <v>103330</v>
      </c>
      <c r="B5767" s="6" t="s">
        <v>3594</v>
      </c>
      <c r="C5767" s="6" t="s">
        <v>87</v>
      </c>
      <c r="D5767" s="6" t="s">
        <v>437</v>
      </c>
      <c r="E5767" s="487">
        <v>81.849999999999994</v>
      </c>
      <c r="F5767" s="487">
        <v>36.380000000000003</v>
      </c>
      <c r="G5767" s="487">
        <v>45.46</v>
      </c>
      <c r="H5767" s="487">
        <v>0</v>
      </c>
      <c r="I5767" s="487">
        <v>0</v>
      </c>
      <c r="J5767" s="487">
        <v>0.01</v>
      </c>
    </row>
    <row r="5768" spans="1:10" x14ac:dyDescent="0.25">
      <c r="A5768" s="487">
        <v>103331</v>
      </c>
      <c r="B5768" s="6" t="s">
        <v>3595</v>
      </c>
      <c r="C5768" s="6" t="s">
        <v>87</v>
      </c>
      <c r="D5768" s="6" t="s">
        <v>437</v>
      </c>
      <c r="E5768" s="487">
        <v>82.96</v>
      </c>
      <c r="F5768" s="487">
        <v>37.200000000000003</v>
      </c>
      <c r="G5768" s="487">
        <v>45.76</v>
      </c>
      <c r="H5768" s="487">
        <v>0</v>
      </c>
      <c r="I5768" s="487">
        <v>0</v>
      </c>
      <c r="J5768" s="487">
        <v>0</v>
      </c>
    </row>
    <row r="5769" spans="1:10" x14ac:dyDescent="0.25">
      <c r="A5769" s="487">
        <v>103332</v>
      </c>
      <c r="B5769" s="6" t="s">
        <v>3596</v>
      </c>
      <c r="C5769" s="6" t="s">
        <v>87</v>
      </c>
      <c r="D5769" s="6" t="s">
        <v>437</v>
      </c>
      <c r="E5769" s="487">
        <v>116.95</v>
      </c>
      <c r="F5769" s="487">
        <v>65.959999999999994</v>
      </c>
      <c r="G5769" s="487">
        <v>50.97</v>
      </c>
      <c r="H5769" s="487">
        <v>0.01</v>
      </c>
      <c r="I5769" s="487">
        <v>0</v>
      </c>
      <c r="J5769" s="487">
        <v>0.01</v>
      </c>
    </row>
    <row r="5770" spans="1:10" x14ac:dyDescent="0.25">
      <c r="A5770" s="487">
        <v>103333</v>
      </c>
      <c r="B5770" s="6" t="s">
        <v>3597</v>
      </c>
      <c r="C5770" s="6" t="s">
        <v>87</v>
      </c>
      <c r="D5770" s="6" t="s">
        <v>437</v>
      </c>
      <c r="E5770" s="487">
        <v>118.14</v>
      </c>
      <c r="F5770" s="487">
        <v>66.84</v>
      </c>
      <c r="G5770" s="487">
        <v>51.3</v>
      </c>
      <c r="H5770" s="487">
        <v>0</v>
      </c>
      <c r="I5770" s="487">
        <v>0</v>
      </c>
      <c r="J5770" s="487">
        <v>0</v>
      </c>
    </row>
    <row r="5771" spans="1:10" x14ac:dyDescent="0.25">
      <c r="A5771" s="487">
        <v>103334</v>
      </c>
      <c r="B5771" s="6" t="s">
        <v>3598</v>
      </c>
      <c r="C5771" s="6" t="s">
        <v>87</v>
      </c>
      <c r="D5771" s="6" t="s">
        <v>437</v>
      </c>
      <c r="E5771" s="487">
        <v>141.22</v>
      </c>
      <c r="F5771" s="487">
        <v>70.260000000000005</v>
      </c>
      <c r="G5771" s="487">
        <v>70.930000000000007</v>
      </c>
      <c r="H5771" s="487">
        <v>0.01</v>
      </c>
      <c r="I5771" s="487">
        <v>0</v>
      </c>
      <c r="J5771" s="487">
        <v>0.02</v>
      </c>
    </row>
    <row r="5772" spans="1:10" x14ac:dyDescent="0.25">
      <c r="A5772" s="487">
        <v>103335</v>
      </c>
      <c r="B5772" s="6" t="s">
        <v>3599</v>
      </c>
      <c r="C5772" s="6" t="s">
        <v>87</v>
      </c>
      <c r="D5772" s="6" t="s">
        <v>437</v>
      </c>
      <c r="E5772" s="487">
        <v>143.30000000000001</v>
      </c>
      <c r="F5772" s="487">
        <v>71.8</v>
      </c>
      <c r="G5772" s="487">
        <v>71.5</v>
      </c>
      <c r="H5772" s="487">
        <v>0</v>
      </c>
      <c r="I5772" s="487">
        <v>0</v>
      </c>
      <c r="J5772" s="487">
        <v>0</v>
      </c>
    </row>
    <row r="5773" spans="1:10" x14ac:dyDescent="0.25">
      <c r="A5773" s="487">
        <v>103350</v>
      </c>
      <c r="B5773" s="6" t="s">
        <v>3600</v>
      </c>
      <c r="C5773" s="6" t="s">
        <v>87</v>
      </c>
      <c r="D5773" s="6" t="s">
        <v>437</v>
      </c>
      <c r="E5773" s="487">
        <v>175.16</v>
      </c>
      <c r="F5773" s="487">
        <v>90.71</v>
      </c>
      <c r="G5773" s="487">
        <v>84.43</v>
      </c>
      <c r="H5773" s="487">
        <v>0.01</v>
      </c>
      <c r="I5773" s="487">
        <v>0</v>
      </c>
      <c r="J5773" s="487">
        <v>0.01</v>
      </c>
    </row>
    <row r="5774" spans="1:10" x14ac:dyDescent="0.25">
      <c r="A5774" s="487">
        <v>103351</v>
      </c>
      <c r="B5774" s="6" t="s">
        <v>3601</v>
      </c>
      <c r="C5774" s="6" t="s">
        <v>87</v>
      </c>
      <c r="D5774" s="6" t="s">
        <v>437</v>
      </c>
      <c r="E5774" s="487">
        <v>176.68</v>
      </c>
      <c r="F5774" s="487">
        <v>91.82</v>
      </c>
      <c r="G5774" s="487">
        <v>84.86</v>
      </c>
      <c r="H5774" s="487">
        <v>0</v>
      </c>
      <c r="I5774" s="487">
        <v>0</v>
      </c>
      <c r="J5774" s="487">
        <v>0</v>
      </c>
    </row>
    <row r="5775" spans="1:10" x14ac:dyDescent="0.25">
      <c r="A5775" s="487">
        <v>103356</v>
      </c>
      <c r="B5775" s="6" t="s">
        <v>3602</v>
      </c>
      <c r="C5775" s="6" t="s">
        <v>87</v>
      </c>
      <c r="D5775" s="6" t="s">
        <v>437</v>
      </c>
      <c r="E5775" s="487">
        <v>54.89</v>
      </c>
      <c r="F5775" s="487">
        <v>23.5</v>
      </c>
      <c r="G5775" s="487">
        <v>31.39</v>
      </c>
      <c r="H5775" s="487">
        <v>0</v>
      </c>
      <c r="I5775" s="487">
        <v>0</v>
      </c>
      <c r="J5775" s="487">
        <v>0</v>
      </c>
    </row>
    <row r="5776" spans="1:10" x14ac:dyDescent="0.25">
      <c r="A5776" s="487">
        <v>103357</v>
      </c>
      <c r="B5776" s="6" t="s">
        <v>3603</v>
      </c>
      <c r="C5776" s="6" t="s">
        <v>87</v>
      </c>
      <c r="D5776" s="6" t="s">
        <v>437</v>
      </c>
      <c r="E5776" s="487">
        <v>55.77</v>
      </c>
      <c r="F5776" s="487">
        <v>24.15</v>
      </c>
      <c r="G5776" s="487">
        <v>31.62</v>
      </c>
      <c r="H5776" s="487">
        <v>0</v>
      </c>
      <c r="I5776" s="487">
        <v>0</v>
      </c>
      <c r="J5776" s="487">
        <v>0</v>
      </c>
    </row>
    <row r="5777" spans="1:10" x14ac:dyDescent="0.25">
      <c r="A5777" s="487">
        <v>89282</v>
      </c>
      <c r="B5777" s="6" t="s">
        <v>11378</v>
      </c>
      <c r="C5777" s="6" t="s">
        <v>87</v>
      </c>
      <c r="D5777" s="6" t="s">
        <v>108</v>
      </c>
      <c r="E5777" s="487">
        <v>70.42</v>
      </c>
      <c r="F5777" s="487">
        <v>20.74</v>
      </c>
      <c r="G5777" s="487">
        <v>49.66</v>
      </c>
      <c r="H5777" s="487">
        <v>0.01</v>
      </c>
      <c r="I5777" s="487">
        <v>0</v>
      </c>
      <c r="J5777" s="487">
        <v>0.01</v>
      </c>
    </row>
    <row r="5778" spans="1:10" x14ac:dyDescent="0.25">
      <c r="A5778" s="487">
        <v>89283</v>
      </c>
      <c r="B5778" s="6" t="s">
        <v>11379</v>
      </c>
      <c r="C5778" s="6" t="s">
        <v>87</v>
      </c>
      <c r="D5778" s="6" t="s">
        <v>108</v>
      </c>
      <c r="E5778" s="487">
        <v>71.739999999999995</v>
      </c>
      <c r="F5778" s="487">
        <v>21.64</v>
      </c>
      <c r="G5778" s="487">
        <v>50.1</v>
      </c>
      <c r="H5778" s="487">
        <v>0</v>
      </c>
      <c r="I5778" s="487">
        <v>0</v>
      </c>
      <c r="J5778" s="487">
        <v>0</v>
      </c>
    </row>
    <row r="5779" spans="1:10" x14ac:dyDescent="0.25">
      <c r="A5779" s="487">
        <v>89290</v>
      </c>
      <c r="B5779" s="6" t="s">
        <v>11380</v>
      </c>
      <c r="C5779" s="6" t="s">
        <v>87</v>
      </c>
      <c r="D5779" s="6" t="s">
        <v>108</v>
      </c>
      <c r="E5779" s="487">
        <v>79.72</v>
      </c>
      <c r="F5779" s="487">
        <v>27.02</v>
      </c>
      <c r="G5779" s="487">
        <v>52.68</v>
      </c>
      <c r="H5779" s="487">
        <v>0.01</v>
      </c>
      <c r="I5779" s="487">
        <v>0</v>
      </c>
      <c r="J5779" s="487">
        <v>0.01</v>
      </c>
    </row>
    <row r="5780" spans="1:10" x14ac:dyDescent="0.25">
      <c r="A5780" s="487">
        <v>89291</v>
      </c>
      <c r="B5780" s="6" t="s">
        <v>11381</v>
      </c>
      <c r="C5780" s="6" t="s">
        <v>87</v>
      </c>
      <c r="D5780" s="6" t="s">
        <v>108</v>
      </c>
      <c r="E5780" s="487">
        <v>81.180000000000007</v>
      </c>
      <c r="F5780" s="487">
        <v>28.02</v>
      </c>
      <c r="G5780" s="487">
        <v>53.16</v>
      </c>
      <c r="H5780" s="487">
        <v>0</v>
      </c>
      <c r="I5780" s="487">
        <v>0</v>
      </c>
      <c r="J5780" s="487">
        <v>0</v>
      </c>
    </row>
    <row r="5781" spans="1:10" x14ac:dyDescent="0.25">
      <c r="A5781" s="487">
        <v>89298</v>
      </c>
      <c r="B5781" s="6" t="s">
        <v>11382</v>
      </c>
      <c r="C5781" s="6" t="s">
        <v>87</v>
      </c>
      <c r="D5781" s="6" t="s">
        <v>108</v>
      </c>
      <c r="E5781" s="487">
        <v>81.38</v>
      </c>
      <c r="F5781" s="487">
        <v>27.93</v>
      </c>
      <c r="G5781" s="487">
        <v>53.42</v>
      </c>
      <c r="H5781" s="487">
        <v>0.01</v>
      </c>
      <c r="I5781" s="487">
        <v>0</v>
      </c>
      <c r="J5781" s="487">
        <v>0.02</v>
      </c>
    </row>
    <row r="5782" spans="1:10" x14ac:dyDescent="0.25">
      <c r="A5782" s="487">
        <v>89299</v>
      </c>
      <c r="B5782" s="6" t="s">
        <v>11383</v>
      </c>
      <c r="C5782" s="6" t="s">
        <v>87</v>
      </c>
      <c r="D5782" s="6" t="s">
        <v>108</v>
      </c>
      <c r="E5782" s="487">
        <v>83.14</v>
      </c>
      <c r="F5782" s="487">
        <v>29.15</v>
      </c>
      <c r="G5782" s="487">
        <v>53.99</v>
      </c>
      <c r="H5782" s="487">
        <v>0</v>
      </c>
      <c r="I5782" s="487">
        <v>0</v>
      </c>
      <c r="J5782" s="487">
        <v>0</v>
      </c>
    </row>
    <row r="5783" spans="1:10" x14ac:dyDescent="0.25">
      <c r="A5783" s="487">
        <v>89306</v>
      </c>
      <c r="B5783" s="6" t="s">
        <v>11384</v>
      </c>
      <c r="C5783" s="6" t="s">
        <v>87</v>
      </c>
      <c r="D5783" s="6" t="s">
        <v>108</v>
      </c>
      <c r="E5783" s="487">
        <v>95.26</v>
      </c>
      <c r="F5783" s="487">
        <v>37.61</v>
      </c>
      <c r="G5783" s="487">
        <v>57.61</v>
      </c>
      <c r="H5783" s="487">
        <v>0.02</v>
      </c>
      <c r="I5783" s="487">
        <v>0</v>
      </c>
      <c r="J5783" s="487">
        <v>0.02</v>
      </c>
    </row>
    <row r="5784" spans="1:10" x14ac:dyDescent="0.25">
      <c r="A5784" s="487">
        <v>89307</v>
      </c>
      <c r="B5784" s="6" t="s">
        <v>11385</v>
      </c>
      <c r="C5784" s="6" t="s">
        <v>87</v>
      </c>
      <c r="D5784" s="6" t="s">
        <v>108</v>
      </c>
      <c r="E5784" s="487">
        <v>97.22</v>
      </c>
      <c r="F5784" s="487">
        <v>38.97</v>
      </c>
      <c r="G5784" s="487">
        <v>58.25</v>
      </c>
      <c r="H5784" s="487">
        <v>0</v>
      </c>
      <c r="I5784" s="487">
        <v>0</v>
      </c>
      <c r="J5784" s="487">
        <v>0</v>
      </c>
    </row>
    <row r="5785" spans="1:10" x14ac:dyDescent="0.25">
      <c r="A5785" s="487">
        <v>101157</v>
      </c>
      <c r="B5785" s="6" t="s">
        <v>3604</v>
      </c>
      <c r="C5785" s="6" t="s">
        <v>87</v>
      </c>
      <c r="D5785" s="6" t="s">
        <v>108</v>
      </c>
      <c r="E5785" s="487">
        <v>68.75</v>
      </c>
      <c r="F5785" s="487">
        <v>14.25</v>
      </c>
      <c r="G5785" s="487">
        <v>54.5</v>
      </c>
      <c r="H5785" s="487">
        <v>0</v>
      </c>
      <c r="I5785" s="487">
        <v>0</v>
      </c>
      <c r="J5785" s="487">
        <v>0</v>
      </c>
    </row>
    <row r="5786" spans="1:10" x14ac:dyDescent="0.25">
      <c r="A5786" s="487">
        <v>101158</v>
      </c>
      <c r="B5786" s="6" t="s">
        <v>3605</v>
      </c>
      <c r="C5786" s="6" t="s">
        <v>87</v>
      </c>
      <c r="D5786" s="6" t="s">
        <v>108</v>
      </c>
      <c r="E5786" s="487">
        <v>90.27</v>
      </c>
      <c r="F5786" s="487">
        <v>16.72</v>
      </c>
      <c r="G5786" s="487">
        <v>73.55</v>
      </c>
      <c r="H5786" s="487">
        <v>0</v>
      </c>
      <c r="I5786" s="487">
        <v>0</v>
      </c>
      <c r="J5786" s="487">
        <v>0</v>
      </c>
    </row>
    <row r="5787" spans="1:10" x14ac:dyDescent="0.25">
      <c r="A5787" s="487">
        <v>101162</v>
      </c>
      <c r="B5787" s="6" t="s">
        <v>3606</v>
      </c>
      <c r="C5787" s="6" t="s">
        <v>87</v>
      </c>
      <c r="D5787" s="6" t="s">
        <v>108</v>
      </c>
      <c r="E5787" s="487">
        <v>154.47</v>
      </c>
      <c r="F5787" s="487">
        <v>67.010000000000005</v>
      </c>
      <c r="G5787" s="487">
        <v>87.36</v>
      </c>
      <c r="H5787" s="487">
        <v>0.08</v>
      </c>
      <c r="I5787" s="487">
        <v>0</v>
      </c>
      <c r="J5787" s="487">
        <v>0.02</v>
      </c>
    </row>
    <row r="5788" spans="1:10" x14ac:dyDescent="0.25">
      <c r="A5788" s="487">
        <v>103316</v>
      </c>
      <c r="B5788" s="6" t="s">
        <v>3607</v>
      </c>
      <c r="C5788" s="6" t="s">
        <v>87</v>
      </c>
      <c r="D5788" s="6" t="s">
        <v>437</v>
      </c>
      <c r="E5788" s="487">
        <v>80.959999999999994</v>
      </c>
      <c r="F5788" s="487">
        <v>22.4</v>
      </c>
      <c r="G5788" s="487">
        <v>58.56</v>
      </c>
      <c r="H5788" s="487">
        <v>0</v>
      </c>
      <c r="I5788" s="487">
        <v>0</v>
      </c>
      <c r="J5788" s="487">
        <v>0</v>
      </c>
    </row>
    <row r="5789" spans="1:10" x14ac:dyDescent="0.25">
      <c r="A5789" s="487">
        <v>103317</v>
      </c>
      <c r="B5789" s="6" t="s">
        <v>3608</v>
      </c>
      <c r="C5789" s="6" t="s">
        <v>87</v>
      </c>
      <c r="D5789" s="6" t="s">
        <v>437</v>
      </c>
      <c r="E5789" s="487">
        <v>81.95</v>
      </c>
      <c r="F5789" s="487">
        <v>23.13</v>
      </c>
      <c r="G5789" s="487">
        <v>58.82</v>
      </c>
      <c r="H5789" s="487">
        <v>0</v>
      </c>
      <c r="I5789" s="487">
        <v>0</v>
      </c>
      <c r="J5789" s="487">
        <v>0</v>
      </c>
    </row>
    <row r="5790" spans="1:10" x14ac:dyDescent="0.25">
      <c r="A5790" s="487">
        <v>103318</v>
      </c>
      <c r="B5790" s="6" t="s">
        <v>3609</v>
      </c>
      <c r="C5790" s="6" t="s">
        <v>87</v>
      </c>
      <c r="D5790" s="6" t="s">
        <v>437</v>
      </c>
      <c r="E5790" s="487">
        <v>104.69</v>
      </c>
      <c r="F5790" s="487">
        <v>30.52</v>
      </c>
      <c r="G5790" s="487">
        <v>74.16</v>
      </c>
      <c r="H5790" s="487">
        <v>0</v>
      </c>
      <c r="I5790" s="487">
        <v>0</v>
      </c>
      <c r="J5790" s="487">
        <v>0.01</v>
      </c>
    </row>
    <row r="5791" spans="1:10" x14ac:dyDescent="0.25">
      <c r="A5791" s="487">
        <v>103319</v>
      </c>
      <c r="B5791" s="6" t="s">
        <v>3610</v>
      </c>
      <c r="C5791" s="6" t="s">
        <v>87</v>
      </c>
      <c r="D5791" s="6" t="s">
        <v>437</v>
      </c>
      <c r="E5791" s="487">
        <v>105.84</v>
      </c>
      <c r="F5791" s="487">
        <v>31.37</v>
      </c>
      <c r="G5791" s="487">
        <v>74.47</v>
      </c>
      <c r="H5791" s="487">
        <v>0</v>
      </c>
      <c r="I5791" s="487">
        <v>0</v>
      </c>
      <c r="J5791" s="487">
        <v>0</v>
      </c>
    </row>
    <row r="5792" spans="1:10" x14ac:dyDescent="0.25">
      <c r="A5792" s="487">
        <v>103320</v>
      </c>
      <c r="B5792" s="6" t="s">
        <v>3611</v>
      </c>
      <c r="C5792" s="6" t="s">
        <v>87</v>
      </c>
      <c r="D5792" s="6" t="s">
        <v>437</v>
      </c>
      <c r="E5792" s="487">
        <v>126.15</v>
      </c>
      <c r="F5792" s="487">
        <v>34.61</v>
      </c>
      <c r="G5792" s="487">
        <v>91.52</v>
      </c>
      <c r="H5792" s="487">
        <v>0.01</v>
      </c>
      <c r="I5792" s="487">
        <v>0</v>
      </c>
      <c r="J5792" s="487">
        <v>0.01</v>
      </c>
    </row>
    <row r="5793" spans="1:10" x14ac:dyDescent="0.25">
      <c r="A5793" s="487">
        <v>103321</v>
      </c>
      <c r="B5793" s="6" t="s">
        <v>3612</v>
      </c>
      <c r="C5793" s="6" t="s">
        <v>87</v>
      </c>
      <c r="D5793" s="6" t="s">
        <v>437</v>
      </c>
      <c r="E5793" s="487">
        <v>127.6</v>
      </c>
      <c r="F5793" s="487">
        <v>35.68</v>
      </c>
      <c r="G5793" s="487">
        <v>91.92</v>
      </c>
      <c r="H5793" s="487">
        <v>0</v>
      </c>
      <c r="I5793" s="487">
        <v>0</v>
      </c>
      <c r="J5793" s="487">
        <v>0</v>
      </c>
    </row>
    <row r="5794" spans="1:10" x14ac:dyDescent="0.25">
      <c r="A5794" s="487">
        <v>103336</v>
      </c>
      <c r="B5794" s="6" t="s">
        <v>3613</v>
      </c>
      <c r="C5794" s="6" t="s">
        <v>87</v>
      </c>
      <c r="D5794" s="6" t="s">
        <v>437</v>
      </c>
      <c r="E5794" s="487">
        <v>90.2</v>
      </c>
      <c r="F5794" s="487">
        <v>28.89</v>
      </c>
      <c r="G5794" s="487">
        <v>61.31</v>
      </c>
      <c r="H5794" s="487">
        <v>0</v>
      </c>
      <c r="I5794" s="487">
        <v>0</v>
      </c>
      <c r="J5794" s="487">
        <v>0</v>
      </c>
    </row>
    <row r="5795" spans="1:10" x14ac:dyDescent="0.25">
      <c r="A5795" s="487">
        <v>103337</v>
      </c>
      <c r="B5795" s="6" t="s">
        <v>3614</v>
      </c>
      <c r="C5795" s="6" t="s">
        <v>87</v>
      </c>
      <c r="D5795" s="6" t="s">
        <v>437</v>
      </c>
      <c r="E5795" s="487">
        <v>91.19</v>
      </c>
      <c r="F5795" s="487">
        <v>29.61</v>
      </c>
      <c r="G5795" s="487">
        <v>61.58</v>
      </c>
      <c r="H5795" s="487">
        <v>0</v>
      </c>
      <c r="I5795" s="487">
        <v>0</v>
      </c>
      <c r="J5795" s="487">
        <v>0</v>
      </c>
    </row>
    <row r="5796" spans="1:10" x14ac:dyDescent="0.25">
      <c r="A5796" s="487">
        <v>103338</v>
      </c>
      <c r="B5796" s="6" t="s">
        <v>3615</v>
      </c>
      <c r="C5796" s="6" t="s">
        <v>87</v>
      </c>
      <c r="D5796" s="6" t="s">
        <v>437</v>
      </c>
      <c r="E5796" s="487">
        <v>118.16</v>
      </c>
      <c r="F5796" s="487">
        <v>39.36</v>
      </c>
      <c r="G5796" s="487">
        <v>78.790000000000006</v>
      </c>
      <c r="H5796" s="487">
        <v>0</v>
      </c>
      <c r="I5796" s="487">
        <v>0</v>
      </c>
      <c r="J5796" s="487">
        <v>0.01</v>
      </c>
    </row>
    <row r="5797" spans="1:10" x14ac:dyDescent="0.25">
      <c r="A5797" s="487">
        <v>103339</v>
      </c>
      <c r="B5797" s="6" t="s">
        <v>3616</v>
      </c>
      <c r="C5797" s="6" t="s">
        <v>87</v>
      </c>
      <c r="D5797" s="6" t="s">
        <v>437</v>
      </c>
      <c r="E5797" s="487">
        <v>119.31</v>
      </c>
      <c r="F5797" s="487">
        <v>40.21</v>
      </c>
      <c r="G5797" s="487">
        <v>79.099999999999994</v>
      </c>
      <c r="H5797" s="487">
        <v>0</v>
      </c>
      <c r="I5797" s="487">
        <v>0</v>
      </c>
      <c r="J5797" s="487">
        <v>0</v>
      </c>
    </row>
    <row r="5798" spans="1:10" x14ac:dyDescent="0.25">
      <c r="A5798" s="487">
        <v>103340</v>
      </c>
      <c r="B5798" s="6" t="s">
        <v>3617</v>
      </c>
      <c r="C5798" s="6" t="s">
        <v>87</v>
      </c>
      <c r="D5798" s="6" t="s">
        <v>437</v>
      </c>
      <c r="E5798" s="487">
        <v>143.72</v>
      </c>
      <c r="F5798" s="487">
        <v>44.63</v>
      </c>
      <c r="G5798" s="487">
        <v>99.07</v>
      </c>
      <c r="H5798" s="487">
        <v>0.01</v>
      </c>
      <c r="I5798" s="487">
        <v>0</v>
      </c>
      <c r="J5798" s="487">
        <v>0.01</v>
      </c>
    </row>
    <row r="5799" spans="1:10" x14ac:dyDescent="0.25">
      <c r="A5799" s="487">
        <v>103341</v>
      </c>
      <c r="B5799" s="6" t="s">
        <v>3618</v>
      </c>
      <c r="C5799" s="6" t="s">
        <v>87</v>
      </c>
      <c r="D5799" s="6" t="s">
        <v>437</v>
      </c>
      <c r="E5799" s="487">
        <v>145.16999999999999</v>
      </c>
      <c r="F5799" s="487">
        <v>45.69</v>
      </c>
      <c r="G5799" s="487">
        <v>99.48</v>
      </c>
      <c r="H5799" s="487">
        <v>0</v>
      </c>
      <c r="I5799" s="487">
        <v>0</v>
      </c>
      <c r="J5799" s="487">
        <v>0</v>
      </c>
    </row>
    <row r="5800" spans="1:10" x14ac:dyDescent="0.25">
      <c r="A5800" s="487">
        <v>103342</v>
      </c>
      <c r="B5800" s="6" t="s">
        <v>3619</v>
      </c>
      <c r="C5800" s="6" t="s">
        <v>87</v>
      </c>
      <c r="D5800" s="6" t="s">
        <v>437</v>
      </c>
      <c r="E5800" s="487">
        <v>122.61</v>
      </c>
      <c r="F5800" s="487">
        <v>34.450000000000003</v>
      </c>
      <c r="G5800" s="487">
        <v>88.14</v>
      </c>
      <c r="H5800" s="487">
        <v>0.01</v>
      </c>
      <c r="I5800" s="487">
        <v>0</v>
      </c>
      <c r="J5800" s="487">
        <v>0.01</v>
      </c>
    </row>
    <row r="5801" spans="1:10" x14ac:dyDescent="0.25">
      <c r="A5801" s="487">
        <v>103343</v>
      </c>
      <c r="B5801" s="6" t="s">
        <v>3620</v>
      </c>
      <c r="C5801" s="6" t="s">
        <v>87</v>
      </c>
      <c r="D5801" s="6" t="s">
        <v>437</v>
      </c>
      <c r="E5801" s="487">
        <v>123.89</v>
      </c>
      <c r="F5801" s="487">
        <v>35.4</v>
      </c>
      <c r="G5801" s="487">
        <v>88.49</v>
      </c>
      <c r="H5801" s="487">
        <v>0</v>
      </c>
      <c r="I5801" s="487">
        <v>0</v>
      </c>
      <c r="J5801" s="487">
        <v>0</v>
      </c>
    </row>
    <row r="5802" spans="1:10" x14ac:dyDescent="0.25">
      <c r="A5802" s="487">
        <v>89453</v>
      </c>
      <c r="B5802" s="6" t="s">
        <v>11386</v>
      </c>
      <c r="C5802" s="6" t="s">
        <v>87</v>
      </c>
      <c r="D5802" s="6" t="s">
        <v>108</v>
      </c>
      <c r="E5802" s="487">
        <v>94.8</v>
      </c>
      <c r="F5802" s="487">
        <v>18.079999999999998</v>
      </c>
      <c r="G5802" s="487">
        <v>76.7</v>
      </c>
      <c r="H5802" s="487">
        <v>0.01</v>
      </c>
      <c r="I5802" s="487">
        <v>0</v>
      </c>
      <c r="J5802" s="487">
        <v>0.01</v>
      </c>
    </row>
    <row r="5803" spans="1:10" x14ac:dyDescent="0.25">
      <c r="A5803" s="487">
        <v>89455</v>
      </c>
      <c r="B5803" s="6" t="s">
        <v>11387</v>
      </c>
      <c r="C5803" s="6" t="s">
        <v>87</v>
      </c>
      <c r="D5803" s="6" t="s">
        <v>108</v>
      </c>
      <c r="E5803" s="487">
        <v>116.45</v>
      </c>
      <c r="F5803" s="487">
        <v>19.11</v>
      </c>
      <c r="G5803" s="487">
        <v>97.33</v>
      </c>
      <c r="H5803" s="487">
        <v>0</v>
      </c>
      <c r="I5803" s="487">
        <v>0</v>
      </c>
      <c r="J5803" s="487">
        <v>0.01</v>
      </c>
    </row>
    <row r="5804" spans="1:10" x14ac:dyDescent="0.25">
      <c r="A5804" s="487">
        <v>89462</v>
      </c>
      <c r="B5804" s="6" t="s">
        <v>11388</v>
      </c>
      <c r="C5804" s="6" t="s">
        <v>87</v>
      </c>
      <c r="D5804" s="6" t="s">
        <v>108</v>
      </c>
      <c r="E5804" s="487">
        <v>123.84</v>
      </c>
      <c r="F5804" s="487">
        <v>29.15</v>
      </c>
      <c r="G5804" s="487">
        <v>94.67</v>
      </c>
      <c r="H5804" s="487">
        <v>0.01</v>
      </c>
      <c r="I5804" s="487">
        <v>0</v>
      </c>
      <c r="J5804" s="487">
        <v>0.01</v>
      </c>
    </row>
    <row r="5805" spans="1:10" x14ac:dyDescent="0.25">
      <c r="A5805" s="487">
        <v>89464</v>
      </c>
      <c r="B5805" s="6" t="s">
        <v>11389</v>
      </c>
      <c r="C5805" s="6" t="s">
        <v>87</v>
      </c>
      <c r="D5805" s="6" t="s">
        <v>108</v>
      </c>
      <c r="E5805" s="487">
        <v>147.22999999999999</v>
      </c>
      <c r="F5805" s="487">
        <v>31.31</v>
      </c>
      <c r="G5805" s="487">
        <v>115.9</v>
      </c>
      <c r="H5805" s="487">
        <v>0.01</v>
      </c>
      <c r="I5805" s="487">
        <v>0</v>
      </c>
      <c r="J5805" s="487">
        <v>0.01</v>
      </c>
    </row>
    <row r="5806" spans="1:10" x14ac:dyDescent="0.25">
      <c r="A5806" s="487">
        <v>89470</v>
      </c>
      <c r="B5806" s="6" t="s">
        <v>11390</v>
      </c>
      <c r="C5806" s="6" t="s">
        <v>87</v>
      </c>
      <c r="D5806" s="6" t="s">
        <v>108</v>
      </c>
      <c r="E5806" s="487">
        <v>105.86</v>
      </c>
      <c r="F5806" s="487">
        <v>25.04</v>
      </c>
      <c r="G5806" s="487">
        <v>80.8</v>
      </c>
      <c r="H5806" s="487">
        <v>0.01</v>
      </c>
      <c r="I5806" s="487">
        <v>0</v>
      </c>
      <c r="J5806" s="487">
        <v>0.01</v>
      </c>
    </row>
    <row r="5807" spans="1:10" x14ac:dyDescent="0.25">
      <c r="A5807" s="487">
        <v>89472</v>
      </c>
      <c r="B5807" s="6" t="s">
        <v>11391</v>
      </c>
      <c r="C5807" s="6" t="s">
        <v>87</v>
      </c>
      <c r="D5807" s="6" t="s">
        <v>108</v>
      </c>
      <c r="E5807" s="487">
        <v>128.69</v>
      </c>
      <c r="F5807" s="487">
        <v>26.78</v>
      </c>
      <c r="G5807" s="487">
        <v>101.89</v>
      </c>
      <c r="H5807" s="487">
        <v>0.01</v>
      </c>
      <c r="I5807" s="487">
        <v>0</v>
      </c>
      <c r="J5807" s="487">
        <v>0.01</v>
      </c>
    </row>
    <row r="5808" spans="1:10" x14ac:dyDescent="0.25">
      <c r="A5808" s="487">
        <v>89478</v>
      </c>
      <c r="B5808" s="6" t="s">
        <v>11392</v>
      </c>
      <c r="C5808" s="6" t="s">
        <v>87</v>
      </c>
      <c r="D5808" s="6" t="s">
        <v>108</v>
      </c>
      <c r="E5808" s="487">
        <v>142.06</v>
      </c>
      <c r="F5808" s="487">
        <v>41.47</v>
      </c>
      <c r="G5808" s="487">
        <v>100.57</v>
      </c>
      <c r="H5808" s="487">
        <v>0.01</v>
      </c>
      <c r="I5808" s="487">
        <v>0</v>
      </c>
      <c r="J5808" s="487">
        <v>0.01</v>
      </c>
    </row>
    <row r="5809" spans="1:10" x14ac:dyDescent="0.25">
      <c r="A5809" s="487">
        <v>89480</v>
      </c>
      <c r="B5809" s="6" t="s">
        <v>11393</v>
      </c>
      <c r="C5809" s="6" t="s">
        <v>87</v>
      </c>
      <c r="D5809" s="6" t="s">
        <v>108</v>
      </c>
      <c r="E5809" s="487">
        <v>166.66</v>
      </c>
      <c r="F5809" s="487">
        <v>44.33</v>
      </c>
      <c r="G5809" s="487">
        <v>122.31</v>
      </c>
      <c r="H5809" s="487">
        <v>0.01</v>
      </c>
      <c r="I5809" s="487">
        <v>0</v>
      </c>
      <c r="J5809" s="487">
        <v>0.01</v>
      </c>
    </row>
    <row r="5810" spans="1:10" x14ac:dyDescent="0.25">
      <c r="A5810" s="487">
        <v>91815</v>
      </c>
      <c r="B5810" s="6" t="s">
        <v>3621</v>
      </c>
      <c r="C5810" s="6" t="s">
        <v>87</v>
      </c>
      <c r="D5810" s="6" t="s">
        <v>108</v>
      </c>
      <c r="E5810" s="487">
        <v>94.8</v>
      </c>
      <c r="F5810" s="487">
        <v>18.079999999999998</v>
      </c>
      <c r="G5810" s="487">
        <v>76.7</v>
      </c>
      <c r="H5810" s="487">
        <v>0.01</v>
      </c>
      <c r="I5810" s="487">
        <v>0</v>
      </c>
      <c r="J5810" s="487">
        <v>0.01</v>
      </c>
    </row>
    <row r="5811" spans="1:10" x14ac:dyDescent="0.25">
      <c r="A5811" s="487">
        <v>91816</v>
      </c>
      <c r="B5811" s="6" t="s">
        <v>3622</v>
      </c>
      <c r="C5811" s="6" t="s">
        <v>87</v>
      </c>
      <c r="D5811" s="6" t="s">
        <v>108</v>
      </c>
      <c r="E5811" s="487">
        <v>123.84</v>
      </c>
      <c r="F5811" s="487">
        <v>29.15</v>
      </c>
      <c r="G5811" s="487">
        <v>94.67</v>
      </c>
      <c r="H5811" s="487">
        <v>0.01</v>
      </c>
      <c r="I5811" s="487">
        <v>0</v>
      </c>
      <c r="J5811" s="487">
        <v>0.01</v>
      </c>
    </row>
    <row r="5812" spans="1:10" x14ac:dyDescent="0.25">
      <c r="A5812" s="487">
        <v>101161</v>
      </c>
      <c r="B5812" s="6" t="s">
        <v>3623</v>
      </c>
      <c r="C5812" s="6" t="s">
        <v>87</v>
      </c>
      <c r="D5812" s="6" t="s">
        <v>108</v>
      </c>
      <c r="E5812" s="487">
        <v>245.33</v>
      </c>
      <c r="F5812" s="487">
        <v>61.26</v>
      </c>
      <c r="G5812" s="487">
        <v>184.04</v>
      </c>
      <c r="H5812" s="487">
        <v>0.02</v>
      </c>
      <c r="I5812" s="487">
        <v>0</v>
      </c>
      <c r="J5812" s="487">
        <v>0.01</v>
      </c>
    </row>
    <row r="5813" spans="1:10" x14ac:dyDescent="0.25">
      <c r="A5813" s="487">
        <v>101163</v>
      </c>
      <c r="B5813" s="6" t="s">
        <v>3624</v>
      </c>
      <c r="C5813" s="6" t="s">
        <v>87</v>
      </c>
      <c r="D5813" s="6" t="s">
        <v>108</v>
      </c>
      <c r="E5813" s="487">
        <v>685.6</v>
      </c>
      <c r="F5813" s="487">
        <v>124.77</v>
      </c>
      <c r="G5813" s="487">
        <v>560.82000000000005</v>
      </c>
      <c r="H5813" s="487">
        <v>0</v>
      </c>
      <c r="I5813" s="487">
        <v>0</v>
      </c>
      <c r="J5813" s="487">
        <v>0.01</v>
      </c>
    </row>
    <row r="5814" spans="1:10" x14ac:dyDescent="0.25">
      <c r="A5814" s="487">
        <v>101164</v>
      </c>
      <c r="B5814" s="6" t="s">
        <v>3625</v>
      </c>
      <c r="C5814" s="6" t="s">
        <v>87</v>
      </c>
      <c r="D5814" s="6" t="s">
        <v>108</v>
      </c>
      <c r="E5814" s="487">
        <v>695.53</v>
      </c>
      <c r="F5814" s="487">
        <v>125.48</v>
      </c>
      <c r="G5814" s="487">
        <v>570.03</v>
      </c>
      <c r="H5814" s="487">
        <v>0.01</v>
      </c>
      <c r="I5814" s="487">
        <v>0</v>
      </c>
      <c r="J5814" s="487">
        <v>0.01</v>
      </c>
    </row>
    <row r="5815" spans="1:10" x14ac:dyDescent="0.25">
      <c r="A5815" s="487">
        <v>96358</v>
      </c>
      <c r="B5815" s="6" t="s">
        <v>11394</v>
      </c>
      <c r="C5815" s="6" t="s">
        <v>87</v>
      </c>
      <c r="D5815" s="6" t="s">
        <v>437</v>
      </c>
      <c r="E5815" s="487">
        <v>103.92</v>
      </c>
      <c r="F5815" s="487">
        <v>14.41</v>
      </c>
      <c r="G5815" s="487">
        <v>89.51</v>
      </c>
      <c r="H5815" s="487">
        <v>0</v>
      </c>
      <c r="I5815" s="487">
        <v>0</v>
      </c>
      <c r="J5815" s="487">
        <v>0</v>
      </c>
    </row>
    <row r="5816" spans="1:10" x14ac:dyDescent="0.25">
      <c r="A5816" s="487">
        <v>96359</v>
      </c>
      <c r="B5816" s="6" t="s">
        <v>11395</v>
      </c>
      <c r="C5816" s="6" t="s">
        <v>87</v>
      </c>
      <c r="D5816" s="6" t="s">
        <v>437</v>
      </c>
      <c r="E5816" s="487">
        <v>116.86</v>
      </c>
      <c r="F5816" s="487">
        <v>16.43</v>
      </c>
      <c r="G5816" s="487">
        <v>100.43</v>
      </c>
      <c r="H5816" s="487">
        <v>0</v>
      </c>
      <c r="I5816" s="487">
        <v>0</v>
      </c>
      <c r="J5816" s="487">
        <v>0</v>
      </c>
    </row>
    <row r="5817" spans="1:10" x14ac:dyDescent="0.25">
      <c r="A5817" s="487">
        <v>96360</v>
      </c>
      <c r="B5817" s="6" t="s">
        <v>11396</v>
      </c>
      <c r="C5817" s="6" t="s">
        <v>87</v>
      </c>
      <c r="D5817" s="6" t="s">
        <v>437</v>
      </c>
      <c r="E5817" s="487">
        <v>136.29</v>
      </c>
      <c r="F5817" s="487">
        <v>16.97</v>
      </c>
      <c r="G5817" s="487">
        <v>119.32</v>
      </c>
      <c r="H5817" s="487">
        <v>0</v>
      </c>
      <c r="I5817" s="487">
        <v>0</v>
      </c>
      <c r="J5817" s="487">
        <v>0</v>
      </c>
    </row>
    <row r="5818" spans="1:10" x14ac:dyDescent="0.25">
      <c r="A5818" s="487">
        <v>96361</v>
      </c>
      <c r="B5818" s="6" t="s">
        <v>11397</v>
      </c>
      <c r="C5818" s="6" t="s">
        <v>87</v>
      </c>
      <c r="D5818" s="6" t="s">
        <v>437</v>
      </c>
      <c r="E5818" s="487">
        <v>160.93</v>
      </c>
      <c r="F5818" s="487">
        <v>20.03</v>
      </c>
      <c r="G5818" s="487">
        <v>140.9</v>
      </c>
      <c r="H5818" s="487">
        <v>0</v>
      </c>
      <c r="I5818" s="487">
        <v>0</v>
      </c>
      <c r="J5818" s="487">
        <v>0</v>
      </c>
    </row>
    <row r="5819" spans="1:10" x14ac:dyDescent="0.25">
      <c r="A5819" s="487">
        <v>96362</v>
      </c>
      <c r="B5819" s="6" t="s">
        <v>11398</v>
      </c>
      <c r="C5819" s="6" t="s">
        <v>87</v>
      </c>
      <c r="D5819" s="6" t="s">
        <v>437</v>
      </c>
      <c r="E5819" s="487">
        <v>134.29</v>
      </c>
      <c r="F5819" s="487">
        <v>16.97</v>
      </c>
      <c r="G5819" s="487">
        <v>117.32</v>
      </c>
      <c r="H5819" s="487">
        <v>0</v>
      </c>
      <c r="I5819" s="487">
        <v>0</v>
      </c>
      <c r="J5819" s="487">
        <v>0</v>
      </c>
    </row>
    <row r="5820" spans="1:10" x14ac:dyDescent="0.25">
      <c r="A5820" s="487">
        <v>96363</v>
      </c>
      <c r="B5820" s="6" t="s">
        <v>11399</v>
      </c>
      <c r="C5820" s="6" t="s">
        <v>87</v>
      </c>
      <c r="D5820" s="6" t="s">
        <v>437</v>
      </c>
      <c r="E5820" s="487">
        <v>147.84</v>
      </c>
      <c r="F5820" s="487">
        <v>19.5</v>
      </c>
      <c r="G5820" s="487">
        <v>128.34</v>
      </c>
      <c r="H5820" s="487">
        <v>0</v>
      </c>
      <c r="I5820" s="487">
        <v>0</v>
      </c>
      <c r="J5820" s="487">
        <v>0</v>
      </c>
    </row>
    <row r="5821" spans="1:10" x14ac:dyDescent="0.25">
      <c r="A5821" s="487">
        <v>96364</v>
      </c>
      <c r="B5821" s="6" t="s">
        <v>11400</v>
      </c>
      <c r="C5821" s="6" t="s">
        <v>87</v>
      </c>
      <c r="D5821" s="6" t="s">
        <v>437</v>
      </c>
      <c r="E5821" s="487">
        <v>166.66</v>
      </c>
      <c r="F5821" s="487">
        <v>19.54</v>
      </c>
      <c r="G5821" s="487">
        <v>147.12</v>
      </c>
      <c r="H5821" s="487">
        <v>0</v>
      </c>
      <c r="I5821" s="487">
        <v>0</v>
      </c>
      <c r="J5821" s="487">
        <v>0</v>
      </c>
    </row>
    <row r="5822" spans="1:10" x14ac:dyDescent="0.25">
      <c r="A5822" s="487">
        <v>96365</v>
      </c>
      <c r="B5822" s="6" t="s">
        <v>11401</v>
      </c>
      <c r="C5822" s="6" t="s">
        <v>87</v>
      </c>
      <c r="D5822" s="6" t="s">
        <v>437</v>
      </c>
      <c r="E5822" s="487">
        <v>191.93</v>
      </c>
      <c r="F5822" s="487">
        <v>23.1</v>
      </c>
      <c r="G5822" s="487">
        <v>168.83</v>
      </c>
      <c r="H5822" s="487">
        <v>0</v>
      </c>
      <c r="I5822" s="487">
        <v>0</v>
      </c>
      <c r="J5822" s="487">
        <v>0</v>
      </c>
    </row>
    <row r="5823" spans="1:10" x14ac:dyDescent="0.25">
      <c r="A5823" s="487">
        <v>96366</v>
      </c>
      <c r="B5823" s="6" t="s">
        <v>11402</v>
      </c>
      <c r="C5823" s="6" t="s">
        <v>87</v>
      </c>
      <c r="D5823" s="6" t="s">
        <v>437</v>
      </c>
      <c r="E5823" s="487">
        <v>164.65</v>
      </c>
      <c r="F5823" s="487">
        <v>19.54</v>
      </c>
      <c r="G5823" s="487">
        <v>145.11000000000001</v>
      </c>
      <c r="H5823" s="487">
        <v>0</v>
      </c>
      <c r="I5823" s="487">
        <v>0</v>
      </c>
      <c r="J5823" s="487">
        <v>0</v>
      </c>
    </row>
    <row r="5824" spans="1:10" x14ac:dyDescent="0.25">
      <c r="A5824" s="487">
        <v>96367</v>
      </c>
      <c r="B5824" s="6" t="s">
        <v>11403</v>
      </c>
      <c r="C5824" s="6" t="s">
        <v>87</v>
      </c>
      <c r="D5824" s="6" t="s">
        <v>437</v>
      </c>
      <c r="E5824" s="487">
        <v>178.8</v>
      </c>
      <c r="F5824" s="487">
        <v>22.56</v>
      </c>
      <c r="G5824" s="487">
        <v>156.24</v>
      </c>
      <c r="H5824" s="487">
        <v>0</v>
      </c>
      <c r="I5824" s="487">
        <v>0</v>
      </c>
      <c r="J5824" s="487">
        <v>0</v>
      </c>
    </row>
    <row r="5825" spans="1:10" x14ac:dyDescent="0.25">
      <c r="A5825" s="487">
        <v>96368</v>
      </c>
      <c r="B5825" s="6" t="s">
        <v>11404</v>
      </c>
      <c r="C5825" s="6" t="s">
        <v>87</v>
      </c>
      <c r="D5825" s="6" t="s">
        <v>437</v>
      </c>
      <c r="E5825" s="487">
        <v>197.04</v>
      </c>
      <c r="F5825" s="487">
        <v>22.12</v>
      </c>
      <c r="G5825" s="487">
        <v>174.92</v>
      </c>
      <c r="H5825" s="487">
        <v>0</v>
      </c>
      <c r="I5825" s="487">
        <v>0</v>
      </c>
      <c r="J5825" s="487">
        <v>0</v>
      </c>
    </row>
    <row r="5826" spans="1:10" x14ac:dyDescent="0.25">
      <c r="A5826" s="487">
        <v>96369</v>
      </c>
      <c r="B5826" s="6" t="s">
        <v>11405</v>
      </c>
      <c r="C5826" s="6" t="s">
        <v>87</v>
      </c>
      <c r="D5826" s="6" t="s">
        <v>437</v>
      </c>
      <c r="E5826" s="487">
        <v>222.9</v>
      </c>
      <c r="F5826" s="487">
        <v>26.17</v>
      </c>
      <c r="G5826" s="487">
        <v>196.73</v>
      </c>
      <c r="H5826" s="487">
        <v>0</v>
      </c>
      <c r="I5826" s="487">
        <v>0</v>
      </c>
      <c r="J5826" s="487">
        <v>0</v>
      </c>
    </row>
    <row r="5827" spans="1:10" x14ac:dyDescent="0.25">
      <c r="A5827" s="487">
        <v>96370</v>
      </c>
      <c r="B5827" s="6" t="s">
        <v>11406</v>
      </c>
      <c r="C5827" s="6" t="s">
        <v>87</v>
      </c>
      <c r="D5827" s="6" t="s">
        <v>437</v>
      </c>
      <c r="E5827" s="487">
        <v>69.41</v>
      </c>
      <c r="F5827" s="487">
        <v>9.48</v>
      </c>
      <c r="G5827" s="487">
        <v>59.93</v>
      </c>
      <c r="H5827" s="487">
        <v>0</v>
      </c>
      <c r="I5827" s="487">
        <v>0</v>
      </c>
      <c r="J5827" s="487">
        <v>0</v>
      </c>
    </row>
    <row r="5828" spans="1:10" x14ac:dyDescent="0.25">
      <c r="A5828" s="487">
        <v>96371</v>
      </c>
      <c r="B5828" s="6" t="s">
        <v>11407</v>
      </c>
      <c r="C5828" s="6" t="s">
        <v>87</v>
      </c>
      <c r="D5828" s="6" t="s">
        <v>437</v>
      </c>
      <c r="E5828" s="487">
        <v>81.7</v>
      </c>
      <c r="F5828" s="487">
        <v>10.98</v>
      </c>
      <c r="G5828" s="487">
        <v>70.72</v>
      </c>
      <c r="H5828" s="487">
        <v>0</v>
      </c>
      <c r="I5828" s="487">
        <v>0</v>
      </c>
      <c r="J5828" s="487">
        <v>0</v>
      </c>
    </row>
    <row r="5829" spans="1:10" x14ac:dyDescent="0.25">
      <c r="A5829" s="487">
        <v>96373</v>
      </c>
      <c r="B5829" s="6" t="s">
        <v>11408</v>
      </c>
      <c r="C5829" s="6" t="s">
        <v>79</v>
      </c>
      <c r="D5829" s="6" t="s">
        <v>437</v>
      </c>
      <c r="E5829" s="487">
        <v>13.01</v>
      </c>
      <c r="F5829" s="487">
        <v>1.81</v>
      </c>
      <c r="G5829" s="487">
        <v>11.2</v>
      </c>
      <c r="H5829" s="487">
        <v>0</v>
      </c>
      <c r="I5829" s="487">
        <v>0</v>
      </c>
      <c r="J5829" s="487">
        <v>0</v>
      </c>
    </row>
    <row r="5830" spans="1:10" x14ac:dyDescent="0.25">
      <c r="A5830" s="487">
        <v>96374</v>
      </c>
      <c r="B5830" s="6" t="s">
        <v>11409</v>
      </c>
      <c r="C5830" s="6" t="s">
        <v>79</v>
      </c>
      <c r="D5830" s="6" t="s">
        <v>437</v>
      </c>
      <c r="E5830" s="487">
        <v>19.84</v>
      </c>
      <c r="F5830" s="487">
        <v>2.2400000000000002</v>
      </c>
      <c r="G5830" s="487">
        <v>17.600000000000001</v>
      </c>
      <c r="H5830" s="487">
        <v>0</v>
      </c>
      <c r="I5830" s="487">
        <v>0</v>
      </c>
      <c r="J5830" s="487">
        <v>0</v>
      </c>
    </row>
    <row r="5831" spans="1:10" x14ac:dyDescent="0.25">
      <c r="A5831" s="487">
        <v>102235</v>
      </c>
      <c r="B5831" s="6" t="s">
        <v>11410</v>
      </c>
      <c r="C5831" s="6" t="s">
        <v>87</v>
      </c>
      <c r="D5831" s="6" t="s">
        <v>108</v>
      </c>
      <c r="E5831" s="487">
        <v>366.48</v>
      </c>
      <c r="F5831" s="487">
        <v>57.9</v>
      </c>
      <c r="G5831" s="487">
        <v>308.37</v>
      </c>
      <c r="H5831" s="487">
        <v>0.1</v>
      </c>
      <c r="I5831" s="487">
        <v>0</v>
      </c>
      <c r="J5831" s="487">
        <v>0.11</v>
      </c>
    </row>
    <row r="5832" spans="1:10" x14ac:dyDescent="0.25">
      <c r="A5832" s="487">
        <v>102253</v>
      </c>
      <c r="B5832" s="6" t="s">
        <v>3626</v>
      </c>
      <c r="C5832" s="6" t="s">
        <v>87</v>
      </c>
      <c r="D5832" s="6" t="s">
        <v>108</v>
      </c>
      <c r="E5832" s="487">
        <v>756.14</v>
      </c>
      <c r="F5832" s="487">
        <v>78.290000000000006</v>
      </c>
      <c r="G5832" s="487">
        <v>677.6</v>
      </c>
      <c r="H5832" s="487">
        <v>0.15</v>
      </c>
      <c r="I5832" s="487">
        <v>0</v>
      </c>
      <c r="J5832" s="487">
        <v>0.1</v>
      </c>
    </row>
    <row r="5833" spans="1:10" x14ac:dyDescent="0.25">
      <c r="A5833" s="487">
        <v>102254</v>
      </c>
      <c r="B5833" s="6" t="s">
        <v>3627</v>
      </c>
      <c r="C5833" s="6" t="s">
        <v>87</v>
      </c>
      <c r="D5833" s="6" t="s">
        <v>108</v>
      </c>
      <c r="E5833" s="487">
        <v>721.55</v>
      </c>
      <c r="F5833" s="487">
        <v>78.290000000000006</v>
      </c>
      <c r="G5833" s="487">
        <v>643.01</v>
      </c>
      <c r="H5833" s="487">
        <v>0.15</v>
      </c>
      <c r="I5833" s="487">
        <v>0</v>
      </c>
      <c r="J5833" s="487">
        <v>0.1</v>
      </c>
    </row>
    <row r="5834" spans="1:10" x14ac:dyDescent="0.25">
      <c r="A5834" s="487">
        <v>102255</v>
      </c>
      <c r="B5834" s="6" t="s">
        <v>3628</v>
      </c>
      <c r="C5834" s="6" t="s">
        <v>87</v>
      </c>
      <c r="D5834" s="6" t="s">
        <v>108</v>
      </c>
      <c r="E5834" s="487">
        <v>790.61</v>
      </c>
      <c r="F5834" s="487">
        <v>151.31</v>
      </c>
      <c r="G5834" s="487">
        <v>638.82000000000005</v>
      </c>
      <c r="H5834" s="487">
        <v>0.32</v>
      </c>
      <c r="I5834" s="487">
        <v>0</v>
      </c>
      <c r="J5834" s="487">
        <v>0.16</v>
      </c>
    </row>
    <row r="5835" spans="1:10" x14ac:dyDescent="0.25">
      <c r="A5835" s="487">
        <v>102256</v>
      </c>
      <c r="B5835" s="6" t="s">
        <v>3629</v>
      </c>
      <c r="C5835" s="6" t="s">
        <v>87</v>
      </c>
      <c r="D5835" s="6" t="s">
        <v>108</v>
      </c>
      <c r="E5835" s="487">
        <v>757.67</v>
      </c>
      <c r="F5835" s="487">
        <v>151.31</v>
      </c>
      <c r="G5835" s="487">
        <v>605.88</v>
      </c>
      <c r="H5835" s="487">
        <v>0.32</v>
      </c>
      <c r="I5835" s="487">
        <v>0</v>
      </c>
      <c r="J5835" s="487">
        <v>0.16</v>
      </c>
    </row>
    <row r="5836" spans="1:10" x14ac:dyDescent="0.25">
      <c r="A5836" s="487">
        <v>102257</v>
      </c>
      <c r="B5836" s="6" t="s">
        <v>3630</v>
      </c>
      <c r="C5836" s="6" t="s">
        <v>87</v>
      </c>
      <c r="D5836" s="6" t="s">
        <v>437</v>
      </c>
      <c r="E5836" s="487">
        <v>332.09</v>
      </c>
      <c r="F5836" s="487">
        <v>70.510000000000005</v>
      </c>
      <c r="G5836" s="487">
        <v>261.39999999999998</v>
      </c>
      <c r="H5836" s="487">
        <v>0.14000000000000001</v>
      </c>
      <c r="I5836" s="487">
        <v>0</v>
      </c>
      <c r="J5836" s="487">
        <v>0.04</v>
      </c>
    </row>
    <row r="5837" spans="1:10" x14ac:dyDescent="0.25">
      <c r="A5837" s="487">
        <v>102258</v>
      </c>
      <c r="B5837" s="6" t="s">
        <v>3631</v>
      </c>
      <c r="C5837" s="6" t="s">
        <v>87</v>
      </c>
      <c r="D5837" s="6" t="s">
        <v>437</v>
      </c>
      <c r="E5837" s="487">
        <v>378.81</v>
      </c>
      <c r="F5837" s="487">
        <v>137.47999999999999</v>
      </c>
      <c r="G5837" s="487">
        <v>240.98</v>
      </c>
      <c r="H5837" s="487">
        <v>0.28000000000000003</v>
      </c>
      <c r="I5837" s="487">
        <v>0</v>
      </c>
      <c r="J5837" s="487">
        <v>7.0000000000000007E-2</v>
      </c>
    </row>
    <row r="5838" spans="1:10" x14ac:dyDescent="0.25">
      <c r="A5838" s="487">
        <v>104718</v>
      </c>
      <c r="B5838" s="6" t="s">
        <v>11411</v>
      </c>
      <c r="C5838" s="6" t="s">
        <v>87</v>
      </c>
      <c r="D5838" s="6" t="s">
        <v>437</v>
      </c>
      <c r="E5838" s="487">
        <v>139.93</v>
      </c>
      <c r="F5838" s="487">
        <v>20.82</v>
      </c>
      <c r="G5838" s="487">
        <v>119.11</v>
      </c>
      <c r="H5838" s="487">
        <v>0</v>
      </c>
      <c r="I5838" s="487">
        <v>0</v>
      </c>
      <c r="J5838" s="487">
        <v>0</v>
      </c>
    </row>
    <row r="5839" spans="1:10" x14ac:dyDescent="0.25">
      <c r="A5839" s="487">
        <v>104719</v>
      </c>
      <c r="B5839" s="6" t="s">
        <v>11412</v>
      </c>
      <c r="C5839" s="6" t="s">
        <v>87</v>
      </c>
      <c r="D5839" s="6" t="s">
        <v>437</v>
      </c>
      <c r="E5839" s="487">
        <v>203.97</v>
      </c>
      <c r="F5839" s="487">
        <v>26.44</v>
      </c>
      <c r="G5839" s="487">
        <v>177.53</v>
      </c>
      <c r="H5839" s="487">
        <v>0</v>
      </c>
      <c r="I5839" s="487">
        <v>0</v>
      </c>
      <c r="J5839" s="487">
        <v>0</v>
      </c>
    </row>
    <row r="5840" spans="1:10" x14ac:dyDescent="0.25">
      <c r="A5840" s="487">
        <v>104720</v>
      </c>
      <c r="B5840" s="6" t="s">
        <v>11413</v>
      </c>
      <c r="C5840" s="6" t="s">
        <v>87</v>
      </c>
      <c r="D5840" s="6" t="s">
        <v>437</v>
      </c>
      <c r="E5840" s="487">
        <v>172.13</v>
      </c>
      <c r="F5840" s="487">
        <v>24.88</v>
      </c>
      <c r="G5840" s="487">
        <v>147.25</v>
      </c>
      <c r="H5840" s="487">
        <v>0</v>
      </c>
      <c r="I5840" s="487">
        <v>0</v>
      </c>
      <c r="J5840" s="487">
        <v>0</v>
      </c>
    </row>
    <row r="5841" spans="1:10" x14ac:dyDescent="0.25">
      <c r="A5841" s="487">
        <v>104721</v>
      </c>
      <c r="B5841" s="6" t="s">
        <v>11414</v>
      </c>
      <c r="C5841" s="6" t="s">
        <v>87</v>
      </c>
      <c r="D5841" s="6" t="s">
        <v>437</v>
      </c>
      <c r="E5841" s="487">
        <v>236.17</v>
      </c>
      <c r="F5841" s="487">
        <v>30.5</v>
      </c>
      <c r="G5841" s="487">
        <v>205.67</v>
      </c>
      <c r="H5841" s="487">
        <v>0</v>
      </c>
      <c r="I5841" s="487">
        <v>0</v>
      </c>
      <c r="J5841" s="487">
        <v>0</v>
      </c>
    </row>
    <row r="5842" spans="1:10" x14ac:dyDescent="0.25">
      <c r="A5842" s="487">
        <v>104722</v>
      </c>
      <c r="B5842" s="6" t="s">
        <v>11415</v>
      </c>
      <c r="C5842" s="6" t="s">
        <v>87</v>
      </c>
      <c r="D5842" s="6" t="s">
        <v>437</v>
      </c>
      <c r="E5842" s="487">
        <v>204.31</v>
      </c>
      <c r="F5842" s="487">
        <v>28.95</v>
      </c>
      <c r="G5842" s="487">
        <v>175.36</v>
      </c>
      <c r="H5842" s="487">
        <v>0</v>
      </c>
      <c r="I5842" s="487">
        <v>0</v>
      </c>
      <c r="J5842" s="487">
        <v>0</v>
      </c>
    </row>
    <row r="5843" spans="1:10" x14ac:dyDescent="0.25">
      <c r="A5843" s="487">
        <v>104723</v>
      </c>
      <c r="B5843" s="6" t="s">
        <v>11416</v>
      </c>
      <c r="C5843" s="6" t="s">
        <v>87</v>
      </c>
      <c r="D5843" s="6" t="s">
        <v>437</v>
      </c>
      <c r="E5843" s="487">
        <v>268.35000000000002</v>
      </c>
      <c r="F5843" s="487">
        <v>34.56</v>
      </c>
      <c r="G5843" s="487">
        <v>233.79</v>
      </c>
      <c r="H5843" s="487">
        <v>0</v>
      </c>
      <c r="I5843" s="487">
        <v>0</v>
      </c>
      <c r="J5843" s="487">
        <v>0</v>
      </c>
    </row>
    <row r="5844" spans="1:10" x14ac:dyDescent="0.25">
      <c r="A5844" s="487">
        <v>104724</v>
      </c>
      <c r="B5844" s="6" t="s">
        <v>11417</v>
      </c>
      <c r="C5844" s="6" t="s">
        <v>87</v>
      </c>
      <c r="D5844" s="6" t="s">
        <v>437</v>
      </c>
      <c r="E5844" s="487">
        <v>103.56</v>
      </c>
      <c r="F5844" s="487">
        <v>14.37</v>
      </c>
      <c r="G5844" s="487">
        <v>89.19</v>
      </c>
      <c r="H5844" s="487">
        <v>0</v>
      </c>
      <c r="I5844" s="487">
        <v>0</v>
      </c>
      <c r="J5844" s="487">
        <v>0</v>
      </c>
    </row>
    <row r="5845" spans="1:10" x14ac:dyDescent="0.25">
      <c r="A5845" s="487">
        <v>101154</v>
      </c>
      <c r="B5845" s="6" t="s">
        <v>3632</v>
      </c>
      <c r="C5845" s="6" t="s">
        <v>87</v>
      </c>
      <c r="D5845" s="6" t="s">
        <v>108</v>
      </c>
      <c r="E5845" s="487">
        <v>131.09</v>
      </c>
      <c r="F5845" s="487">
        <v>25.3</v>
      </c>
      <c r="G5845" s="487">
        <v>105.77</v>
      </c>
      <c r="H5845" s="487">
        <v>0.01</v>
      </c>
      <c r="I5845" s="487">
        <v>0</v>
      </c>
      <c r="J5845" s="487">
        <v>0.01</v>
      </c>
    </row>
    <row r="5846" spans="1:10" x14ac:dyDescent="0.25">
      <c r="A5846" s="487">
        <v>101155</v>
      </c>
      <c r="B5846" s="6" t="s">
        <v>3633</v>
      </c>
      <c r="C5846" s="6" t="s">
        <v>87</v>
      </c>
      <c r="D5846" s="6" t="s">
        <v>108</v>
      </c>
      <c r="E5846" s="487">
        <v>184.71</v>
      </c>
      <c r="F5846" s="487">
        <v>33.31</v>
      </c>
      <c r="G5846" s="487">
        <v>151.38</v>
      </c>
      <c r="H5846" s="487">
        <v>0.01</v>
      </c>
      <c r="I5846" s="487">
        <v>0</v>
      </c>
      <c r="J5846" s="487">
        <v>0.01</v>
      </c>
    </row>
    <row r="5847" spans="1:10" x14ac:dyDescent="0.25">
      <c r="A5847" s="487">
        <v>101156</v>
      </c>
      <c r="B5847" s="6" t="s">
        <v>3634</v>
      </c>
      <c r="C5847" s="6" t="s">
        <v>87</v>
      </c>
      <c r="D5847" s="6" t="s">
        <v>108</v>
      </c>
      <c r="E5847" s="487">
        <v>271.77</v>
      </c>
      <c r="F5847" s="487">
        <v>44.98</v>
      </c>
      <c r="G5847" s="487">
        <v>226.77</v>
      </c>
      <c r="H5847" s="487">
        <v>0.01</v>
      </c>
      <c r="I5847" s="487">
        <v>0</v>
      </c>
      <c r="J5847" s="487">
        <v>0.01</v>
      </c>
    </row>
    <row r="5848" spans="1:10" x14ac:dyDescent="0.25">
      <c r="A5848" s="487">
        <v>101814</v>
      </c>
      <c r="B5848" s="6" t="s">
        <v>3635</v>
      </c>
      <c r="C5848" s="6" t="s">
        <v>87</v>
      </c>
      <c r="D5848" s="6" t="s">
        <v>108</v>
      </c>
      <c r="E5848" s="487">
        <v>43.83</v>
      </c>
      <c r="F5848" s="487">
        <v>23.22</v>
      </c>
      <c r="G5848" s="487">
        <v>20.350000000000001</v>
      </c>
      <c r="H5848" s="487">
        <v>0.26</v>
      </c>
      <c r="I5848" s="487">
        <v>0</v>
      </c>
      <c r="J5848" s="487">
        <v>0</v>
      </c>
    </row>
    <row r="5849" spans="1:10" x14ac:dyDescent="0.25">
      <c r="A5849" s="487">
        <v>101816</v>
      </c>
      <c r="B5849" s="6" t="s">
        <v>3636</v>
      </c>
      <c r="C5849" s="6" t="s">
        <v>87</v>
      </c>
      <c r="D5849" s="6" t="s">
        <v>108</v>
      </c>
      <c r="E5849" s="487">
        <v>70.72</v>
      </c>
      <c r="F5849" s="487">
        <v>29.98</v>
      </c>
      <c r="G5849" s="487">
        <v>40.369999999999997</v>
      </c>
      <c r="H5849" s="487">
        <v>0.34</v>
      </c>
      <c r="I5849" s="487">
        <v>0</v>
      </c>
      <c r="J5849" s="487">
        <v>0.03</v>
      </c>
    </row>
    <row r="5850" spans="1:10" x14ac:dyDescent="0.25">
      <c r="A5850" s="487">
        <v>101817</v>
      </c>
      <c r="B5850" s="6" t="s">
        <v>3637</v>
      </c>
      <c r="C5850" s="6" t="s">
        <v>87</v>
      </c>
      <c r="D5850" s="6" t="s">
        <v>108</v>
      </c>
      <c r="E5850" s="487">
        <v>48.93</v>
      </c>
      <c r="F5850" s="487">
        <v>28.26</v>
      </c>
      <c r="G5850" s="487">
        <v>20.350000000000001</v>
      </c>
      <c r="H5850" s="487">
        <v>0.32</v>
      </c>
      <c r="I5850" s="487">
        <v>0</v>
      </c>
      <c r="J5850" s="487">
        <v>0</v>
      </c>
    </row>
    <row r="5851" spans="1:10" x14ac:dyDescent="0.25">
      <c r="A5851" s="487">
        <v>101819</v>
      </c>
      <c r="B5851" s="6" t="s">
        <v>3638</v>
      </c>
      <c r="C5851" s="6" t="s">
        <v>87</v>
      </c>
      <c r="D5851" s="6" t="s">
        <v>108</v>
      </c>
      <c r="E5851" s="487">
        <v>63.83</v>
      </c>
      <c r="F5851" s="487">
        <v>33.24</v>
      </c>
      <c r="G5851" s="487">
        <v>30.21</v>
      </c>
      <c r="H5851" s="487">
        <v>0.37</v>
      </c>
      <c r="I5851" s="487">
        <v>0</v>
      </c>
      <c r="J5851" s="487">
        <v>0.01</v>
      </c>
    </row>
    <row r="5852" spans="1:10" x14ac:dyDescent="0.25">
      <c r="A5852" s="487">
        <v>101820</v>
      </c>
      <c r="B5852" s="6" t="s">
        <v>3639</v>
      </c>
      <c r="C5852" s="6" t="s">
        <v>87</v>
      </c>
      <c r="D5852" s="6" t="s">
        <v>108</v>
      </c>
      <c r="E5852" s="487">
        <v>41.31</v>
      </c>
      <c r="F5852" s="487">
        <v>27.22</v>
      </c>
      <c r="G5852" s="487">
        <v>13.93</v>
      </c>
      <c r="H5852" s="487">
        <v>0.16</v>
      </c>
      <c r="I5852" s="487">
        <v>0</v>
      </c>
      <c r="J5852" s="487">
        <v>0</v>
      </c>
    </row>
    <row r="5853" spans="1:10" x14ac:dyDescent="0.25">
      <c r="A5853" s="487">
        <v>101822</v>
      </c>
      <c r="B5853" s="6" t="s">
        <v>3640</v>
      </c>
      <c r="C5853" s="6" t="s">
        <v>62</v>
      </c>
      <c r="D5853" s="6" t="s">
        <v>108</v>
      </c>
      <c r="E5853" s="487">
        <v>127.34</v>
      </c>
      <c r="F5853" s="487">
        <v>97.73</v>
      </c>
      <c r="G5853" s="487">
        <v>28.17</v>
      </c>
      <c r="H5853" s="487">
        <v>1.44</v>
      </c>
      <c r="I5853" s="487">
        <v>0</v>
      </c>
      <c r="J5853" s="487">
        <v>0</v>
      </c>
    </row>
    <row r="5854" spans="1:10" x14ac:dyDescent="0.25">
      <c r="A5854" s="487">
        <v>101823</v>
      </c>
      <c r="B5854" s="6" t="s">
        <v>3641</v>
      </c>
      <c r="C5854" s="6" t="s">
        <v>62</v>
      </c>
      <c r="D5854" s="6" t="s">
        <v>108</v>
      </c>
      <c r="E5854" s="487">
        <v>166.36</v>
      </c>
      <c r="F5854" s="487">
        <v>97.71</v>
      </c>
      <c r="G5854" s="487">
        <v>67.209999999999994</v>
      </c>
      <c r="H5854" s="487">
        <v>1.44</v>
      </c>
      <c r="I5854" s="487">
        <v>0</v>
      </c>
      <c r="J5854" s="487">
        <v>0</v>
      </c>
    </row>
    <row r="5855" spans="1:10" x14ac:dyDescent="0.25">
      <c r="A5855" s="487">
        <v>101824</v>
      </c>
      <c r="B5855" s="6" t="s">
        <v>3642</v>
      </c>
      <c r="C5855" s="6" t="s">
        <v>62</v>
      </c>
      <c r="D5855" s="6" t="s">
        <v>108</v>
      </c>
      <c r="E5855" s="487">
        <v>202.68</v>
      </c>
      <c r="F5855" s="487">
        <v>97.68</v>
      </c>
      <c r="G5855" s="487">
        <v>103.56</v>
      </c>
      <c r="H5855" s="487">
        <v>1.44</v>
      </c>
      <c r="I5855" s="487">
        <v>0</v>
      </c>
      <c r="J5855" s="487">
        <v>0</v>
      </c>
    </row>
    <row r="5856" spans="1:10" x14ac:dyDescent="0.25">
      <c r="A5856" s="487">
        <v>101825</v>
      </c>
      <c r="B5856" s="6" t="s">
        <v>3643</v>
      </c>
      <c r="C5856" s="6" t="s">
        <v>62</v>
      </c>
      <c r="D5856" s="6" t="s">
        <v>108</v>
      </c>
      <c r="E5856" s="487">
        <v>238.03</v>
      </c>
      <c r="F5856" s="487">
        <v>97.67</v>
      </c>
      <c r="G5856" s="487">
        <v>138.91999999999999</v>
      </c>
      <c r="H5856" s="487">
        <v>1.44</v>
      </c>
      <c r="I5856" s="487">
        <v>0</v>
      </c>
      <c r="J5856" s="487">
        <v>0</v>
      </c>
    </row>
    <row r="5857" spans="1:10" x14ac:dyDescent="0.25">
      <c r="A5857" s="487">
        <v>101826</v>
      </c>
      <c r="B5857" s="6" t="s">
        <v>3644</v>
      </c>
      <c r="C5857" s="6" t="s">
        <v>62</v>
      </c>
      <c r="D5857" s="6" t="s">
        <v>108</v>
      </c>
      <c r="E5857" s="487">
        <v>272.92</v>
      </c>
      <c r="F5857" s="487">
        <v>97.67</v>
      </c>
      <c r="G5857" s="487">
        <v>173.81</v>
      </c>
      <c r="H5857" s="487">
        <v>1.44</v>
      </c>
      <c r="I5857" s="487">
        <v>0</v>
      </c>
      <c r="J5857" s="487">
        <v>0</v>
      </c>
    </row>
    <row r="5858" spans="1:10" x14ac:dyDescent="0.25">
      <c r="A5858" s="487">
        <v>101827</v>
      </c>
      <c r="B5858" s="6" t="s">
        <v>3645</v>
      </c>
      <c r="C5858" s="6" t="s">
        <v>62</v>
      </c>
      <c r="D5858" s="6" t="s">
        <v>108</v>
      </c>
      <c r="E5858" s="487">
        <v>186.86</v>
      </c>
      <c r="F5858" s="487">
        <v>97.7</v>
      </c>
      <c r="G5858" s="487">
        <v>87.72</v>
      </c>
      <c r="H5858" s="487">
        <v>1.44</v>
      </c>
      <c r="I5858" s="487">
        <v>0</v>
      </c>
      <c r="J5858" s="487">
        <v>0</v>
      </c>
    </row>
    <row r="5859" spans="1:10" x14ac:dyDescent="0.25">
      <c r="A5859" s="487">
        <v>101828</v>
      </c>
      <c r="B5859" s="6" t="s">
        <v>3646</v>
      </c>
      <c r="C5859" s="6" t="s">
        <v>62</v>
      </c>
      <c r="D5859" s="6" t="s">
        <v>108</v>
      </c>
      <c r="E5859" s="487">
        <v>176.94</v>
      </c>
      <c r="F5859" s="487">
        <v>97.7</v>
      </c>
      <c r="G5859" s="487">
        <v>77.8</v>
      </c>
      <c r="H5859" s="487">
        <v>1.44</v>
      </c>
      <c r="I5859" s="487">
        <v>0</v>
      </c>
      <c r="J5859" s="487">
        <v>0</v>
      </c>
    </row>
    <row r="5860" spans="1:10" x14ac:dyDescent="0.25">
      <c r="A5860" s="487">
        <v>101829</v>
      </c>
      <c r="B5860" s="6" t="s">
        <v>3647</v>
      </c>
      <c r="C5860" s="6" t="s">
        <v>62</v>
      </c>
      <c r="D5860" s="6" t="s">
        <v>108</v>
      </c>
      <c r="E5860" s="487">
        <v>259.82</v>
      </c>
      <c r="F5860" s="487">
        <v>97.67</v>
      </c>
      <c r="G5860" s="487">
        <v>160.71</v>
      </c>
      <c r="H5860" s="487">
        <v>1.44</v>
      </c>
      <c r="I5860" s="487">
        <v>0</v>
      </c>
      <c r="J5860" s="487">
        <v>0</v>
      </c>
    </row>
    <row r="5861" spans="1:10" x14ac:dyDescent="0.25">
      <c r="A5861" s="487">
        <v>101830</v>
      </c>
      <c r="B5861" s="6" t="s">
        <v>3648</v>
      </c>
      <c r="C5861" s="6" t="s">
        <v>62</v>
      </c>
      <c r="D5861" s="6" t="s">
        <v>108</v>
      </c>
      <c r="E5861" s="487">
        <v>293.98</v>
      </c>
      <c r="F5861" s="487">
        <v>97.66</v>
      </c>
      <c r="G5861" s="487">
        <v>194.88</v>
      </c>
      <c r="H5861" s="487">
        <v>1.44</v>
      </c>
      <c r="I5861" s="487">
        <v>0</v>
      </c>
      <c r="J5861" s="487">
        <v>0</v>
      </c>
    </row>
    <row r="5862" spans="1:10" x14ac:dyDescent="0.25">
      <c r="A5862" s="487">
        <v>101831</v>
      </c>
      <c r="B5862" s="6" t="s">
        <v>3649</v>
      </c>
      <c r="C5862" s="6" t="s">
        <v>62</v>
      </c>
      <c r="D5862" s="6" t="s">
        <v>108</v>
      </c>
      <c r="E5862" s="487">
        <v>327.68</v>
      </c>
      <c r="F5862" s="487">
        <v>97.66</v>
      </c>
      <c r="G5862" s="487">
        <v>228.58</v>
      </c>
      <c r="H5862" s="487">
        <v>1.44</v>
      </c>
      <c r="I5862" s="487">
        <v>0</v>
      </c>
      <c r="J5862" s="487">
        <v>0</v>
      </c>
    </row>
    <row r="5863" spans="1:10" x14ac:dyDescent="0.25">
      <c r="A5863" s="487">
        <v>101832</v>
      </c>
      <c r="B5863" s="6" t="s">
        <v>3650</v>
      </c>
      <c r="C5863" s="6" t="s">
        <v>62</v>
      </c>
      <c r="D5863" s="6" t="s">
        <v>108</v>
      </c>
      <c r="E5863" s="487">
        <v>250.3</v>
      </c>
      <c r="F5863" s="487">
        <v>97.67</v>
      </c>
      <c r="G5863" s="487">
        <v>151.19</v>
      </c>
      <c r="H5863" s="487">
        <v>1.44</v>
      </c>
      <c r="I5863" s="487">
        <v>0</v>
      </c>
      <c r="J5863" s="487">
        <v>0</v>
      </c>
    </row>
    <row r="5864" spans="1:10" x14ac:dyDescent="0.25">
      <c r="A5864" s="487">
        <v>101833</v>
      </c>
      <c r="B5864" s="6" t="s">
        <v>3651</v>
      </c>
      <c r="C5864" s="6" t="s">
        <v>62</v>
      </c>
      <c r="D5864" s="6" t="s">
        <v>108</v>
      </c>
      <c r="E5864" s="487">
        <v>284.64999999999998</v>
      </c>
      <c r="F5864" s="487">
        <v>97.67</v>
      </c>
      <c r="G5864" s="487">
        <v>185.54</v>
      </c>
      <c r="H5864" s="487">
        <v>1.44</v>
      </c>
      <c r="I5864" s="487">
        <v>0</v>
      </c>
      <c r="J5864" s="487">
        <v>0</v>
      </c>
    </row>
    <row r="5865" spans="1:10" x14ac:dyDescent="0.25">
      <c r="A5865" s="487">
        <v>101834</v>
      </c>
      <c r="B5865" s="6" t="s">
        <v>3652</v>
      </c>
      <c r="C5865" s="6" t="s">
        <v>62</v>
      </c>
      <c r="D5865" s="6" t="s">
        <v>108</v>
      </c>
      <c r="E5865" s="487">
        <v>318.55</v>
      </c>
      <c r="F5865" s="487">
        <v>97.66</v>
      </c>
      <c r="G5865" s="487">
        <v>219.45</v>
      </c>
      <c r="H5865" s="487">
        <v>1.44</v>
      </c>
      <c r="I5865" s="487">
        <v>0</v>
      </c>
      <c r="J5865" s="487">
        <v>0</v>
      </c>
    </row>
    <row r="5866" spans="1:10" x14ac:dyDescent="0.25">
      <c r="A5866" s="487">
        <v>101835</v>
      </c>
      <c r="B5866" s="6" t="s">
        <v>3653</v>
      </c>
      <c r="C5866" s="6" t="s">
        <v>62</v>
      </c>
      <c r="D5866" s="6" t="s">
        <v>437</v>
      </c>
      <c r="E5866" s="487">
        <v>243.78</v>
      </c>
      <c r="F5866" s="487">
        <v>99.67</v>
      </c>
      <c r="G5866" s="487">
        <v>139.83000000000001</v>
      </c>
      <c r="H5866" s="487">
        <v>3.94</v>
      </c>
      <c r="I5866" s="487">
        <v>0</v>
      </c>
      <c r="J5866" s="487">
        <v>0.34</v>
      </c>
    </row>
    <row r="5867" spans="1:10" x14ac:dyDescent="0.25">
      <c r="A5867" s="487">
        <v>101836</v>
      </c>
      <c r="B5867" s="6" t="s">
        <v>3654</v>
      </c>
      <c r="C5867" s="6" t="s">
        <v>62</v>
      </c>
      <c r="D5867" s="6" t="s">
        <v>108</v>
      </c>
      <c r="E5867" s="487">
        <v>27.06</v>
      </c>
      <c r="F5867" s="487">
        <v>9.44</v>
      </c>
      <c r="G5867" s="487">
        <v>4.83</v>
      </c>
      <c r="H5867" s="487">
        <v>12.79</v>
      </c>
      <c r="I5867" s="487">
        <v>0</v>
      </c>
      <c r="J5867" s="487">
        <v>0</v>
      </c>
    </row>
    <row r="5868" spans="1:10" x14ac:dyDescent="0.25">
      <c r="A5868" s="487">
        <v>101837</v>
      </c>
      <c r="B5868" s="6" t="s">
        <v>3655</v>
      </c>
      <c r="C5868" s="6" t="s">
        <v>62</v>
      </c>
      <c r="D5868" s="6" t="s">
        <v>108</v>
      </c>
      <c r="E5868" s="487">
        <v>66.08</v>
      </c>
      <c r="F5868" s="487">
        <v>9.3800000000000008</v>
      </c>
      <c r="G5868" s="487">
        <v>44</v>
      </c>
      <c r="H5868" s="487">
        <v>12.7</v>
      </c>
      <c r="I5868" s="487">
        <v>0</v>
      </c>
      <c r="J5868" s="487">
        <v>0</v>
      </c>
    </row>
    <row r="5869" spans="1:10" x14ac:dyDescent="0.25">
      <c r="A5869" s="487">
        <v>101838</v>
      </c>
      <c r="B5869" s="6" t="s">
        <v>3656</v>
      </c>
      <c r="C5869" s="6" t="s">
        <v>62</v>
      </c>
      <c r="D5869" s="6" t="s">
        <v>108</v>
      </c>
      <c r="E5869" s="487">
        <v>102.4</v>
      </c>
      <c r="F5869" s="487">
        <v>9.3699999999999992</v>
      </c>
      <c r="G5869" s="487">
        <v>80.349999999999994</v>
      </c>
      <c r="H5869" s="487">
        <v>12.68</v>
      </c>
      <c r="I5869" s="487">
        <v>0</v>
      </c>
      <c r="J5869" s="487">
        <v>0</v>
      </c>
    </row>
    <row r="5870" spans="1:10" x14ac:dyDescent="0.25">
      <c r="A5870" s="487">
        <v>101839</v>
      </c>
      <c r="B5870" s="6" t="s">
        <v>3657</v>
      </c>
      <c r="C5870" s="6" t="s">
        <v>62</v>
      </c>
      <c r="D5870" s="6" t="s">
        <v>108</v>
      </c>
      <c r="E5870" s="487">
        <v>137.75</v>
      </c>
      <c r="F5870" s="487">
        <v>9.36</v>
      </c>
      <c r="G5870" s="487">
        <v>115.72</v>
      </c>
      <c r="H5870" s="487">
        <v>12.67</v>
      </c>
      <c r="I5870" s="487">
        <v>0</v>
      </c>
      <c r="J5870" s="487">
        <v>0</v>
      </c>
    </row>
    <row r="5871" spans="1:10" x14ac:dyDescent="0.25">
      <c r="A5871" s="487">
        <v>101840</v>
      </c>
      <c r="B5871" s="6" t="s">
        <v>3658</v>
      </c>
      <c r="C5871" s="6" t="s">
        <v>62</v>
      </c>
      <c r="D5871" s="6" t="s">
        <v>108</v>
      </c>
      <c r="E5871" s="487">
        <v>225.23</v>
      </c>
      <c r="F5871" s="487">
        <v>33.58</v>
      </c>
      <c r="G5871" s="487">
        <v>153.9</v>
      </c>
      <c r="H5871" s="487">
        <v>37.75</v>
      </c>
      <c r="I5871" s="487">
        <v>0</v>
      </c>
      <c r="J5871" s="487">
        <v>0</v>
      </c>
    </row>
    <row r="5872" spans="1:10" x14ac:dyDescent="0.25">
      <c r="A5872" s="487">
        <v>101841</v>
      </c>
      <c r="B5872" s="6" t="s">
        <v>3659</v>
      </c>
      <c r="C5872" s="6" t="s">
        <v>62</v>
      </c>
      <c r="D5872" s="6" t="s">
        <v>108</v>
      </c>
      <c r="E5872" s="487">
        <v>86.58</v>
      </c>
      <c r="F5872" s="487">
        <v>9.3699999999999992</v>
      </c>
      <c r="G5872" s="487">
        <v>64.53</v>
      </c>
      <c r="H5872" s="487">
        <v>12.68</v>
      </c>
      <c r="I5872" s="487">
        <v>0</v>
      </c>
      <c r="J5872" s="487">
        <v>0</v>
      </c>
    </row>
    <row r="5873" spans="1:10" x14ac:dyDescent="0.25">
      <c r="A5873" s="487">
        <v>101842</v>
      </c>
      <c r="B5873" s="6" t="s">
        <v>3660</v>
      </c>
      <c r="C5873" s="6" t="s">
        <v>62</v>
      </c>
      <c r="D5873" s="6" t="s">
        <v>108</v>
      </c>
      <c r="E5873" s="487">
        <v>76.66</v>
      </c>
      <c r="F5873" s="487">
        <v>9.3800000000000008</v>
      </c>
      <c r="G5873" s="487">
        <v>54.59</v>
      </c>
      <c r="H5873" s="487">
        <v>12.69</v>
      </c>
      <c r="I5873" s="487">
        <v>0</v>
      </c>
      <c r="J5873" s="487">
        <v>0</v>
      </c>
    </row>
    <row r="5874" spans="1:10" x14ac:dyDescent="0.25">
      <c r="A5874" s="487">
        <v>101843</v>
      </c>
      <c r="B5874" s="6" t="s">
        <v>3661</v>
      </c>
      <c r="C5874" s="6" t="s">
        <v>62</v>
      </c>
      <c r="D5874" s="6" t="s">
        <v>108</v>
      </c>
      <c r="E5874" s="487">
        <v>159.54</v>
      </c>
      <c r="F5874" s="487">
        <v>9.36</v>
      </c>
      <c r="G5874" s="487">
        <v>137.51</v>
      </c>
      <c r="H5874" s="487">
        <v>12.67</v>
      </c>
      <c r="I5874" s="487">
        <v>0</v>
      </c>
      <c r="J5874" s="487">
        <v>0</v>
      </c>
    </row>
    <row r="5875" spans="1:10" x14ac:dyDescent="0.25">
      <c r="A5875" s="487">
        <v>101844</v>
      </c>
      <c r="B5875" s="6" t="s">
        <v>3662</v>
      </c>
      <c r="C5875" s="6" t="s">
        <v>62</v>
      </c>
      <c r="D5875" s="6" t="s">
        <v>108</v>
      </c>
      <c r="E5875" s="487">
        <v>193.7</v>
      </c>
      <c r="F5875" s="487">
        <v>9.36</v>
      </c>
      <c r="G5875" s="487">
        <v>171.68</v>
      </c>
      <c r="H5875" s="487">
        <v>12.66</v>
      </c>
      <c r="I5875" s="487">
        <v>0</v>
      </c>
      <c r="J5875" s="487">
        <v>0</v>
      </c>
    </row>
    <row r="5876" spans="1:10" x14ac:dyDescent="0.25">
      <c r="A5876" s="487">
        <v>101845</v>
      </c>
      <c r="B5876" s="6" t="s">
        <v>3663</v>
      </c>
      <c r="C5876" s="6" t="s">
        <v>62</v>
      </c>
      <c r="D5876" s="6" t="s">
        <v>108</v>
      </c>
      <c r="E5876" s="487">
        <v>227.4</v>
      </c>
      <c r="F5876" s="487">
        <v>9.36</v>
      </c>
      <c r="G5876" s="487">
        <v>205.38</v>
      </c>
      <c r="H5876" s="487">
        <v>12.66</v>
      </c>
      <c r="I5876" s="487">
        <v>0</v>
      </c>
      <c r="J5876" s="487">
        <v>0</v>
      </c>
    </row>
    <row r="5877" spans="1:10" x14ac:dyDescent="0.25">
      <c r="A5877" s="487">
        <v>101846</v>
      </c>
      <c r="B5877" s="6" t="s">
        <v>3664</v>
      </c>
      <c r="C5877" s="6" t="s">
        <v>62</v>
      </c>
      <c r="D5877" s="6" t="s">
        <v>108</v>
      </c>
      <c r="E5877" s="487">
        <v>150.02000000000001</v>
      </c>
      <c r="F5877" s="487">
        <v>9.36</v>
      </c>
      <c r="G5877" s="487">
        <v>127.99</v>
      </c>
      <c r="H5877" s="487">
        <v>12.67</v>
      </c>
      <c r="I5877" s="487">
        <v>0</v>
      </c>
      <c r="J5877" s="487">
        <v>0</v>
      </c>
    </row>
    <row r="5878" spans="1:10" x14ac:dyDescent="0.25">
      <c r="A5878" s="487">
        <v>101847</v>
      </c>
      <c r="B5878" s="6" t="s">
        <v>3665</v>
      </c>
      <c r="C5878" s="6" t="s">
        <v>62</v>
      </c>
      <c r="D5878" s="6" t="s">
        <v>108</v>
      </c>
      <c r="E5878" s="487">
        <v>184.37</v>
      </c>
      <c r="F5878" s="487">
        <v>9.36</v>
      </c>
      <c r="G5878" s="487">
        <v>162.35</v>
      </c>
      <c r="H5878" s="487">
        <v>12.66</v>
      </c>
      <c r="I5878" s="487">
        <v>0</v>
      </c>
      <c r="J5878" s="487">
        <v>0</v>
      </c>
    </row>
    <row r="5879" spans="1:10" x14ac:dyDescent="0.25">
      <c r="A5879" s="487">
        <v>101848</v>
      </c>
      <c r="B5879" s="6" t="s">
        <v>3666</v>
      </c>
      <c r="C5879" s="6" t="s">
        <v>62</v>
      </c>
      <c r="D5879" s="6" t="s">
        <v>108</v>
      </c>
      <c r="E5879" s="487">
        <v>218.27</v>
      </c>
      <c r="F5879" s="487">
        <v>9.36</v>
      </c>
      <c r="G5879" s="487">
        <v>196.25</v>
      </c>
      <c r="H5879" s="487">
        <v>12.66</v>
      </c>
      <c r="I5879" s="487">
        <v>0</v>
      </c>
      <c r="J5879" s="487">
        <v>0</v>
      </c>
    </row>
    <row r="5880" spans="1:10" x14ac:dyDescent="0.25">
      <c r="A5880" s="487">
        <v>101849</v>
      </c>
      <c r="B5880" s="6" t="s">
        <v>3667</v>
      </c>
      <c r="C5880" s="6" t="s">
        <v>62</v>
      </c>
      <c r="D5880" s="6" t="s">
        <v>437</v>
      </c>
      <c r="E5880" s="487">
        <v>143.5</v>
      </c>
      <c r="F5880" s="487">
        <v>11.27</v>
      </c>
      <c r="G5880" s="487">
        <v>116.69</v>
      </c>
      <c r="H5880" s="487">
        <v>15.2</v>
      </c>
      <c r="I5880" s="487">
        <v>0</v>
      </c>
      <c r="J5880" s="487">
        <v>0.34</v>
      </c>
    </row>
    <row r="5881" spans="1:10" x14ac:dyDescent="0.25">
      <c r="A5881" s="487">
        <v>101850</v>
      </c>
      <c r="B5881" s="6" t="s">
        <v>3668</v>
      </c>
      <c r="C5881" s="6" t="s">
        <v>87</v>
      </c>
      <c r="D5881" s="6" t="s">
        <v>108</v>
      </c>
      <c r="E5881" s="487">
        <v>56.47</v>
      </c>
      <c r="F5881" s="487">
        <v>28.36</v>
      </c>
      <c r="G5881" s="487">
        <v>19.600000000000001</v>
      </c>
      <c r="H5881" s="487">
        <v>8.51</v>
      </c>
      <c r="I5881" s="487">
        <v>0</v>
      </c>
      <c r="J5881" s="487">
        <v>0</v>
      </c>
    </row>
    <row r="5882" spans="1:10" x14ac:dyDescent="0.25">
      <c r="A5882" s="487">
        <v>101852</v>
      </c>
      <c r="B5882" s="6" t="s">
        <v>3669</v>
      </c>
      <c r="C5882" s="6" t="s">
        <v>87</v>
      </c>
      <c r="D5882" s="6" t="s">
        <v>108</v>
      </c>
      <c r="E5882" s="487">
        <v>71.569999999999993</v>
      </c>
      <c r="F5882" s="487">
        <v>32.93</v>
      </c>
      <c r="G5882" s="487">
        <v>29.22</v>
      </c>
      <c r="H5882" s="487">
        <v>9.41</v>
      </c>
      <c r="I5882" s="487">
        <v>0</v>
      </c>
      <c r="J5882" s="487">
        <v>0.01</v>
      </c>
    </row>
    <row r="5883" spans="1:10" x14ac:dyDescent="0.25">
      <c r="A5883" s="487">
        <v>101853</v>
      </c>
      <c r="B5883" s="6" t="s">
        <v>3670</v>
      </c>
      <c r="C5883" s="6" t="s">
        <v>87</v>
      </c>
      <c r="D5883" s="6" t="s">
        <v>108</v>
      </c>
      <c r="E5883" s="487">
        <v>49.78</v>
      </c>
      <c r="F5883" s="487">
        <v>23.15</v>
      </c>
      <c r="G5883" s="487">
        <v>19.66</v>
      </c>
      <c r="H5883" s="487">
        <v>6.97</v>
      </c>
      <c r="I5883" s="487">
        <v>0</v>
      </c>
      <c r="J5883" s="487">
        <v>0</v>
      </c>
    </row>
    <row r="5884" spans="1:10" x14ac:dyDescent="0.25">
      <c r="A5884" s="487">
        <v>101855</v>
      </c>
      <c r="B5884" s="6" t="s">
        <v>3671</v>
      </c>
      <c r="C5884" s="6" t="s">
        <v>87</v>
      </c>
      <c r="D5884" s="6" t="s">
        <v>108</v>
      </c>
      <c r="E5884" s="487">
        <v>76.790000000000006</v>
      </c>
      <c r="F5884" s="487">
        <v>29.49</v>
      </c>
      <c r="G5884" s="487">
        <v>39.369999999999997</v>
      </c>
      <c r="H5884" s="487">
        <v>7.9</v>
      </c>
      <c r="I5884" s="487">
        <v>0</v>
      </c>
      <c r="J5884" s="487">
        <v>0.03</v>
      </c>
    </row>
    <row r="5885" spans="1:10" x14ac:dyDescent="0.25">
      <c r="A5885" s="487">
        <v>101856</v>
      </c>
      <c r="B5885" s="6" t="s">
        <v>3672</v>
      </c>
      <c r="C5885" s="6" t="s">
        <v>87</v>
      </c>
      <c r="D5885" s="6" t="s">
        <v>108</v>
      </c>
      <c r="E5885" s="487">
        <v>25.32</v>
      </c>
      <c r="F5885" s="487">
        <v>15.31</v>
      </c>
      <c r="G5885" s="487">
        <v>9.99</v>
      </c>
      <c r="H5885" s="487">
        <v>0.02</v>
      </c>
      <c r="I5885" s="487">
        <v>0</v>
      </c>
      <c r="J5885" s="487">
        <v>0</v>
      </c>
    </row>
    <row r="5886" spans="1:10" x14ac:dyDescent="0.25">
      <c r="A5886" s="487">
        <v>101857</v>
      </c>
      <c r="B5886" s="6" t="s">
        <v>3673</v>
      </c>
      <c r="C5886" s="6" t="s">
        <v>87</v>
      </c>
      <c r="D5886" s="6" t="s">
        <v>108</v>
      </c>
      <c r="E5886" s="487">
        <v>31.69</v>
      </c>
      <c r="F5886" s="487">
        <v>20.12</v>
      </c>
      <c r="G5886" s="487">
        <v>11.5</v>
      </c>
      <c r="H5886" s="487">
        <v>7.0000000000000007E-2</v>
      </c>
      <c r="I5886" s="487">
        <v>0</v>
      </c>
      <c r="J5886" s="487">
        <v>0</v>
      </c>
    </row>
    <row r="5887" spans="1:10" x14ac:dyDescent="0.25">
      <c r="A5887" s="487">
        <v>101858</v>
      </c>
      <c r="B5887" s="6" t="s">
        <v>3674</v>
      </c>
      <c r="C5887" s="6" t="s">
        <v>87</v>
      </c>
      <c r="D5887" s="6" t="s">
        <v>108</v>
      </c>
      <c r="E5887" s="487">
        <v>25.86</v>
      </c>
      <c r="F5887" s="487">
        <v>15.73</v>
      </c>
      <c r="G5887" s="487">
        <v>10.11</v>
      </c>
      <c r="H5887" s="487">
        <v>0.02</v>
      </c>
      <c r="I5887" s="487">
        <v>0</v>
      </c>
      <c r="J5887" s="487">
        <v>0</v>
      </c>
    </row>
    <row r="5888" spans="1:10" x14ac:dyDescent="0.25">
      <c r="A5888" s="487">
        <v>101859</v>
      </c>
      <c r="B5888" s="6" t="s">
        <v>3675</v>
      </c>
      <c r="C5888" s="6" t="s">
        <v>87</v>
      </c>
      <c r="D5888" s="6" t="s">
        <v>108</v>
      </c>
      <c r="E5888" s="487">
        <v>28.59</v>
      </c>
      <c r="F5888" s="487">
        <v>17.760000000000002</v>
      </c>
      <c r="G5888" s="487">
        <v>10.78</v>
      </c>
      <c r="H5888" s="487">
        <v>0.05</v>
      </c>
      <c r="I5888" s="487">
        <v>0</v>
      </c>
      <c r="J5888" s="487">
        <v>0</v>
      </c>
    </row>
    <row r="5889" spans="1:10" x14ac:dyDescent="0.25">
      <c r="A5889" s="487">
        <v>101860</v>
      </c>
      <c r="B5889" s="6" t="s">
        <v>3676</v>
      </c>
      <c r="C5889" s="6" t="s">
        <v>87</v>
      </c>
      <c r="D5889" s="6" t="s">
        <v>108</v>
      </c>
      <c r="E5889" s="487">
        <v>32.880000000000003</v>
      </c>
      <c r="F5889" s="487">
        <v>21</v>
      </c>
      <c r="G5889" s="487">
        <v>11.8</v>
      </c>
      <c r="H5889" s="487">
        <v>0.08</v>
      </c>
      <c r="I5889" s="487">
        <v>0</v>
      </c>
      <c r="J5889" s="487">
        <v>0</v>
      </c>
    </row>
    <row r="5890" spans="1:10" x14ac:dyDescent="0.25">
      <c r="A5890" s="487">
        <v>101861</v>
      </c>
      <c r="B5890" s="6" t="s">
        <v>3677</v>
      </c>
      <c r="C5890" s="6" t="s">
        <v>87</v>
      </c>
      <c r="D5890" s="6" t="s">
        <v>108</v>
      </c>
      <c r="E5890" s="487">
        <v>30.76</v>
      </c>
      <c r="F5890" s="487">
        <v>19.43</v>
      </c>
      <c r="G5890" s="487">
        <v>11.26</v>
      </c>
      <c r="H5890" s="487">
        <v>7.0000000000000007E-2</v>
      </c>
      <c r="I5890" s="487">
        <v>0</v>
      </c>
      <c r="J5890" s="487">
        <v>0</v>
      </c>
    </row>
    <row r="5891" spans="1:10" x14ac:dyDescent="0.25">
      <c r="A5891" s="487">
        <v>101862</v>
      </c>
      <c r="B5891" s="6" t="s">
        <v>3678</v>
      </c>
      <c r="C5891" s="6" t="s">
        <v>87</v>
      </c>
      <c r="D5891" s="6" t="s">
        <v>108</v>
      </c>
      <c r="E5891" s="487">
        <v>33.54</v>
      </c>
      <c r="F5891" s="487">
        <v>21.52</v>
      </c>
      <c r="G5891" s="487">
        <v>11.92</v>
      </c>
      <c r="H5891" s="487">
        <v>0.1</v>
      </c>
      <c r="I5891" s="487">
        <v>0</v>
      </c>
      <c r="J5891" s="487">
        <v>0</v>
      </c>
    </row>
    <row r="5892" spans="1:10" x14ac:dyDescent="0.25">
      <c r="A5892" s="487">
        <v>101863</v>
      </c>
      <c r="B5892" s="6" t="s">
        <v>3679</v>
      </c>
      <c r="C5892" s="6" t="s">
        <v>87</v>
      </c>
      <c r="D5892" s="6" t="s">
        <v>108</v>
      </c>
      <c r="E5892" s="487">
        <v>26.24</v>
      </c>
      <c r="F5892" s="487">
        <v>16</v>
      </c>
      <c r="G5892" s="487">
        <v>10.210000000000001</v>
      </c>
      <c r="H5892" s="487">
        <v>0.03</v>
      </c>
      <c r="I5892" s="487">
        <v>0</v>
      </c>
      <c r="J5892" s="487">
        <v>0</v>
      </c>
    </row>
    <row r="5893" spans="1:10" x14ac:dyDescent="0.25">
      <c r="A5893" s="487">
        <v>101864</v>
      </c>
      <c r="B5893" s="6" t="s">
        <v>3680</v>
      </c>
      <c r="C5893" s="6" t="s">
        <v>87</v>
      </c>
      <c r="D5893" s="6" t="s">
        <v>108</v>
      </c>
      <c r="E5893" s="487">
        <v>30.53</v>
      </c>
      <c r="F5893" s="487">
        <v>19.23</v>
      </c>
      <c r="G5893" s="487">
        <v>11.23</v>
      </c>
      <c r="H5893" s="487">
        <v>7.0000000000000007E-2</v>
      </c>
      <c r="I5893" s="487">
        <v>0</v>
      </c>
      <c r="J5893" s="487">
        <v>0</v>
      </c>
    </row>
    <row r="5894" spans="1:10" x14ac:dyDescent="0.25">
      <c r="A5894" s="487">
        <v>101865</v>
      </c>
      <c r="B5894" s="6" t="s">
        <v>3681</v>
      </c>
      <c r="C5894" s="6" t="s">
        <v>87</v>
      </c>
      <c r="D5894" s="6" t="s">
        <v>108</v>
      </c>
      <c r="E5894" s="487">
        <v>34.83</v>
      </c>
      <c r="F5894" s="487">
        <v>22.49</v>
      </c>
      <c r="G5894" s="487">
        <v>12.24</v>
      </c>
      <c r="H5894" s="487">
        <v>0.1</v>
      </c>
      <c r="I5894" s="487">
        <v>0</v>
      </c>
      <c r="J5894" s="487">
        <v>0</v>
      </c>
    </row>
    <row r="5895" spans="1:10" x14ac:dyDescent="0.25">
      <c r="A5895" s="487">
        <v>101866</v>
      </c>
      <c r="B5895" s="6" t="s">
        <v>3682</v>
      </c>
      <c r="C5895" s="6" t="s">
        <v>87</v>
      </c>
      <c r="D5895" s="6" t="s">
        <v>108</v>
      </c>
      <c r="E5895" s="487">
        <v>30.96</v>
      </c>
      <c r="F5895" s="487">
        <v>19.57</v>
      </c>
      <c r="G5895" s="487">
        <v>11.32</v>
      </c>
      <c r="H5895" s="487">
        <v>7.0000000000000007E-2</v>
      </c>
      <c r="I5895" s="487">
        <v>0</v>
      </c>
      <c r="J5895" s="487">
        <v>0</v>
      </c>
    </row>
    <row r="5896" spans="1:10" x14ac:dyDescent="0.25">
      <c r="A5896" s="487">
        <v>101867</v>
      </c>
      <c r="B5896" s="6" t="s">
        <v>3683</v>
      </c>
      <c r="C5896" s="6" t="s">
        <v>87</v>
      </c>
      <c r="D5896" s="6" t="s">
        <v>108</v>
      </c>
      <c r="E5896" s="487">
        <v>35.270000000000003</v>
      </c>
      <c r="F5896" s="487">
        <v>22.81</v>
      </c>
      <c r="G5896" s="487">
        <v>12.35</v>
      </c>
      <c r="H5896" s="487">
        <v>0.11</v>
      </c>
      <c r="I5896" s="487">
        <v>0</v>
      </c>
      <c r="J5896" s="487">
        <v>0</v>
      </c>
    </row>
    <row r="5897" spans="1:10" x14ac:dyDescent="0.25">
      <c r="A5897" s="487">
        <v>101868</v>
      </c>
      <c r="B5897" s="6" t="s">
        <v>3684</v>
      </c>
      <c r="C5897" s="6" t="s">
        <v>87</v>
      </c>
      <c r="D5897" s="6" t="s">
        <v>108</v>
      </c>
      <c r="E5897" s="487">
        <v>27.96</v>
      </c>
      <c r="F5897" s="487">
        <v>17.309999999999999</v>
      </c>
      <c r="G5897" s="487">
        <v>10.6</v>
      </c>
      <c r="H5897" s="487">
        <v>0.05</v>
      </c>
      <c r="I5897" s="487">
        <v>0</v>
      </c>
      <c r="J5897" s="487">
        <v>0</v>
      </c>
    </row>
    <row r="5898" spans="1:10" x14ac:dyDescent="0.25">
      <c r="A5898" s="487">
        <v>101869</v>
      </c>
      <c r="B5898" s="6" t="s">
        <v>3685</v>
      </c>
      <c r="C5898" s="6" t="s">
        <v>87</v>
      </c>
      <c r="D5898" s="6" t="s">
        <v>108</v>
      </c>
      <c r="E5898" s="487">
        <v>32.270000000000003</v>
      </c>
      <c r="F5898" s="487">
        <v>20.55</v>
      </c>
      <c r="G5898" s="487">
        <v>11.64</v>
      </c>
      <c r="H5898" s="487">
        <v>0.08</v>
      </c>
      <c r="I5898" s="487">
        <v>0</v>
      </c>
      <c r="J5898" s="487">
        <v>0</v>
      </c>
    </row>
    <row r="5899" spans="1:10" x14ac:dyDescent="0.25">
      <c r="A5899" s="487">
        <v>101870</v>
      </c>
      <c r="B5899" s="6" t="s">
        <v>3686</v>
      </c>
      <c r="C5899" s="6" t="s">
        <v>87</v>
      </c>
      <c r="D5899" s="6" t="s">
        <v>108</v>
      </c>
      <c r="E5899" s="487">
        <v>36.54</v>
      </c>
      <c r="F5899" s="487">
        <v>23.76</v>
      </c>
      <c r="G5899" s="487">
        <v>12.66</v>
      </c>
      <c r="H5899" s="487">
        <v>0.12</v>
      </c>
      <c r="I5899" s="487">
        <v>0</v>
      </c>
      <c r="J5899" s="487">
        <v>0</v>
      </c>
    </row>
    <row r="5900" spans="1:10" x14ac:dyDescent="0.25">
      <c r="A5900" s="487">
        <v>102098</v>
      </c>
      <c r="B5900" s="6" t="s">
        <v>3687</v>
      </c>
      <c r="C5900" s="6" t="s">
        <v>62</v>
      </c>
      <c r="D5900" s="6" t="s">
        <v>108</v>
      </c>
      <c r="E5900" s="488">
        <v>2473.3000000000002</v>
      </c>
      <c r="F5900" s="487">
        <v>250.02</v>
      </c>
      <c r="G5900" s="488">
        <v>1978.81</v>
      </c>
      <c r="H5900" s="487">
        <v>244.47</v>
      </c>
      <c r="I5900" s="487">
        <v>0</v>
      </c>
      <c r="J5900" s="487">
        <v>0</v>
      </c>
    </row>
    <row r="5901" spans="1:10" x14ac:dyDescent="0.25">
      <c r="A5901" s="487">
        <v>102988</v>
      </c>
      <c r="B5901" s="6" t="s">
        <v>3688</v>
      </c>
      <c r="C5901" s="6" t="s">
        <v>87</v>
      </c>
      <c r="D5901" s="6" t="s">
        <v>108</v>
      </c>
      <c r="E5901" s="487">
        <v>55.49</v>
      </c>
      <c r="F5901" s="487">
        <v>37.869999999999997</v>
      </c>
      <c r="G5901" s="487">
        <v>17.34</v>
      </c>
      <c r="H5901" s="487">
        <v>0.28000000000000003</v>
      </c>
      <c r="I5901" s="487">
        <v>0</v>
      </c>
      <c r="J5901" s="487">
        <v>0</v>
      </c>
    </row>
    <row r="5902" spans="1:10" x14ac:dyDescent="0.25">
      <c r="A5902" s="487">
        <v>100576</v>
      </c>
      <c r="B5902" s="6" t="s">
        <v>3689</v>
      </c>
      <c r="C5902" s="6" t="s">
        <v>87</v>
      </c>
      <c r="D5902" s="6" t="s">
        <v>437</v>
      </c>
      <c r="E5902" s="487">
        <v>2.54</v>
      </c>
      <c r="F5902" s="487">
        <v>0.82</v>
      </c>
      <c r="G5902" s="487">
        <v>0.36</v>
      </c>
      <c r="H5902" s="487">
        <v>1.36</v>
      </c>
      <c r="I5902" s="487">
        <v>0</v>
      </c>
      <c r="J5902" s="487">
        <v>0</v>
      </c>
    </row>
    <row r="5903" spans="1:10" x14ac:dyDescent="0.25">
      <c r="A5903" s="487">
        <v>100577</v>
      </c>
      <c r="B5903" s="6" t="s">
        <v>3690</v>
      </c>
      <c r="C5903" s="6" t="s">
        <v>87</v>
      </c>
      <c r="D5903" s="6" t="s">
        <v>437</v>
      </c>
      <c r="E5903" s="487">
        <v>1.22</v>
      </c>
      <c r="F5903" s="487">
        <v>0.3</v>
      </c>
      <c r="G5903" s="487">
        <v>0.28999999999999998</v>
      </c>
      <c r="H5903" s="487">
        <v>0.63</v>
      </c>
      <c r="I5903" s="487">
        <v>0</v>
      </c>
      <c r="J5903" s="487">
        <v>0</v>
      </c>
    </row>
    <row r="5904" spans="1:10" x14ac:dyDescent="0.25">
      <c r="A5904" s="487">
        <v>96388</v>
      </c>
      <c r="B5904" s="6" t="s">
        <v>3691</v>
      </c>
      <c r="C5904" s="6" t="s">
        <v>62</v>
      </c>
      <c r="D5904" s="6" t="s">
        <v>437</v>
      </c>
      <c r="E5904" s="487">
        <v>12.17</v>
      </c>
      <c r="F5904" s="487">
        <v>3.11</v>
      </c>
      <c r="G5904" s="487">
        <v>2.3199999999999998</v>
      </c>
      <c r="H5904" s="487">
        <v>6.74</v>
      </c>
      <c r="I5904" s="487">
        <v>0</v>
      </c>
      <c r="J5904" s="487">
        <v>0</v>
      </c>
    </row>
    <row r="5905" spans="1:10" x14ac:dyDescent="0.25">
      <c r="A5905" s="487">
        <v>96389</v>
      </c>
      <c r="B5905" s="6" t="s">
        <v>3692</v>
      </c>
      <c r="C5905" s="6" t="s">
        <v>62</v>
      </c>
      <c r="D5905" s="6" t="s">
        <v>437</v>
      </c>
      <c r="E5905" s="487">
        <v>56.39</v>
      </c>
      <c r="F5905" s="487">
        <v>4.93</v>
      </c>
      <c r="G5905" s="487">
        <v>43.7</v>
      </c>
      <c r="H5905" s="487">
        <v>7.76</v>
      </c>
      <c r="I5905" s="487">
        <v>0</v>
      </c>
      <c r="J5905" s="487">
        <v>0</v>
      </c>
    </row>
    <row r="5906" spans="1:10" x14ac:dyDescent="0.25">
      <c r="A5906" s="487">
        <v>96390</v>
      </c>
      <c r="B5906" s="6" t="s">
        <v>3693</v>
      </c>
      <c r="C5906" s="6" t="s">
        <v>62</v>
      </c>
      <c r="D5906" s="6" t="s">
        <v>437</v>
      </c>
      <c r="E5906" s="487">
        <v>90.75</v>
      </c>
      <c r="F5906" s="487">
        <v>4.68</v>
      </c>
      <c r="G5906" s="487">
        <v>78.989999999999995</v>
      </c>
      <c r="H5906" s="487">
        <v>7.08</v>
      </c>
      <c r="I5906" s="487">
        <v>0</v>
      </c>
      <c r="J5906" s="487">
        <v>0</v>
      </c>
    </row>
    <row r="5907" spans="1:10" x14ac:dyDescent="0.25">
      <c r="A5907" s="487">
        <v>96391</v>
      </c>
      <c r="B5907" s="6" t="s">
        <v>3694</v>
      </c>
      <c r="C5907" s="6" t="s">
        <v>62</v>
      </c>
      <c r="D5907" s="6" t="s">
        <v>437</v>
      </c>
      <c r="E5907" s="487">
        <v>127.12</v>
      </c>
      <c r="F5907" s="487">
        <v>5.19</v>
      </c>
      <c r="G5907" s="487">
        <v>114.53</v>
      </c>
      <c r="H5907" s="487">
        <v>7.4</v>
      </c>
      <c r="I5907" s="487">
        <v>0</v>
      </c>
      <c r="J5907" s="487">
        <v>0</v>
      </c>
    </row>
    <row r="5908" spans="1:10" x14ac:dyDescent="0.25">
      <c r="A5908" s="487">
        <v>96392</v>
      </c>
      <c r="B5908" s="6" t="s">
        <v>3695</v>
      </c>
      <c r="C5908" s="6" t="s">
        <v>62</v>
      </c>
      <c r="D5908" s="6" t="s">
        <v>437</v>
      </c>
      <c r="E5908" s="487">
        <v>162.01</v>
      </c>
      <c r="F5908" s="487">
        <v>5.18</v>
      </c>
      <c r="G5908" s="487">
        <v>149.43</v>
      </c>
      <c r="H5908" s="487">
        <v>7.4</v>
      </c>
      <c r="I5908" s="487">
        <v>0</v>
      </c>
      <c r="J5908" s="487">
        <v>0</v>
      </c>
    </row>
    <row r="5909" spans="1:10" x14ac:dyDescent="0.25">
      <c r="A5909" s="487">
        <v>96396</v>
      </c>
      <c r="B5909" s="6" t="s">
        <v>3696</v>
      </c>
      <c r="C5909" s="6" t="s">
        <v>62</v>
      </c>
      <c r="D5909" s="6" t="s">
        <v>437</v>
      </c>
      <c r="E5909" s="487">
        <v>129.96</v>
      </c>
      <c r="F5909" s="487">
        <v>5.36</v>
      </c>
      <c r="G5909" s="487">
        <v>114.31</v>
      </c>
      <c r="H5909" s="487">
        <v>9.9499999999999993</v>
      </c>
      <c r="I5909" s="487">
        <v>0</v>
      </c>
      <c r="J5909" s="487">
        <v>0.34</v>
      </c>
    </row>
    <row r="5910" spans="1:10" x14ac:dyDescent="0.25">
      <c r="A5910" s="487">
        <v>96397</v>
      </c>
      <c r="B5910" s="6" t="s">
        <v>3697</v>
      </c>
      <c r="C5910" s="6" t="s">
        <v>62</v>
      </c>
      <c r="D5910" s="6" t="s">
        <v>437</v>
      </c>
      <c r="E5910" s="487">
        <v>200.75</v>
      </c>
      <c r="F5910" s="487">
        <v>5.95</v>
      </c>
      <c r="G5910" s="487">
        <v>183.5</v>
      </c>
      <c r="H5910" s="487">
        <v>10.96</v>
      </c>
      <c r="I5910" s="487">
        <v>0</v>
      </c>
      <c r="J5910" s="487">
        <v>0.34</v>
      </c>
    </row>
    <row r="5911" spans="1:10" x14ac:dyDescent="0.25">
      <c r="A5911" s="487">
        <v>96398</v>
      </c>
      <c r="B5911" s="6" t="s">
        <v>3698</v>
      </c>
      <c r="C5911" s="6" t="s">
        <v>62</v>
      </c>
      <c r="D5911" s="6" t="s">
        <v>437</v>
      </c>
      <c r="E5911" s="487">
        <v>293.14</v>
      </c>
      <c r="F5911" s="487">
        <v>6.62</v>
      </c>
      <c r="G5911" s="487">
        <v>276.10000000000002</v>
      </c>
      <c r="H5911" s="487">
        <v>10.18</v>
      </c>
      <c r="I5911" s="487">
        <v>0</v>
      </c>
      <c r="J5911" s="487">
        <v>0.24</v>
      </c>
    </row>
    <row r="5912" spans="1:10" x14ac:dyDescent="0.25">
      <c r="A5912" s="487">
        <v>96399</v>
      </c>
      <c r="B5912" s="6" t="s">
        <v>3699</v>
      </c>
      <c r="C5912" s="6" t="s">
        <v>62</v>
      </c>
      <c r="D5912" s="6" t="s">
        <v>108</v>
      </c>
      <c r="E5912" s="487">
        <v>90</v>
      </c>
      <c r="F5912" s="487">
        <v>4.67</v>
      </c>
      <c r="G5912" s="487">
        <v>76.97</v>
      </c>
      <c r="H5912" s="487">
        <v>8.36</v>
      </c>
      <c r="I5912" s="487">
        <v>0</v>
      </c>
      <c r="J5912" s="487">
        <v>0</v>
      </c>
    </row>
    <row r="5913" spans="1:10" x14ac:dyDescent="0.25">
      <c r="A5913" s="487">
        <v>96400</v>
      </c>
      <c r="B5913" s="6" t="s">
        <v>3700</v>
      </c>
      <c r="C5913" s="6" t="s">
        <v>62</v>
      </c>
      <c r="D5913" s="6" t="s">
        <v>108</v>
      </c>
      <c r="E5913" s="487">
        <v>118.42</v>
      </c>
      <c r="F5913" s="487">
        <v>6.76</v>
      </c>
      <c r="G5913" s="487">
        <v>98.91</v>
      </c>
      <c r="H5913" s="487">
        <v>12.75</v>
      </c>
      <c r="I5913" s="487">
        <v>0</v>
      </c>
      <c r="J5913" s="487">
        <v>0</v>
      </c>
    </row>
    <row r="5914" spans="1:10" x14ac:dyDescent="0.25">
      <c r="A5914" s="487">
        <v>100564</v>
      </c>
      <c r="B5914" s="6" t="s">
        <v>3701</v>
      </c>
      <c r="C5914" s="6" t="s">
        <v>62</v>
      </c>
      <c r="D5914" s="6" t="s">
        <v>437</v>
      </c>
      <c r="E5914" s="487">
        <v>83.22</v>
      </c>
      <c r="F5914" s="487">
        <v>7.96</v>
      </c>
      <c r="G5914" s="487">
        <v>64.349999999999994</v>
      </c>
      <c r="H5914" s="487">
        <v>10.91</v>
      </c>
      <c r="I5914" s="487">
        <v>0</v>
      </c>
      <c r="J5914" s="487">
        <v>0</v>
      </c>
    </row>
    <row r="5915" spans="1:10" x14ac:dyDescent="0.25">
      <c r="A5915" s="487">
        <v>100565</v>
      </c>
      <c r="B5915" s="6" t="s">
        <v>3702</v>
      </c>
      <c r="C5915" s="6" t="s">
        <v>62</v>
      </c>
      <c r="D5915" s="6" t="s">
        <v>437</v>
      </c>
      <c r="E5915" s="487">
        <v>73.34</v>
      </c>
      <c r="F5915" s="487">
        <v>7.97</v>
      </c>
      <c r="G5915" s="487">
        <v>54.45</v>
      </c>
      <c r="H5915" s="487">
        <v>10.92</v>
      </c>
      <c r="I5915" s="487">
        <v>0</v>
      </c>
      <c r="J5915" s="487">
        <v>0</v>
      </c>
    </row>
    <row r="5916" spans="1:10" x14ac:dyDescent="0.25">
      <c r="A5916" s="487">
        <v>100566</v>
      </c>
      <c r="B5916" s="6" t="s">
        <v>3703</v>
      </c>
      <c r="C5916" s="6" t="s">
        <v>62</v>
      </c>
      <c r="D5916" s="6" t="s">
        <v>437</v>
      </c>
      <c r="E5916" s="487">
        <v>156.18</v>
      </c>
      <c r="F5916" s="487">
        <v>7.94</v>
      </c>
      <c r="G5916" s="487">
        <v>137.36000000000001</v>
      </c>
      <c r="H5916" s="487">
        <v>10.88</v>
      </c>
      <c r="I5916" s="487">
        <v>0</v>
      </c>
      <c r="J5916" s="487">
        <v>0</v>
      </c>
    </row>
    <row r="5917" spans="1:10" x14ac:dyDescent="0.25">
      <c r="A5917" s="487">
        <v>100567</v>
      </c>
      <c r="B5917" s="6" t="s">
        <v>3704</v>
      </c>
      <c r="C5917" s="6" t="s">
        <v>62</v>
      </c>
      <c r="D5917" s="6" t="s">
        <v>437</v>
      </c>
      <c r="E5917" s="487">
        <v>190.38</v>
      </c>
      <c r="F5917" s="487">
        <v>7.94</v>
      </c>
      <c r="G5917" s="487">
        <v>171.57</v>
      </c>
      <c r="H5917" s="487">
        <v>10.87</v>
      </c>
      <c r="I5917" s="487">
        <v>0</v>
      </c>
      <c r="J5917" s="487">
        <v>0</v>
      </c>
    </row>
    <row r="5918" spans="1:10" x14ac:dyDescent="0.25">
      <c r="A5918" s="487">
        <v>100568</v>
      </c>
      <c r="B5918" s="6" t="s">
        <v>3705</v>
      </c>
      <c r="C5918" s="6" t="s">
        <v>62</v>
      </c>
      <c r="D5918" s="6" t="s">
        <v>437</v>
      </c>
      <c r="E5918" s="487">
        <v>224.04</v>
      </c>
      <c r="F5918" s="487">
        <v>7.93</v>
      </c>
      <c r="G5918" s="487">
        <v>205.24</v>
      </c>
      <c r="H5918" s="487">
        <v>10.87</v>
      </c>
      <c r="I5918" s="487">
        <v>0</v>
      </c>
      <c r="J5918" s="487">
        <v>0</v>
      </c>
    </row>
    <row r="5919" spans="1:10" x14ac:dyDescent="0.25">
      <c r="A5919" s="487">
        <v>100569</v>
      </c>
      <c r="B5919" s="6" t="s">
        <v>3706</v>
      </c>
      <c r="C5919" s="6" t="s">
        <v>62</v>
      </c>
      <c r="D5919" s="6" t="s">
        <v>437</v>
      </c>
      <c r="E5919" s="487">
        <v>146.66</v>
      </c>
      <c r="F5919" s="487">
        <v>7.94</v>
      </c>
      <c r="G5919" s="487">
        <v>127.84</v>
      </c>
      <c r="H5919" s="487">
        <v>10.88</v>
      </c>
      <c r="I5919" s="487">
        <v>0</v>
      </c>
      <c r="J5919" s="487">
        <v>0</v>
      </c>
    </row>
    <row r="5920" spans="1:10" x14ac:dyDescent="0.25">
      <c r="A5920" s="487">
        <v>100570</v>
      </c>
      <c r="B5920" s="6" t="s">
        <v>3707</v>
      </c>
      <c r="C5920" s="6" t="s">
        <v>62</v>
      </c>
      <c r="D5920" s="6" t="s">
        <v>437</v>
      </c>
      <c r="E5920" s="487">
        <v>183.23</v>
      </c>
      <c r="F5920" s="487">
        <v>8.2200000000000006</v>
      </c>
      <c r="G5920" s="487">
        <v>163.13</v>
      </c>
      <c r="H5920" s="487">
        <v>11.88</v>
      </c>
      <c r="I5920" s="487">
        <v>0</v>
      </c>
      <c r="J5920" s="487">
        <v>0</v>
      </c>
    </row>
    <row r="5921" spans="1:10" x14ac:dyDescent="0.25">
      <c r="A5921" s="487">
        <v>100571</v>
      </c>
      <c r="B5921" s="6" t="s">
        <v>3708</v>
      </c>
      <c r="C5921" s="6" t="s">
        <v>62</v>
      </c>
      <c r="D5921" s="6" t="s">
        <v>437</v>
      </c>
      <c r="E5921" s="487">
        <v>214.95</v>
      </c>
      <c r="F5921" s="487">
        <v>7.93</v>
      </c>
      <c r="G5921" s="487">
        <v>196.15</v>
      </c>
      <c r="H5921" s="487">
        <v>10.87</v>
      </c>
      <c r="I5921" s="487">
        <v>0</v>
      </c>
      <c r="J5921" s="487">
        <v>0</v>
      </c>
    </row>
    <row r="5922" spans="1:10" x14ac:dyDescent="0.25">
      <c r="A5922" s="487">
        <v>100572</v>
      </c>
      <c r="B5922" s="6" t="s">
        <v>3709</v>
      </c>
      <c r="C5922" s="6" t="s">
        <v>62</v>
      </c>
      <c r="D5922" s="6" t="s">
        <v>437</v>
      </c>
      <c r="E5922" s="487">
        <v>88.24</v>
      </c>
      <c r="F5922" s="487">
        <v>9.9700000000000006</v>
      </c>
      <c r="G5922" s="487">
        <v>64.849999999999994</v>
      </c>
      <c r="H5922" s="487">
        <v>13.42</v>
      </c>
      <c r="I5922" s="487">
        <v>0</v>
      </c>
      <c r="J5922" s="487">
        <v>0</v>
      </c>
    </row>
    <row r="5923" spans="1:10" x14ac:dyDescent="0.25">
      <c r="A5923" s="487">
        <v>100573</v>
      </c>
      <c r="B5923" s="6" t="s">
        <v>3710</v>
      </c>
      <c r="C5923" s="6" t="s">
        <v>62</v>
      </c>
      <c r="D5923" s="6" t="s">
        <v>437</v>
      </c>
      <c r="E5923" s="487">
        <v>78.36</v>
      </c>
      <c r="F5923" s="487">
        <v>9.98</v>
      </c>
      <c r="G5923" s="487">
        <v>54.95</v>
      </c>
      <c r="H5923" s="487">
        <v>13.43</v>
      </c>
      <c r="I5923" s="487">
        <v>0</v>
      </c>
      <c r="J5923" s="487">
        <v>0</v>
      </c>
    </row>
    <row r="5924" spans="1:10" x14ac:dyDescent="0.25">
      <c r="A5924" s="487">
        <v>100574</v>
      </c>
      <c r="B5924" s="6" t="s">
        <v>3711</v>
      </c>
      <c r="C5924" s="6" t="s">
        <v>62</v>
      </c>
      <c r="D5924" s="6" t="s">
        <v>108</v>
      </c>
      <c r="E5924" s="487">
        <v>1.59</v>
      </c>
      <c r="F5924" s="487">
        <v>0.44</v>
      </c>
      <c r="G5924" s="487">
        <v>0.33</v>
      </c>
      <c r="H5924" s="487">
        <v>0.82</v>
      </c>
      <c r="I5924" s="487">
        <v>0</v>
      </c>
      <c r="J5924" s="487">
        <v>0</v>
      </c>
    </row>
    <row r="5925" spans="1:10" x14ac:dyDescent="0.25">
      <c r="A5925" s="487">
        <v>100575</v>
      </c>
      <c r="B5925" s="6" t="s">
        <v>3712</v>
      </c>
      <c r="C5925" s="6" t="s">
        <v>87</v>
      </c>
      <c r="D5925" s="6" t="s">
        <v>108</v>
      </c>
      <c r="E5925" s="487">
        <v>0.14000000000000001</v>
      </c>
      <c r="F5925" s="487">
        <v>0.06</v>
      </c>
      <c r="G5925" s="487">
        <v>0</v>
      </c>
      <c r="H5925" s="487">
        <v>0.08</v>
      </c>
      <c r="I5925" s="487">
        <v>0</v>
      </c>
      <c r="J5925" s="487">
        <v>0</v>
      </c>
    </row>
    <row r="5926" spans="1:10" x14ac:dyDescent="0.25">
      <c r="A5926" s="487">
        <v>101767</v>
      </c>
      <c r="B5926" s="6" t="s">
        <v>3713</v>
      </c>
      <c r="C5926" s="6" t="s">
        <v>62</v>
      </c>
      <c r="D5926" s="6" t="s">
        <v>437</v>
      </c>
      <c r="E5926" s="487">
        <v>28.72</v>
      </c>
      <c r="F5926" s="487">
        <v>10.11</v>
      </c>
      <c r="G5926" s="487">
        <v>5.05</v>
      </c>
      <c r="H5926" s="487">
        <v>13.56</v>
      </c>
      <c r="I5926" s="487">
        <v>0</v>
      </c>
      <c r="J5926" s="487">
        <v>0</v>
      </c>
    </row>
    <row r="5927" spans="1:10" x14ac:dyDescent="0.25">
      <c r="A5927" s="487">
        <v>101768</v>
      </c>
      <c r="B5927" s="6" t="s">
        <v>3714</v>
      </c>
      <c r="C5927" s="6" t="s">
        <v>62</v>
      </c>
      <c r="D5927" s="6" t="s">
        <v>437</v>
      </c>
      <c r="E5927" s="487">
        <v>43.13</v>
      </c>
      <c r="F5927" s="487">
        <v>8.64</v>
      </c>
      <c r="G5927" s="487">
        <v>15.36</v>
      </c>
      <c r="H5927" s="487">
        <v>19.13</v>
      </c>
      <c r="I5927" s="487">
        <v>0</v>
      </c>
      <c r="J5927" s="487">
        <v>0</v>
      </c>
    </row>
    <row r="5928" spans="1:10" x14ac:dyDescent="0.25">
      <c r="A5928" s="487">
        <v>92391</v>
      </c>
      <c r="B5928" s="6" t="s">
        <v>11418</v>
      </c>
      <c r="C5928" s="6" t="s">
        <v>87</v>
      </c>
      <c r="D5928" s="6" t="s">
        <v>108</v>
      </c>
      <c r="E5928" s="487">
        <v>60.46</v>
      </c>
      <c r="F5928" s="487">
        <v>3.31</v>
      </c>
      <c r="G5928" s="487">
        <v>57.1</v>
      </c>
      <c r="H5928" s="487">
        <v>0.05</v>
      </c>
      <c r="I5928" s="487">
        <v>0</v>
      </c>
      <c r="J5928" s="487">
        <v>0</v>
      </c>
    </row>
    <row r="5929" spans="1:10" x14ac:dyDescent="0.25">
      <c r="A5929" s="487">
        <v>92392</v>
      </c>
      <c r="B5929" s="6" t="s">
        <v>11419</v>
      </c>
      <c r="C5929" s="6" t="s">
        <v>87</v>
      </c>
      <c r="D5929" s="6" t="s">
        <v>108</v>
      </c>
      <c r="E5929" s="487">
        <v>124.87</v>
      </c>
      <c r="F5929" s="487">
        <v>3.71</v>
      </c>
      <c r="G5929" s="487">
        <v>121.09</v>
      </c>
      <c r="H5929" s="487">
        <v>7.0000000000000007E-2</v>
      </c>
      <c r="I5929" s="487">
        <v>0</v>
      </c>
      <c r="J5929" s="487">
        <v>0</v>
      </c>
    </row>
    <row r="5930" spans="1:10" x14ac:dyDescent="0.25">
      <c r="A5930" s="487">
        <v>92393</v>
      </c>
      <c r="B5930" s="6" t="s">
        <v>11420</v>
      </c>
      <c r="C5930" s="6" t="s">
        <v>87</v>
      </c>
      <c r="D5930" s="6" t="s">
        <v>108</v>
      </c>
      <c r="E5930" s="487">
        <v>59.58</v>
      </c>
      <c r="F5930" s="487">
        <v>4.26</v>
      </c>
      <c r="G5930" s="487">
        <v>55.24</v>
      </c>
      <c r="H5930" s="487">
        <v>0.08</v>
      </c>
      <c r="I5930" s="487">
        <v>0</v>
      </c>
      <c r="J5930" s="487">
        <v>0</v>
      </c>
    </row>
    <row r="5931" spans="1:10" x14ac:dyDescent="0.25">
      <c r="A5931" s="487">
        <v>92394</v>
      </c>
      <c r="B5931" s="6" t="s">
        <v>11421</v>
      </c>
      <c r="C5931" s="6" t="s">
        <v>87</v>
      </c>
      <c r="D5931" s="6" t="s">
        <v>108</v>
      </c>
      <c r="E5931" s="487">
        <v>74.239999999999995</v>
      </c>
      <c r="F5931" s="487">
        <v>5.79</v>
      </c>
      <c r="G5931" s="487">
        <v>68.33</v>
      </c>
      <c r="H5931" s="487">
        <v>0.12</v>
      </c>
      <c r="I5931" s="487">
        <v>0</v>
      </c>
      <c r="J5931" s="487">
        <v>0</v>
      </c>
    </row>
    <row r="5932" spans="1:10" x14ac:dyDescent="0.25">
      <c r="A5932" s="487">
        <v>92395</v>
      </c>
      <c r="B5932" s="6" t="s">
        <v>11422</v>
      </c>
      <c r="C5932" s="6" t="s">
        <v>87</v>
      </c>
      <c r="D5932" s="6" t="s">
        <v>108</v>
      </c>
      <c r="E5932" s="487">
        <v>89.34</v>
      </c>
      <c r="F5932" s="487">
        <v>7.92</v>
      </c>
      <c r="G5932" s="487">
        <v>81.239999999999995</v>
      </c>
      <c r="H5932" s="487">
        <v>0.18</v>
      </c>
      <c r="I5932" s="487">
        <v>0</v>
      </c>
      <c r="J5932" s="487">
        <v>0</v>
      </c>
    </row>
    <row r="5933" spans="1:10" x14ac:dyDescent="0.25">
      <c r="A5933" s="487">
        <v>92396</v>
      </c>
      <c r="B5933" s="6" t="s">
        <v>11423</v>
      </c>
      <c r="C5933" s="6" t="s">
        <v>87</v>
      </c>
      <c r="D5933" s="6" t="s">
        <v>108</v>
      </c>
      <c r="E5933" s="487">
        <v>72.66</v>
      </c>
      <c r="F5933" s="487">
        <v>12.86</v>
      </c>
      <c r="G5933" s="487">
        <v>59.45</v>
      </c>
      <c r="H5933" s="487">
        <v>0.35</v>
      </c>
      <c r="I5933" s="487">
        <v>0</v>
      </c>
      <c r="J5933" s="487">
        <v>0</v>
      </c>
    </row>
    <row r="5934" spans="1:10" x14ac:dyDescent="0.25">
      <c r="A5934" s="487">
        <v>92397</v>
      </c>
      <c r="B5934" s="6" t="s">
        <v>11424</v>
      </c>
      <c r="C5934" s="6" t="s">
        <v>87</v>
      </c>
      <c r="D5934" s="6" t="s">
        <v>108</v>
      </c>
      <c r="E5934" s="487">
        <v>63.05</v>
      </c>
      <c r="F5934" s="487">
        <v>6.95</v>
      </c>
      <c r="G5934" s="487">
        <v>55.94</v>
      </c>
      <c r="H5934" s="487">
        <v>0.16</v>
      </c>
      <c r="I5934" s="487">
        <v>0</v>
      </c>
      <c r="J5934" s="487">
        <v>0</v>
      </c>
    </row>
    <row r="5935" spans="1:10" x14ac:dyDescent="0.25">
      <c r="A5935" s="487">
        <v>92398</v>
      </c>
      <c r="B5935" s="6" t="s">
        <v>11425</v>
      </c>
      <c r="C5935" s="6" t="s">
        <v>87</v>
      </c>
      <c r="D5935" s="6" t="s">
        <v>108</v>
      </c>
      <c r="E5935" s="487">
        <v>78.61</v>
      </c>
      <c r="F5935" s="487">
        <v>9.07</v>
      </c>
      <c r="G5935" s="487">
        <v>69.33</v>
      </c>
      <c r="H5935" s="487">
        <v>0.21</v>
      </c>
      <c r="I5935" s="487">
        <v>0</v>
      </c>
      <c r="J5935" s="487">
        <v>0</v>
      </c>
    </row>
    <row r="5936" spans="1:10" x14ac:dyDescent="0.25">
      <c r="A5936" s="487">
        <v>92400</v>
      </c>
      <c r="B5936" s="6" t="s">
        <v>11426</v>
      </c>
      <c r="C5936" s="6" t="s">
        <v>87</v>
      </c>
      <c r="D5936" s="6" t="s">
        <v>108</v>
      </c>
      <c r="E5936" s="487">
        <v>92.39</v>
      </c>
      <c r="F5936" s="487">
        <v>11.19</v>
      </c>
      <c r="G5936" s="487">
        <v>80.930000000000007</v>
      </c>
      <c r="H5936" s="487">
        <v>0.27</v>
      </c>
      <c r="I5936" s="487">
        <v>0</v>
      </c>
      <c r="J5936" s="487">
        <v>0</v>
      </c>
    </row>
    <row r="5937" spans="1:10" x14ac:dyDescent="0.25">
      <c r="A5937" s="487">
        <v>92402</v>
      </c>
      <c r="B5937" s="6" t="s">
        <v>11427</v>
      </c>
      <c r="C5937" s="6" t="s">
        <v>87</v>
      </c>
      <c r="D5937" s="6" t="s">
        <v>108</v>
      </c>
      <c r="E5937" s="487">
        <v>70.61</v>
      </c>
      <c r="F5937" s="487">
        <v>11.11</v>
      </c>
      <c r="G5937" s="487">
        <v>59.19</v>
      </c>
      <c r="H5937" s="487">
        <v>0.31</v>
      </c>
      <c r="I5937" s="487">
        <v>0</v>
      </c>
      <c r="J5937" s="487">
        <v>0</v>
      </c>
    </row>
    <row r="5938" spans="1:10" x14ac:dyDescent="0.25">
      <c r="A5938" s="487">
        <v>92403</v>
      </c>
      <c r="B5938" s="6" t="s">
        <v>11428</v>
      </c>
      <c r="C5938" s="6" t="s">
        <v>87</v>
      </c>
      <c r="D5938" s="6" t="s">
        <v>108</v>
      </c>
      <c r="E5938" s="487">
        <v>60.72</v>
      </c>
      <c r="F5938" s="487">
        <v>5.21</v>
      </c>
      <c r="G5938" s="487">
        <v>55.4</v>
      </c>
      <c r="H5938" s="487">
        <v>0.11</v>
      </c>
      <c r="I5938" s="487">
        <v>0</v>
      </c>
      <c r="J5938" s="487">
        <v>0</v>
      </c>
    </row>
    <row r="5939" spans="1:10" x14ac:dyDescent="0.25">
      <c r="A5939" s="487">
        <v>92404</v>
      </c>
      <c r="B5939" s="6" t="s">
        <v>11429</v>
      </c>
      <c r="C5939" s="6" t="s">
        <v>87</v>
      </c>
      <c r="D5939" s="6" t="s">
        <v>108</v>
      </c>
      <c r="E5939" s="487">
        <v>76.27</v>
      </c>
      <c r="F5939" s="487">
        <v>7.33</v>
      </c>
      <c r="G5939" s="487">
        <v>68.78</v>
      </c>
      <c r="H5939" s="487">
        <v>0.16</v>
      </c>
      <c r="I5939" s="487">
        <v>0</v>
      </c>
      <c r="J5939" s="487">
        <v>0</v>
      </c>
    </row>
    <row r="5940" spans="1:10" x14ac:dyDescent="0.25">
      <c r="A5940" s="487">
        <v>92406</v>
      </c>
      <c r="B5940" s="6" t="s">
        <v>11430</v>
      </c>
      <c r="C5940" s="6" t="s">
        <v>87</v>
      </c>
      <c r="D5940" s="6" t="s">
        <v>108</v>
      </c>
      <c r="E5940" s="487">
        <v>91.65</v>
      </c>
      <c r="F5940" s="487">
        <v>9.4499999999999993</v>
      </c>
      <c r="G5940" s="487">
        <v>81.97</v>
      </c>
      <c r="H5940" s="487">
        <v>0.23</v>
      </c>
      <c r="I5940" s="487">
        <v>0</v>
      </c>
      <c r="J5940" s="487">
        <v>0</v>
      </c>
    </row>
    <row r="5941" spans="1:10" x14ac:dyDescent="0.25">
      <c r="A5941" s="487">
        <v>93679</v>
      </c>
      <c r="B5941" s="6" t="s">
        <v>11431</v>
      </c>
      <c r="C5941" s="6" t="s">
        <v>87</v>
      </c>
      <c r="D5941" s="6" t="s">
        <v>108</v>
      </c>
      <c r="E5941" s="487">
        <v>80.489999999999995</v>
      </c>
      <c r="F5941" s="487">
        <v>12.85</v>
      </c>
      <c r="G5941" s="487">
        <v>67.290000000000006</v>
      </c>
      <c r="H5941" s="487">
        <v>0.35</v>
      </c>
      <c r="I5941" s="487">
        <v>0</v>
      </c>
      <c r="J5941" s="487">
        <v>0</v>
      </c>
    </row>
    <row r="5942" spans="1:10" x14ac:dyDescent="0.25">
      <c r="A5942" s="487">
        <v>93680</v>
      </c>
      <c r="B5942" s="6" t="s">
        <v>11432</v>
      </c>
      <c r="C5942" s="6" t="s">
        <v>87</v>
      </c>
      <c r="D5942" s="6" t="s">
        <v>108</v>
      </c>
      <c r="E5942" s="487">
        <v>70.69</v>
      </c>
      <c r="F5942" s="487">
        <v>6.94</v>
      </c>
      <c r="G5942" s="487">
        <v>63.59</v>
      </c>
      <c r="H5942" s="487">
        <v>0.16</v>
      </c>
      <c r="I5942" s="487">
        <v>0</v>
      </c>
      <c r="J5942" s="487">
        <v>0</v>
      </c>
    </row>
    <row r="5943" spans="1:10" x14ac:dyDescent="0.25">
      <c r="A5943" s="487">
        <v>93681</v>
      </c>
      <c r="B5943" s="6" t="s">
        <v>11433</v>
      </c>
      <c r="C5943" s="6" t="s">
        <v>87</v>
      </c>
      <c r="D5943" s="6" t="s">
        <v>108</v>
      </c>
      <c r="E5943" s="487">
        <v>84.73</v>
      </c>
      <c r="F5943" s="487">
        <v>9.07</v>
      </c>
      <c r="G5943" s="487">
        <v>75.45</v>
      </c>
      <c r="H5943" s="487">
        <v>0.21</v>
      </c>
      <c r="I5943" s="487">
        <v>0</v>
      </c>
      <c r="J5943" s="487">
        <v>0</v>
      </c>
    </row>
    <row r="5944" spans="1:10" x14ac:dyDescent="0.25">
      <c r="A5944" s="487">
        <v>97104</v>
      </c>
      <c r="B5944" s="6" t="s">
        <v>11434</v>
      </c>
      <c r="C5944" s="6" t="s">
        <v>87</v>
      </c>
      <c r="D5944" s="6" t="s">
        <v>437</v>
      </c>
      <c r="E5944" s="487">
        <v>129.1</v>
      </c>
      <c r="F5944" s="487">
        <v>12.71</v>
      </c>
      <c r="G5944" s="487">
        <v>116.39</v>
      </c>
      <c r="H5944" s="487">
        <v>0</v>
      </c>
      <c r="I5944" s="487">
        <v>0</v>
      </c>
      <c r="J5944" s="487">
        <v>0</v>
      </c>
    </row>
    <row r="5945" spans="1:10" x14ac:dyDescent="0.25">
      <c r="A5945" s="487">
        <v>97105</v>
      </c>
      <c r="B5945" s="6" t="s">
        <v>11435</v>
      </c>
      <c r="C5945" s="6" t="s">
        <v>87</v>
      </c>
      <c r="D5945" s="6" t="s">
        <v>437</v>
      </c>
      <c r="E5945" s="487">
        <v>145.66999999999999</v>
      </c>
      <c r="F5945" s="487">
        <v>13.63</v>
      </c>
      <c r="G5945" s="487">
        <v>132.04</v>
      </c>
      <c r="H5945" s="487">
        <v>0</v>
      </c>
      <c r="I5945" s="487">
        <v>0</v>
      </c>
      <c r="J5945" s="487">
        <v>0</v>
      </c>
    </row>
    <row r="5946" spans="1:10" x14ac:dyDescent="0.25">
      <c r="A5946" s="487">
        <v>97106</v>
      </c>
      <c r="B5946" s="6" t="s">
        <v>11436</v>
      </c>
      <c r="C5946" s="6" t="s">
        <v>87</v>
      </c>
      <c r="D5946" s="6" t="s">
        <v>437</v>
      </c>
      <c r="E5946" s="487">
        <v>161.69999999999999</v>
      </c>
      <c r="F5946" s="487">
        <v>14.45</v>
      </c>
      <c r="G5946" s="487">
        <v>147.22999999999999</v>
      </c>
      <c r="H5946" s="487">
        <v>0.02</v>
      </c>
      <c r="I5946" s="487">
        <v>0</v>
      </c>
      <c r="J5946" s="487">
        <v>0</v>
      </c>
    </row>
    <row r="5947" spans="1:10" x14ac:dyDescent="0.25">
      <c r="A5947" s="487">
        <v>97107</v>
      </c>
      <c r="B5947" s="6" t="s">
        <v>11437</v>
      </c>
      <c r="C5947" s="6" t="s">
        <v>87</v>
      </c>
      <c r="D5947" s="6" t="s">
        <v>437</v>
      </c>
      <c r="E5947" s="487">
        <v>183.83</v>
      </c>
      <c r="F5947" s="487">
        <v>15.3</v>
      </c>
      <c r="G5947" s="487">
        <v>168.51</v>
      </c>
      <c r="H5947" s="487">
        <v>0.02</v>
      </c>
      <c r="I5947" s="487">
        <v>0</v>
      </c>
      <c r="J5947" s="487">
        <v>0</v>
      </c>
    </row>
    <row r="5948" spans="1:10" x14ac:dyDescent="0.25">
      <c r="A5948" s="487">
        <v>97108</v>
      </c>
      <c r="B5948" s="6" t="s">
        <v>11438</v>
      </c>
      <c r="C5948" s="6" t="s">
        <v>87</v>
      </c>
      <c r="D5948" s="6" t="s">
        <v>437</v>
      </c>
      <c r="E5948" s="487">
        <v>210.27</v>
      </c>
      <c r="F5948" s="487">
        <v>16.149999999999999</v>
      </c>
      <c r="G5948" s="487">
        <v>194.1</v>
      </c>
      <c r="H5948" s="487">
        <v>0.02</v>
      </c>
      <c r="I5948" s="487">
        <v>0</v>
      </c>
      <c r="J5948" s="487">
        <v>0</v>
      </c>
    </row>
    <row r="5949" spans="1:10" x14ac:dyDescent="0.25">
      <c r="A5949" s="487">
        <v>97109</v>
      </c>
      <c r="B5949" s="6" t="s">
        <v>11439</v>
      </c>
      <c r="C5949" s="6" t="s">
        <v>87</v>
      </c>
      <c r="D5949" s="6" t="s">
        <v>437</v>
      </c>
      <c r="E5949" s="487">
        <v>232.58</v>
      </c>
      <c r="F5949" s="487">
        <v>17.579999999999998</v>
      </c>
      <c r="G5949" s="487">
        <v>214.98</v>
      </c>
      <c r="H5949" s="487">
        <v>0.02</v>
      </c>
      <c r="I5949" s="487">
        <v>0</v>
      </c>
      <c r="J5949" s="487">
        <v>0</v>
      </c>
    </row>
    <row r="5950" spans="1:10" x14ac:dyDescent="0.25">
      <c r="A5950" s="487">
        <v>97111</v>
      </c>
      <c r="B5950" s="6" t="s">
        <v>11440</v>
      </c>
      <c r="C5950" s="6" t="s">
        <v>87</v>
      </c>
      <c r="D5950" s="6" t="s">
        <v>437</v>
      </c>
      <c r="E5950" s="487">
        <v>245.15</v>
      </c>
      <c r="F5950" s="487">
        <v>16.68</v>
      </c>
      <c r="G5950" s="487">
        <v>228.47</v>
      </c>
      <c r="H5950" s="487">
        <v>0</v>
      </c>
      <c r="I5950" s="487">
        <v>0</v>
      </c>
      <c r="J5950" s="487">
        <v>0</v>
      </c>
    </row>
    <row r="5951" spans="1:10" x14ac:dyDescent="0.25">
      <c r="A5951" s="487">
        <v>97112</v>
      </c>
      <c r="B5951" s="6" t="s">
        <v>11441</v>
      </c>
      <c r="C5951" s="6" t="s">
        <v>87</v>
      </c>
      <c r="D5951" s="6" t="s">
        <v>437</v>
      </c>
      <c r="E5951" s="487">
        <v>215.42</v>
      </c>
      <c r="F5951" s="487">
        <v>15.62</v>
      </c>
      <c r="G5951" s="487">
        <v>199.8</v>
      </c>
      <c r="H5951" s="487">
        <v>0</v>
      </c>
      <c r="I5951" s="487">
        <v>0</v>
      </c>
      <c r="J5951" s="487">
        <v>0</v>
      </c>
    </row>
    <row r="5952" spans="1:10" x14ac:dyDescent="0.25">
      <c r="A5952" s="487">
        <v>97113</v>
      </c>
      <c r="B5952" s="6" t="s">
        <v>11442</v>
      </c>
      <c r="C5952" s="6" t="s">
        <v>87</v>
      </c>
      <c r="D5952" s="6" t="s">
        <v>108</v>
      </c>
      <c r="E5952" s="487">
        <v>3.36</v>
      </c>
      <c r="F5952" s="487">
        <v>0.19</v>
      </c>
      <c r="G5952" s="487">
        <v>3.17</v>
      </c>
      <c r="H5952" s="487">
        <v>0</v>
      </c>
      <c r="I5952" s="487">
        <v>0</v>
      </c>
      <c r="J5952" s="487">
        <v>0</v>
      </c>
    </row>
    <row r="5953" spans="1:10" x14ac:dyDescent="0.25">
      <c r="A5953" s="487">
        <v>97114</v>
      </c>
      <c r="B5953" s="6" t="s">
        <v>11443</v>
      </c>
      <c r="C5953" s="6" t="s">
        <v>79</v>
      </c>
      <c r="D5953" s="6" t="s">
        <v>108</v>
      </c>
      <c r="E5953" s="487">
        <v>0.38</v>
      </c>
      <c r="F5953" s="487">
        <v>0.37</v>
      </c>
      <c r="G5953" s="487">
        <v>0.01</v>
      </c>
      <c r="H5953" s="487">
        <v>0</v>
      </c>
      <c r="I5953" s="487">
        <v>0</v>
      </c>
      <c r="J5953" s="487">
        <v>0</v>
      </c>
    </row>
    <row r="5954" spans="1:10" x14ac:dyDescent="0.25">
      <c r="A5954" s="487">
        <v>97115</v>
      </c>
      <c r="B5954" s="6" t="s">
        <v>11444</v>
      </c>
      <c r="C5954" s="6" t="s">
        <v>77</v>
      </c>
      <c r="D5954" s="6" t="s">
        <v>108</v>
      </c>
      <c r="E5954" s="487">
        <v>59.04</v>
      </c>
      <c r="F5954" s="487">
        <v>10.74</v>
      </c>
      <c r="G5954" s="487">
        <v>48.3</v>
      </c>
      <c r="H5954" s="487">
        <v>0</v>
      </c>
      <c r="I5954" s="487">
        <v>0</v>
      </c>
      <c r="J5954" s="487">
        <v>0</v>
      </c>
    </row>
    <row r="5955" spans="1:10" x14ac:dyDescent="0.25">
      <c r="A5955" s="487">
        <v>97116</v>
      </c>
      <c r="B5955" s="6" t="s">
        <v>11445</v>
      </c>
      <c r="C5955" s="6" t="s">
        <v>77</v>
      </c>
      <c r="D5955" s="6" t="s">
        <v>108</v>
      </c>
      <c r="E5955" s="487">
        <v>22.72</v>
      </c>
      <c r="F5955" s="487">
        <v>7.35</v>
      </c>
      <c r="G5955" s="487">
        <v>15.37</v>
      </c>
      <c r="H5955" s="487">
        <v>0</v>
      </c>
      <c r="I5955" s="487">
        <v>0</v>
      </c>
      <c r="J5955" s="487">
        <v>0</v>
      </c>
    </row>
    <row r="5956" spans="1:10" x14ac:dyDescent="0.25">
      <c r="A5956" s="487">
        <v>97117</v>
      </c>
      <c r="B5956" s="6" t="s">
        <v>11446</v>
      </c>
      <c r="C5956" s="6" t="s">
        <v>77</v>
      </c>
      <c r="D5956" s="6" t="s">
        <v>108</v>
      </c>
      <c r="E5956" s="487">
        <v>20.11</v>
      </c>
      <c r="F5956" s="487">
        <v>4.6900000000000004</v>
      </c>
      <c r="G5956" s="487">
        <v>15.42</v>
      </c>
      <c r="H5956" s="487">
        <v>0</v>
      </c>
      <c r="I5956" s="487">
        <v>0</v>
      </c>
      <c r="J5956" s="487">
        <v>0</v>
      </c>
    </row>
    <row r="5957" spans="1:10" x14ac:dyDescent="0.25">
      <c r="A5957" s="487">
        <v>97118</v>
      </c>
      <c r="B5957" s="6" t="s">
        <v>11447</v>
      </c>
      <c r="C5957" s="6" t="s">
        <v>77</v>
      </c>
      <c r="D5957" s="6" t="s">
        <v>108</v>
      </c>
      <c r="E5957" s="487">
        <v>16.82</v>
      </c>
      <c r="F5957" s="487">
        <v>3</v>
      </c>
      <c r="G5957" s="487">
        <v>13.82</v>
      </c>
      <c r="H5957" s="487">
        <v>0</v>
      </c>
      <c r="I5957" s="487">
        <v>0</v>
      </c>
      <c r="J5957" s="487">
        <v>0</v>
      </c>
    </row>
    <row r="5958" spans="1:10" x14ac:dyDescent="0.25">
      <c r="A5958" s="487">
        <v>97119</v>
      </c>
      <c r="B5958" s="6" t="s">
        <v>11448</v>
      </c>
      <c r="C5958" s="6" t="s">
        <v>77</v>
      </c>
      <c r="D5958" s="6" t="s">
        <v>108</v>
      </c>
      <c r="E5958" s="487">
        <v>15.3</v>
      </c>
      <c r="F5958" s="487">
        <v>1.82</v>
      </c>
      <c r="G5958" s="487">
        <v>13.48</v>
      </c>
      <c r="H5958" s="487">
        <v>0</v>
      </c>
      <c r="I5958" s="487">
        <v>0</v>
      </c>
      <c r="J5958" s="487">
        <v>0</v>
      </c>
    </row>
    <row r="5959" spans="1:10" x14ac:dyDescent="0.25">
      <c r="A5959" s="487">
        <v>97120</v>
      </c>
      <c r="B5959" s="6" t="s">
        <v>11449</v>
      </c>
      <c r="C5959" s="6" t="s">
        <v>77</v>
      </c>
      <c r="D5959" s="6" t="s">
        <v>108</v>
      </c>
      <c r="E5959" s="487">
        <v>10</v>
      </c>
      <c r="F5959" s="487">
        <v>1.1399999999999999</v>
      </c>
      <c r="G5959" s="487">
        <v>8.86</v>
      </c>
      <c r="H5959" s="487">
        <v>0</v>
      </c>
      <c r="I5959" s="487">
        <v>0</v>
      </c>
      <c r="J5959" s="487">
        <v>0</v>
      </c>
    </row>
    <row r="5960" spans="1:10" x14ac:dyDescent="0.25">
      <c r="A5960" s="487">
        <v>101167</v>
      </c>
      <c r="B5960" s="6" t="s">
        <v>3715</v>
      </c>
      <c r="C5960" s="6" t="s">
        <v>87</v>
      </c>
      <c r="D5960" s="6" t="s">
        <v>108</v>
      </c>
      <c r="E5960" s="487">
        <v>98.75</v>
      </c>
      <c r="F5960" s="487">
        <v>13.85</v>
      </c>
      <c r="G5960" s="487">
        <v>80.69</v>
      </c>
      <c r="H5960" s="487">
        <v>4.21</v>
      </c>
      <c r="I5960" s="487">
        <v>0</v>
      </c>
      <c r="J5960" s="487">
        <v>0</v>
      </c>
    </row>
    <row r="5961" spans="1:10" x14ac:dyDescent="0.25">
      <c r="A5961" s="487">
        <v>101169</v>
      </c>
      <c r="B5961" s="6" t="s">
        <v>3716</v>
      </c>
      <c r="C5961" s="6" t="s">
        <v>87</v>
      </c>
      <c r="D5961" s="6" t="s">
        <v>108</v>
      </c>
      <c r="E5961" s="487">
        <v>113.92</v>
      </c>
      <c r="F5961" s="487">
        <v>18.43</v>
      </c>
      <c r="G5961" s="487">
        <v>90.36</v>
      </c>
      <c r="H5961" s="487">
        <v>5.12</v>
      </c>
      <c r="I5961" s="487">
        <v>0</v>
      </c>
      <c r="J5961" s="487">
        <v>0.01</v>
      </c>
    </row>
    <row r="5962" spans="1:10" x14ac:dyDescent="0.25">
      <c r="A5962" s="487">
        <v>101170</v>
      </c>
      <c r="B5962" s="6" t="s">
        <v>3717</v>
      </c>
      <c r="C5962" s="6" t="s">
        <v>87</v>
      </c>
      <c r="D5962" s="6" t="s">
        <v>108</v>
      </c>
      <c r="E5962" s="487">
        <v>39.79</v>
      </c>
      <c r="F5962" s="487">
        <v>10.96</v>
      </c>
      <c r="G5962" s="487">
        <v>25.47</v>
      </c>
      <c r="H5962" s="487">
        <v>3.36</v>
      </c>
      <c r="I5962" s="487">
        <v>0</v>
      </c>
      <c r="J5962" s="487">
        <v>0</v>
      </c>
    </row>
    <row r="5963" spans="1:10" x14ac:dyDescent="0.25">
      <c r="A5963" s="487">
        <v>101172</v>
      </c>
      <c r="B5963" s="6" t="s">
        <v>3718</v>
      </c>
      <c r="C5963" s="6" t="s">
        <v>87</v>
      </c>
      <c r="D5963" s="6" t="s">
        <v>108</v>
      </c>
      <c r="E5963" s="487">
        <v>66.95</v>
      </c>
      <c r="F5963" s="487">
        <v>17.329999999999998</v>
      </c>
      <c r="G5963" s="487">
        <v>45.3</v>
      </c>
      <c r="H5963" s="487">
        <v>4.29</v>
      </c>
      <c r="I5963" s="487">
        <v>0</v>
      </c>
      <c r="J5963" s="487">
        <v>0.03</v>
      </c>
    </row>
    <row r="5964" spans="1:10" x14ac:dyDescent="0.25">
      <c r="A5964" s="487">
        <v>103904</v>
      </c>
      <c r="B5964" s="6" t="s">
        <v>11450</v>
      </c>
      <c r="C5964" s="6" t="s">
        <v>87</v>
      </c>
      <c r="D5964" s="6" t="s">
        <v>437</v>
      </c>
      <c r="E5964" s="487">
        <v>125.5</v>
      </c>
      <c r="F5964" s="487">
        <v>12.71</v>
      </c>
      <c r="G5964" s="487">
        <v>112.79</v>
      </c>
      <c r="H5964" s="487">
        <v>0</v>
      </c>
      <c r="I5964" s="487">
        <v>0</v>
      </c>
      <c r="J5964" s="487">
        <v>0</v>
      </c>
    </row>
    <row r="5965" spans="1:10" x14ac:dyDescent="0.25">
      <c r="A5965" s="487">
        <v>103905</v>
      </c>
      <c r="B5965" s="6" t="s">
        <v>11451</v>
      </c>
      <c r="C5965" s="6" t="s">
        <v>87</v>
      </c>
      <c r="D5965" s="6" t="s">
        <v>437</v>
      </c>
      <c r="E5965" s="487">
        <v>132.16999999999999</v>
      </c>
      <c r="F5965" s="487">
        <v>13.09</v>
      </c>
      <c r="G5965" s="487">
        <v>119.08</v>
      </c>
      <c r="H5965" s="487">
        <v>0</v>
      </c>
      <c r="I5965" s="487">
        <v>0</v>
      </c>
      <c r="J5965" s="487">
        <v>0</v>
      </c>
    </row>
    <row r="5966" spans="1:10" x14ac:dyDescent="0.25">
      <c r="A5966" s="487">
        <v>103906</v>
      </c>
      <c r="B5966" s="6" t="s">
        <v>11452</v>
      </c>
      <c r="C5966" s="6" t="s">
        <v>87</v>
      </c>
      <c r="D5966" s="6" t="s">
        <v>437</v>
      </c>
      <c r="E5966" s="487">
        <v>161.30000000000001</v>
      </c>
      <c r="F5966" s="487">
        <v>17.690000000000001</v>
      </c>
      <c r="G5966" s="487">
        <v>143.61000000000001</v>
      </c>
      <c r="H5966" s="487">
        <v>0</v>
      </c>
      <c r="I5966" s="487">
        <v>0</v>
      </c>
      <c r="J5966" s="487">
        <v>0</v>
      </c>
    </row>
    <row r="5967" spans="1:10" x14ac:dyDescent="0.25">
      <c r="A5967" s="487">
        <v>103907</v>
      </c>
      <c r="B5967" s="6" t="s">
        <v>11453</v>
      </c>
      <c r="C5967" s="6" t="s">
        <v>87</v>
      </c>
      <c r="D5967" s="6" t="s">
        <v>437</v>
      </c>
      <c r="E5967" s="487">
        <v>138.27000000000001</v>
      </c>
      <c r="F5967" s="487">
        <v>13.43</v>
      </c>
      <c r="G5967" s="487">
        <v>124.84</v>
      </c>
      <c r="H5967" s="487">
        <v>0</v>
      </c>
      <c r="I5967" s="487">
        <v>0</v>
      </c>
      <c r="J5967" s="487">
        <v>0</v>
      </c>
    </row>
    <row r="5968" spans="1:10" x14ac:dyDescent="0.25">
      <c r="A5968" s="487">
        <v>103908</v>
      </c>
      <c r="B5968" s="6" t="s">
        <v>11454</v>
      </c>
      <c r="C5968" s="6" t="s">
        <v>87</v>
      </c>
      <c r="D5968" s="6" t="s">
        <v>437</v>
      </c>
      <c r="E5968" s="487">
        <v>156.9</v>
      </c>
      <c r="F5968" s="487">
        <v>14.45</v>
      </c>
      <c r="G5968" s="487">
        <v>142.43</v>
      </c>
      <c r="H5968" s="487">
        <v>0.02</v>
      </c>
      <c r="I5968" s="487">
        <v>0</v>
      </c>
      <c r="J5968" s="487">
        <v>0</v>
      </c>
    </row>
    <row r="5969" spans="1:10" x14ac:dyDescent="0.25">
      <c r="A5969" s="487">
        <v>103909</v>
      </c>
      <c r="B5969" s="6" t="s">
        <v>11455</v>
      </c>
      <c r="C5969" s="6" t="s">
        <v>87</v>
      </c>
      <c r="D5969" s="6" t="s">
        <v>437</v>
      </c>
      <c r="E5969" s="487">
        <v>178.43</v>
      </c>
      <c r="F5969" s="487">
        <v>15.31</v>
      </c>
      <c r="G5969" s="487">
        <v>163.1</v>
      </c>
      <c r="H5969" s="487">
        <v>0.02</v>
      </c>
      <c r="I5969" s="487">
        <v>0</v>
      </c>
      <c r="J5969" s="487">
        <v>0</v>
      </c>
    </row>
    <row r="5970" spans="1:10" x14ac:dyDescent="0.25">
      <c r="A5970" s="487">
        <v>103911</v>
      </c>
      <c r="B5970" s="6" t="s">
        <v>11456</v>
      </c>
      <c r="C5970" s="6" t="s">
        <v>87</v>
      </c>
      <c r="D5970" s="6" t="s">
        <v>437</v>
      </c>
      <c r="E5970" s="487">
        <v>204.27</v>
      </c>
      <c r="F5970" s="487">
        <v>16.149999999999999</v>
      </c>
      <c r="G5970" s="487">
        <v>188.1</v>
      </c>
      <c r="H5970" s="487">
        <v>0.02</v>
      </c>
      <c r="I5970" s="487">
        <v>0</v>
      </c>
      <c r="J5970" s="487">
        <v>0</v>
      </c>
    </row>
    <row r="5971" spans="1:10" x14ac:dyDescent="0.25">
      <c r="A5971" s="487">
        <v>103912</v>
      </c>
      <c r="B5971" s="6" t="s">
        <v>11457</v>
      </c>
      <c r="C5971" s="6" t="s">
        <v>87</v>
      </c>
      <c r="D5971" s="6" t="s">
        <v>437</v>
      </c>
      <c r="E5971" s="487">
        <v>88.5</v>
      </c>
      <c r="F5971" s="487">
        <v>17.64</v>
      </c>
      <c r="G5971" s="487">
        <v>70.84</v>
      </c>
      <c r="H5971" s="487">
        <v>0.02</v>
      </c>
      <c r="I5971" s="487">
        <v>0</v>
      </c>
      <c r="J5971" s="487">
        <v>0</v>
      </c>
    </row>
    <row r="5972" spans="1:10" x14ac:dyDescent="0.25">
      <c r="A5972" s="487">
        <v>103913</v>
      </c>
      <c r="B5972" s="6" t="s">
        <v>11458</v>
      </c>
      <c r="C5972" s="6" t="s">
        <v>87</v>
      </c>
      <c r="D5972" s="6" t="s">
        <v>437</v>
      </c>
      <c r="E5972" s="487">
        <v>120.04</v>
      </c>
      <c r="F5972" s="487">
        <v>9.67</v>
      </c>
      <c r="G5972" s="487">
        <v>110.37</v>
      </c>
      <c r="H5972" s="487">
        <v>0</v>
      </c>
      <c r="I5972" s="487">
        <v>0</v>
      </c>
      <c r="J5972" s="487">
        <v>0</v>
      </c>
    </row>
    <row r="5973" spans="1:10" x14ac:dyDescent="0.25">
      <c r="A5973" s="487">
        <v>103914</v>
      </c>
      <c r="B5973" s="6" t="s">
        <v>11459</v>
      </c>
      <c r="C5973" s="6" t="s">
        <v>87</v>
      </c>
      <c r="D5973" s="6" t="s">
        <v>437</v>
      </c>
      <c r="E5973" s="487">
        <v>139.97</v>
      </c>
      <c r="F5973" s="487">
        <v>10.85</v>
      </c>
      <c r="G5973" s="487">
        <v>129.12</v>
      </c>
      <c r="H5973" s="487">
        <v>0</v>
      </c>
      <c r="I5973" s="487">
        <v>0</v>
      </c>
      <c r="J5973" s="487">
        <v>0</v>
      </c>
    </row>
    <row r="5974" spans="1:10" x14ac:dyDescent="0.25">
      <c r="A5974" s="487">
        <v>103915</v>
      </c>
      <c r="B5974" s="6" t="s">
        <v>11460</v>
      </c>
      <c r="C5974" s="6" t="s">
        <v>87</v>
      </c>
      <c r="D5974" s="6" t="s">
        <v>437</v>
      </c>
      <c r="E5974" s="487">
        <v>152.55000000000001</v>
      </c>
      <c r="F5974" s="487">
        <v>11.42</v>
      </c>
      <c r="G5974" s="487">
        <v>141.13</v>
      </c>
      <c r="H5974" s="487">
        <v>0</v>
      </c>
      <c r="I5974" s="487">
        <v>0</v>
      </c>
      <c r="J5974" s="487">
        <v>0</v>
      </c>
    </row>
    <row r="5975" spans="1:10" x14ac:dyDescent="0.25">
      <c r="A5975" s="487">
        <v>103916</v>
      </c>
      <c r="B5975" s="6" t="s">
        <v>11461</v>
      </c>
      <c r="C5975" s="6" t="s">
        <v>87</v>
      </c>
      <c r="D5975" s="6" t="s">
        <v>437</v>
      </c>
      <c r="E5975" s="487">
        <v>175.03</v>
      </c>
      <c r="F5975" s="487">
        <v>12.73</v>
      </c>
      <c r="G5975" s="487">
        <v>162.29</v>
      </c>
      <c r="H5975" s="487">
        <v>0.01</v>
      </c>
      <c r="I5975" s="487">
        <v>0</v>
      </c>
      <c r="J5975" s="487">
        <v>0</v>
      </c>
    </row>
    <row r="5976" spans="1:10" x14ac:dyDescent="0.25">
      <c r="A5976" s="487">
        <v>103917</v>
      </c>
      <c r="B5976" s="6" t="s">
        <v>11462</v>
      </c>
      <c r="C5976" s="6" t="s">
        <v>87</v>
      </c>
      <c r="D5976" s="6" t="s">
        <v>437</v>
      </c>
      <c r="E5976" s="487">
        <v>201.04</v>
      </c>
      <c r="F5976" s="487">
        <v>13.66</v>
      </c>
      <c r="G5976" s="487">
        <v>187.36</v>
      </c>
      <c r="H5976" s="487">
        <v>0.02</v>
      </c>
      <c r="I5976" s="487">
        <v>0</v>
      </c>
      <c r="J5976" s="487">
        <v>0</v>
      </c>
    </row>
    <row r="5977" spans="1:10" x14ac:dyDescent="0.25">
      <c r="A5977" s="487">
        <v>103918</v>
      </c>
      <c r="B5977" s="6" t="s">
        <v>11463</v>
      </c>
      <c r="C5977" s="6" t="s">
        <v>87</v>
      </c>
      <c r="D5977" s="6" t="s">
        <v>437</v>
      </c>
      <c r="E5977" s="487">
        <v>212.37</v>
      </c>
      <c r="F5977" s="487">
        <v>14.32</v>
      </c>
      <c r="G5977" s="487">
        <v>198.03</v>
      </c>
      <c r="H5977" s="487">
        <v>0.02</v>
      </c>
      <c r="I5977" s="487">
        <v>0</v>
      </c>
      <c r="J5977" s="487">
        <v>0</v>
      </c>
    </row>
    <row r="5978" spans="1:10" x14ac:dyDescent="0.25">
      <c r="A5978" s="487">
        <v>104432</v>
      </c>
      <c r="B5978" s="6" t="s">
        <v>11464</v>
      </c>
      <c r="C5978" s="6" t="s">
        <v>87</v>
      </c>
      <c r="D5978" s="6" t="s">
        <v>108</v>
      </c>
      <c r="E5978" s="487">
        <v>76.72</v>
      </c>
      <c r="F5978" s="487">
        <v>15.03</v>
      </c>
      <c r="G5978" s="487">
        <v>61.27</v>
      </c>
      <c r="H5978" s="487">
        <v>0.42</v>
      </c>
      <c r="I5978" s="487">
        <v>0</v>
      </c>
      <c r="J5978" s="487">
        <v>0</v>
      </c>
    </row>
    <row r="5979" spans="1:10" x14ac:dyDescent="0.25">
      <c r="A5979" s="487">
        <v>104433</v>
      </c>
      <c r="B5979" s="6" t="s">
        <v>11465</v>
      </c>
      <c r="C5979" s="6" t="s">
        <v>87</v>
      </c>
      <c r="D5979" s="6" t="s">
        <v>108</v>
      </c>
      <c r="E5979" s="487">
        <v>66.010000000000005</v>
      </c>
      <c r="F5979" s="487">
        <v>8.41</v>
      </c>
      <c r="G5979" s="487">
        <v>57.41</v>
      </c>
      <c r="H5979" s="487">
        <v>0.19</v>
      </c>
      <c r="I5979" s="487">
        <v>0</v>
      </c>
      <c r="J5979" s="487">
        <v>0</v>
      </c>
    </row>
    <row r="5980" spans="1:10" x14ac:dyDescent="0.25">
      <c r="A5980" s="487">
        <v>103689</v>
      </c>
      <c r="B5980" s="6" t="s">
        <v>11466</v>
      </c>
      <c r="C5980" s="6" t="s">
        <v>87</v>
      </c>
      <c r="D5980" s="6" t="s">
        <v>437</v>
      </c>
      <c r="E5980" s="487">
        <v>308.76</v>
      </c>
      <c r="F5980" s="487">
        <v>31.15</v>
      </c>
      <c r="G5980" s="487">
        <v>277.61</v>
      </c>
      <c r="H5980" s="487">
        <v>0</v>
      </c>
      <c r="I5980" s="487">
        <v>0</v>
      </c>
      <c r="J5980" s="487">
        <v>0</v>
      </c>
    </row>
    <row r="5981" spans="1:10" x14ac:dyDescent="0.25">
      <c r="A5981" s="487">
        <v>103694</v>
      </c>
      <c r="B5981" s="6" t="s">
        <v>9231</v>
      </c>
      <c r="C5981" s="6" t="s">
        <v>40</v>
      </c>
      <c r="D5981" s="6" t="s">
        <v>108</v>
      </c>
      <c r="E5981" s="487">
        <v>106.81</v>
      </c>
      <c r="F5981" s="487">
        <v>31.24</v>
      </c>
      <c r="G5981" s="487">
        <v>75.569999999999993</v>
      </c>
      <c r="H5981" s="487">
        <v>0</v>
      </c>
      <c r="I5981" s="487">
        <v>0</v>
      </c>
      <c r="J5981" s="487">
        <v>0</v>
      </c>
    </row>
    <row r="5982" spans="1:10" x14ac:dyDescent="0.25">
      <c r="A5982" s="487">
        <v>103695</v>
      </c>
      <c r="B5982" s="6" t="s">
        <v>11467</v>
      </c>
      <c r="C5982" s="6" t="s">
        <v>40</v>
      </c>
      <c r="D5982" s="6" t="s">
        <v>108</v>
      </c>
      <c r="E5982" s="487">
        <v>95.57</v>
      </c>
      <c r="F5982" s="487">
        <v>29.16</v>
      </c>
      <c r="G5982" s="487">
        <v>66.41</v>
      </c>
      <c r="H5982" s="487">
        <v>0</v>
      </c>
      <c r="I5982" s="487">
        <v>0</v>
      </c>
      <c r="J5982" s="487">
        <v>0</v>
      </c>
    </row>
    <row r="5983" spans="1:10" x14ac:dyDescent="0.25">
      <c r="A5983" s="487">
        <v>103696</v>
      </c>
      <c r="B5983" s="6" t="s">
        <v>9232</v>
      </c>
      <c r="C5983" s="6" t="s">
        <v>40</v>
      </c>
      <c r="D5983" s="6" t="s">
        <v>108</v>
      </c>
      <c r="E5983" s="487">
        <v>134.61000000000001</v>
      </c>
      <c r="F5983" s="487">
        <v>52.62</v>
      </c>
      <c r="G5983" s="487">
        <v>81.99</v>
      </c>
      <c r="H5983" s="487">
        <v>0</v>
      </c>
      <c r="I5983" s="487">
        <v>0</v>
      </c>
      <c r="J5983" s="487">
        <v>0</v>
      </c>
    </row>
    <row r="5984" spans="1:10" x14ac:dyDescent="0.25">
      <c r="A5984" s="487">
        <v>103697</v>
      </c>
      <c r="B5984" s="6" t="s">
        <v>11468</v>
      </c>
      <c r="C5984" s="6" t="s">
        <v>40</v>
      </c>
      <c r="D5984" s="6" t="s">
        <v>108</v>
      </c>
      <c r="E5984" s="487">
        <v>123.37</v>
      </c>
      <c r="F5984" s="487">
        <v>50.54</v>
      </c>
      <c r="G5984" s="487">
        <v>72.83</v>
      </c>
      <c r="H5984" s="487">
        <v>0</v>
      </c>
      <c r="I5984" s="487">
        <v>0</v>
      </c>
      <c r="J5984" s="487">
        <v>0</v>
      </c>
    </row>
    <row r="5985" spans="1:10" x14ac:dyDescent="0.25">
      <c r="A5985" s="487">
        <v>95995</v>
      </c>
      <c r="B5985" s="6" t="s">
        <v>3719</v>
      </c>
      <c r="C5985" s="6" t="s">
        <v>62</v>
      </c>
      <c r="D5985" s="6" t="s">
        <v>437</v>
      </c>
      <c r="E5985" s="488">
        <v>1992.6</v>
      </c>
      <c r="F5985" s="487">
        <v>39.04</v>
      </c>
      <c r="G5985" s="488">
        <v>1895.77</v>
      </c>
      <c r="H5985" s="487">
        <v>57.79</v>
      </c>
      <c r="I5985" s="487">
        <v>0</v>
      </c>
      <c r="J5985" s="487">
        <v>0</v>
      </c>
    </row>
    <row r="5986" spans="1:10" x14ac:dyDescent="0.25">
      <c r="A5986" s="487">
        <v>95996</v>
      </c>
      <c r="B5986" s="6" t="s">
        <v>3720</v>
      </c>
      <c r="C5986" s="6" t="s">
        <v>62</v>
      </c>
      <c r="D5986" s="6" t="s">
        <v>437</v>
      </c>
      <c r="E5986" s="488">
        <v>1727.31</v>
      </c>
      <c r="F5986" s="487">
        <v>27.84</v>
      </c>
      <c r="G5986" s="488">
        <v>1657.99</v>
      </c>
      <c r="H5986" s="487">
        <v>41.48</v>
      </c>
      <c r="I5986" s="487">
        <v>0</v>
      </c>
      <c r="J5986" s="487">
        <v>0</v>
      </c>
    </row>
    <row r="5987" spans="1:10" x14ac:dyDescent="0.25">
      <c r="A5987" s="487">
        <v>96001</v>
      </c>
      <c r="B5987" s="6" t="s">
        <v>3721</v>
      </c>
      <c r="C5987" s="6" t="s">
        <v>87</v>
      </c>
      <c r="D5987" s="6" t="s">
        <v>437</v>
      </c>
      <c r="E5987" s="487">
        <v>7.95</v>
      </c>
      <c r="F5987" s="487">
        <v>1.02</v>
      </c>
      <c r="G5987" s="487">
        <v>1.25</v>
      </c>
      <c r="H5987" s="487">
        <v>5.68</v>
      </c>
      <c r="I5987" s="487">
        <v>0</v>
      </c>
      <c r="J5987" s="487">
        <v>0</v>
      </c>
    </row>
    <row r="5988" spans="1:10" x14ac:dyDescent="0.25">
      <c r="A5988" s="487">
        <v>96393</v>
      </c>
      <c r="B5988" s="6" t="s">
        <v>3722</v>
      </c>
      <c r="C5988" s="6" t="s">
        <v>62</v>
      </c>
      <c r="D5988" s="6" t="s">
        <v>437</v>
      </c>
      <c r="E5988" s="487">
        <v>116.44</v>
      </c>
      <c r="F5988" s="487">
        <v>1.88</v>
      </c>
      <c r="G5988" s="487">
        <v>111.72</v>
      </c>
      <c r="H5988" s="487">
        <v>2.5</v>
      </c>
      <c r="I5988" s="487">
        <v>0</v>
      </c>
      <c r="J5988" s="487">
        <v>0.34</v>
      </c>
    </row>
    <row r="5989" spans="1:10" x14ac:dyDescent="0.25">
      <c r="A5989" s="487">
        <v>96394</v>
      </c>
      <c r="B5989" s="6" t="s">
        <v>3723</v>
      </c>
      <c r="C5989" s="6" t="s">
        <v>62</v>
      </c>
      <c r="D5989" s="6" t="s">
        <v>437</v>
      </c>
      <c r="E5989" s="487">
        <v>185.37</v>
      </c>
      <c r="F5989" s="487">
        <v>1.89</v>
      </c>
      <c r="G5989" s="487">
        <v>180.68</v>
      </c>
      <c r="H5989" s="487">
        <v>2.46</v>
      </c>
      <c r="I5989" s="487">
        <v>0</v>
      </c>
      <c r="J5989" s="487">
        <v>0.34</v>
      </c>
    </row>
    <row r="5990" spans="1:10" x14ac:dyDescent="0.25">
      <c r="A5990" s="487">
        <v>96395</v>
      </c>
      <c r="B5990" s="6" t="s">
        <v>3724</v>
      </c>
      <c r="C5990" s="6" t="s">
        <v>62</v>
      </c>
      <c r="D5990" s="6" t="s">
        <v>437</v>
      </c>
      <c r="E5990" s="487">
        <v>279.62</v>
      </c>
      <c r="F5990" s="487">
        <v>3.15</v>
      </c>
      <c r="G5990" s="487">
        <v>273.48</v>
      </c>
      <c r="H5990" s="487">
        <v>2.75</v>
      </c>
      <c r="I5990" s="487">
        <v>0</v>
      </c>
      <c r="J5990" s="487">
        <v>0.24</v>
      </c>
    </row>
    <row r="5991" spans="1:10" x14ac:dyDescent="0.25">
      <c r="A5991" s="487">
        <v>88411</v>
      </c>
      <c r="B5991" s="6" t="s">
        <v>3725</v>
      </c>
      <c r="C5991" s="6" t="s">
        <v>87</v>
      </c>
      <c r="D5991" s="6" t="s">
        <v>469</v>
      </c>
      <c r="E5991" s="487">
        <v>2.93</v>
      </c>
      <c r="F5991" s="487">
        <v>1.2</v>
      </c>
      <c r="G5991" s="487">
        <v>1.73</v>
      </c>
      <c r="H5991" s="487">
        <v>0</v>
      </c>
      <c r="I5991" s="487">
        <v>0</v>
      </c>
      <c r="J5991" s="487">
        <v>0</v>
      </c>
    </row>
    <row r="5992" spans="1:10" x14ac:dyDescent="0.25">
      <c r="A5992" s="487">
        <v>88412</v>
      </c>
      <c r="B5992" s="6" t="s">
        <v>3726</v>
      </c>
      <c r="C5992" s="6" t="s">
        <v>87</v>
      </c>
      <c r="D5992" s="6" t="s">
        <v>469</v>
      </c>
      <c r="E5992" s="487">
        <v>2.1800000000000002</v>
      </c>
      <c r="F5992" s="487">
        <v>0.61</v>
      </c>
      <c r="G5992" s="487">
        <v>1.57</v>
      </c>
      <c r="H5992" s="487">
        <v>0</v>
      </c>
      <c r="I5992" s="487">
        <v>0</v>
      </c>
      <c r="J5992" s="487">
        <v>0</v>
      </c>
    </row>
    <row r="5993" spans="1:10" x14ac:dyDescent="0.25">
      <c r="A5993" s="487">
        <v>88413</v>
      </c>
      <c r="B5993" s="6" t="s">
        <v>3727</v>
      </c>
      <c r="C5993" s="6" t="s">
        <v>87</v>
      </c>
      <c r="D5993" s="6" t="s">
        <v>469</v>
      </c>
      <c r="E5993" s="487">
        <v>4.42</v>
      </c>
      <c r="F5993" s="487">
        <v>2.34</v>
      </c>
      <c r="G5993" s="487">
        <v>2.08</v>
      </c>
      <c r="H5993" s="487">
        <v>0</v>
      </c>
      <c r="I5993" s="487">
        <v>0</v>
      </c>
      <c r="J5993" s="487">
        <v>0</v>
      </c>
    </row>
    <row r="5994" spans="1:10" x14ac:dyDescent="0.25">
      <c r="A5994" s="487">
        <v>88414</v>
      </c>
      <c r="B5994" s="6" t="s">
        <v>3728</v>
      </c>
      <c r="C5994" s="6" t="s">
        <v>87</v>
      </c>
      <c r="D5994" s="6" t="s">
        <v>469</v>
      </c>
      <c r="E5994" s="487">
        <v>4.9000000000000004</v>
      </c>
      <c r="F5994" s="487">
        <v>2.7</v>
      </c>
      <c r="G5994" s="487">
        <v>2.2000000000000002</v>
      </c>
      <c r="H5994" s="487">
        <v>0</v>
      </c>
      <c r="I5994" s="487">
        <v>0</v>
      </c>
      <c r="J5994" s="487">
        <v>0</v>
      </c>
    </row>
    <row r="5995" spans="1:10" x14ac:dyDescent="0.25">
      <c r="A5995" s="487">
        <v>88415</v>
      </c>
      <c r="B5995" s="6" t="s">
        <v>3729</v>
      </c>
      <c r="C5995" s="6" t="s">
        <v>87</v>
      </c>
      <c r="D5995" s="6" t="s">
        <v>469</v>
      </c>
      <c r="E5995" s="487">
        <v>3.16</v>
      </c>
      <c r="F5995" s="487">
        <v>1.37</v>
      </c>
      <c r="G5995" s="487">
        <v>1.79</v>
      </c>
      <c r="H5995" s="487">
        <v>0</v>
      </c>
      <c r="I5995" s="487">
        <v>0</v>
      </c>
      <c r="J5995" s="487">
        <v>0</v>
      </c>
    </row>
    <row r="5996" spans="1:10" x14ac:dyDescent="0.25">
      <c r="A5996" s="487">
        <v>88416</v>
      </c>
      <c r="B5996" s="6" t="s">
        <v>3730</v>
      </c>
      <c r="C5996" s="6" t="s">
        <v>87</v>
      </c>
      <c r="D5996" s="6" t="s">
        <v>108</v>
      </c>
      <c r="E5996" s="487">
        <v>20.05</v>
      </c>
      <c r="F5996" s="487">
        <v>3.79</v>
      </c>
      <c r="G5996" s="487">
        <v>16.260000000000002</v>
      </c>
      <c r="H5996" s="487">
        <v>0</v>
      </c>
      <c r="I5996" s="487">
        <v>0</v>
      </c>
      <c r="J5996" s="487">
        <v>0</v>
      </c>
    </row>
    <row r="5997" spans="1:10" x14ac:dyDescent="0.25">
      <c r="A5997" s="487">
        <v>88417</v>
      </c>
      <c r="B5997" s="6" t="s">
        <v>3731</v>
      </c>
      <c r="C5997" s="6" t="s">
        <v>87</v>
      </c>
      <c r="D5997" s="6" t="s">
        <v>108</v>
      </c>
      <c r="E5997" s="487">
        <v>17.399999999999999</v>
      </c>
      <c r="F5997" s="487">
        <v>1.8</v>
      </c>
      <c r="G5997" s="487">
        <v>15.6</v>
      </c>
      <c r="H5997" s="487">
        <v>0</v>
      </c>
      <c r="I5997" s="487">
        <v>0</v>
      </c>
      <c r="J5997" s="487">
        <v>0</v>
      </c>
    </row>
    <row r="5998" spans="1:10" x14ac:dyDescent="0.25">
      <c r="A5998" s="487">
        <v>88420</v>
      </c>
      <c r="B5998" s="6" t="s">
        <v>3732</v>
      </c>
      <c r="C5998" s="6" t="s">
        <v>87</v>
      </c>
      <c r="D5998" s="6" t="s">
        <v>108</v>
      </c>
      <c r="E5998" s="487">
        <v>25.39</v>
      </c>
      <c r="F5998" s="487">
        <v>7.82</v>
      </c>
      <c r="G5998" s="487">
        <v>17.57</v>
      </c>
      <c r="H5998" s="487">
        <v>0</v>
      </c>
      <c r="I5998" s="487">
        <v>0</v>
      </c>
      <c r="J5998" s="487">
        <v>0</v>
      </c>
    </row>
    <row r="5999" spans="1:10" x14ac:dyDescent="0.25">
      <c r="A5999" s="487">
        <v>88421</v>
      </c>
      <c r="B5999" s="6" t="s">
        <v>3733</v>
      </c>
      <c r="C5999" s="6" t="s">
        <v>87</v>
      </c>
      <c r="D5999" s="6" t="s">
        <v>108</v>
      </c>
      <c r="E5999" s="487">
        <v>27.07</v>
      </c>
      <c r="F5999" s="487">
        <v>9.11</v>
      </c>
      <c r="G5999" s="487">
        <v>17.96</v>
      </c>
      <c r="H5999" s="487">
        <v>0</v>
      </c>
      <c r="I5999" s="487">
        <v>0</v>
      </c>
      <c r="J5999" s="487">
        <v>0</v>
      </c>
    </row>
    <row r="6000" spans="1:10" x14ac:dyDescent="0.25">
      <c r="A6000" s="487">
        <v>88423</v>
      </c>
      <c r="B6000" s="6" t="s">
        <v>3734</v>
      </c>
      <c r="C6000" s="6" t="s">
        <v>87</v>
      </c>
      <c r="D6000" s="6" t="s">
        <v>108</v>
      </c>
      <c r="E6000" s="487">
        <v>20.87</v>
      </c>
      <c r="F6000" s="487">
        <v>4.42</v>
      </c>
      <c r="G6000" s="487">
        <v>16.45</v>
      </c>
      <c r="H6000" s="487">
        <v>0</v>
      </c>
      <c r="I6000" s="487">
        <v>0</v>
      </c>
      <c r="J6000" s="487">
        <v>0</v>
      </c>
    </row>
    <row r="6001" spans="1:10" x14ac:dyDescent="0.25">
      <c r="A6001" s="487">
        <v>88424</v>
      </c>
      <c r="B6001" s="6" t="s">
        <v>3735</v>
      </c>
      <c r="C6001" s="6" t="s">
        <v>87</v>
      </c>
      <c r="D6001" s="6" t="s">
        <v>108</v>
      </c>
      <c r="E6001" s="487">
        <v>23.68</v>
      </c>
      <c r="F6001" s="487">
        <v>6.54</v>
      </c>
      <c r="G6001" s="487">
        <v>17.14</v>
      </c>
      <c r="H6001" s="487">
        <v>0</v>
      </c>
      <c r="I6001" s="487">
        <v>0</v>
      </c>
      <c r="J6001" s="487">
        <v>0</v>
      </c>
    </row>
    <row r="6002" spans="1:10" x14ac:dyDescent="0.25">
      <c r="A6002" s="487">
        <v>88426</v>
      </c>
      <c r="B6002" s="6" t="s">
        <v>3736</v>
      </c>
      <c r="C6002" s="6" t="s">
        <v>87</v>
      </c>
      <c r="D6002" s="6" t="s">
        <v>108</v>
      </c>
      <c r="E6002" s="487">
        <v>19.12</v>
      </c>
      <c r="F6002" s="487">
        <v>3.09</v>
      </c>
      <c r="G6002" s="487">
        <v>16.03</v>
      </c>
      <c r="H6002" s="487">
        <v>0</v>
      </c>
      <c r="I6002" s="487">
        <v>0</v>
      </c>
      <c r="J6002" s="487">
        <v>0</v>
      </c>
    </row>
    <row r="6003" spans="1:10" x14ac:dyDescent="0.25">
      <c r="A6003" s="487">
        <v>88428</v>
      </c>
      <c r="B6003" s="6" t="s">
        <v>3737</v>
      </c>
      <c r="C6003" s="6" t="s">
        <v>87</v>
      </c>
      <c r="D6003" s="6" t="s">
        <v>108</v>
      </c>
      <c r="E6003" s="487">
        <v>32.869999999999997</v>
      </c>
      <c r="F6003" s="487">
        <v>13.49</v>
      </c>
      <c r="G6003" s="487">
        <v>19.38</v>
      </c>
      <c r="H6003" s="487">
        <v>0</v>
      </c>
      <c r="I6003" s="487">
        <v>0</v>
      </c>
      <c r="J6003" s="487">
        <v>0</v>
      </c>
    </row>
    <row r="6004" spans="1:10" x14ac:dyDescent="0.25">
      <c r="A6004" s="487">
        <v>88429</v>
      </c>
      <c r="B6004" s="6" t="s">
        <v>3738</v>
      </c>
      <c r="C6004" s="6" t="s">
        <v>87</v>
      </c>
      <c r="D6004" s="6" t="s">
        <v>108</v>
      </c>
      <c r="E6004" s="487">
        <v>35.799999999999997</v>
      </c>
      <c r="F6004" s="487">
        <v>15.68</v>
      </c>
      <c r="G6004" s="487">
        <v>20.12</v>
      </c>
      <c r="H6004" s="487">
        <v>0</v>
      </c>
      <c r="I6004" s="487">
        <v>0</v>
      </c>
      <c r="J6004" s="487">
        <v>0</v>
      </c>
    </row>
    <row r="6005" spans="1:10" x14ac:dyDescent="0.25">
      <c r="A6005" s="487">
        <v>88431</v>
      </c>
      <c r="B6005" s="6" t="s">
        <v>3739</v>
      </c>
      <c r="C6005" s="6" t="s">
        <v>87</v>
      </c>
      <c r="D6005" s="6" t="s">
        <v>108</v>
      </c>
      <c r="E6005" s="487">
        <v>25.13</v>
      </c>
      <c r="F6005" s="487">
        <v>7.63</v>
      </c>
      <c r="G6005" s="487">
        <v>17.5</v>
      </c>
      <c r="H6005" s="487">
        <v>0</v>
      </c>
      <c r="I6005" s="487">
        <v>0</v>
      </c>
      <c r="J6005" s="487">
        <v>0</v>
      </c>
    </row>
    <row r="6006" spans="1:10" x14ac:dyDescent="0.25">
      <c r="A6006" s="487">
        <v>88432</v>
      </c>
      <c r="B6006" s="6" t="s">
        <v>3740</v>
      </c>
      <c r="C6006" s="6" t="s">
        <v>87</v>
      </c>
      <c r="D6006" s="6" t="s">
        <v>108</v>
      </c>
      <c r="E6006" s="487">
        <v>18.53</v>
      </c>
      <c r="F6006" s="487">
        <v>9.44</v>
      </c>
      <c r="G6006" s="487">
        <v>9.09</v>
      </c>
      <c r="H6006" s="487">
        <v>0</v>
      </c>
      <c r="I6006" s="487">
        <v>0</v>
      </c>
      <c r="J6006" s="487">
        <v>0</v>
      </c>
    </row>
    <row r="6007" spans="1:10" x14ac:dyDescent="0.25">
      <c r="A6007" s="487">
        <v>88484</v>
      </c>
      <c r="B6007" s="6" t="s">
        <v>11469</v>
      </c>
      <c r="C6007" s="6" t="s">
        <v>87</v>
      </c>
      <c r="D6007" s="6" t="s">
        <v>469</v>
      </c>
      <c r="E6007" s="487">
        <v>4.67</v>
      </c>
      <c r="F6007" s="487">
        <v>2.4900000000000002</v>
      </c>
      <c r="G6007" s="487">
        <v>2.1800000000000002</v>
      </c>
      <c r="H6007" s="487">
        <v>0</v>
      </c>
      <c r="I6007" s="487">
        <v>0</v>
      </c>
      <c r="J6007" s="487">
        <v>0</v>
      </c>
    </row>
    <row r="6008" spans="1:10" x14ac:dyDescent="0.25">
      <c r="A6008" s="487">
        <v>88485</v>
      </c>
      <c r="B6008" s="6" t="s">
        <v>11470</v>
      </c>
      <c r="C6008" s="6" t="s">
        <v>87</v>
      </c>
      <c r="D6008" s="6" t="s">
        <v>469</v>
      </c>
      <c r="E6008" s="487">
        <v>3.75</v>
      </c>
      <c r="F6008" s="487">
        <v>1.77</v>
      </c>
      <c r="G6008" s="487">
        <v>1.98</v>
      </c>
      <c r="H6008" s="487">
        <v>0</v>
      </c>
      <c r="I6008" s="487">
        <v>0</v>
      </c>
      <c r="J6008" s="487">
        <v>0</v>
      </c>
    </row>
    <row r="6009" spans="1:10" x14ac:dyDescent="0.25">
      <c r="A6009" s="487">
        <v>88488</v>
      </c>
      <c r="B6009" s="6" t="s">
        <v>11471</v>
      </c>
      <c r="C6009" s="6" t="s">
        <v>87</v>
      </c>
      <c r="D6009" s="6" t="s">
        <v>469</v>
      </c>
      <c r="E6009" s="487">
        <v>15.41</v>
      </c>
      <c r="F6009" s="487">
        <v>6.04</v>
      </c>
      <c r="G6009" s="487">
        <v>9.3699999999999992</v>
      </c>
      <c r="H6009" s="487">
        <v>0</v>
      </c>
      <c r="I6009" s="487">
        <v>0</v>
      </c>
      <c r="J6009" s="487">
        <v>0</v>
      </c>
    </row>
    <row r="6010" spans="1:10" x14ac:dyDescent="0.25">
      <c r="A6010" s="487">
        <v>88489</v>
      </c>
      <c r="B6010" s="6" t="s">
        <v>11472</v>
      </c>
      <c r="C6010" s="6" t="s">
        <v>87</v>
      </c>
      <c r="D6010" s="6" t="s">
        <v>469</v>
      </c>
      <c r="E6010" s="487">
        <v>13.15</v>
      </c>
      <c r="F6010" s="487">
        <v>4.33</v>
      </c>
      <c r="G6010" s="487">
        <v>8.82</v>
      </c>
      <c r="H6010" s="487">
        <v>0</v>
      </c>
      <c r="I6010" s="487">
        <v>0</v>
      </c>
      <c r="J6010" s="487">
        <v>0</v>
      </c>
    </row>
    <row r="6011" spans="1:10" x14ac:dyDescent="0.25">
      <c r="A6011" s="487">
        <v>88494</v>
      </c>
      <c r="B6011" s="6" t="s">
        <v>11473</v>
      </c>
      <c r="C6011" s="6" t="s">
        <v>87</v>
      </c>
      <c r="D6011" s="6" t="s">
        <v>108</v>
      </c>
      <c r="E6011" s="487">
        <v>21.34</v>
      </c>
      <c r="F6011" s="487">
        <v>13.46</v>
      </c>
      <c r="G6011" s="487">
        <v>7.88</v>
      </c>
      <c r="H6011" s="487">
        <v>0</v>
      </c>
      <c r="I6011" s="487">
        <v>0</v>
      </c>
      <c r="J6011" s="487">
        <v>0</v>
      </c>
    </row>
    <row r="6012" spans="1:10" x14ac:dyDescent="0.25">
      <c r="A6012" s="487">
        <v>88495</v>
      </c>
      <c r="B6012" s="6" t="s">
        <v>11474</v>
      </c>
      <c r="C6012" s="6" t="s">
        <v>87</v>
      </c>
      <c r="D6012" s="6" t="s">
        <v>108</v>
      </c>
      <c r="E6012" s="487">
        <v>12.2</v>
      </c>
      <c r="F6012" s="487">
        <v>6.55</v>
      </c>
      <c r="G6012" s="487">
        <v>5.65</v>
      </c>
      <c r="H6012" s="487">
        <v>0</v>
      </c>
      <c r="I6012" s="487">
        <v>0</v>
      </c>
      <c r="J6012" s="487">
        <v>0</v>
      </c>
    </row>
    <row r="6013" spans="1:10" x14ac:dyDescent="0.25">
      <c r="A6013" s="487">
        <v>88496</v>
      </c>
      <c r="B6013" s="6" t="s">
        <v>11475</v>
      </c>
      <c r="C6013" s="6" t="s">
        <v>87</v>
      </c>
      <c r="D6013" s="6" t="s">
        <v>108</v>
      </c>
      <c r="E6013" s="487">
        <v>32.659999999999997</v>
      </c>
      <c r="F6013" s="487">
        <v>19.73</v>
      </c>
      <c r="G6013" s="487">
        <v>12.93</v>
      </c>
      <c r="H6013" s="487">
        <v>0</v>
      </c>
      <c r="I6013" s="487">
        <v>0</v>
      </c>
      <c r="J6013" s="487">
        <v>0</v>
      </c>
    </row>
    <row r="6014" spans="1:10" x14ac:dyDescent="0.25">
      <c r="A6014" s="487">
        <v>88497</v>
      </c>
      <c r="B6014" s="6" t="s">
        <v>11476</v>
      </c>
      <c r="C6014" s="6" t="s">
        <v>87</v>
      </c>
      <c r="D6014" s="6" t="s">
        <v>108</v>
      </c>
      <c r="E6014" s="487">
        <v>19.239999999999998</v>
      </c>
      <c r="F6014" s="487">
        <v>9.59</v>
      </c>
      <c r="G6014" s="487">
        <v>9.65</v>
      </c>
      <c r="H6014" s="487">
        <v>0</v>
      </c>
      <c r="I6014" s="487">
        <v>0</v>
      </c>
      <c r="J6014" s="487">
        <v>0</v>
      </c>
    </row>
    <row r="6015" spans="1:10" x14ac:dyDescent="0.25">
      <c r="A6015" s="487">
        <v>95305</v>
      </c>
      <c r="B6015" s="6" t="s">
        <v>11477</v>
      </c>
      <c r="C6015" s="6" t="s">
        <v>87</v>
      </c>
      <c r="D6015" s="6" t="s">
        <v>108</v>
      </c>
      <c r="E6015" s="487">
        <v>13.99</v>
      </c>
      <c r="F6015" s="487">
        <v>4.08</v>
      </c>
      <c r="G6015" s="487">
        <v>9.91</v>
      </c>
      <c r="H6015" s="487">
        <v>0</v>
      </c>
      <c r="I6015" s="487">
        <v>0</v>
      </c>
      <c r="J6015" s="487">
        <v>0</v>
      </c>
    </row>
    <row r="6016" spans="1:10" x14ac:dyDescent="0.25">
      <c r="A6016" s="487">
        <v>95306</v>
      </c>
      <c r="B6016" s="6" t="s">
        <v>11478</v>
      </c>
      <c r="C6016" s="6" t="s">
        <v>87</v>
      </c>
      <c r="D6016" s="6" t="s">
        <v>108</v>
      </c>
      <c r="E6016" s="487">
        <v>16.12</v>
      </c>
      <c r="F6016" s="487">
        <v>5.68</v>
      </c>
      <c r="G6016" s="487">
        <v>10.44</v>
      </c>
      <c r="H6016" s="487">
        <v>0</v>
      </c>
      <c r="I6016" s="487">
        <v>0</v>
      </c>
      <c r="J6016" s="487">
        <v>0</v>
      </c>
    </row>
    <row r="6017" spans="1:10" x14ac:dyDescent="0.25">
      <c r="A6017" s="487">
        <v>95622</v>
      </c>
      <c r="B6017" s="6" t="s">
        <v>3741</v>
      </c>
      <c r="C6017" s="6" t="s">
        <v>87</v>
      </c>
      <c r="D6017" s="6" t="s">
        <v>469</v>
      </c>
      <c r="E6017" s="487">
        <v>16.79</v>
      </c>
      <c r="F6017" s="487">
        <v>7.79</v>
      </c>
      <c r="G6017" s="487">
        <v>9</v>
      </c>
      <c r="H6017" s="487">
        <v>0</v>
      </c>
      <c r="I6017" s="487">
        <v>0</v>
      </c>
      <c r="J6017" s="487">
        <v>0</v>
      </c>
    </row>
    <row r="6018" spans="1:10" x14ac:dyDescent="0.25">
      <c r="A6018" s="487">
        <v>95623</v>
      </c>
      <c r="B6018" s="6" t="s">
        <v>3742</v>
      </c>
      <c r="C6018" s="6" t="s">
        <v>87</v>
      </c>
      <c r="D6018" s="6" t="s">
        <v>469</v>
      </c>
      <c r="E6018" s="487">
        <v>13.18</v>
      </c>
      <c r="F6018" s="487">
        <v>5.0599999999999996</v>
      </c>
      <c r="G6018" s="487">
        <v>8.1199999999999992</v>
      </c>
      <c r="H6018" s="487">
        <v>0</v>
      </c>
      <c r="I6018" s="487">
        <v>0</v>
      </c>
      <c r="J6018" s="487">
        <v>0</v>
      </c>
    </row>
    <row r="6019" spans="1:10" x14ac:dyDescent="0.25">
      <c r="A6019" s="487">
        <v>95624</v>
      </c>
      <c r="B6019" s="6" t="s">
        <v>3743</v>
      </c>
      <c r="C6019" s="6" t="s">
        <v>87</v>
      </c>
      <c r="D6019" s="6" t="s">
        <v>469</v>
      </c>
      <c r="E6019" s="487">
        <v>24.14</v>
      </c>
      <c r="F6019" s="487">
        <v>13.34</v>
      </c>
      <c r="G6019" s="487">
        <v>10.8</v>
      </c>
      <c r="H6019" s="487">
        <v>0</v>
      </c>
      <c r="I6019" s="487">
        <v>0</v>
      </c>
      <c r="J6019" s="487">
        <v>0</v>
      </c>
    </row>
    <row r="6020" spans="1:10" x14ac:dyDescent="0.25">
      <c r="A6020" s="487">
        <v>95625</v>
      </c>
      <c r="B6020" s="6" t="s">
        <v>3744</v>
      </c>
      <c r="C6020" s="6" t="s">
        <v>87</v>
      </c>
      <c r="D6020" s="6" t="s">
        <v>469</v>
      </c>
      <c r="E6020" s="487">
        <v>26.45</v>
      </c>
      <c r="F6020" s="487">
        <v>15.08</v>
      </c>
      <c r="G6020" s="487">
        <v>11.37</v>
      </c>
      <c r="H6020" s="487">
        <v>0</v>
      </c>
      <c r="I6020" s="487">
        <v>0</v>
      </c>
      <c r="J6020" s="487">
        <v>0</v>
      </c>
    </row>
    <row r="6021" spans="1:10" x14ac:dyDescent="0.25">
      <c r="A6021" s="487">
        <v>95626</v>
      </c>
      <c r="B6021" s="6" t="s">
        <v>3745</v>
      </c>
      <c r="C6021" s="6" t="s">
        <v>87</v>
      </c>
      <c r="D6021" s="6" t="s">
        <v>469</v>
      </c>
      <c r="E6021" s="487">
        <v>17.97</v>
      </c>
      <c r="F6021" s="487">
        <v>8.68</v>
      </c>
      <c r="G6021" s="487">
        <v>9.2899999999999991</v>
      </c>
      <c r="H6021" s="487">
        <v>0</v>
      </c>
      <c r="I6021" s="487">
        <v>0</v>
      </c>
      <c r="J6021" s="487">
        <v>0</v>
      </c>
    </row>
    <row r="6022" spans="1:10" x14ac:dyDescent="0.25">
      <c r="A6022" s="487">
        <v>96126</v>
      </c>
      <c r="B6022" s="6" t="s">
        <v>3746</v>
      </c>
      <c r="C6022" s="6" t="s">
        <v>87</v>
      </c>
      <c r="D6022" s="6" t="s">
        <v>108</v>
      </c>
      <c r="E6022" s="487">
        <v>21.98</v>
      </c>
      <c r="F6022" s="487">
        <v>9.74</v>
      </c>
      <c r="G6022" s="487">
        <v>12.24</v>
      </c>
      <c r="H6022" s="487">
        <v>0</v>
      </c>
      <c r="I6022" s="487">
        <v>0</v>
      </c>
      <c r="J6022" s="487">
        <v>0</v>
      </c>
    </row>
    <row r="6023" spans="1:10" x14ac:dyDescent="0.25">
      <c r="A6023" s="487">
        <v>96127</v>
      </c>
      <c r="B6023" s="6" t="s">
        <v>3747</v>
      </c>
      <c r="C6023" s="6" t="s">
        <v>87</v>
      </c>
      <c r="D6023" s="6" t="s">
        <v>108</v>
      </c>
      <c r="E6023" s="487">
        <v>17.47</v>
      </c>
      <c r="F6023" s="487">
        <v>6.33</v>
      </c>
      <c r="G6023" s="487">
        <v>11.14</v>
      </c>
      <c r="H6023" s="487">
        <v>0</v>
      </c>
      <c r="I6023" s="487">
        <v>0</v>
      </c>
      <c r="J6023" s="487">
        <v>0</v>
      </c>
    </row>
    <row r="6024" spans="1:10" x14ac:dyDescent="0.25">
      <c r="A6024" s="487">
        <v>96128</v>
      </c>
      <c r="B6024" s="6" t="s">
        <v>3748</v>
      </c>
      <c r="C6024" s="6" t="s">
        <v>87</v>
      </c>
      <c r="D6024" s="6" t="s">
        <v>108</v>
      </c>
      <c r="E6024" s="487">
        <v>31.11</v>
      </c>
      <c r="F6024" s="487">
        <v>16.649999999999999</v>
      </c>
      <c r="G6024" s="487">
        <v>14.46</v>
      </c>
      <c r="H6024" s="487">
        <v>0</v>
      </c>
      <c r="I6024" s="487">
        <v>0</v>
      </c>
      <c r="J6024" s="487">
        <v>0</v>
      </c>
    </row>
    <row r="6025" spans="1:10" x14ac:dyDescent="0.25">
      <c r="A6025" s="487">
        <v>96129</v>
      </c>
      <c r="B6025" s="6" t="s">
        <v>3749</v>
      </c>
      <c r="C6025" s="6" t="s">
        <v>87</v>
      </c>
      <c r="D6025" s="6" t="s">
        <v>108</v>
      </c>
      <c r="E6025" s="487">
        <v>34.03</v>
      </c>
      <c r="F6025" s="487">
        <v>18.829999999999998</v>
      </c>
      <c r="G6025" s="487">
        <v>15.2</v>
      </c>
      <c r="H6025" s="487">
        <v>0</v>
      </c>
      <c r="I6025" s="487">
        <v>0</v>
      </c>
      <c r="J6025" s="487">
        <v>0</v>
      </c>
    </row>
    <row r="6026" spans="1:10" x14ac:dyDescent="0.25">
      <c r="A6026" s="487">
        <v>96130</v>
      </c>
      <c r="B6026" s="6" t="s">
        <v>3750</v>
      </c>
      <c r="C6026" s="6" t="s">
        <v>87</v>
      </c>
      <c r="D6026" s="6" t="s">
        <v>108</v>
      </c>
      <c r="E6026" s="487">
        <v>23.4</v>
      </c>
      <c r="F6026" s="487">
        <v>10.8</v>
      </c>
      <c r="G6026" s="487">
        <v>12.6</v>
      </c>
      <c r="H6026" s="487">
        <v>0</v>
      </c>
      <c r="I6026" s="487">
        <v>0</v>
      </c>
      <c r="J6026" s="487">
        <v>0</v>
      </c>
    </row>
    <row r="6027" spans="1:10" x14ac:dyDescent="0.25">
      <c r="A6027" s="487">
        <v>96131</v>
      </c>
      <c r="B6027" s="6" t="s">
        <v>3751</v>
      </c>
      <c r="C6027" s="6" t="s">
        <v>87</v>
      </c>
      <c r="D6027" s="6" t="s">
        <v>108</v>
      </c>
      <c r="E6027" s="487">
        <v>30.69</v>
      </c>
      <c r="F6027" s="487">
        <v>12.93</v>
      </c>
      <c r="G6027" s="487">
        <v>17.760000000000002</v>
      </c>
      <c r="H6027" s="487">
        <v>0</v>
      </c>
      <c r="I6027" s="487">
        <v>0</v>
      </c>
      <c r="J6027" s="487">
        <v>0</v>
      </c>
    </row>
    <row r="6028" spans="1:10" x14ac:dyDescent="0.25">
      <c r="A6028" s="487">
        <v>96132</v>
      </c>
      <c r="B6028" s="6" t="s">
        <v>3752</v>
      </c>
      <c r="C6028" s="6" t="s">
        <v>87</v>
      </c>
      <c r="D6028" s="6" t="s">
        <v>108</v>
      </c>
      <c r="E6028" s="487">
        <v>24.68</v>
      </c>
      <c r="F6028" s="487">
        <v>8.4</v>
      </c>
      <c r="G6028" s="487">
        <v>16.28</v>
      </c>
      <c r="H6028" s="487">
        <v>0</v>
      </c>
      <c r="I6028" s="487">
        <v>0</v>
      </c>
      <c r="J6028" s="487">
        <v>0</v>
      </c>
    </row>
    <row r="6029" spans="1:10" x14ac:dyDescent="0.25">
      <c r="A6029" s="487">
        <v>96133</v>
      </c>
      <c r="B6029" s="6" t="s">
        <v>3753</v>
      </c>
      <c r="C6029" s="6" t="s">
        <v>87</v>
      </c>
      <c r="D6029" s="6" t="s">
        <v>108</v>
      </c>
      <c r="E6029" s="487">
        <v>42.84</v>
      </c>
      <c r="F6029" s="487">
        <v>22.12</v>
      </c>
      <c r="G6029" s="487">
        <v>20.72</v>
      </c>
      <c r="H6029" s="487">
        <v>0</v>
      </c>
      <c r="I6029" s="487">
        <v>0</v>
      </c>
      <c r="J6029" s="487">
        <v>0</v>
      </c>
    </row>
    <row r="6030" spans="1:10" x14ac:dyDescent="0.25">
      <c r="A6030" s="487">
        <v>96134</v>
      </c>
      <c r="B6030" s="6" t="s">
        <v>3754</v>
      </c>
      <c r="C6030" s="6" t="s">
        <v>87</v>
      </c>
      <c r="D6030" s="6" t="s">
        <v>108</v>
      </c>
      <c r="E6030" s="487">
        <v>46.72</v>
      </c>
      <c r="F6030" s="487">
        <v>25.04</v>
      </c>
      <c r="G6030" s="487">
        <v>21.68</v>
      </c>
      <c r="H6030" s="487">
        <v>0</v>
      </c>
      <c r="I6030" s="487">
        <v>0</v>
      </c>
      <c r="J6030" s="487">
        <v>0</v>
      </c>
    </row>
    <row r="6031" spans="1:10" x14ac:dyDescent="0.25">
      <c r="A6031" s="487">
        <v>96135</v>
      </c>
      <c r="B6031" s="6" t="s">
        <v>3755</v>
      </c>
      <c r="C6031" s="6" t="s">
        <v>87</v>
      </c>
      <c r="D6031" s="6" t="s">
        <v>108</v>
      </c>
      <c r="E6031" s="487">
        <v>32.61</v>
      </c>
      <c r="F6031" s="487">
        <v>14.39</v>
      </c>
      <c r="G6031" s="487">
        <v>18.22</v>
      </c>
      <c r="H6031" s="487">
        <v>0</v>
      </c>
      <c r="I6031" s="487">
        <v>0</v>
      </c>
      <c r="J6031" s="487">
        <v>0</v>
      </c>
    </row>
    <row r="6032" spans="1:10" x14ac:dyDescent="0.25">
      <c r="A6032" s="487">
        <v>104639</v>
      </c>
      <c r="B6032" s="6" t="s">
        <v>11479</v>
      </c>
      <c r="C6032" s="6" t="s">
        <v>87</v>
      </c>
      <c r="D6032" s="6" t="s">
        <v>108</v>
      </c>
      <c r="E6032" s="487">
        <v>11.61</v>
      </c>
      <c r="F6032" s="487">
        <v>6.06</v>
      </c>
      <c r="G6032" s="487">
        <v>5.55</v>
      </c>
      <c r="H6032" s="487">
        <v>0</v>
      </c>
      <c r="I6032" s="487">
        <v>0</v>
      </c>
      <c r="J6032" s="487">
        <v>0</v>
      </c>
    </row>
    <row r="6033" spans="1:10" x14ac:dyDescent="0.25">
      <c r="A6033" s="487">
        <v>104640</v>
      </c>
      <c r="B6033" s="6" t="s">
        <v>11480</v>
      </c>
      <c r="C6033" s="6" t="s">
        <v>87</v>
      </c>
      <c r="D6033" s="6" t="s">
        <v>108</v>
      </c>
      <c r="E6033" s="487">
        <v>13.02</v>
      </c>
      <c r="F6033" s="487">
        <v>6.04</v>
      </c>
      <c r="G6033" s="487">
        <v>6.98</v>
      </c>
      <c r="H6033" s="487">
        <v>0</v>
      </c>
      <c r="I6033" s="487">
        <v>0</v>
      </c>
      <c r="J6033" s="487">
        <v>0</v>
      </c>
    </row>
    <row r="6034" spans="1:10" x14ac:dyDescent="0.25">
      <c r="A6034" s="487">
        <v>104641</v>
      </c>
      <c r="B6034" s="6" t="s">
        <v>11481</v>
      </c>
      <c r="C6034" s="6" t="s">
        <v>87</v>
      </c>
      <c r="D6034" s="6" t="s">
        <v>108</v>
      </c>
      <c r="E6034" s="487">
        <v>9.35</v>
      </c>
      <c r="F6034" s="487">
        <v>4.34</v>
      </c>
      <c r="G6034" s="487">
        <v>5.01</v>
      </c>
      <c r="H6034" s="487">
        <v>0</v>
      </c>
      <c r="I6034" s="487">
        <v>0</v>
      </c>
      <c r="J6034" s="487">
        <v>0</v>
      </c>
    </row>
    <row r="6035" spans="1:10" x14ac:dyDescent="0.25">
      <c r="A6035" s="487">
        <v>104642</v>
      </c>
      <c r="B6035" s="6" t="s">
        <v>11482</v>
      </c>
      <c r="C6035" s="6" t="s">
        <v>87</v>
      </c>
      <c r="D6035" s="6" t="s">
        <v>108</v>
      </c>
      <c r="E6035" s="487">
        <v>10.76</v>
      </c>
      <c r="F6035" s="487">
        <v>4.33</v>
      </c>
      <c r="G6035" s="487">
        <v>6.43</v>
      </c>
      <c r="H6035" s="487">
        <v>0</v>
      </c>
      <c r="I6035" s="487">
        <v>0</v>
      </c>
      <c r="J6035" s="487">
        <v>0</v>
      </c>
    </row>
    <row r="6036" spans="1:10" x14ac:dyDescent="0.25">
      <c r="A6036" s="487">
        <v>102193</v>
      </c>
      <c r="B6036" s="6" t="s">
        <v>3756</v>
      </c>
      <c r="C6036" s="6" t="s">
        <v>87</v>
      </c>
      <c r="D6036" s="6" t="s">
        <v>108</v>
      </c>
      <c r="E6036" s="487">
        <v>2.14</v>
      </c>
      <c r="F6036" s="487">
        <v>1.1399999999999999</v>
      </c>
      <c r="G6036" s="487">
        <v>1</v>
      </c>
      <c r="H6036" s="487">
        <v>0</v>
      </c>
      <c r="I6036" s="487">
        <v>0</v>
      </c>
      <c r="J6036" s="487">
        <v>0</v>
      </c>
    </row>
    <row r="6037" spans="1:10" x14ac:dyDescent="0.25">
      <c r="A6037" s="487">
        <v>102194</v>
      </c>
      <c r="B6037" s="6" t="s">
        <v>3757</v>
      </c>
      <c r="C6037" s="6" t="s">
        <v>87</v>
      </c>
      <c r="D6037" s="6" t="s">
        <v>108</v>
      </c>
      <c r="E6037" s="487">
        <v>8.07</v>
      </c>
      <c r="F6037" s="487">
        <v>5.5</v>
      </c>
      <c r="G6037" s="487">
        <v>2.57</v>
      </c>
      <c r="H6037" s="487">
        <v>0</v>
      </c>
      <c r="I6037" s="487">
        <v>0</v>
      </c>
      <c r="J6037" s="487">
        <v>0</v>
      </c>
    </row>
    <row r="6038" spans="1:10" x14ac:dyDescent="0.25">
      <c r="A6038" s="487">
        <v>102197</v>
      </c>
      <c r="B6038" s="6" t="s">
        <v>3758</v>
      </c>
      <c r="C6038" s="6" t="s">
        <v>87</v>
      </c>
      <c r="D6038" s="6" t="s">
        <v>108</v>
      </c>
      <c r="E6038" s="487">
        <v>32.619999999999997</v>
      </c>
      <c r="F6038" s="487">
        <v>5.88</v>
      </c>
      <c r="G6038" s="487">
        <v>26.74</v>
      </c>
      <c r="H6038" s="487">
        <v>0</v>
      </c>
      <c r="I6038" s="487">
        <v>0</v>
      </c>
      <c r="J6038" s="487">
        <v>0</v>
      </c>
    </row>
    <row r="6039" spans="1:10" x14ac:dyDescent="0.25">
      <c r="A6039" s="487">
        <v>102200</v>
      </c>
      <c r="B6039" s="6" t="s">
        <v>3759</v>
      </c>
      <c r="C6039" s="6" t="s">
        <v>87</v>
      </c>
      <c r="D6039" s="6" t="s">
        <v>108</v>
      </c>
      <c r="E6039" s="487">
        <v>23.89</v>
      </c>
      <c r="F6039" s="487">
        <v>7.72</v>
      </c>
      <c r="G6039" s="487">
        <v>16.170000000000002</v>
      </c>
      <c r="H6039" s="487">
        <v>0</v>
      </c>
      <c r="I6039" s="487">
        <v>0</v>
      </c>
      <c r="J6039" s="487">
        <v>0</v>
      </c>
    </row>
    <row r="6040" spans="1:10" x14ac:dyDescent="0.25">
      <c r="A6040" s="487">
        <v>102201</v>
      </c>
      <c r="B6040" s="6" t="s">
        <v>4909</v>
      </c>
      <c r="C6040" s="6" t="s">
        <v>87</v>
      </c>
      <c r="D6040" s="6" t="s">
        <v>108</v>
      </c>
      <c r="E6040" s="487">
        <v>20.67</v>
      </c>
      <c r="F6040" s="487">
        <v>9.5</v>
      </c>
      <c r="G6040" s="487">
        <v>11.17</v>
      </c>
      <c r="H6040" s="487">
        <v>0</v>
      </c>
      <c r="I6040" s="487">
        <v>0</v>
      </c>
      <c r="J6040" s="487">
        <v>0</v>
      </c>
    </row>
    <row r="6041" spans="1:10" x14ac:dyDescent="0.25">
      <c r="A6041" s="487">
        <v>102202</v>
      </c>
      <c r="B6041" s="6" t="s">
        <v>3760</v>
      </c>
      <c r="C6041" s="6" t="s">
        <v>87</v>
      </c>
      <c r="D6041" s="6" t="s">
        <v>108</v>
      </c>
      <c r="E6041" s="487">
        <v>64.150000000000006</v>
      </c>
      <c r="F6041" s="487">
        <v>7.71</v>
      </c>
      <c r="G6041" s="487">
        <v>56.44</v>
      </c>
      <c r="H6041" s="487">
        <v>0</v>
      </c>
      <c r="I6041" s="487">
        <v>0</v>
      </c>
      <c r="J6041" s="487">
        <v>0</v>
      </c>
    </row>
    <row r="6042" spans="1:10" x14ac:dyDescent="0.25">
      <c r="A6042" s="487">
        <v>102203</v>
      </c>
      <c r="B6042" s="6" t="s">
        <v>3761</v>
      </c>
      <c r="C6042" s="6" t="s">
        <v>87</v>
      </c>
      <c r="D6042" s="6" t="s">
        <v>108</v>
      </c>
      <c r="E6042" s="487">
        <v>10.18</v>
      </c>
      <c r="F6042" s="487">
        <v>4.96</v>
      </c>
      <c r="G6042" s="487">
        <v>5.22</v>
      </c>
      <c r="H6042" s="487">
        <v>0</v>
      </c>
      <c r="I6042" s="487">
        <v>0</v>
      </c>
      <c r="J6042" s="487">
        <v>0</v>
      </c>
    </row>
    <row r="6043" spans="1:10" x14ac:dyDescent="0.25">
      <c r="A6043" s="487">
        <v>102204</v>
      </c>
      <c r="B6043" s="6" t="s">
        <v>3762</v>
      </c>
      <c r="C6043" s="6" t="s">
        <v>87</v>
      </c>
      <c r="D6043" s="6" t="s">
        <v>108</v>
      </c>
      <c r="E6043" s="487">
        <v>10.52</v>
      </c>
      <c r="F6043" s="487">
        <v>4.96</v>
      </c>
      <c r="G6043" s="487">
        <v>5.56</v>
      </c>
      <c r="H6043" s="487">
        <v>0</v>
      </c>
      <c r="I6043" s="487">
        <v>0</v>
      </c>
      <c r="J6043" s="487">
        <v>0</v>
      </c>
    </row>
    <row r="6044" spans="1:10" x14ac:dyDescent="0.25">
      <c r="A6044" s="487">
        <v>102205</v>
      </c>
      <c r="B6044" s="6" t="s">
        <v>3763</v>
      </c>
      <c r="C6044" s="6" t="s">
        <v>87</v>
      </c>
      <c r="D6044" s="6" t="s">
        <v>469</v>
      </c>
      <c r="E6044" s="487">
        <v>9.43</v>
      </c>
      <c r="F6044" s="487">
        <v>4.9800000000000004</v>
      </c>
      <c r="G6044" s="487">
        <v>4.45</v>
      </c>
      <c r="H6044" s="487">
        <v>0</v>
      </c>
      <c r="I6044" s="487">
        <v>0</v>
      </c>
      <c r="J6044" s="487">
        <v>0</v>
      </c>
    </row>
    <row r="6045" spans="1:10" x14ac:dyDescent="0.25">
      <c r="A6045" s="487">
        <v>102207</v>
      </c>
      <c r="B6045" s="6" t="s">
        <v>3764</v>
      </c>
      <c r="C6045" s="6" t="s">
        <v>87</v>
      </c>
      <c r="D6045" s="6" t="s">
        <v>108</v>
      </c>
      <c r="E6045" s="487">
        <v>8.66</v>
      </c>
      <c r="F6045" s="487">
        <v>4</v>
      </c>
      <c r="G6045" s="487">
        <v>4.66</v>
      </c>
      <c r="H6045" s="487">
        <v>0</v>
      </c>
      <c r="I6045" s="487">
        <v>0</v>
      </c>
      <c r="J6045" s="487">
        <v>0</v>
      </c>
    </row>
    <row r="6046" spans="1:10" x14ac:dyDescent="0.25">
      <c r="A6046" s="487">
        <v>102208</v>
      </c>
      <c r="B6046" s="6" t="s">
        <v>3765</v>
      </c>
      <c r="C6046" s="6" t="s">
        <v>87</v>
      </c>
      <c r="D6046" s="6" t="s">
        <v>108</v>
      </c>
      <c r="E6046" s="487">
        <v>8.2100000000000009</v>
      </c>
      <c r="F6046" s="487">
        <v>4</v>
      </c>
      <c r="G6046" s="487">
        <v>4.21</v>
      </c>
      <c r="H6046" s="487">
        <v>0</v>
      </c>
      <c r="I6046" s="487">
        <v>0</v>
      </c>
      <c r="J6046" s="487">
        <v>0</v>
      </c>
    </row>
    <row r="6047" spans="1:10" x14ac:dyDescent="0.25">
      <c r="A6047" s="487">
        <v>102209</v>
      </c>
      <c r="B6047" s="6" t="s">
        <v>3766</v>
      </c>
      <c r="C6047" s="6" t="s">
        <v>87</v>
      </c>
      <c r="D6047" s="6" t="s">
        <v>108</v>
      </c>
      <c r="E6047" s="487">
        <v>8.5</v>
      </c>
      <c r="F6047" s="487">
        <v>4</v>
      </c>
      <c r="G6047" s="487">
        <v>4.5</v>
      </c>
      <c r="H6047" s="487">
        <v>0</v>
      </c>
      <c r="I6047" s="487">
        <v>0</v>
      </c>
      <c r="J6047" s="487">
        <v>0</v>
      </c>
    </row>
    <row r="6048" spans="1:10" x14ac:dyDescent="0.25">
      <c r="A6048" s="487">
        <v>102210</v>
      </c>
      <c r="B6048" s="6" t="s">
        <v>3767</v>
      </c>
      <c r="C6048" s="6" t="s">
        <v>87</v>
      </c>
      <c r="D6048" s="6" t="s">
        <v>469</v>
      </c>
      <c r="E6048" s="487">
        <v>8.06</v>
      </c>
      <c r="F6048" s="487">
        <v>4</v>
      </c>
      <c r="G6048" s="487">
        <v>4.0599999999999996</v>
      </c>
      <c r="H6048" s="487">
        <v>0</v>
      </c>
      <c r="I6048" s="487">
        <v>0</v>
      </c>
      <c r="J6048" s="487">
        <v>0</v>
      </c>
    </row>
    <row r="6049" spans="1:10" x14ac:dyDescent="0.25">
      <c r="A6049" s="487">
        <v>102213</v>
      </c>
      <c r="B6049" s="6" t="s">
        <v>3768</v>
      </c>
      <c r="C6049" s="6" t="s">
        <v>87</v>
      </c>
      <c r="D6049" s="6" t="s">
        <v>108</v>
      </c>
      <c r="E6049" s="487">
        <v>20.39</v>
      </c>
      <c r="F6049" s="487">
        <v>9.92</v>
      </c>
      <c r="G6049" s="487">
        <v>10.47</v>
      </c>
      <c r="H6049" s="487">
        <v>0</v>
      </c>
      <c r="I6049" s="487">
        <v>0</v>
      </c>
      <c r="J6049" s="487">
        <v>0</v>
      </c>
    </row>
    <row r="6050" spans="1:10" x14ac:dyDescent="0.25">
      <c r="A6050" s="487">
        <v>102214</v>
      </c>
      <c r="B6050" s="6" t="s">
        <v>3769</v>
      </c>
      <c r="C6050" s="6" t="s">
        <v>87</v>
      </c>
      <c r="D6050" s="6" t="s">
        <v>108</v>
      </c>
      <c r="E6050" s="487">
        <v>21.06</v>
      </c>
      <c r="F6050" s="487">
        <v>9.92</v>
      </c>
      <c r="G6050" s="487">
        <v>11.14</v>
      </c>
      <c r="H6050" s="487">
        <v>0</v>
      </c>
      <c r="I6050" s="487">
        <v>0</v>
      </c>
      <c r="J6050" s="487">
        <v>0</v>
      </c>
    </row>
    <row r="6051" spans="1:10" x14ac:dyDescent="0.25">
      <c r="A6051" s="487">
        <v>102215</v>
      </c>
      <c r="B6051" s="6" t="s">
        <v>3770</v>
      </c>
      <c r="C6051" s="6" t="s">
        <v>87</v>
      </c>
      <c r="D6051" s="6" t="s">
        <v>469</v>
      </c>
      <c r="E6051" s="487">
        <v>18.89</v>
      </c>
      <c r="F6051" s="487">
        <v>9.93</v>
      </c>
      <c r="G6051" s="487">
        <v>8.9600000000000009</v>
      </c>
      <c r="H6051" s="487">
        <v>0</v>
      </c>
      <c r="I6051" s="487">
        <v>0</v>
      </c>
      <c r="J6051" s="487">
        <v>0</v>
      </c>
    </row>
    <row r="6052" spans="1:10" x14ac:dyDescent="0.25">
      <c r="A6052" s="487">
        <v>102217</v>
      </c>
      <c r="B6052" s="6" t="s">
        <v>3771</v>
      </c>
      <c r="C6052" s="6" t="s">
        <v>87</v>
      </c>
      <c r="D6052" s="6" t="s">
        <v>108</v>
      </c>
      <c r="E6052" s="487">
        <v>17.350000000000001</v>
      </c>
      <c r="F6052" s="487">
        <v>8</v>
      </c>
      <c r="G6052" s="487">
        <v>9.35</v>
      </c>
      <c r="H6052" s="487">
        <v>0</v>
      </c>
      <c r="I6052" s="487">
        <v>0</v>
      </c>
      <c r="J6052" s="487">
        <v>0</v>
      </c>
    </row>
    <row r="6053" spans="1:10" x14ac:dyDescent="0.25">
      <c r="A6053" s="487">
        <v>102218</v>
      </c>
      <c r="B6053" s="6" t="s">
        <v>3772</v>
      </c>
      <c r="C6053" s="6" t="s">
        <v>87</v>
      </c>
      <c r="D6053" s="6" t="s">
        <v>108</v>
      </c>
      <c r="E6053" s="487">
        <v>16.440000000000001</v>
      </c>
      <c r="F6053" s="487">
        <v>8</v>
      </c>
      <c r="G6053" s="487">
        <v>8.44</v>
      </c>
      <c r="H6053" s="487">
        <v>0</v>
      </c>
      <c r="I6053" s="487">
        <v>0</v>
      </c>
      <c r="J6053" s="487">
        <v>0</v>
      </c>
    </row>
    <row r="6054" spans="1:10" x14ac:dyDescent="0.25">
      <c r="A6054" s="487">
        <v>102219</v>
      </c>
      <c r="B6054" s="6" t="s">
        <v>3773</v>
      </c>
      <c r="C6054" s="6" t="s">
        <v>87</v>
      </c>
      <c r="D6054" s="6" t="s">
        <v>108</v>
      </c>
      <c r="E6054" s="487">
        <v>17.010000000000002</v>
      </c>
      <c r="F6054" s="487">
        <v>8</v>
      </c>
      <c r="G6054" s="487">
        <v>9.01</v>
      </c>
      <c r="H6054" s="487">
        <v>0</v>
      </c>
      <c r="I6054" s="487">
        <v>0</v>
      </c>
      <c r="J6054" s="487">
        <v>0</v>
      </c>
    </row>
    <row r="6055" spans="1:10" x14ac:dyDescent="0.25">
      <c r="A6055" s="487">
        <v>102220</v>
      </c>
      <c r="B6055" s="6" t="s">
        <v>3774</v>
      </c>
      <c r="C6055" s="6" t="s">
        <v>87</v>
      </c>
      <c r="D6055" s="6" t="s">
        <v>469</v>
      </c>
      <c r="E6055" s="487">
        <v>16.149999999999999</v>
      </c>
      <c r="F6055" s="487">
        <v>8</v>
      </c>
      <c r="G6055" s="487">
        <v>8.15</v>
      </c>
      <c r="H6055" s="487">
        <v>0</v>
      </c>
      <c r="I6055" s="487">
        <v>0</v>
      </c>
      <c r="J6055" s="487">
        <v>0</v>
      </c>
    </row>
    <row r="6056" spans="1:10" x14ac:dyDescent="0.25">
      <c r="A6056" s="487">
        <v>102223</v>
      </c>
      <c r="B6056" s="6" t="s">
        <v>3775</v>
      </c>
      <c r="C6056" s="6" t="s">
        <v>87</v>
      </c>
      <c r="D6056" s="6" t="s">
        <v>108</v>
      </c>
      <c r="E6056" s="487">
        <v>30.58</v>
      </c>
      <c r="F6056" s="487">
        <v>14.88</v>
      </c>
      <c r="G6056" s="487">
        <v>15.7</v>
      </c>
      <c r="H6056" s="487">
        <v>0</v>
      </c>
      <c r="I6056" s="487">
        <v>0</v>
      </c>
      <c r="J6056" s="487">
        <v>0</v>
      </c>
    </row>
    <row r="6057" spans="1:10" x14ac:dyDescent="0.25">
      <c r="A6057" s="487">
        <v>102224</v>
      </c>
      <c r="B6057" s="6" t="s">
        <v>3776</v>
      </c>
      <c r="C6057" s="6" t="s">
        <v>87</v>
      </c>
      <c r="D6057" s="6" t="s">
        <v>108</v>
      </c>
      <c r="E6057" s="487">
        <v>31.59</v>
      </c>
      <c r="F6057" s="487">
        <v>14.88</v>
      </c>
      <c r="G6057" s="487">
        <v>16.71</v>
      </c>
      <c r="H6057" s="487">
        <v>0</v>
      </c>
      <c r="I6057" s="487">
        <v>0</v>
      </c>
      <c r="J6057" s="487">
        <v>0</v>
      </c>
    </row>
    <row r="6058" spans="1:10" x14ac:dyDescent="0.25">
      <c r="A6058" s="487">
        <v>102225</v>
      </c>
      <c r="B6058" s="6" t="s">
        <v>3777</v>
      </c>
      <c r="C6058" s="6" t="s">
        <v>87</v>
      </c>
      <c r="D6058" s="6" t="s">
        <v>469</v>
      </c>
      <c r="E6058" s="487">
        <v>28.34</v>
      </c>
      <c r="F6058" s="487">
        <v>14.9</v>
      </c>
      <c r="G6058" s="487">
        <v>13.44</v>
      </c>
      <c r="H6058" s="487">
        <v>0</v>
      </c>
      <c r="I6058" s="487">
        <v>0</v>
      </c>
      <c r="J6058" s="487">
        <v>0</v>
      </c>
    </row>
    <row r="6059" spans="1:10" x14ac:dyDescent="0.25">
      <c r="A6059" s="487">
        <v>102227</v>
      </c>
      <c r="B6059" s="6" t="s">
        <v>3778</v>
      </c>
      <c r="C6059" s="6" t="s">
        <v>87</v>
      </c>
      <c r="D6059" s="6" t="s">
        <v>108</v>
      </c>
      <c r="E6059" s="487">
        <v>26.03</v>
      </c>
      <c r="F6059" s="487">
        <v>12</v>
      </c>
      <c r="G6059" s="487">
        <v>14.03</v>
      </c>
      <c r="H6059" s="487">
        <v>0</v>
      </c>
      <c r="I6059" s="487">
        <v>0</v>
      </c>
      <c r="J6059" s="487">
        <v>0</v>
      </c>
    </row>
    <row r="6060" spans="1:10" x14ac:dyDescent="0.25">
      <c r="A6060" s="487">
        <v>102228</v>
      </c>
      <c r="B6060" s="6" t="s">
        <v>3779</v>
      </c>
      <c r="C6060" s="6" t="s">
        <v>87</v>
      </c>
      <c r="D6060" s="6" t="s">
        <v>108</v>
      </c>
      <c r="E6060" s="487">
        <v>24.68</v>
      </c>
      <c r="F6060" s="487">
        <v>12</v>
      </c>
      <c r="G6060" s="487">
        <v>12.68</v>
      </c>
      <c r="H6060" s="487">
        <v>0</v>
      </c>
      <c r="I6060" s="487">
        <v>0</v>
      </c>
      <c r="J6060" s="487">
        <v>0</v>
      </c>
    </row>
    <row r="6061" spans="1:10" x14ac:dyDescent="0.25">
      <c r="A6061" s="487">
        <v>102229</v>
      </c>
      <c r="B6061" s="6" t="s">
        <v>3780</v>
      </c>
      <c r="C6061" s="6" t="s">
        <v>87</v>
      </c>
      <c r="D6061" s="6" t="s">
        <v>108</v>
      </c>
      <c r="E6061" s="487">
        <v>25.52</v>
      </c>
      <c r="F6061" s="487">
        <v>12</v>
      </c>
      <c r="G6061" s="487">
        <v>13.52</v>
      </c>
      <c r="H6061" s="487">
        <v>0</v>
      </c>
      <c r="I6061" s="487">
        <v>0</v>
      </c>
      <c r="J6061" s="487">
        <v>0</v>
      </c>
    </row>
    <row r="6062" spans="1:10" x14ac:dyDescent="0.25">
      <c r="A6062" s="487">
        <v>102230</v>
      </c>
      <c r="B6062" s="6" t="s">
        <v>3781</v>
      </c>
      <c r="C6062" s="6" t="s">
        <v>87</v>
      </c>
      <c r="D6062" s="6" t="s">
        <v>469</v>
      </c>
      <c r="E6062" s="487">
        <v>24.23</v>
      </c>
      <c r="F6062" s="487">
        <v>12</v>
      </c>
      <c r="G6062" s="487">
        <v>12.23</v>
      </c>
      <c r="H6062" s="487">
        <v>0</v>
      </c>
      <c r="I6062" s="487">
        <v>0</v>
      </c>
      <c r="J6062" s="487">
        <v>0</v>
      </c>
    </row>
    <row r="6063" spans="1:10" x14ac:dyDescent="0.25">
      <c r="A6063" s="487">
        <v>102233</v>
      </c>
      <c r="B6063" s="6" t="s">
        <v>3782</v>
      </c>
      <c r="C6063" s="6" t="s">
        <v>87</v>
      </c>
      <c r="D6063" s="6" t="s">
        <v>108</v>
      </c>
      <c r="E6063" s="487">
        <v>12.37</v>
      </c>
      <c r="F6063" s="487">
        <v>4.76</v>
      </c>
      <c r="G6063" s="487">
        <v>7.61</v>
      </c>
      <c r="H6063" s="487">
        <v>0</v>
      </c>
      <c r="I6063" s="487">
        <v>0</v>
      </c>
      <c r="J6063" s="487">
        <v>0</v>
      </c>
    </row>
    <row r="6064" spans="1:10" x14ac:dyDescent="0.25">
      <c r="A6064" s="487">
        <v>102234</v>
      </c>
      <c r="B6064" s="6" t="s">
        <v>3783</v>
      </c>
      <c r="C6064" s="6" t="s">
        <v>87</v>
      </c>
      <c r="D6064" s="6" t="s">
        <v>108</v>
      </c>
      <c r="E6064" s="487">
        <v>24.74</v>
      </c>
      <c r="F6064" s="487">
        <v>9.52</v>
      </c>
      <c r="G6064" s="487">
        <v>15.22</v>
      </c>
      <c r="H6064" s="487">
        <v>0</v>
      </c>
      <c r="I6064" s="487">
        <v>0</v>
      </c>
      <c r="J6064" s="487">
        <v>0</v>
      </c>
    </row>
    <row r="6065" spans="1:10" x14ac:dyDescent="0.25">
      <c r="A6065" s="487">
        <v>100716</v>
      </c>
      <c r="B6065" s="6" t="s">
        <v>3784</v>
      </c>
      <c r="C6065" s="6" t="s">
        <v>87</v>
      </c>
      <c r="D6065" s="6" t="s">
        <v>437</v>
      </c>
      <c r="E6065" s="487">
        <v>28.03</v>
      </c>
      <c r="F6065" s="487">
        <v>3.91</v>
      </c>
      <c r="G6065" s="487">
        <v>23.54</v>
      </c>
      <c r="H6065" s="487">
        <v>0.57999999999999996</v>
      </c>
      <c r="I6065" s="487">
        <v>0</v>
      </c>
      <c r="J6065" s="487">
        <v>0</v>
      </c>
    </row>
    <row r="6066" spans="1:10" x14ac:dyDescent="0.25">
      <c r="A6066" s="487">
        <v>100717</v>
      </c>
      <c r="B6066" s="6" t="s">
        <v>3785</v>
      </c>
      <c r="C6066" s="6" t="s">
        <v>87</v>
      </c>
      <c r="D6066" s="6" t="s">
        <v>108</v>
      </c>
      <c r="E6066" s="487">
        <v>9.77</v>
      </c>
      <c r="F6066" s="487">
        <v>6.29</v>
      </c>
      <c r="G6066" s="487">
        <v>3.48</v>
      </c>
      <c r="H6066" s="487">
        <v>0</v>
      </c>
      <c r="I6066" s="487">
        <v>0</v>
      </c>
      <c r="J6066" s="487">
        <v>0</v>
      </c>
    </row>
    <row r="6067" spans="1:10" x14ac:dyDescent="0.25">
      <c r="A6067" s="487">
        <v>100718</v>
      </c>
      <c r="B6067" s="6" t="s">
        <v>3786</v>
      </c>
      <c r="C6067" s="6" t="s">
        <v>79</v>
      </c>
      <c r="D6067" s="6" t="s">
        <v>108</v>
      </c>
      <c r="E6067" s="487">
        <v>1.37</v>
      </c>
      <c r="F6067" s="487">
        <v>0.88</v>
      </c>
      <c r="G6067" s="487">
        <v>0.49</v>
      </c>
      <c r="H6067" s="487">
        <v>0</v>
      </c>
      <c r="I6067" s="487">
        <v>0</v>
      </c>
      <c r="J6067" s="487">
        <v>0</v>
      </c>
    </row>
    <row r="6068" spans="1:10" x14ac:dyDescent="0.25">
      <c r="A6068" s="487">
        <v>100719</v>
      </c>
      <c r="B6068" s="6" t="s">
        <v>11483</v>
      </c>
      <c r="C6068" s="6" t="s">
        <v>87</v>
      </c>
      <c r="D6068" s="6" t="s">
        <v>108</v>
      </c>
      <c r="E6068" s="487">
        <v>11.89</v>
      </c>
      <c r="F6068" s="487">
        <v>1.33</v>
      </c>
      <c r="G6068" s="487">
        <v>10.56</v>
      </c>
      <c r="H6068" s="487">
        <v>0</v>
      </c>
      <c r="I6068" s="487">
        <v>0</v>
      </c>
      <c r="J6068" s="487">
        <v>0</v>
      </c>
    </row>
    <row r="6069" spans="1:10" x14ac:dyDescent="0.25">
      <c r="A6069" s="487">
        <v>100720</v>
      </c>
      <c r="B6069" s="6" t="s">
        <v>3787</v>
      </c>
      <c r="C6069" s="6" t="s">
        <v>87</v>
      </c>
      <c r="D6069" s="6" t="s">
        <v>108</v>
      </c>
      <c r="E6069" s="487">
        <v>11.04</v>
      </c>
      <c r="F6069" s="487">
        <v>4.51</v>
      </c>
      <c r="G6069" s="487">
        <v>6.53</v>
      </c>
      <c r="H6069" s="487">
        <v>0</v>
      </c>
      <c r="I6069" s="487">
        <v>0</v>
      </c>
      <c r="J6069" s="487">
        <v>0</v>
      </c>
    </row>
    <row r="6070" spans="1:10" x14ac:dyDescent="0.25">
      <c r="A6070" s="487">
        <v>100721</v>
      </c>
      <c r="B6070" s="6" t="s">
        <v>11484</v>
      </c>
      <c r="C6070" s="6" t="s">
        <v>87</v>
      </c>
      <c r="D6070" s="6" t="s">
        <v>108</v>
      </c>
      <c r="E6070" s="487">
        <v>25.65</v>
      </c>
      <c r="F6070" s="487">
        <v>11.07</v>
      </c>
      <c r="G6070" s="487">
        <v>14.58</v>
      </c>
      <c r="H6070" s="487">
        <v>0</v>
      </c>
      <c r="I6070" s="487">
        <v>0</v>
      </c>
      <c r="J6070" s="487">
        <v>0</v>
      </c>
    </row>
    <row r="6071" spans="1:10" x14ac:dyDescent="0.25">
      <c r="A6071" s="487">
        <v>100722</v>
      </c>
      <c r="B6071" s="6" t="s">
        <v>3788</v>
      </c>
      <c r="C6071" s="6" t="s">
        <v>87</v>
      </c>
      <c r="D6071" s="6" t="s">
        <v>108</v>
      </c>
      <c r="E6071" s="487">
        <v>24.12</v>
      </c>
      <c r="F6071" s="487">
        <v>14.27</v>
      </c>
      <c r="G6071" s="487">
        <v>9.85</v>
      </c>
      <c r="H6071" s="487">
        <v>0</v>
      </c>
      <c r="I6071" s="487">
        <v>0</v>
      </c>
      <c r="J6071" s="487">
        <v>0</v>
      </c>
    </row>
    <row r="6072" spans="1:10" x14ac:dyDescent="0.25">
      <c r="A6072" s="487">
        <v>100723</v>
      </c>
      <c r="B6072" s="6" t="s">
        <v>11485</v>
      </c>
      <c r="C6072" s="6" t="s">
        <v>87</v>
      </c>
      <c r="D6072" s="6" t="s">
        <v>108</v>
      </c>
      <c r="E6072" s="487">
        <v>12.77</v>
      </c>
      <c r="F6072" s="487">
        <v>1.33</v>
      </c>
      <c r="G6072" s="487">
        <v>11.44</v>
      </c>
      <c r="H6072" s="487">
        <v>0</v>
      </c>
      <c r="I6072" s="487">
        <v>0</v>
      </c>
      <c r="J6072" s="487">
        <v>0</v>
      </c>
    </row>
    <row r="6073" spans="1:10" x14ac:dyDescent="0.25">
      <c r="A6073" s="487">
        <v>100724</v>
      </c>
      <c r="B6073" s="6" t="s">
        <v>3789</v>
      </c>
      <c r="C6073" s="6" t="s">
        <v>87</v>
      </c>
      <c r="D6073" s="6" t="s">
        <v>108</v>
      </c>
      <c r="E6073" s="487">
        <v>14.58</v>
      </c>
      <c r="F6073" s="487">
        <v>4.5</v>
      </c>
      <c r="G6073" s="487">
        <v>10.08</v>
      </c>
      <c r="H6073" s="487">
        <v>0</v>
      </c>
      <c r="I6073" s="487">
        <v>0</v>
      </c>
      <c r="J6073" s="487">
        <v>0</v>
      </c>
    </row>
    <row r="6074" spans="1:10" x14ac:dyDescent="0.25">
      <c r="A6074" s="487">
        <v>100725</v>
      </c>
      <c r="B6074" s="6" t="s">
        <v>11486</v>
      </c>
      <c r="C6074" s="6" t="s">
        <v>87</v>
      </c>
      <c r="D6074" s="6" t="s">
        <v>108</v>
      </c>
      <c r="E6074" s="487">
        <v>25.93</v>
      </c>
      <c r="F6074" s="487">
        <v>11.07</v>
      </c>
      <c r="G6074" s="487">
        <v>14.86</v>
      </c>
      <c r="H6074" s="487">
        <v>0</v>
      </c>
      <c r="I6074" s="487">
        <v>0</v>
      </c>
      <c r="J6074" s="487">
        <v>0</v>
      </c>
    </row>
    <row r="6075" spans="1:10" x14ac:dyDescent="0.25">
      <c r="A6075" s="487">
        <v>100726</v>
      </c>
      <c r="B6075" s="6" t="s">
        <v>3790</v>
      </c>
      <c r="C6075" s="6" t="s">
        <v>87</v>
      </c>
      <c r="D6075" s="6" t="s">
        <v>108</v>
      </c>
      <c r="E6075" s="487">
        <v>27.56</v>
      </c>
      <c r="F6075" s="487">
        <v>14.27</v>
      </c>
      <c r="G6075" s="487">
        <v>13.29</v>
      </c>
      <c r="H6075" s="487">
        <v>0</v>
      </c>
      <c r="I6075" s="487">
        <v>0</v>
      </c>
      <c r="J6075" s="487">
        <v>0</v>
      </c>
    </row>
    <row r="6076" spans="1:10" x14ac:dyDescent="0.25">
      <c r="A6076" s="487">
        <v>100727</v>
      </c>
      <c r="B6076" s="6" t="s">
        <v>11487</v>
      </c>
      <c r="C6076" s="6" t="s">
        <v>87</v>
      </c>
      <c r="D6076" s="6" t="s">
        <v>108</v>
      </c>
      <c r="E6076" s="487">
        <v>29.12</v>
      </c>
      <c r="F6076" s="487">
        <v>1.33</v>
      </c>
      <c r="G6076" s="487">
        <v>27.79</v>
      </c>
      <c r="H6076" s="487">
        <v>0</v>
      </c>
      <c r="I6076" s="487">
        <v>0</v>
      </c>
      <c r="J6076" s="487">
        <v>0</v>
      </c>
    </row>
    <row r="6077" spans="1:10" x14ac:dyDescent="0.25">
      <c r="A6077" s="487">
        <v>100728</v>
      </c>
      <c r="B6077" s="6" t="s">
        <v>3791</v>
      </c>
      <c r="C6077" s="6" t="s">
        <v>87</v>
      </c>
      <c r="D6077" s="6" t="s">
        <v>108</v>
      </c>
      <c r="E6077" s="487">
        <v>25.55</v>
      </c>
      <c r="F6077" s="487">
        <v>4.5</v>
      </c>
      <c r="G6077" s="487">
        <v>21.05</v>
      </c>
      <c r="H6077" s="487">
        <v>0</v>
      </c>
      <c r="I6077" s="487">
        <v>0</v>
      </c>
      <c r="J6077" s="487">
        <v>0</v>
      </c>
    </row>
    <row r="6078" spans="1:10" x14ac:dyDescent="0.25">
      <c r="A6078" s="487">
        <v>100729</v>
      </c>
      <c r="B6078" s="6" t="s">
        <v>11488</v>
      </c>
      <c r="C6078" s="6" t="s">
        <v>87</v>
      </c>
      <c r="D6078" s="6" t="s">
        <v>108</v>
      </c>
      <c r="E6078" s="487">
        <v>22.15</v>
      </c>
      <c r="F6078" s="487">
        <v>1.33</v>
      </c>
      <c r="G6078" s="487">
        <v>20.82</v>
      </c>
      <c r="H6078" s="487">
        <v>0</v>
      </c>
      <c r="I6078" s="487">
        <v>0</v>
      </c>
      <c r="J6078" s="487">
        <v>0</v>
      </c>
    </row>
    <row r="6079" spans="1:10" x14ac:dyDescent="0.25">
      <c r="A6079" s="487">
        <v>100730</v>
      </c>
      <c r="B6079" s="6" t="s">
        <v>3792</v>
      </c>
      <c r="C6079" s="6" t="s">
        <v>87</v>
      </c>
      <c r="D6079" s="6" t="s">
        <v>108</v>
      </c>
      <c r="E6079" s="487">
        <v>25.21</v>
      </c>
      <c r="F6079" s="487">
        <v>4.5</v>
      </c>
      <c r="G6079" s="487">
        <v>20.71</v>
      </c>
      <c r="H6079" s="487">
        <v>0</v>
      </c>
      <c r="I6079" s="487">
        <v>0</v>
      </c>
      <c r="J6079" s="487">
        <v>0</v>
      </c>
    </row>
    <row r="6080" spans="1:10" x14ac:dyDescent="0.25">
      <c r="A6080" s="487">
        <v>100733</v>
      </c>
      <c r="B6080" s="6" t="s">
        <v>11489</v>
      </c>
      <c r="C6080" s="6" t="s">
        <v>87</v>
      </c>
      <c r="D6080" s="6" t="s">
        <v>108</v>
      </c>
      <c r="E6080" s="487">
        <v>11.62</v>
      </c>
      <c r="F6080" s="487">
        <v>6.4</v>
      </c>
      <c r="G6080" s="487">
        <v>5.22</v>
      </c>
      <c r="H6080" s="487">
        <v>0</v>
      </c>
      <c r="I6080" s="487">
        <v>0</v>
      </c>
      <c r="J6080" s="487">
        <v>0</v>
      </c>
    </row>
    <row r="6081" spans="1:10" x14ac:dyDescent="0.25">
      <c r="A6081" s="487">
        <v>100734</v>
      </c>
      <c r="B6081" s="6" t="s">
        <v>3793</v>
      </c>
      <c r="C6081" s="6" t="s">
        <v>87</v>
      </c>
      <c r="D6081" s="6" t="s">
        <v>108</v>
      </c>
      <c r="E6081" s="487">
        <v>15.04</v>
      </c>
      <c r="F6081" s="487">
        <v>9.58</v>
      </c>
      <c r="G6081" s="487">
        <v>5.46</v>
      </c>
      <c r="H6081" s="487">
        <v>0</v>
      </c>
      <c r="I6081" s="487">
        <v>0</v>
      </c>
      <c r="J6081" s="487">
        <v>0</v>
      </c>
    </row>
    <row r="6082" spans="1:10" x14ac:dyDescent="0.25">
      <c r="A6082" s="487">
        <v>100735</v>
      </c>
      <c r="B6082" s="6" t="s">
        <v>11490</v>
      </c>
      <c r="C6082" s="6" t="s">
        <v>87</v>
      </c>
      <c r="D6082" s="6" t="s">
        <v>108</v>
      </c>
      <c r="E6082" s="487">
        <v>11.01</v>
      </c>
      <c r="F6082" s="487">
        <v>6.4</v>
      </c>
      <c r="G6082" s="487">
        <v>4.6100000000000003</v>
      </c>
      <c r="H6082" s="487">
        <v>0</v>
      </c>
      <c r="I6082" s="487">
        <v>0</v>
      </c>
      <c r="J6082" s="487">
        <v>0</v>
      </c>
    </row>
    <row r="6083" spans="1:10" x14ac:dyDescent="0.25">
      <c r="A6083" s="487">
        <v>100736</v>
      </c>
      <c r="B6083" s="6" t="s">
        <v>3794</v>
      </c>
      <c r="C6083" s="6" t="s">
        <v>87</v>
      </c>
      <c r="D6083" s="6" t="s">
        <v>108</v>
      </c>
      <c r="E6083" s="487">
        <v>14.44</v>
      </c>
      <c r="F6083" s="487">
        <v>9.58</v>
      </c>
      <c r="G6083" s="487">
        <v>4.8600000000000003</v>
      </c>
      <c r="H6083" s="487">
        <v>0</v>
      </c>
      <c r="I6083" s="487">
        <v>0</v>
      </c>
      <c r="J6083" s="487">
        <v>0</v>
      </c>
    </row>
    <row r="6084" spans="1:10" x14ac:dyDescent="0.25">
      <c r="A6084" s="487">
        <v>100739</v>
      </c>
      <c r="B6084" s="6" t="s">
        <v>11491</v>
      </c>
      <c r="C6084" s="6" t="s">
        <v>87</v>
      </c>
      <c r="D6084" s="6" t="s">
        <v>108</v>
      </c>
      <c r="E6084" s="487">
        <v>11.7</v>
      </c>
      <c r="F6084" s="487">
        <v>1.33</v>
      </c>
      <c r="G6084" s="487">
        <v>10.37</v>
      </c>
      <c r="H6084" s="487">
        <v>0</v>
      </c>
      <c r="I6084" s="487">
        <v>0</v>
      </c>
      <c r="J6084" s="487">
        <v>0</v>
      </c>
    </row>
    <row r="6085" spans="1:10" x14ac:dyDescent="0.25">
      <c r="A6085" s="487">
        <v>100740</v>
      </c>
      <c r="B6085" s="6" t="s">
        <v>3795</v>
      </c>
      <c r="C6085" s="6" t="s">
        <v>87</v>
      </c>
      <c r="D6085" s="6" t="s">
        <v>108</v>
      </c>
      <c r="E6085" s="487">
        <v>11.66</v>
      </c>
      <c r="F6085" s="487">
        <v>4.51</v>
      </c>
      <c r="G6085" s="487">
        <v>7.15</v>
      </c>
      <c r="H6085" s="487">
        <v>0</v>
      </c>
      <c r="I6085" s="487">
        <v>0</v>
      </c>
      <c r="J6085" s="487">
        <v>0</v>
      </c>
    </row>
    <row r="6086" spans="1:10" x14ac:dyDescent="0.25">
      <c r="A6086" s="487">
        <v>100741</v>
      </c>
      <c r="B6086" s="6" t="s">
        <v>11492</v>
      </c>
      <c r="C6086" s="6" t="s">
        <v>87</v>
      </c>
      <c r="D6086" s="6" t="s">
        <v>108</v>
      </c>
      <c r="E6086" s="487">
        <v>25.24</v>
      </c>
      <c r="F6086" s="487">
        <v>11.07</v>
      </c>
      <c r="G6086" s="487">
        <v>14.17</v>
      </c>
      <c r="H6086" s="487">
        <v>0</v>
      </c>
      <c r="I6086" s="487">
        <v>0</v>
      </c>
      <c r="J6086" s="487">
        <v>0</v>
      </c>
    </row>
    <row r="6087" spans="1:10" x14ac:dyDescent="0.25">
      <c r="A6087" s="487">
        <v>100742</v>
      </c>
      <c r="B6087" s="6" t="s">
        <v>3796</v>
      </c>
      <c r="C6087" s="6" t="s">
        <v>87</v>
      </c>
      <c r="D6087" s="6" t="s">
        <v>108</v>
      </c>
      <c r="E6087" s="487">
        <v>24.72</v>
      </c>
      <c r="F6087" s="487">
        <v>14.27</v>
      </c>
      <c r="G6087" s="487">
        <v>10.45</v>
      </c>
      <c r="H6087" s="487">
        <v>0</v>
      </c>
      <c r="I6087" s="487">
        <v>0</v>
      </c>
      <c r="J6087" s="487">
        <v>0</v>
      </c>
    </row>
    <row r="6088" spans="1:10" x14ac:dyDescent="0.25">
      <c r="A6088" s="487">
        <v>100743</v>
      </c>
      <c r="B6088" s="6" t="s">
        <v>11493</v>
      </c>
      <c r="C6088" s="6" t="s">
        <v>87</v>
      </c>
      <c r="D6088" s="6" t="s">
        <v>469</v>
      </c>
      <c r="E6088" s="487">
        <v>11.44</v>
      </c>
      <c r="F6088" s="487">
        <v>1.33</v>
      </c>
      <c r="G6088" s="487">
        <v>10.11</v>
      </c>
      <c r="H6088" s="487">
        <v>0</v>
      </c>
      <c r="I6088" s="487">
        <v>0</v>
      </c>
      <c r="J6088" s="487">
        <v>0</v>
      </c>
    </row>
    <row r="6089" spans="1:10" x14ac:dyDescent="0.25">
      <c r="A6089" s="487">
        <v>100744</v>
      </c>
      <c r="B6089" s="6" t="s">
        <v>3797</v>
      </c>
      <c r="C6089" s="6" t="s">
        <v>87</v>
      </c>
      <c r="D6089" s="6" t="s">
        <v>469</v>
      </c>
      <c r="E6089" s="487">
        <v>11.49</v>
      </c>
      <c r="F6089" s="487">
        <v>4.51</v>
      </c>
      <c r="G6089" s="487">
        <v>6.98</v>
      </c>
      <c r="H6089" s="487">
        <v>0</v>
      </c>
      <c r="I6089" s="487">
        <v>0</v>
      </c>
      <c r="J6089" s="487">
        <v>0</v>
      </c>
    </row>
    <row r="6090" spans="1:10" x14ac:dyDescent="0.25">
      <c r="A6090" s="487">
        <v>100745</v>
      </c>
      <c r="B6090" s="6" t="s">
        <v>11494</v>
      </c>
      <c r="C6090" s="6" t="s">
        <v>87</v>
      </c>
      <c r="D6090" s="6" t="s">
        <v>469</v>
      </c>
      <c r="E6090" s="487">
        <v>24.96</v>
      </c>
      <c r="F6090" s="487">
        <v>11.07</v>
      </c>
      <c r="G6090" s="487">
        <v>13.89</v>
      </c>
      <c r="H6090" s="487">
        <v>0</v>
      </c>
      <c r="I6090" s="487">
        <v>0</v>
      </c>
      <c r="J6090" s="487">
        <v>0</v>
      </c>
    </row>
    <row r="6091" spans="1:10" x14ac:dyDescent="0.25">
      <c r="A6091" s="487">
        <v>100746</v>
      </c>
      <c r="B6091" s="6" t="s">
        <v>3798</v>
      </c>
      <c r="C6091" s="6" t="s">
        <v>87</v>
      </c>
      <c r="D6091" s="6" t="s">
        <v>469</v>
      </c>
      <c r="E6091" s="487">
        <v>24.54</v>
      </c>
      <c r="F6091" s="487">
        <v>14.27</v>
      </c>
      <c r="G6091" s="487">
        <v>10.27</v>
      </c>
      <c r="H6091" s="487">
        <v>0</v>
      </c>
      <c r="I6091" s="487">
        <v>0</v>
      </c>
      <c r="J6091" s="487">
        <v>0</v>
      </c>
    </row>
    <row r="6092" spans="1:10" x14ac:dyDescent="0.25">
      <c r="A6092" s="487">
        <v>100747</v>
      </c>
      <c r="B6092" s="6" t="s">
        <v>11495</v>
      </c>
      <c r="C6092" s="6" t="s">
        <v>87</v>
      </c>
      <c r="D6092" s="6" t="s">
        <v>108</v>
      </c>
      <c r="E6092" s="487">
        <v>11.55</v>
      </c>
      <c r="F6092" s="487">
        <v>1.33</v>
      </c>
      <c r="G6092" s="487">
        <v>10.220000000000001</v>
      </c>
      <c r="H6092" s="487">
        <v>0</v>
      </c>
      <c r="I6092" s="487">
        <v>0</v>
      </c>
      <c r="J6092" s="487">
        <v>0</v>
      </c>
    </row>
    <row r="6093" spans="1:10" x14ac:dyDescent="0.25">
      <c r="A6093" s="487">
        <v>100748</v>
      </c>
      <c r="B6093" s="6" t="s">
        <v>3799</v>
      </c>
      <c r="C6093" s="6" t="s">
        <v>87</v>
      </c>
      <c r="D6093" s="6" t="s">
        <v>108</v>
      </c>
      <c r="E6093" s="487">
        <v>11.56</v>
      </c>
      <c r="F6093" s="487">
        <v>4.51</v>
      </c>
      <c r="G6093" s="487">
        <v>7.05</v>
      </c>
      <c r="H6093" s="487">
        <v>0</v>
      </c>
      <c r="I6093" s="487">
        <v>0</v>
      </c>
      <c r="J6093" s="487">
        <v>0</v>
      </c>
    </row>
    <row r="6094" spans="1:10" x14ac:dyDescent="0.25">
      <c r="A6094" s="487">
        <v>100749</v>
      </c>
      <c r="B6094" s="6" t="s">
        <v>11496</v>
      </c>
      <c r="C6094" s="6" t="s">
        <v>87</v>
      </c>
      <c r="D6094" s="6" t="s">
        <v>108</v>
      </c>
      <c r="E6094" s="487">
        <v>25.07</v>
      </c>
      <c r="F6094" s="487">
        <v>11.07</v>
      </c>
      <c r="G6094" s="487">
        <v>14</v>
      </c>
      <c r="H6094" s="487">
        <v>0</v>
      </c>
      <c r="I6094" s="487">
        <v>0</v>
      </c>
      <c r="J6094" s="487">
        <v>0</v>
      </c>
    </row>
    <row r="6095" spans="1:10" x14ac:dyDescent="0.25">
      <c r="A6095" s="487">
        <v>100750</v>
      </c>
      <c r="B6095" s="6" t="s">
        <v>3800</v>
      </c>
      <c r="C6095" s="6" t="s">
        <v>87</v>
      </c>
      <c r="D6095" s="6" t="s">
        <v>108</v>
      </c>
      <c r="E6095" s="487">
        <v>24.62</v>
      </c>
      <c r="F6095" s="487">
        <v>14.27</v>
      </c>
      <c r="G6095" s="487">
        <v>10.35</v>
      </c>
      <c r="H6095" s="487">
        <v>0</v>
      </c>
      <c r="I6095" s="487">
        <v>0</v>
      </c>
      <c r="J6095" s="487">
        <v>0</v>
      </c>
    </row>
    <row r="6096" spans="1:10" x14ac:dyDescent="0.25">
      <c r="A6096" s="487">
        <v>100751</v>
      </c>
      <c r="B6096" s="6" t="s">
        <v>11497</v>
      </c>
      <c r="C6096" s="6" t="s">
        <v>87</v>
      </c>
      <c r="D6096" s="6" t="s">
        <v>108</v>
      </c>
      <c r="E6096" s="487">
        <v>44.3</v>
      </c>
      <c r="F6096" s="487">
        <v>2.66</v>
      </c>
      <c r="G6096" s="487">
        <v>41.64</v>
      </c>
      <c r="H6096" s="487">
        <v>0</v>
      </c>
      <c r="I6096" s="487">
        <v>0</v>
      </c>
      <c r="J6096" s="487">
        <v>0</v>
      </c>
    </row>
    <row r="6097" spans="1:10" x14ac:dyDescent="0.25">
      <c r="A6097" s="487">
        <v>100752</v>
      </c>
      <c r="B6097" s="6" t="s">
        <v>3801</v>
      </c>
      <c r="C6097" s="6" t="s">
        <v>87</v>
      </c>
      <c r="D6097" s="6" t="s">
        <v>108</v>
      </c>
      <c r="E6097" s="487">
        <v>50.41</v>
      </c>
      <c r="F6097" s="487">
        <v>9.02</v>
      </c>
      <c r="G6097" s="487">
        <v>41.39</v>
      </c>
      <c r="H6097" s="487">
        <v>0</v>
      </c>
      <c r="I6097" s="487">
        <v>0</v>
      </c>
      <c r="J6097" s="487">
        <v>0</v>
      </c>
    </row>
    <row r="6098" spans="1:10" x14ac:dyDescent="0.25">
      <c r="A6098" s="487">
        <v>100753</v>
      </c>
      <c r="B6098" s="6" t="s">
        <v>11498</v>
      </c>
      <c r="C6098" s="6" t="s">
        <v>87</v>
      </c>
      <c r="D6098" s="6" t="s">
        <v>108</v>
      </c>
      <c r="E6098" s="487">
        <v>22.03</v>
      </c>
      <c r="F6098" s="487">
        <v>12.77</v>
      </c>
      <c r="G6098" s="487">
        <v>9.26</v>
      </c>
      <c r="H6098" s="487">
        <v>0</v>
      </c>
      <c r="I6098" s="487">
        <v>0</v>
      </c>
      <c r="J6098" s="487">
        <v>0</v>
      </c>
    </row>
    <row r="6099" spans="1:10" x14ac:dyDescent="0.25">
      <c r="A6099" s="487">
        <v>100754</v>
      </c>
      <c r="B6099" s="6" t="s">
        <v>3802</v>
      </c>
      <c r="C6099" s="6" t="s">
        <v>87</v>
      </c>
      <c r="D6099" s="6" t="s">
        <v>108</v>
      </c>
      <c r="E6099" s="487">
        <v>28.89</v>
      </c>
      <c r="F6099" s="487">
        <v>19.149999999999999</v>
      </c>
      <c r="G6099" s="487">
        <v>9.74</v>
      </c>
      <c r="H6099" s="487">
        <v>0</v>
      </c>
      <c r="I6099" s="487">
        <v>0</v>
      </c>
      <c r="J6099" s="487">
        <v>0</v>
      </c>
    </row>
    <row r="6100" spans="1:10" x14ac:dyDescent="0.25">
      <c r="A6100" s="487">
        <v>100757</v>
      </c>
      <c r="B6100" s="6" t="s">
        <v>11499</v>
      </c>
      <c r="C6100" s="6" t="s">
        <v>87</v>
      </c>
      <c r="D6100" s="6" t="s">
        <v>108</v>
      </c>
      <c r="E6100" s="487">
        <v>50.49</v>
      </c>
      <c r="F6100" s="487">
        <v>22.14</v>
      </c>
      <c r="G6100" s="487">
        <v>28.35</v>
      </c>
      <c r="H6100" s="487">
        <v>0</v>
      </c>
      <c r="I6100" s="487">
        <v>0</v>
      </c>
      <c r="J6100" s="487">
        <v>0</v>
      </c>
    </row>
    <row r="6101" spans="1:10" x14ac:dyDescent="0.25">
      <c r="A6101" s="487">
        <v>100758</v>
      </c>
      <c r="B6101" s="6" t="s">
        <v>3803</v>
      </c>
      <c r="C6101" s="6" t="s">
        <v>87</v>
      </c>
      <c r="D6101" s="6" t="s">
        <v>108</v>
      </c>
      <c r="E6101" s="487">
        <v>49.45</v>
      </c>
      <c r="F6101" s="487">
        <v>28.52</v>
      </c>
      <c r="G6101" s="487">
        <v>20.93</v>
      </c>
      <c r="H6101" s="487">
        <v>0</v>
      </c>
      <c r="I6101" s="487">
        <v>0</v>
      </c>
      <c r="J6101" s="487">
        <v>0</v>
      </c>
    </row>
    <row r="6102" spans="1:10" x14ac:dyDescent="0.25">
      <c r="A6102" s="487">
        <v>100759</v>
      </c>
      <c r="B6102" s="6" t="s">
        <v>11500</v>
      </c>
      <c r="C6102" s="6" t="s">
        <v>87</v>
      </c>
      <c r="D6102" s="6" t="s">
        <v>469</v>
      </c>
      <c r="E6102" s="487">
        <v>49.93</v>
      </c>
      <c r="F6102" s="487">
        <v>22.14</v>
      </c>
      <c r="G6102" s="487">
        <v>27.79</v>
      </c>
      <c r="H6102" s="487">
        <v>0</v>
      </c>
      <c r="I6102" s="487">
        <v>0</v>
      </c>
      <c r="J6102" s="487">
        <v>0</v>
      </c>
    </row>
    <row r="6103" spans="1:10" x14ac:dyDescent="0.25">
      <c r="A6103" s="487">
        <v>100760</v>
      </c>
      <c r="B6103" s="6" t="s">
        <v>3804</v>
      </c>
      <c r="C6103" s="6" t="s">
        <v>87</v>
      </c>
      <c r="D6103" s="6" t="s">
        <v>469</v>
      </c>
      <c r="E6103" s="487">
        <v>49.1</v>
      </c>
      <c r="F6103" s="487">
        <v>28.52</v>
      </c>
      <c r="G6103" s="487">
        <v>20.58</v>
      </c>
      <c r="H6103" s="487">
        <v>0</v>
      </c>
      <c r="I6103" s="487">
        <v>0</v>
      </c>
      <c r="J6103" s="487">
        <v>0</v>
      </c>
    </row>
    <row r="6104" spans="1:10" x14ac:dyDescent="0.25">
      <c r="A6104" s="487">
        <v>100761</v>
      </c>
      <c r="B6104" s="6" t="s">
        <v>11501</v>
      </c>
      <c r="C6104" s="6" t="s">
        <v>87</v>
      </c>
      <c r="D6104" s="6" t="s">
        <v>108</v>
      </c>
      <c r="E6104" s="487">
        <v>50.16</v>
      </c>
      <c r="F6104" s="487">
        <v>22.14</v>
      </c>
      <c r="G6104" s="487">
        <v>28.02</v>
      </c>
      <c r="H6104" s="487">
        <v>0</v>
      </c>
      <c r="I6104" s="487">
        <v>0</v>
      </c>
      <c r="J6104" s="487">
        <v>0</v>
      </c>
    </row>
    <row r="6105" spans="1:10" x14ac:dyDescent="0.25">
      <c r="A6105" s="487">
        <v>100762</v>
      </c>
      <c r="B6105" s="6" t="s">
        <v>3805</v>
      </c>
      <c r="C6105" s="6" t="s">
        <v>87</v>
      </c>
      <c r="D6105" s="6" t="s">
        <v>108</v>
      </c>
      <c r="E6105" s="487">
        <v>49.25</v>
      </c>
      <c r="F6105" s="487">
        <v>28.52</v>
      </c>
      <c r="G6105" s="487">
        <v>20.73</v>
      </c>
      <c r="H6105" s="487">
        <v>0</v>
      </c>
      <c r="I6105" s="487">
        <v>0</v>
      </c>
      <c r="J6105" s="487">
        <v>0</v>
      </c>
    </row>
    <row r="6106" spans="1:10" x14ac:dyDescent="0.25">
      <c r="A6106" s="487">
        <v>102488</v>
      </c>
      <c r="B6106" s="6" t="s">
        <v>3806</v>
      </c>
      <c r="C6106" s="6" t="s">
        <v>87</v>
      </c>
      <c r="D6106" s="6" t="s">
        <v>437</v>
      </c>
      <c r="E6106" s="487">
        <v>3.5</v>
      </c>
      <c r="F6106" s="487">
        <v>2.74</v>
      </c>
      <c r="G6106" s="487">
        <v>0.71</v>
      </c>
      <c r="H6106" s="487">
        <v>0.03</v>
      </c>
      <c r="I6106" s="487">
        <v>0</v>
      </c>
      <c r="J6106" s="487">
        <v>0.02</v>
      </c>
    </row>
    <row r="6107" spans="1:10" x14ac:dyDescent="0.25">
      <c r="A6107" s="487">
        <v>102489</v>
      </c>
      <c r="B6107" s="6" t="s">
        <v>3807</v>
      </c>
      <c r="C6107" s="6" t="s">
        <v>87</v>
      </c>
      <c r="D6107" s="6" t="s">
        <v>108</v>
      </c>
      <c r="E6107" s="487">
        <v>27.96</v>
      </c>
      <c r="F6107" s="487">
        <v>10.06</v>
      </c>
      <c r="G6107" s="487">
        <v>17.899999999999999</v>
      </c>
      <c r="H6107" s="487">
        <v>0</v>
      </c>
      <c r="I6107" s="487">
        <v>0</v>
      </c>
      <c r="J6107" s="487">
        <v>0</v>
      </c>
    </row>
    <row r="6108" spans="1:10" x14ac:dyDescent="0.25">
      <c r="A6108" s="487">
        <v>102491</v>
      </c>
      <c r="B6108" s="6" t="s">
        <v>3808</v>
      </c>
      <c r="C6108" s="6" t="s">
        <v>87</v>
      </c>
      <c r="D6108" s="6" t="s">
        <v>108</v>
      </c>
      <c r="E6108" s="487">
        <v>20.95</v>
      </c>
      <c r="F6108" s="487">
        <v>7.7</v>
      </c>
      <c r="G6108" s="487">
        <v>13.25</v>
      </c>
      <c r="H6108" s="487">
        <v>0</v>
      </c>
      <c r="I6108" s="487">
        <v>0</v>
      </c>
      <c r="J6108" s="487">
        <v>0</v>
      </c>
    </row>
    <row r="6109" spans="1:10" x14ac:dyDescent="0.25">
      <c r="A6109" s="487">
        <v>102492</v>
      </c>
      <c r="B6109" s="6" t="s">
        <v>3809</v>
      </c>
      <c r="C6109" s="6" t="s">
        <v>87</v>
      </c>
      <c r="D6109" s="6" t="s">
        <v>108</v>
      </c>
      <c r="E6109" s="487">
        <v>26.61</v>
      </c>
      <c r="F6109" s="487">
        <v>10.199999999999999</v>
      </c>
      <c r="G6109" s="487">
        <v>16.41</v>
      </c>
      <c r="H6109" s="487">
        <v>0</v>
      </c>
      <c r="I6109" s="487">
        <v>0</v>
      </c>
      <c r="J6109" s="487">
        <v>0</v>
      </c>
    </row>
    <row r="6110" spans="1:10" x14ac:dyDescent="0.25">
      <c r="A6110" s="487">
        <v>102494</v>
      </c>
      <c r="B6110" s="6" t="s">
        <v>3810</v>
      </c>
      <c r="C6110" s="6" t="s">
        <v>87</v>
      </c>
      <c r="D6110" s="6" t="s">
        <v>108</v>
      </c>
      <c r="E6110" s="487">
        <v>67.97</v>
      </c>
      <c r="F6110" s="487">
        <v>7.68</v>
      </c>
      <c r="G6110" s="487">
        <v>60.29</v>
      </c>
      <c r="H6110" s="487">
        <v>0</v>
      </c>
      <c r="I6110" s="487">
        <v>0</v>
      </c>
      <c r="J6110" s="487">
        <v>0</v>
      </c>
    </row>
    <row r="6111" spans="1:10" x14ac:dyDescent="0.25">
      <c r="A6111" s="487">
        <v>102496</v>
      </c>
      <c r="B6111" s="6" t="s">
        <v>3811</v>
      </c>
      <c r="C6111" s="6" t="s">
        <v>79</v>
      </c>
      <c r="D6111" s="6" t="s">
        <v>108</v>
      </c>
      <c r="E6111" s="487">
        <v>13.97</v>
      </c>
      <c r="F6111" s="487">
        <v>3.63</v>
      </c>
      <c r="G6111" s="487">
        <v>10.34</v>
      </c>
      <c r="H6111" s="487">
        <v>0</v>
      </c>
      <c r="I6111" s="487">
        <v>0</v>
      </c>
      <c r="J6111" s="487">
        <v>0</v>
      </c>
    </row>
    <row r="6112" spans="1:10" x14ac:dyDescent="0.25">
      <c r="A6112" s="487">
        <v>102497</v>
      </c>
      <c r="B6112" s="6" t="s">
        <v>3812</v>
      </c>
      <c r="C6112" s="6" t="s">
        <v>79</v>
      </c>
      <c r="D6112" s="6" t="s">
        <v>108</v>
      </c>
      <c r="E6112" s="487">
        <v>4.95</v>
      </c>
      <c r="F6112" s="487">
        <v>2.42</v>
      </c>
      <c r="G6112" s="487">
        <v>2.5299999999999998</v>
      </c>
      <c r="H6112" s="487">
        <v>0</v>
      </c>
      <c r="I6112" s="487">
        <v>0</v>
      </c>
      <c r="J6112" s="487">
        <v>0</v>
      </c>
    </row>
    <row r="6113" spans="1:10" x14ac:dyDescent="0.25">
      <c r="A6113" s="487">
        <v>102498</v>
      </c>
      <c r="B6113" s="6" t="s">
        <v>3813</v>
      </c>
      <c r="C6113" s="6" t="s">
        <v>79</v>
      </c>
      <c r="D6113" s="6" t="s">
        <v>108</v>
      </c>
      <c r="E6113" s="487">
        <v>1.53</v>
      </c>
      <c r="F6113" s="487">
        <v>1.08</v>
      </c>
      <c r="G6113" s="487">
        <v>0.45</v>
      </c>
      <c r="H6113" s="487">
        <v>0</v>
      </c>
      <c r="I6113" s="487">
        <v>0</v>
      </c>
      <c r="J6113" s="487">
        <v>0</v>
      </c>
    </row>
    <row r="6114" spans="1:10" x14ac:dyDescent="0.25">
      <c r="A6114" s="487">
        <v>102499</v>
      </c>
      <c r="B6114" s="6" t="s">
        <v>3814</v>
      </c>
      <c r="C6114" s="6" t="s">
        <v>87</v>
      </c>
      <c r="D6114" s="6" t="s">
        <v>108</v>
      </c>
      <c r="E6114" s="487">
        <v>3.78</v>
      </c>
      <c r="F6114" s="487">
        <v>1.1599999999999999</v>
      </c>
      <c r="G6114" s="487">
        <v>2.62</v>
      </c>
      <c r="H6114" s="487">
        <v>0</v>
      </c>
      <c r="I6114" s="487">
        <v>0</v>
      </c>
      <c r="J6114" s="487">
        <v>0</v>
      </c>
    </row>
    <row r="6115" spans="1:10" x14ac:dyDescent="0.25">
      <c r="A6115" s="487">
        <v>102500</v>
      </c>
      <c r="B6115" s="6" t="s">
        <v>3815</v>
      </c>
      <c r="C6115" s="6" t="s">
        <v>79</v>
      </c>
      <c r="D6115" s="6" t="s">
        <v>108</v>
      </c>
      <c r="E6115" s="487">
        <v>4.47</v>
      </c>
      <c r="F6115" s="487">
        <v>2.35</v>
      </c>
      <c r="G6115" s="487">
        <v>2.12</v>
      </c>
      <c r="H6115" s="487">
        <v>0</v>
      </c>
      <c r="I6115" s="487">
        <v>0</v>
      </c>
      <c r="J6115" s="487">
        <v>0</v>
      </c>
    </row>
    <row r="6116" spans="1:10" x14ac:dyDescent="0.25">
      <c r="A6116" s="487">
        <v>102501</v>
      </c>
      <c r="B6116" s="6" t="s">
        <v>3816</v>
      </c>
      <c r="C6116" s="6" t="s">
        <v>87</v>
      </c>
      <c r="D6116" s="6" t="s">
        <v>108</v>
      </c>
      <c r="E6116" s="487">
        <v>25.43</v>
      </c>
      <c r="F6116" s="487">
        <v>12.08</v>
      </c>
      <c r="G6116" s="487">
        <v>13.35</v>
      </c>
      <c r="H6116" s="487">
        <v>0</v>
      </c>
      <c r="I6116" s="487">
        <v>0</v>
      </c>
      <c r="J6116" s="487">
        <v>0</v>
      </c>
    </row>
    <row r="6117" spans="1:10" x14ac:dyDescent="0.25">
      <c r="A6117" s="487">
        <v>102504</v>
      </c>
      <c r="B6117" s="6" t="s">
        <v>3817</v>
      </c>
      <c r="C6117" s="6" t="s">
        <v>79</v>
      </c>
      <c r="D6117" s="6" t="s">
        <v>108</v>
      </c>
      <c r="E6117" s="487">
        <v>9.77</v>
      </c>
      <c r="F6117" s="487">
        <v>6.71</v>
      </c>
      <c r="G6117" s="487">
        <v>3.06</v>
      </c>
      <c r="H6117" s="487">
        <v>0</v>
      </c>
      <c r="I6117" s="487">
        <v>0</v>
      </c>
      <c r="J6117" s="487">
        <v>0</v>
      </c>
    </row>
    <row r="6118" spans="1:10" x14ac:dyDescent="0.25">
      <c r="A6118" s="487">
        <v>102505</v>
      </c>
      <c r="B6118" s="6" t="s">
        <v>3818</v>
      </c>
      <c r="C6118" s="6" t="s">
        <v>79</v>
      </c>
      <c r="D6118" s="6" t="s">
        <v>108</v>
      </c>
      <c r="E6118" s="487">
        <v>10.06</v>
      </c>
      <c r="F6118" s="487">
        <v>6.71</v>
      </c>
      <c r="G6118" s="487">
        <v>3.35</v>
      </c>
      <c r="H6118" s="487">
        <v>0</v>
      </c>
      <c r="I6118" s="487">
        <v>0</v>
      </c>
      <c r="J6118" s="487">
        <v>0</v>
      </c>
    </row>
    <row r="6119" spans="1:10" x14ac:dyDescent="0.25">
      <c r="A6119" s="487">
        <v>102506</v>
      </c>
      <c r="B6119" s="6" t="s">
        <v>3819</v>
      </c>
      <c r="C6119" s="6" t="s">
        <v>79</v>
      </c>
      <c r="D6119" s="6" t="s">
        <v>108</v>
      </c>
      <c r="E6119" s="487">
        <v>10.87</v>
      </c>
      <c r="F6119" s="487">
        <v>6.71</v>
      </c>
      <c r="G6119" s="487">
        <v>4.16</v>
      </c>
      <c r="H6119" s="487">
        <v>0</v>
      </c>
      <c r="I6119" s="487">
        <v>0</v>
      </c>
      <c r="J6119" s="487">
        <v>0</v>
      </c>
    </row>
    <row r="6120" spans="1:10" x14ac:dyDescent="0.25">
      <c r="A6120" s="487">
        <v>102507</v>
      </c>
      <c r="B6120" s="6" t="s">
        <v>3820</v>
      </c>
      <c r="C6120" s="6" t="s">
        <v>79</v>
      </c>
      <c r="D6120" s="6" t="s">
        <v>108</v>
      </c>
      <c r="E6120" s="487">
        <v>6.65</v>
      </c>
      <c r="F6120" s="487">
        <v>2.3199999999999998</v>
      </c>
      <c r="G6120" s="487">
        <v>4.33</v>
      </c>
      <c r="H6120" s="487">
        <v>0</v>
      </c>
      <c r="I6120" s="487">
        <v>0</v>
      </c>
      <c r="J6120" s="487">
        <v>0</v>
      </c>
    </row>
    <row r="6121" spans="1:10" x14ac:dyDescent="0.25">
      <c r="A6121" s="487">
        <v>102508</v>
      </c>
      <c r="B6121" s="6" t="s">
        <v>3821</v>
      </c>
      <c r="C6121" s="6" t="s">
        <v>87</v>
      </c>
      <c r="D6121" s="6" t="s">
        <v>108</v>
      </c>
      <c r="E6121" s="487">
        <v>47.73</v>
      </c>
      <c r="F6121" s="487">
        <v>12.06</v>
      </c>
      <c r="G6121" s="487">
        <v>35.67</v>
      </c>
      <c r="H6121" s="487">
        <v>0</v>
      </c>
      <c r="I6121" s="487">
        <v>0</v>
      </c>
      <c r="J6121" s="487">
        <v>0</v>
      </c>
    </row>
    <row r="6122" spans="1:10" x14ac:dyDescent="0.25">
      <c r="A6122" s="487">
        <v>102509</v>
      </c>
      <c r="B6122" s="6" t="s">
        <v>3822</v>
      </c>
      <c r="C6122" s="6" t="s">
        <v>87</v>
      </c>
      <c r="D6122" s="6" t="s">
        <v>108</v>
      </c>
      <c r="E6122" s="487">
        <v>23.39</v>
      </c>
      <c r="F6122" s="487">
        <v>10.16</v>
      </c>
      <c r="G6122" s="487">
        <v>13.23</v>
      </c>
      <c r="H6122" s="487">
        <v>0</v>
      </c>
      <c r="I6122" s="487">
        <v>0</v>
      </c>
      <c r="J6122" s="487">
        <v>0</v>
      </c>
    </row>
    <row r="6123" spans="1:10" x14ac:dyDescent="0.25">
      <c r="A6123" s="487">
        <v>102512</v>
      </c>
      <c r="B6123" s="6" t="s">
        <v>3823</v>
      </c>
      <c r="C6123" s="6" t="s">
        <v>79</v>
      </c>
      <c r="D6123" s="6" t="s">
        <v>437</v>
      </c>
      <c r="E6123" s="487">
        <v>5.53</v>
      </c>
      <c r="F6123" s="487">
        <v>1.92</v>
      </c>
      <c r="G6123" s="487">
        <v>1.35</v>
      </c>
      <c r="H6123" s="487">
        <v>2.2599999999999998</v>
      </c>
      <c r="I6123" s="487">
        <v>0</v>
      </c>
      <c r="J6123" s="487">
        <v>0</v>
      </c>
    </row>
    <row r="6124" spans="1:10" x14ac:dyDescent="0.25">
      <c r="A6124" s="487">
        <v>102513</v>
      </c>
      <c r="B6124" s="6" t="s">
        <v>3824</v>
      </c>
      <c r="C6124" s="6" t="s">
        <v>87</v>
      </c>
      <c r="D6124" s="6" t="s">
        <v>108</v>
      </c>
      <c r="E6124" s="487">
        <v>47.58</v>
      </c>
      <c r="F6124" s="487">
        <v>26.86</v>
      </c>
      <c r="G6124" s="487">
        <v>20.72</v>
      </c>
      <c r="H6124" s="487">
        <v>0</v>
      </c>
      <c r="I6124" s="487">
        <v>0</v>
      </c>
      <c r="J6124" s="487">
        <v>0</v>
      </c>
    </row>
    <row r="6125" spans="1:10" x14ac:dyDescent="0.25">
      <c r="A6125" s="487">
        <v>102520</v>
      </c>
      <c r="B6125" s="6" t="s">
        <v>3825</v>
      </c>
      <c r="C6125" s="6" t="s">
        <v>87</v>
      </c>
      <c r="D6125" s="6" t="s">
        <v>108</v>
      </c>
      <c r="E6125" s="487">
        <v>81.42</v>
      </c>
      <c r="F6125" s="487">
        <v>48.21</v>
      </c>
      <c r="G6125" s="487">
        <v>33.21</v>
      </c>
      <c r="H6125" s="487">
        <v>0</v>
      </c>
      <c r="I6125" s="487">
        <v>0</v>
      </c>
      <c r="J6125" s="487">
        <v>0</v>
      </c>
    </row>
    <row r="6126" spans="1:10" x14ac:dyDescent="0.25">
      <c r="A6126" s="487">
        <v>101749</v>
      </c>
      <c r="B6126" s="6" t="s">
        <v>3826</v>
      </c>
      <c r="C6126" s="6" t="s">
        <v>87</v>
      </c>
      <c r="D6126" s="6" t="s">
        <v>437</v>
      </c>
      <c r="E6126" s="487">
        <v>55.07</v>
      </c>
      <c r="F6126" s="487">
        <v>17.600000000000001</v>
      </c>
      <c r="G6126" s="487">
        <v>37.35</v>
      </c>
      <c r="H6126" s="487">
        <v>7.0000000000000007E-2</v>
      </c>
      <c r="I6126" s="487">
        <v>0</v>
      </c>
      <c r="J6126" s="487">
        <v>0.05</v>
      </c>
    </row>
    <row r="6127" spans="1:10" x14ac:dyDescent="0.25">
      <c r="A6127" s="487">
        <v>101750</v>
      </c>
      <c r="B6127" s="6" t="s">
        <v>3827</v>
      </c>
      <c r="C6127" s="6" t="s">
        <v>87</v>
      </c>
      <c r="D6127" s="6" t="s">
        <v>437</v>
      </c>
      <c r="E6127" s="487">
        <v>52.55</v>
      </c>
      <c r="F6127" s="487">
        <v>15.94</v>
      </c>
      <c r="G6127" s="487">
        <v>36.49</v>
      </c>
      <c r="H6127" s="487">
        <v>7.0000000000000007E-2</v>
      </c>
      <c r="I6127" s="487">
        <v>0</v>
      </c>
      <c r="J6127" s="487">
        <v>0.05</v>
      </c>
    </row>
    <row r="6128" spans="1:10" x14ac:dyDescent="0.25">
      <c r="A6128" s="487">
        <v>101729</v>
      </c>
      <c r="B6128" s="6" t="s">
        <v>3828</v>
      </c>
      <c r="C6128" s="6" t="s">
        <v>87</v>
      </c>
      <c r="D6128" s="6" t="s">
        <v>108</v>
      </c>
      <c r="E6128" s="487">
        <v>207.5</v>
      </c>
      <c r="F6128" s="487">
        <v>11.03</v>
      </c>
      <c r="G6128" s="487">
        <v>196.47</v>
      </c>
      <c r="H6128" s="487">
        <v>0</v>
      </c>
      <c r="I6128" s="487">
        <v>0</v>
      </c>
      <c r="J6128" s="487">
        <v>0</v>
      </c>
    </row>
    <row r="6129" spans="1:10" x14ac:dyDescent="0.25">
      <c r="A6129" s="487">
        <v>101746</v>
      </c>
      <c r="B6129" s="6" t="s">
        <v>3829</v>
      </c>
      <c r="C6129" s="6" t="s">
        <v>87</v>
      </c>
      <c r="D6129" s="6" t="s">
        <v>108</v>
      </c>
      <c r="E6129" s="487">
        <v>320.69</v>
      </c>
      <c r="F6129" s="487">
        <v>12.87</v>
      </c>
      <c r="G6129" s="487">
        <v>307.82</v>
      </c>
      <c r="H6129" s="487">
        <v>0</v>
      </c>
      <c r="I6129" s="487">
        <v>0</v>
      </c>
      <c r="J6129" s="487">
        <v>0</v>
      </c>
    </row>
    <row r="6130" spans="1:10" x14ac:dyDescent="0.25">
      <c r="A6130" s="487">
        <v>101751</v>
      </c>
      <c r="B6130" s="6" t="s">
        <v>3830</v>
      </c>
      <c r="C6130" s="6" t="s">
        <v>87</v>
      </c>
      <c r="D6130" s="6" t="s">
        <v>108</v>
      </c>
      <c r="E6130" s="487">
        <v>213.85</v>
      </c>
      <c r="F6130" s="487">
        <v>16.04</v>
      </c>
      <c r="G6130" s="487">
        <v>197.81</v>
      </c>
      <c r="H6130" s="487">
        <v>0</v>
      </c>
      <c r="I6130" s="487">
        <v>0</v>
      </c>
      <c r="J6130" s="487">
        <v>0</v>
      </c>
    </row>
    <row r="6131" spans="1:10" x14ac:dyDescent="0.25">
      <c r="A6131" s="487">
        <v>87246</v>
      </c>
      <c r="B6131" s="6" t="s">
        <v>11502</v>
      </c>
      <c r="C6131" s="6" t="s">
        <v>87</v>
      </c>
      <c r="D6131" s="6" t="s">
        <v>108</v>
      </c>
      <c r="E6131" s="487">
        <v>61.55</v>
      </c>
      <c r="F6131" s="487">
        <v>17.41</v>
      </c>
      <c r="G6131" s="487">
        <v>44.14</v>
      </c>
      <c r="H6131" s="487">
        <v>0</v>
      </c>
      <c r="I6131" s="487">
        <v>0</v>
      </c>
      <c r="J6131" s="487">
        <v>0</v>
      </c>
    </row>
    <row r="6132" spans="1:10" x14ac:dyDescent="0.25">
      <c r="A6132" s="487">
        <v>87247</v>
      </c>
      <c r="B6132" s="6" t="s">
        <v>11503</v>
      </c>
      <c r="C6132" s="6" t="s">
        <v>87</v>
      </c>
      <c r="D6132" s="6" t="s">
        <v>108</v>
      </c>
      <c r="E6132" s="487">
        <v>54.89</v>
      </c>
      <c r="F6132" s="487">
        <v>12.62</v>
      </c>
      <c r="G6132" s="487">
        <v>42.27</v>
      </c>
      <c r="H6132" s="487">
        <v>0</v>
      </c>
      <c r="I6132" s="487">
        <v>0</v>
      </c>
      <c r="J6132" s="487">
        <v>0</v>
      </c>
    </row>
    <row r="6133" spans="1:10" x14ac:dyDescent="0.25">
      <c r="A6133" s="487">
        <v>87248</v>
      </c>
      <c r="B6133" s="6" t="s">
        <v>11504</v>
      </c>
      <c r="C6133" s="6" t="s">
        <v>87</v>
      </c>
      <c r="D6133" s="6" t="s">
        <v>108</v>
      </c>
      <c r="E6133" s="487">
        <v>47.88</v>
      </c>
      <c r="F6133" s="487">
        <v>7.2</v>
      </c>
      <c r="G6133" s="487">
        <v>40.68</v>
      </c>
      <c r="H6133" s="487">
        <v>0</v>
      </c>
      <c r="I6133" s="487">
        <v>0</v>
      </c>
      <c r="J6133" s="487">
        <v>0</v>
      </c>
    </row>
    <row r="6134" spans="1:10" x14ac:dyDescent="0.25">
      <c r="A6134" s="487">
        <v>87249</v>
      </c>
      <c r="B6134" s="6" t="s">
        <v>11505</v>
      </c>
      <c r="C6134" s="6" t="s">
        <v>87</v>
      </c>
      <c r="D6134" s="6" t="s">
        <v>108</v>
      </c>
      <c r="E6134" s="487">
        <v>66.02</v>
      </c>
      <c r="F6134" s="487">
        <v>20.39</v>
      </c>
      <c r="G6134" s="487">
        <v>45.63</v>
      </c>
      <c r="H6134" s="487">
        <v>0</v>
      </c>
      <c r="I6134" s="487">
        <v>0</v>
      </c>
      <c r="J6134" s="487">
        <v>0</v>
      </c>
    </row>
    <row r="6135" spans="1:10" x14ac:dyDescent="0.25">
      <c r="A6135" s="487">
        <v>87250</v>
      </c>
      <c r="B6135" s="6" t="s">
        <v>11506</v>
      </c>
      <c r="C6135" s="6" t="s">
        <v>87</v>
      </c>
      <c r="D6135" s="6" t="s">
        <v>108</v>
      </c>
      <c r="E6135" s="487">
        <v>56.14</v>
      </c>
      <c r="F6135" s="487">
        <v>13.57</v>
      </c>
      <c r="G6135" s="487">
        <v>42.57</v>
      </c>
      <c r="H6135" s="487">
        <v>0</v>
      </c>
      <c r="I6135" s="487">
        <v>0</v>
      </c>
      <c r="J6135" s="487">
        <v>0</v>
      </c>
    </row>
    <row r="6136" spans="1:10" x14ac:dyDescent="0.25">
      <c r="A6136" s="487">
        <v>87251</v>
      </c>
      <c r="B6136" s="6" t="s">
        <v>11507</v>
      </c>
      <c r="C6136" s="6" t="s">
        <v>87</v>
      </c>
      <c r="D6136" s="6" t="s">
        <v>108</v>
      </c>
      <c r="E6136" s="487">
        <v>48.12</v>
      </c>
      <c r="F6136" s="487">
        <v>7.5</v>
      </c>
      <c r="G6136" s="487">
        <v>40.619999999999997</v>
      </c>
      <c r="H6136" s="487">
        <v>0</v>
      </c>
      <c r="I6136" s="487">
        <v>0</v>
      </c>
      <c r="J6136" s="487">
        <v>0</v>
      </c>
    </row>
    <row r="6137" spans="1:10" x14ac:dyDescent="0.25">
      <c r="A6137" s="487">
        <v>87255</v>
      </c>
      <c r="B6137" s="6" t="s">
        <v>11508</v>
      </c>
      <c r="C6137" s="6" t="s">
        <v>87</v>
      </c>
      <c r="D6137" s="6" t="s">
        <v>108</v>
      </c>
      <c r="E6137" s="487">
        <v>102.98</v>
      </c>
      <c r="F6137" s="487">
        <v>22.15</v>
      </c>
      <c r="G6137" s="487">
        <v>80.83</v>
      </c>
      <c r="H6137" s="487">
        <v>0</v>
      </c>
      <c r="I6137" s="487">
        <v>0</v>
      </c>
      <c r="J6137" s="487">
        <v>0</v>
      </c>
    </row>
    <row r="6138" spans="1:10" x14ac:dyDescent="0.25">
      <c r="A6138" s="487">
        <v>87256</v>
      </c>
      <c r="B6138" s="6" t="s">
        <v>11509</v>
      </c>
      <c r="C6138" s="6" t="s">
        <v>87</v>
      </c>
      <c r="D6138" s="6" t="s">
        <v>108</v>
      </c>
      <c r="E6138" s="487">
        <v>91.06</v>
      </c>
      <c r="F6138" s="487">
        <v>14.93</v>
      </c>
      <c r="G6138" s="487">
        <v>76.13</v>
      </c>
      <c r="H6138" s="487">
        <v>0</v>
      </c>
      <c r="I6138" s="487">
        <v>0</v>
      </c>
      <c r="J6138" s="487">
        <v>0</v>
      </c>
    </row>
    <row r="6139" spans="1:10" x14ac:dyDescent="0.25">
      <c r="A6139" s="487">
        <v>87257</v>
      </c>
      <c r="B6139" s="6" t="s">
        <v>11510</v>
      </c>
      <c r="C6139" s="6" t="s">
        <v>87</v>
      </c>
      <c r="D6139" s="6" t="s">
        <v>108</v>
      </c>
      <c r="E6139" s="487">
        <v>81.66</v>
      </c>
      <c r="F6139" s="487">
        <v>8.31</v>
      </c>
      <c r="G6139" s="487">
        <v>73.349999999999994</v>
      </c>
      <c r="H6139" s="487">
        <v>0</v>
      </c>
      <c r="I6139" s="487">
        <v>0</v>
      </c>
      <c r="J6139" s="487">
        <v>0</v>
      </c>
    </row>
    <row r="6140" spans="1:10" x14ac:dyDescent="0.25">
      <c r="A6140" s="487">
        <v>87258</v>
      </c>
      <c r="B6140" s="6" t="s">
        <v>11511</v>
      </c>
      <c r="C6140" s="6" t="s">
        <v>87</v>
      </c>
      <c r="D6140" s="6" t="s">
        <v>108</v>
      </c>
      <c r="E6140" s="487">
        <v>142.66999999999999</v>
      </c>
      <c r="F6140" s="487">
        <v>25.77</v>
      </c>
      <c r="G6140" s="487">
        <v>116.9</v>
      </c>
      <c r="H6140" s="487">
        <v>0</v>
      </c>
      <c r="I6140" s="487">
        <v>0</v>
      </c>
      <c r="J6140" s="487">
        <v>0</v>
      </c>
    </row>
    <row r="6141" spans="1:10" x14ac:dyDescent="0.25">
      <c r="A6141" s="487">
        <v>87259</v>
      </c>
      <c r="B6141" s="6" t="s">
        <v>11512</v>
      </c>
      <c r="C6141" s="6" t="s">
        <v>87</v>
      </c>
      <c r="D6141" s="6" t="s">
        <v>108</v>
      </c>
      <c r="E6141" s="487">
        <v>130.72</v>
      </c>
      <c r="F6141" s="487">
        <v>18.95</v>
      </c>
      <c r="G6141" s="487">
        <v>111.77</v>
      </c>
      <c r="H6141" s="487">
        <v>0</v>
      </c>
      <c r="I6141" s="487">
        <v>0</v>
      </c>
      <c r="J6141" s="487">
        <v>0</v>
      </c>
    </row>
    <row r="6142" spans="1:10" x14ac:dyDescent="0.25">
      <c r="A6142" s="487">
        <v>87260</v>
      </c>
      <c r="B6142" s="6" t="s">
        <v>11513</v>
      </c>
      <c r="C6142" s="6" t="s">
        <v>87</v>
      </c>
      <c r="D6142" s="6" t="s">
        <v>108</v>
      </c>
      <c r="E6142" s="487">
        <v>122.09</v>
      </c>
      <c r="F6142" s="487">
        <v>12.87</v>
      </c>
      <c r="G6142" s="487">
        <v>109.22</v>
      </c>
      <c r="H6142" s="487">
        <v>0</v>
      </c>
      <c r="I6142" s="487">
        <v>0</v>
      </c>
      <c r="J6142" s="487">
        <v>0</v>
      </c>
    </row>
    <row r="6143" spans="1:10" x14ac:dyDescent="0.25">
      <c r="A6143" s="487">
        <v>87261</v>
      </c>
      <c r="B6143" s="6" t="s">
        <v>11514</v>
      </c>
      <c r="C6143" s="6" t="s">
        <v>87</v>
      </c>
      <c r="D6143" s="6" t="s">
        <v>108</v>
      </c>
      <c r="E6143" s="487">
        <v>162.51</v>
      </c>
      <c r="F6143" s="487">
        <v>27.54</v>
      </c>
      <c r="G6143" s="487">
        <v>134.97</v>
      </c>
      <c r="H6143" s="487">
        <v>0</v>
      </c>
      <c r="I6143" s="487">
        <v>0</v>
      </c>
      <c r="J6143" s="487">
        <v>0</v>
      </c>
    </row>
    <row r="6144" spans="1:10" x14ac:dyDescent="0.25">
      <c r="A6144" s="487">
        <v>87262</v>
      </c>
      <c r="B6144" s="6" t="s">
        <v>11515</v>
      </c>
      <c r="C6144" s="6" t="s">
        <v>87</v>
      </c>
      <c r="D6144" s="6" t="s">
        <v>108</v>
      </c>
      <c r="E6144" s="487">
        <v>149.01</v>
      </c>
      <c r="F6144" s="487">
        <v>20.3</v>
      </c>
      <c r="G6144" s="487">
        <v>128.71</v>
      </c>
      <c r="H6144" s="487">
        <v>0</v>
      </c>
      <c r="I6144" s="487">
        <v>0</v>
      </c>
      <c r="J6144" s="487">
        <v>0</v>
      </c>
    </row>
    <row r="6145" spans="1:10" x14ac:dyDescent="0.25">
      <c r="A6145" s="487">
        <v>87263</v>
      </c>
      <c r="B6145" s="6" t="s">
        <v>11516</v>
      </c>
      <c r="C6145" s="6" t="s">
        <v>87</v>
      </c>
      <c r="D6145" s="6" t="s">
        <v>108</v>
      </c>
      <c r="E6145" s="487">
        <v>138.99</v>
      </c>
      <c r="F6145" s="487">
        <v>13.71</v>
      </c>
      <c r="G6145" s="487">
        <v>125.28</v>
      </c>
      <c r="H6145" s="487">
        <v>0</v>
      </c>
      <c r="I6145" s="487">
        <v>0</v>
      </c>
      <c r="J6145" s="487">
        <v>0</v>
      </c>
    </row>
    <row r="6146" spans="1:10" x14ac:dyDescent="0.25">
      <c r="A6146" s="487">
        <v>89046</v>
      </c>
      <c r="B6146" s="6" t="s">
        <v>3831</v>
      </c>
      <c r="C6146" s="6" t="s">
        <v>87</v>
      </c>
      <c r="D6146" s="6" t="s">
        <v>108</v>
      </c>
      <c r="E6146" s="487">
        <v>54.11</v>
      </c>
      <c r="F6146" s="487">
        <v>11.96</v>
      </c>
      <c r="G6146" s="487">
        <v>42.15</v>
      </c>
      <c r="H6146" s="487">
        <v>0</v>
      </c>
      <c r="I6146" s="487">
        <v>0</v>
      </c>
      <c r="J6146" s="487">
        <v>0</v>
      </c>
    </row>
    <row r="6147" spans="1:10" x14ac:dyDescent="0.25">
      <c r="A6147" s="487">
        <v>89171</v>
      </c>
      <c r="B6147" s="6" t="s">
        <v>3832</v>
      </c>
      <c r="C6147" s="6" t="s">
        <v>87</v>
      </c>
      <c r="D6147" s="6" t="s">
        <v>108</v>
      </c>
      <c r="E6147" s="487">
        <v>50.98</v>
      </c>
      <c r="F6147" s="487">
        <v>9.57</v>
      </c>
      <c r="G6147" s="487">
        <v>41.41</v>
      </c>
      <c r="H6147" s="487">
        <v>0</v>
      </c>
      <c r="I6147" s="487">
        <v>0</v>
      </c>
      <c r="J6147" s="487">
        <v>0</v>
      </c>
    </row>
    <row r="6148" spans="1:10" x14ac:dyDescent="0.25">
      <c r="A6148" s="487">
        <v>93389</v>
      </c>
      <c r="B6148" s="6" t="s">
        <v>11517</v>
      </c>
      <c r="C6148" s="6" t="s">
        <v>87</v>
      </c>
      <c r="D6148" s="6" t="s">
        <v>108</v>
      </c>
      <c r="E6148" s="487">
        <v>56.19</v>
      </c>
      <c r="F6148" s="487">
        <v>17.420000000000002</v>
      </c>
      <c r="G6148" s="487">
        <v>38.770000000000003</v>
      </c>
      <c r="H6148" s="487">
        <v>0</v>
      </c>
      <c r="I6148" s="487">
        <v>0</v>
      </c>
      <c r="J6148" s="487">
        <v>0</v>
      </c>
    </row>
    <row r="6149" spans="1:10" x14ac:dyDescent="0.25">
      <c r="A6149" s="487">
        <v>93390</v>
      </c>
      <c r="B6149" s="6" t="s">
        <v>11518</v>
      </c>
      <c r="C6149" s="6" t="s">
        <v>87</v>
      </c>
      <c r="D6149" s="6" t="s">
        <v>108</v>
      </c>
      <c r="E6149" s="487">
        <v>49.61</v>
      </c>
      <c r="F6149" s="487">
        <v>12.62</v>
      </c>
      <c r="G6149" s="487">
        <v>36.99</v>
      </c>
      <c r="H6149" s="487">
        <v>0</v>
      </c>
      <c r="I6149" s="487">
        <v>0</v>
      </c>
      <c r="J6149" s="487">
        <v>0</v>
      </c>
    </row>
    <row r="6150" spans="1:10" x14ac:dyDescent="0.25">
      <c r="A6150" s="487">
        <v>93391</v>
      </c>
      <c r="B6150" s="6" t="s">
        <v>11519</v>
      </c>
      <c r="C6150" s="6" t="s">
        <v>87</v>
      </c>
      <c r="D6150" s="6" t="s">
        <v>108</v>
      </c>
      <c r="E6150" s="487">
        <v>42.62</v>
      </c>
      <c r="F6150" s="487">
        <v>7.2</v>
      </c>
      <c r="G6150" s="487">
        <v>35.42</v>
      </c>
      <c r="H6150" s="487">
        <v>0</v>
      </c>
      <c r="I6150" s="487">
        <v>0</v>
      </c>
      <c r="J6150" s="487">
        <v>0</v>
      </c>
    </row>
    <row r="6151" spans="1:10" x14ac:dyDescent="0.25">
      <c r="A6151" s="487">
        <v>104593</v>
      </c>
      <c r="B6151" s="6" t="s">
        <v>11520</v>
      </c>
      <c r="C6151" s="6" t="s">
        <v>87</v>
      </c>
      <c r="D6151" s="6" t="s">
        <v>108</v>
      </c>
      <c r="E6151" s="487">
        <v>106.69</v>
      </c>
      <c r="F6151" s="487">
        <v>24.18</v>
      </c>
      <c r="G6151" s="487">
        <v>82.51</v>
      </c>
      <c r="H6151" s="487">
        <v>0</v>
      </c>
      <c r="I6151" s="487">
        <v>0</v>
      </c>
      <c r="J6151" s="487">
        <v>0</v>
      </c>
    </row>
    <row r="6152" spans="1:10" x14ac:dyDescent="0.25">
      <c r="A6152" s="487">
        <v>104594</v>
      </c>
      <c r="B6152" s="6" t="s">
        <v>11521</v>
      </c>
      <c r="C6152" s="6" t="s">
        <v>87</v>
      </c>
      <c r="D6152" s="6" t="s">
        <v>108</v>
      </c>
      <c r="E6152" s="487">
        <v>93.33</v>
      </c>
      <c r="F6152" s="487">
        <v>16.2</v>
      </c>
      <c r="G6152" s="487">
        <v>77.13</v>
      </c>
      <c r="H6152" s="487">
        <v>0</v>
      </c>
      <c r="I6152" s="487">
        <v>0</v>
      </c>
      <c r="J6152" s="487">
        <v>0</v>
      </c>
    </row>
    <row r="6153" spans="1:10" x14ac:dyDescent="0.25">
      <c r="A6153" s="487">
        <v>104595</v>
      </c>
      <c r="B6153" s="6" t="s">
        <v>11522</v>
      </c>
      <c r="C6153" s="6" t="s">
        <v>87</v>
      </c>
      <c r="D6153" s="6" t="s">
        <v>108</v>
      </c>
      <c r="E6153" s="487">
        <v>82.16</v>
      </c>
      <c r="F6153" s="487">
        <v>8.64</v>
      </c>
      <c r="G6153" s="487">
        <v>73.52</v>
      </c>
      <c r="H6153" s="487">
        <v>0</v>
      </c>
      <c r="I6153" s="487">
        <v>0</v>
      </c>
      <c r="J6153" s="487">
        <v>0</v>
      </c>
    </row>
    <row r="6154" spans="1:10" x14ac:dyDescent="0.25">
      <c r="A6154" s="487">
        <v>104596</v>
      </c>
      <c r="B6154" s="6" t="s">
        <v>11523</v>
      </c>
      <c r="C6154" s="6" t="s">
        <v>87</v>
      </c>
      <c r="D6154" s="6" t="s">
        <v>108</v>
      </c>
      <c r="E6154" s="487">
        <v>166.97</v>
      </c>
      <c r="F6154" s="487">
        <v>29.57</v>
      </c>
      <c r="G6154" s="487">
        <v>137.4</v>
      </c>
      <c r="H6154" s="487">
        <v>0</v>
      </c>
      <c r="I6154" s="487">
        <v>0</v>
      </c>
      <c r="J6154" s="487">
        <v>0</v>
      </c>
    </row>
    <row r="6155" spans="1:10" x14ac:dyDescent="0.25">
      <c r="A6155" s="487">
        <v>104597</v>
      </c>
      <c r="B6155" s="6" t="s">
        <v>11524</v>
      </c>
      <c r="C6155" s="6" t="s">
        <v>87</v>
      </c>
      <c r="D6155" s="6" t="s">
        <v>108</v>
      </c>
      <c r="E6155" s="487">
        <v>151.75</v>
      </c>
      <c r="F6155" s="487">
        <v>21.58</v>
      </c>
      <c r="G6155" s="487">
        <v>130.16999999999999</v>
      </c>
      <c r="H6155" s="487">
        <v>0</v>
      </c>
      <c r="I6155" s="487">
        <v>0</v>
      </c>
      <c r="J6155" s="487">
        <v>0</v>
      </c>
    </row>
    <row r="6156" spans="1:10" x14ac:dyDescent="0.25">
      <c r="A6156" s="487">
        <v>104598</v>
      </c>
      <c r="B6156" s="6" t="s">
        <v>11525</v>
      </c>
      <c r="C6156" s="6" t="s">
        <v>87</v>
      </c>
      <c r="D6156" s="6" t="s">
        <v>108</v>
      </c>
      <c r="E6156" s="487">
        <v>139.63999999999999</v>
      </c>
      <c r="F6156" s="487">
        <v>14.05</v>
      </c>
      <c r="G6156" s="487">
        <v>125.59</v>
      </c>
      <c r="H6156" s="487">
        <v>0</v>
      </c>
      <c r="I6156" s="487">
        <v>0</v>
      </c>
      <c r="J6156" s="487">
        <v>0</v>
      </c>
    </row>
    <row r="6157" spans="1:10" x14ac:dyDescent="0.25">
      <c r="A6157" s="487">
        <v>104599</v>
      </c>
      <c r="B6157" s="6" t="s">
        <v>11526</v>
      </c>
      <c r="C6157" s="6" t="s">
        <v>87</v>
      </c>
      <c r="D6157" s="6" t="s">
        <v>108</v>
      </c>
      <c r="E6157" s="487">
        <v>73.849999999999994</v>
      </c>
      <c r="F6157" s="487">
        <v>25.2</v>
      </c>
      <c r="G6157" s="487">
        <v>48.65</v>
      </c>
      <c r="H6157" s="487">
        <v>0</v>
      </c>
      <c r="I6157" s="487">
        <v>0</v>
      </c>
      <c r="J6157" s="487">
        <v>0</v>
      </c>
    </row>
    <row r="6158" spans="1:10" x14ac:dyDescent="0.25">
      <c r="A6158" s="487">
        <v>104600</v>
      </c>
      <c r="B6158" s="6" t="s">
        <v>11527</v>
      </c>
      <c r="C6158" s="6" t="s">
        <v>87</v>
      </c>
      <c r="D6158" s="6" t="s">
        <v>108</v>
      </c>
      <c r="E6158" s="487">
        <v>68.05</v>
      </c>
      <c r="F6158" s="487">
        <v>25.2</v>
      </c>
      <c r="G6158" s="487">
        <v>42.85</v>
      </c>
      <c r="H6158" s="487">
        <v>0</v>
      </c>
      <c r="I6158" s="487">
        <v>0</v>
      </c>
      <c r="J6158" s="487">
        <v>0</v>
      </c>
    </row>
    <row r="6159" spans="1:10" x14ac:dyDescent="0.25">
      <c r="A6159" s="487">
        <v>104601</v>
      </c>
      <c r="B6159" s="6" t="s">
        <v>11528</v>
      </c>
      <c r="C6159" s="6" t="s">
        <v>87</v>
      </c>
      <c r="D6159" s="6" t="s">
        <v>108</v>
      </c>
      <c r="E6159" s="487">
        <v>59.55</v>
      </c>
      <c r="F6159" s="487">
        <v>15.57</v>
      </c>
      <c r="G6159" s="487">
        <v>43.98</v>
      </c>
      <c r="H6159" s="487">
        <v>0</v>
      </c>
      <c r="I6159" s="487">
        <v>0</v>
      </c>
      <c r="J6159" s="487">
        <v>0</v>
      </c>
    </row>
    <row r="6160" spans="1:10" x14ac:dyDescent="0.25">
      <c r="A6160" s="487">
        <v>104602</v>
      </c>
      <c r="B6160" s="6" t="s">
        <v>11529</v>
      </c>
      <c r="C6160" s="6" t="s">
        <v>87</v>
      </c>
      <c r="D6160" s="6" t="s">
        <v>108</v>
      </c>
      <c r="E6160" s="487">
        <v>54.1</v>
      </c>
      <c r="F6160" s="487">
        <v>15.57</v>
      </c>
      <c r="G6160" s="487">
        <v>38.53</v>
      </c>
      <c r="H6160" s="487">
        <v>0</v>
      </c>
      <c r="I6160" s="487">
        <v>0</v>
      </c>
      <c r="J6160" s="487">
        <v>0</v>
      </c>
    </row>
    <row r="6161" spans="1:10" x14ac:dyDescent="0.25">
      <c r="A6161" s="487">
        <v>104603</v>
      </c>
      <c r="B6161" s="6" t="s">
        <v>11530</v>
      </c>
      <c r="C6161" s="6" t="s">
        <v>87</v>
      </c>
      <c r="D6161" s="6" t="s">
        <v>108</v>
      </c>
      <c r="E6161" s="487">
        <v>50.2</v>
      </c>
      <c r="F6161" s="487">
        <v>8.65</v>
      </c>
      <c r="G6161" s="487">
        <v>41.55</v>
      </c>
      <c r="H6161" s="487">
        <v>0</v>
      </c>
      <c r="I6161" s="487">
        <v>0</v>
      </c>
      <c r="J6161" s="487">
        <v>0</v>
      </c>
    </row>
    <row r="6162" spans="1:10" x14ac:dyDescent="0.25">
      <c r="A6162" s="487">
        <v>104604</v>
      </c>
      <c r="B6162" s="6" t="s">
        <v>11531</v>
      </c>
      <c r="C6162" s="6" t="s">
        <v>87</v>
      </c>
      <c r="D6162" s="6" t="s">
        <v>108</v>
      </c>
      <c r="E6162" s="487">
        <v>44.86</v>
      </c>
      <c r="F6162" s="487">
        <v>8.65</v>
      </c>
      <c r="G6162" s="487">
        <v>36.21</v>
      </c>
      <c r="H6162" s="487">
        <v>0</v>
      </c>
      <c r="I6162" s="487">
        <v>0</v>
      </c>
      <c r="J6162" s="487">
        <v>0</v>
      </c>
    </row>
    <row r="6163" spans="1:10" x14ac:dyDescent="0.25">
      <c r="A6163" s="487">
        <v>104605</v>
      </c>
      <c r="B6163" s="6" t="s">
        <v>11532</v>
      </c>
      <c r="C6163" s="6" t="s">
        <v>87</v>
      </c>
      <c r="D6163" s="6" t="s">
        <v>108</v>
      </c>
      <c r="E6163" s="487">
        <v>92.06</v>
      </c>
      <c r="F6163" s="487">
        <v>36.85</v>
      </c>
      <c r="G6163" s="487">
        <v>55.21</v>
      </c>
      <c r="H6163" s="487">
        <v>0</v>
      </c>
      <c r="I6163" s="487">
        <v>0</v>
      </c>
      <c r="J6163" s="487">
        <v>0</v>
      </c>
    </row>
    <row r="6164" spans="1:10" x14ac:dyDescent="0.25">
      <c r="A6164" s="487">
        <v>104606</v>
      </c>
      <c r="B6164" s="6" t="s">
        <v>11533</v>
      </c>
      <c r="C6164" s="6" t="s">
        <v>87</v>
      </c>
      <c r="D6164" s="6" t="s">
        <v>108</v>
      </c>
      <c r="E6164" s="487">
        <v>63.52</v>
      </c>
      <c r="F6164" s="487">
        <v>18.22</v>
      </c>
      <c r="G6164" s="487">
        <v>45.3</v>
      </c>
      <c r="H6164" s="487">
        <v>0</v>
      </c>
      <c r="I6164" s="487">
        <v>0</v>
      </c>
      <c r="J6164" s="487">
        <v>0</v>
      </c>
    </row>
    <row r="6165" spans="1:10" x14ac:dyDescent="0.25">
      <c r="A6165" s="487">
        <v>104607</v>
      </c>
      <c r="B6165" s="6" t="s">
        <v>11534</v>
      </c>
      <c r="C6165" s="6" t="s">
        <v>87</v>
      </c>
      <c r="D6165" s="6" t="s">
        <v>108</v>
      </c>
      <c r="E6165" s="487">
        <v>51.4</v>
      </c>
      <c r="F6165" s="487">
        <v>9.57</v>
      </c>
      <c r="G6165" s="487">
        <v>41.83</v>
      </c>
      <c r="H6165" s="487">
        <v>0</v>
      </c>
      <c r="I6165" s="487">
        <v>0</v>
      </c>
      <c r="J6165" s="487">
        <v>0</v>
      </c>
    </row>
    <row r="6166" spans="1:10" x14ac:dyDescent="0.25">
      <c r="A6166" s="487">
        <v>104608</v>
      </c>
      <c r="B6166" s="6" t="s">
        <v>11535</v>
      </c>
      <c r="C6166" s="6" t="s">
        <v>87</v>
      </c>
      <c r="D6166" s="6" t="s">
        <v>108</v>
      </c>
      <c r="E6166" s="487">
        <v>177.57</v>
      </c>
      <c r="F6166" s="487">
        <v>42.23</v>
      </c>
      <c r="G6166" s="487">
        <v>135.34</v>
      </c>
      <c r="H6166" s="487">
        <v>0</v>
      </c>
      <c r="I6166" s="487">
        <v>0</v>
      </c>
      <c r="J6166" s="487">
        <v>0</v>
      </c>
    </row>
    <row r="6167" spans="1:10" x14ac:dyDescent="0.25">
      <c r="A6167" s="487">
        <v>104609</v>
      </c>
      <c r="B6167" s="6" t="s">
        <v>11536</v>
      </c>
      <c r="C6167" s="6" t="s">
        <v>87</v>
      </c>
      <c r="D6167" s="6" t="s">
        <v>108</v>
      </c>
      <c r="E6167" s="487">
        <v>140.59</v>
      </c>
      <c r="F6167" s="487">
        <v>23.62</v>
      </c>
      <c r="G6167" s="487">
        <v>116.97</v>
      </c>
      <c r="H6167" s="487">
        <v>0</v>
      </c>
      <c r="I6167" s="487">
        <v>0</v>
      </c>
      <c r="J6167" s="487">
        <v>0</v>
      </c>
    </row>
    <row r="6168" spans="1:10" x14ac:dyDescent="0.25">
      <c r="A6168" s="487">
        <v>104610</v>
      </c>
      <c r="B6168" s="6" t="s">
        <v>11537</v>
      </c>
      <c r="C6168" s="6" t="s">
        <v>87</v>
      </c>
      <c r="D6168" s="6" t="s">
        <v>108</v>
      </c>
      <c r="E6168" s="487">
        <v>126.5</v>
      </c>
      <c r="F6168" s="487">
        <v>14.95</v>
      </c>
      <c r="G6168" s="487">
        <v>111.55</v>
      </c>
      <c r="H6168" s="487">
        <v>0</v>
      </c>
      <c r="I6168" s="487">
        <v>0</v>
      </c>
      <c r="J6168" s="487">
        <v>0</v>
      </c>
    </row>
    <row r="6169" spans="1:10" x14ac:dyDescent="0.25">
      <c r="A6169" s="487">
        <v>98671</v>
      </c>
      <c r="B6169" s="6" t="s">
        <v>3833</v>
      </c>
      <c r="C6169" s="6" t="s">
        <v>87</v>
      </c>
      <c r="D6169" s="6" t="s">
        <v>108</v>
      </c>
      <c r="E6169" s="487">
        <v>379.82</v>
      </c>
      <c r="F6169" s="487">
        <v>34.76</v>
      </c>
      <c r="G6169" s="487">
        <v>345.06</v>
      </c>
      <c r="H6169" s="487">
        <v>0</v>
      </c>
      <c r="I6169" s="487">
        <v>0</v>
      </c>
      <c r="J6169" s="487">
        <v>0</v>
      </c>
    </row>
    <row r="6170" spans="1:10" x14ac:dyDescent="0.25">
      <c r="A6170" s="487">
        <v>98672</v>
      </c>
      <c r="B6170" s="6" t="s">
        <v>3834</v>
      </c>
      <c r="C6170" s="6" t="s">
        <v>87</v>
      </c>
      <c r="D6170" s="6" t="s">
        <v>108</v>
      </c>
      <c r="E6170" s="487">
        <v>497.92</v>
      </c>
      <c r="F6170" s="487">
        <v>34.76</v>
      </c>
      <c r="G6170" s="487">
        <v>463.16</v>
      </c>
      <c r="H6170" s="487">
        <v>0</v>
      </c>
      <c r="I6170" s="487">
        <v>0</v>
      </c>
      <c r="J6170" s="487">
        <v>0</v>
      </c>
    </row>
    <row r="6171" spans="1:10" x14ac:dyDescent="0.25">
      <c r="A6171" s="487">
        <v>98678</v>
      </c>
      <c r="B6171" s="6" t="s">
        <v>3835</v>
      </c>
      <c r="C6171" s="6" t="s">
        <v>87</v>
      </c>
      <c r="D6171" s="6" t="s">
        <v>108</v>
      </c>
      <c r="E6171" s="487">
        <v>547.85</v>
      </c>
      <c r="F6171" s="487">
        <v>12.02</v>
      </c>
      <c r="G6171" s="487">
        <v>535.83000000000004</v>
      </c>
      <c r="H6171" s="487">
        <v>0</v>
      </c>
      <c r="I6171" s="487">
        <v>0</v>
      </c>
      <c r="J6171" s="487">
        <v>0</v>
      </c>
    </row>
    <row r="6172" spans="1:10" x14ac:dyDescent="0.25">
      <c r="A6172" s="487">
        <v>98679</v>
      </c>
      <c r="B6172" s="6" t="s">
        <v>3836</v>
      </c>
      <c r="C6172" s="6" t="s">
        <v>87</v>
      </c>
      <c r="D6172" s="6" t="s">
        <v>437</v>
      </c>
      <c r="E6172" s="487">
        <v>37.39</v>
      </c>
      <c r="F6172" s="487">
        <v>13.53</v>
      </c>
      <c r="G6172" s="487">
        <v>23.8</v>
      </c>
      <c r="H6172" s="487">
        <v>0.03</v>
      </c>
      <c r="I6172" s="487">
        <v>0</v>
      </c>
      <c r="J6172" s="487">
        <v>0.03</v>
      </c>
    </row>
    <row r="6173" spans="1:10" x14ac:dyDescent="0.25">
      <c r="A6173" s="487">
        <v>98680</v>
      </c>
      <c r="B6173" s="6" t="s">
        <v>3837</v>
      </c>
      <c r="C6173" s="6" t="s">
        <v>87</v>
      </c>
      <c r="D6173" s="6" t="s">
        <v>437</v>
      </c>
      <c r="E6173" s="487">
        <v>47.11</v>
      </c>
      <c r="F6173" s="487">
        <v>15.77</v>
      </c>
      <c r="G6173" s="487">
        <v>31.24</v>
      </c>
      <c r="H6173" s="487">
        <v>0.06</v>
      </c>
      <c r="I6173" s="487">
        <v>0</v>
      </c>
      <c r="J6173" s="487">
        <v>0.04</v>
      </c>
    </row>
    <row r="6174" spans="1:10" x14ac:dyDescent="0.25">
      <c r="A6174" s="487">
        <v>98681</v>
      </c>
      <c r="B6174" s="6" t="s">
        <v>3838</v>
      </c>
      <c r="C6174" s="6" t="s">
        <v>87</v>
      </c>
      <c r="D6174" s="6" t="s">
        <v>437</v>
      </c>
      <c r="E6174" s="487">
        <v>34.880000000000003</v>
      </c>
      <c r="F6174" s="487">
        <v>11.88</v>
      </c>
      <c r="G6174" s="487">
        <v>22.94</v>
      </c>
      <c r="H6174" s="487">
        <v>0.03</v>
      </c>
      <c r="I6174" s="487">
        <v>0</v>
      </c>
      <c r="J6174" s="487">
        <v>0.03</v>
      </c>
    </row>
    <row r="6175" spans="1:10" x14ac:dyDescent="0.25">
      <c r="A6175" s="487">
        <v>98682</v>
      </c>
      <c r="B6175" s="6" t="s">
        <v>3839</v>
      </c>
      <c r="C6175" s="6" t="s">
        <v>87</v>
      </c>
      <c r="D6175" s="6" t="s">
        <v>437</v>
      </c>
      <c r="E6175" s="487">
        <v>44.61</v>
      </c>
      <c r="F6175" s="487">
        <v>14.12</v>
      </c>
      <c r="G6175" s="487">
        <v>30.39</v>
      </c>
      <c r="H6175" s="487">
        <v>0.06</v>
      </c>
      <c r="I6175" s="487">
        <v>0</v>
      </c>
      <c r="J6175" s="487">
        <v>0.04</v>
      </c>
    </row>
    <row r="6176" spans="1:10" x14ac:dyDescent="0.25">
      <c r="A6176" s="487">
        <v>98685</v>
      </c>
      <c r="B6176" s="6" t="s">
        <v>3840</v>
      </c>
      <c r="C6176" s="6" t="s">
        <v>79</v>
      </c>
      <c r="D6176" s="6" t="s">
        <v>108</v>
      </c>
      <c r="E6176" s="487">
        <v>69.39</v>
      </c>
      <c r="F6176" s="487">
        <v>8.75</v>
      </c>
      <c r="G6176" s="487">
        <v>60.64</v>
      </c>
      <c r="H6176" s="487">
        <v>0</v>
      </c>
      <c r="I6176" s="487">
        <v>0</v>
      </c>
      <c r="J6176" s="487">
        <v>0</v>
      </c>
    </row>
    <row r="6177" spans="1:10" x14ac:dyDescent="0.25">
      <c r="A6177" s="487">
        <v>98686</v>
      </c>
      <c r="B6177" s="6" t="s">
        <v>3841</v>
      </c>
      <c r="C6177" s="6" t="s">
        <v>79</v>
      </c>
      <c r="D6177" s="6" t="s">
        <v>108</v>
      </c>
      <c r="E6177" s="487">
        <v>44.6</v>
      </c>
      <c r="F6177" s="487">
        <v>24.1</v>
      </c>
      <c r="G6177" s="487">
        <v>20.5</v>
      </c>
      <c r="H6177" s="487">
        <v>0</v>
      </c>
      <c r="I6177" s="487">
        <v>0</v>
      </c>
      <c r="J6177" s="487">
        <v>0</v>
      </c>
    </row>
    <row r="6178" spans="1:10" x14ac:dyDescent="0.25">
      <c r="A6178" s="487">
        <v>98688</v>
      </c>
      <c r="B6178" s="6" t="s">
        <v>3842</v>
      </c>
      <c r="C6178" s="6" t="s">
        <v>79</v>
      </c>
      <c r="D6178" s="6" t="s">
        <v>108</v>
      </c>
      <c r="E6178" s="487">
        <v>60.6</v>
      </c>
      <c r="F6178" s="487">
        <v>3.02</v>
      </c>
      <c r="G6178" s="487">
        <v>57.58</v>
      </c>
      <c r="H6178" s="487">
        <v>0</v>
      </c>
      <c r="I6178" s="487">
        <v>0</v>
      </c>
      <c r="J6178" s="487">
        <v>0</v>
      </c>
    </row>
    <row r="6179" spans="1:10" x14ac:dyDescent="0.25">
      <c r="A6179" s="487">
        <v>98689</v>
      </c>
      <c r="B6179" s="6" t="s">
        <v>3843</v>
      </c>
      <c r="C6179" s="6" t="s">
        <v>79</v>
      </c>
      <c r="D6179" s="6" t="s">
        <v>108</v>
      </c>
      <c r="E6179" s="487">
        <v>99.24</v>
      </c>
      <c r="F6179" s="487">
        <v>15.99</v>
      </c>
      <c r="G6179" s="487">
        <v>83.25</v>
      </c>
      <c r="H6179" s="487">
        <v>0</v>
      </c>
      <c r="I6179" s="487">
        <v>0</v>
      </c>
      <c r="J6179" s="487">
        <v>0</v>
      </c>
    </row>
    <row r="6180" spans="1:10" x14ac:dyDescent="0.25">
      <c r="A6180" s="487">
        <v>101090</v>
      </c>
      <c r="B6180" s="6" t="s">
        <v>3844</v>
      </c>
      <c r="C6180" s="6" t="s">
        <v>87</v>
      </c>
      <c r="D6180" s="6" t="s">
        <v>437</v>
      </c>
      <c r="E6180" s="487">
        <v>182.75</v>
      </c>
      <c r="F6180" s="487">
        <v>22.05</v>
      </c>
      <c r="G6180" s="487">
        <v>160.69999999999999</v>
      </c>
      <c r="H6180" s="487">
        <v>0</v>
      </c>
      <c r="I6180" s="487">
        <v>0</v>
      </c>
      <c r="J6180" s="487">
        <v>0</v>
      </c>
    </row>
    <row r="6181" spans="1:10" x14ac:dyDescent="0.25">
      <c r="A6181" s="487">
        <v>101091</v>
      </c>
      <c r="B6181" s="6" t="s">
        <v>3845</v>
      </c>
      <c r="C6181" s="6" t="s">
        <v>87</v>
      </c>
      <c r="D6181" s="6" t="s">
        <v>108</v>
      </c>
      <c r="E6181" s="487">
        <v>164.88</v>
      </c>
      <c r="F6181" s="487">
        <v>36.25</v>
      </c>
      <c r="G6181" s="487">
        <v>128.63</v>
      </c>
      <c r="H6181" s="487">
        <v>0</v>
      </c>
      <c r="I6181" s="487">
        <v>0</v>
      </c>
      <c r="J6181" s="487">
        <v>0</v>
      </c>
    </row>
    <row r="6182" spans="1:10" x14ac:dyDescent="0.25">
      <c r="A6182" s="487">
        <v>101725</v>
      </c>
      <c r="B6182" s="6" t="s">
        <v>3846</v>
      </c>
      <c r="C6182" s="6" t="s">
        <v>87</v>
      </c>
      <c r="D6182" s="6" t="s">
        <v>108</v>
      </c>
      <c r="E6182" s="487">
        <v>296.06</v>
      </c>
      <c r="F6182" s="487">
        <v>134.77000000000001</v>
      </c>
      <c r="G6182" s="487">
        <v>161.29</v>
      </c>
      <c r="H6182" s="487">
        <v>0</v>
      </c>
      <c r="I6182" s="487">
        <v>0</v>
      </c>
      <c r="J6182" s="487">
        <v>0</v>
      </c>
    </row>
    <row r="6183" spans="1:10" x14ac:dyDescent="0.25">
      <c r="A6183" s="487">
        <v>101726</v>
      </c>
      <c r="B6183" s="6" t="s">
        <v>3847</v>
      </c>
      <c r="C6183" s="6" t="s">
        <v>87</v>
      </c>
      <c r="D6183" s="6" t="s">
        <v>108</v>
      </c>
      <c r="E6183" s="487">
        <v>206.19</v>
      </c>
      <c r="F6183" s="487">
        <v>64.510000000000005</v>
      </c>
      <c r="G6183" s="487">
        <v>141.68</v>
      </c>
      <c r="H6183" s="487">
        <v>0</v>
      </c>
      <c r="I6183" s="487">
        <v>0</v>
      </c>
      <c r="J6183" s="487">
        <v>0</v>
      </c>
    </row>
    <row r="6184" spans="1:10" x14ac:dyDescent="0.25">
      <c r="A6184" s="487">
        <v>101731</v>
      </c>
      <c r="B6184" s="6" t="s">
        <v>3848</v>
      </c>
      <c r="C6184" s="6" t="s">
        <v>87</v>
      </c>
      <c r="D6184" s="6" t="s">
        <v>437</v>
      </c>
      <c r="E6184" s="487">
        <v>265.51</v>
      </c>
      <c r="F6184" s="487">
        <v>40.840000000000003</v>
      </c>
      <c r="G6184" s="487">
        <v>224.61</v>
      </c>
      <c r="H6184" s="487">
        <v>0.03</v>
      </c>
      <c r="I6184" s="487">
        <v>0</v>
      </c>
      <c r="J6184" s="487">
        <v>0.03</v>
      </c>
    </row>
    <row r="6185" spans="1:10" x14ac:dyDescent="0.25">
      <c r="A6185" s="487">
        <v>101732</v>
      </c>
      <c r="B6185" s="6" t="s">
        <v>3849</v>
      </c>
      <c r="C6185" s="6" t="s">
        <v>87</v>
      </c>
      <c r="D6185" s="6" t="s">
        <v>437</v>
      </c>
      <c r="E6185" s="487">
        <v>88.28</v>
      </c>
      <c r="F6185" s="487">
        <v>28</v>
      </c>
      <c r="G6185" s="487">
        <v>60.22</v>
      </c>
      <c r="H6185" s="487">
        <v>0.03</v>
      </c>
      <c r="I6185" s="487">
        <v>0</v>
      </c>
      <c r="J6185" s="487">
        <v>0.03</v>
      </c>
    </row>
    <row r="6186" spans="1:10" x14ac:dyDescent="0.25">
      <c r="A6186" s="487">
        <v>101094</v>
      </c>
      <c r="B6186" s="6" t="s">
        <v>11538</v>
      </c>
      <c r="C6186" s="6" t="s">
        <v>79</v>
      </c>
      <c r="D6186" s="6" t="s">
        <v>108</v>
      </c>
      <c r="E6186" s="487">
        <v>161.69</v>
      </c>
      <c r="F6186" s="487">
        <v>12.85</v>
      </c>
      <c r="G6186" s="487">
        <v>148.84</v>
      </c>
      <c r="H6186" s="487">
        <v>0</v>
      </c>
      <c r="I6186" s="487">
        <v>0</v>
      </c>
      <c r="J6186" s="487">
        <v>0</v>
      </c>
    </row>
    <row r="6187" spans="1:10" x14ac:dyDescent="0.25">
      <c r="A6187" s="487">
        <v>101727</v>
      </c>
      <c r="B6187" s="6" t="s">
        <v>3850</v>
      </c>
      <c r="C6187" s="6" t="s">
        <v>87</v>
      </c>
      <c r="D6187" s="6" t="s">
        <v>108</v>
      </c>
      <c r="E6187" s="487">
        <v>189.35</v>
      </c>
      <c r="F6187" s="487">
        <v>5.01</v>
      </c>
      <c r="G6187" s="487">
        <v>184.34</v>
      </c>
      <c r="H6187" s="487">
        <v>0</v>
      </c>
      <c r="I6187" s="487">
        <v>0</v>
      </c>
      <c r="J6187" s="487">
        <v>0</v>
      </c>
    </row>
    <row r="6188" spans="1:10" x14ac:dyDescent="0.25">
      <c r="A6188" s="487">
        <v>101733</v>
      </c>
      <c r="B6188" s="6" t="s">
        <v>3851</v>
      </c>
      <c r="C6188" s="6" t="s">
        <v>87</v>
      </c>
      <c r="D6188" s="6" t="s">
        <v>108</v>
      </c>
      <c r="E6188" s="487">
        <v>259.45999999999998</v>
      </c>
      <c r="F6188" s="487">
        <v>21.14</v>
      </c>
      <c r="G6188" s="487">
        <v>238.32</v>
      </c>
      <c r="H6188" s="487">
        <v>0</v>
      </c>
      <c r="I6188" s="487">
        <v>0</v>
      </c>
      <c r="J6188" s="487">
        <v>0</v>
      </c>
    </row>
    <row r="6189" spans="1:10" x14ac:dyDescent="0.25">
      <c r="A6189" s="487">
        <v>101734</v>
      </c>
      <c r="B6189" s="6" t="s">
        <v>3852</v>
      </c>
      <c r="C6189" s="6" t="s">
        <v>87</v>
      </c>
      <c r="D6189" s="6" t="s">
        <v>108</v>
      </c>
      <c r="E6189" s="487">
        <v>393.09</v>
      </c>
      <c r="F6189" s="487">
        <v>21.14</v>
      </c>
      <c r="G6189" s="487">
        <v>371.95</v>
      </c>
      <c r="H6189" s="487">
        <v>0</v>
      </c>
      <c r="I6189" s="487">
        <v>0</v>
      </c>
      <c r="J6189" s="487">
        <v>0</v>
      </c>
    </row>
    <row r="6190" spans="1:10" x14ac:dyDescent="0.25">
      <c r="A6190" s="487">
        <v>101735</v>
      </c>
      <c r="B6190" s="6" t="s">
        <v>3853</v>
      </c>
      <c r="C6190" s="6" t="s">
        <v>87</v>
      </c>
      <c r="D6190" s="6" t="s">
        <v>108</v>
      </c>
      <c r="E6190" s="487">
        <v>402.78</v>
      </c>
      <c r="F6190" s="487">
        <v>21.14</v>
      </c>
      <c r="G6190" s="487">
        <v>381.64</v>
      </c>
      <c r="H6190" s="487">
        <v>0</v>
      </c>
      <c r="I6190" s="487">
        <v>0</v>
      </c>
      <c r="J6190" s="487">
        <v>0</v>
      </c>
    </row>
    <row r="6191" spans="1:10" x14ac:dyDescent="0.25">
      <c r="A6191" s="487">
        <v>101736</v>
      </c>
      <c r="B6191" s="6" t="s">
        <v>3854</v>
      </c>
      <c r="C6191" s="6" t="s">
        <v>87</v>
      </c>
      <c r="D6191" s="6" t="s">
        <v>108</v>
      </c>
      <c r="E6191" s="487">
        <v>99</v>
      </c>
      <c r="F6191" s="487">
        <v>13.57</v>
      </c>
      <c r="G6191" s="487">
        <v>85.43</v>
      </c>
      <c r="H6191" s="487">
        <v>0</v>
      </c>
      <c r="I6191" s="487">
        <v>0</v>
      </c>
      <c r="J6191" s="487">
        <v>0</v>
      </c>
    </row>
    <row r="6192" spans="1:10" x14ac:dyDescent="0.25">
      <c r="A6192" s="487">
        <v>101737</v>
      </c>
      <c r="B6192" s="6" t="s">
        <v>3855</v>
      </c>
      <c r="C6192" s="6" t="s">
        <v>87</v>
      </c>
      <c r="D6192" s="6" t="s">
        <v>108</v>
      </c>
      <c r="E6192" s="487">
        <v>118.17</v>
      </c>
      <c r="F6192" s="487">
        <v>13.57</v>
      </c>
      <c r="G6192" s="487">
        <v>104.6</v>
      </c>
      <c r="H6192" s="487">
        <v>0</v>
      </c>
      <c r="I6192" s="487">
        <v>0</v>
      </c>
      <c r="J6192" s="487">
        <v>0</v>
      </c>
    </row>
    <row r="6193" spans="1:10" x14ac:dyDescent="0.25">
      <c r="A6193" s="487">
        <v>101748</v>
      </c>
      <c r="B6193" s="6" t="s">
        <v>3856</v>
      </c>
      <c r="C6193" s="6" t="s">
        <v>87</v>
      </c>
      <c r="D6193" s="6" t="s">
        <v>437</v>
      </c>
      <c r="E6193" s="487">
        <v>3.51</v>
      </c>
      <c r="F6193" s="487">
        <v>2.7</v>
      </c>
      <c r="G6193" s="487">
        <v>0.69</v>
      </c>
      <c r="H6193" s="487">
        <v>0.03</v>
      </c>
      <c r="I6193" s="487">
        <v>0</v>
      </c>
      <c r="J6193" s="487">
        <v>0.09</v>
      </c>
    </row>
    <row r="6194" spans="1:10" x14ac:dyDescent="0.25">
      <c r="A6194" s="487">
        <v>104162</v>
      </c>
      <c r="B6194" s="6" t="s">
        <v>11539</v>
      </c>
      <c r="C6194" s="6" t="s">
        <v>87</v>
      </c>
      <c r="D6194" s="6" t="s">
        <v>437</v>
      </c>
      <c r="E6194" s="487">
        <v>97.07</v>
      </c>
      <c r="F6194" s="487">
        <v>31.24</v>
      </c>
      <c r="G6194" s="487">
        <v>65.290000000000006</v>
      </c>
      <c r="H6194" s="487">
        <v>0.3</v>
      </c>
      <c r="I6194" s="487">
        <v>0</v>
      </c>
      <c r="J6194" s="487">
        <v>0.24</v>
      </c>
    </row>
    <row r="6195" spans="1:10" x14ac:dyDescent="0.25">
      <c r="A6195" s="487">
        <v>101092</v>
      </c>
      <c r="B6195" s="6" t="s">
        <v>3857</v>
      </c>
      <c r="C6195" s="6" t="s">
        <v>87</v>
      </c>
      <c r="D6195" s="6" t="s">
        <v>108</v>
      </c>
      <c r="E6195" s="487">
        <v>390.59</v>
      </c>
      <c r="F6195" s="487">
        <v>43.16</v>
      </c>
      <c r="G6195" s="487">
        <v>347.43</v>
      </c>
      <c r="H6195" s="487">
        <v>0</v>
      </c>
      <c r="I6195" s="487">
        <v>0</v>
      </c>
      <c r="J6195" s="487">
        <v>0</v>
      </c>
    </row>
    <row r="6196" spans="1:10" x14ac:dyDescent="0.25">
      <c r="A6196" s="487">
        <v>101093</v>
      </c>
      <c r="B6196" s="6" t="s">
        <v>3858</v>
      </c>
      <c r="C6196" s="6" t="s">
        <v>87</v>
      </c>
      <c r="D6196" s="6" t="s">
        <v>108</v>
      </c>
      <c r="E6196" s="487">
        <v>508.69</v>
      </c>
      <c r="F6196" s="487">
        <v>43.16</v>
      </c>
      <c r="G6196" s="487">
        <v>465.53</v>
      </c>
      <c r="H6196" s="487">
        <v>0</v>
      </c>
      <c r="I6196" s="487">
        <v>0</v>
      </c>
      <c r="J6196" s="487">
        <v>0</v>
      </c>
    </row>
    <row r="6197" spans="1:10" x14ac:dyDescent="0.25">
      <c r="A6197" s="487">
        <v>98695</v>
      </c>
      <c r="B6197" s="6" t="s">
        <v>3859</v>
      </c>
      <c r="C6197" s="6" t="s">
        <v>79</v>
      </c>
      <c r="D6197" s="6" t="s">
        <v>108</v>
      </c>
      <c r="E6197" s="487">
        <v>89.77</v>
      </c>
      <c r="F6197" s="487">
        <v>15.99</v>
      </c>
      <c r="G6197" s="487">
        <v>73.78</v>
      </c>
      <c r="H6197" s="487">
        <v>0</v>
      </c>
      <c r="I6197" s="487">
        <v>0</v>
      </c>
      <c r="J6197" s="487">
        <v>0</v>
      </c>
    </row>
    <row r="6198" spans="1:10" x14ac:dyDescent="0.25">
      <c r="A6198" s="487">
        <v>98697</v>
      </c>
      <c r="B6198" s="6" t="s">
        <v>3860</v>
      </c>
      <c r="C6198" s="6" t="s">
        <v>79</v>
      </c>
      <c r="D6198" s="6" t="s">
        <v>108</v>
      </c>
      <c r="E6198" s="487">
        <v>59.15</v>
      </c>
      <c r="F6198" s="487">
        <v>8.75</v>
      </c>
      <c r="G6198" s="487">
        <v>50.4</v>
      </c>
      <c r="H6198" s="487">
        <v>0</v>
      </c>
      <c r="I6198" s="487">
        <v>0</v>
      </c>
      <c r="J6198" s="487">
        <v>0</v>
      </c>
    </row>
    <row r="6199" spans="1:10" x14ac:dyDescent="0.25">
      <c r="A6199" s="487">
        <v>101738</v>
      </c>
      <c r="B6199" s="6" t="s">
        <v>3861</v>
      </c>
      <c r="C6199" s="6" t="s">
        <v>79</v>
      </c>
      <c r="D6199" s="6" t="s">
        <v>108</v>
      </c>
      <c r="E6199" s="487">
        <v>30.64</v>
      </c>
      <c r="F6199" s="487">
        <v>10.130000000000001</v>
      </c>
      <c r="G6199" s="487">
        <v>20.51</v>
      </c>
      <c r="H6199" s="487">
        <v>0</v>
      </c>
      <c r="I6199" s="487">
        <v>0</v>
      </c>
      <c r="J6199" s="487">
        <v>0</v>
      </c>
    </row>
    <row r="6200" spans="1:10" x14ac:dyDescent="0.25">
      <c r="A6200" s="487">
        <v>101739</v>
      </c>
      <c r="B6200" s="6" t="s">
        <v>3862</v>
      </c>
      <c r="C6200" s="6" t="s">
        <v>79</v>
      </c>
      <c r="D6200" s="6" t="s">
        <v>108</v>
      </c>
      <c r="E6200" s="487">
        <v>34.33</v>
      </c>
      <c r="F6200" s="487">
        <v>11.81</v>
      </c>
      <c r="G6200" s="487">
        <v>22.52</v>
      </c>
      <c r="H6200" s="487">
        <v>0</v>
      </c>
      <c r="I6200" s="487">
        <v>0</v>
      </c>
      <c r="J6200" s="487">
        <v>0</v>
      </c>
    </row>
    <row r="6201" spans="1:10" x14ac:dyDescent="0.25">
      <c r="A6201" s="487">
        <v>88648</v>
      </c>
      <c r="B6201" s="6" t="s">
        <v>11540</v>
      </c>
      <c r="C6201" s="6" t="s">
        <v>79</v>
      </c>
      <c r="D6201" s="6" t="s">
        <v>108</v>
      </c>
      <c r="E6201" s="487">
        <v>6.97</v>
      </c>
      <c r="F6201" s="487">
        <v>2</v>
      </c>
      <c r="G6201" s="487">
        <v>4.97</v>
      </c>
      <c r="H6201" s="487">
        <v>0</v>
      </c>
      <c r="I6201" s="487">
        <v>0</v>
      </c>
      <c r="J6201" s="487">
        <v>0</v>
      </c>
    </row>
    <row r="6202" spans="1:10" x14ac:dyDescent="0.25">
      <c r="A6202" s="487">
        <v>88649</v>
      </c>
      <c r="B6202" s="6" t="s">
        <v>11541</v>
      </c>
      <c r="C6202" s="6" t="s">
        <v>79</v>
      </c>
      <c r="D6202" s="6" t="s">
        <v>108</v>
      </c>
      <c r="E6202" s="487">
        <v>7.91</v>
      </c>
      <c r="F6202" s="487">
        <v>2.1</v>
      </c>
      <c r="G6202" s="487">
        <v>5.81</v>
      </c>
      <c r="H6202" s="487">
        <v>0</v>
      </c>
      <c r="I6202" s="487">
        <v>0</v>
      </c>
      <c r="J6202" s="487">
        <v>0</v>
      </c>
    </row>
    <row r="6203" spans="1:10" x14ac:dyDescent="0.25">
      <c r="A6203" s="487">
        <v>88650</v>
      </c>
      <c r="B6203" s="6" t="s">
        <v>11542</v>
      </c>
      <c r="C6203" s="6" t="s">
        <v>79</v>
      </c>
      <c r="D6203" s="6" t="s">
        <v>108</v>
      </c>
      <c r="E6203" s="487">
        <v>15.03</v>
      </c>
      <c r="F6203" s="487">
        <v>2.36</v>
      </c>
      <c r="G6203" s="487">
        <v>12.67</v>
      </c>
      <c r="H6203" s="487">
        <v>0</v>
      </c>
      <c r="I6203" s="487">
        <v>0</v>
      </c>
      <c r="J6203" s="487">
        <v>0</v>
      </c>
    </row>
    <row r="6204" spans="1:10" x14ac:dyDescent="0.25">
      <c r="A6204" s="487">
        <v>96467</v>
      </c>
      <c r="B6204" s="6" t="s">
        <v>11543</v>
      </c>
      <c r="C6204" s="6" t="s">
        <v>79</v>
      </c>
      <c r="D6204" s="6" t="s">
        <v>108</v>
      </c>
      <c r="E6204" s="487">
        <v>6.36</v>
      </c>
      <c r="F6204" s="487">
        <v>2</v>
      </c>
      <c r="G6204" s="487">
        <v>4.3600000000000003</v>
      </c>
      <c r="H6204" s="487">
        <v>0</v>
      </c>
      <c r="I6204" s="487">
        <v>0</v>
      </c>
      <c r="J6204" s="487">
        <v>0</v>
      </c>
    </row>
    <row r="6205" spans="1:10" x14ac:dyDescent="0.25">
      <c r="A6205" s="487">
        <v>101740</v>
      </c>
      <c r="B6205" s="6" t="s">
        <v>3863</v>
      </c>
      <c r="C6205" s="6" t="s">
        <v>79</v>
      </c>
      <c r="D6205" s="6" t="s">
        <v>437</v>
      </c>
      <c r="E6205" s="487">
        <v>44.89</v>
      </c>
      <c r="F6205" s="487">
        <v>24</v>
      </c>
      <c r="G6205" s="487">
        <v>20.89</v>
      </c>
      <c r="H6205" s="487">
        <v>0</v>
      </c>
      <c r="I6205" s="487">
        <v>0</v>
      </c>
      <c r="J6205" s="487">
        <v>0</v>
      </c>
    </row>
    <row r="6206" spans="1:10" x14ac:dyDescent="0.25">
      <c r="A6206" s="487">
        <v>101741</v>
      </c>
      <c r="B6206" s="6" t="s">
        <v>3864</v>
      </c>
      <c r="C6206" s="6" t="s">
        <v>79</v>
      </c>
      <c r="D6206" s="6" t="s">
        <v>108</v>
      </c>
      <c r="E6206" s="487">
        <v>23.3</v>
      </c>
      <c r="F6206" s="487">
        <v>16.61</v>
      </c>
      <c r="G6206" s="487">
        <v>6.69</v>
      </c>
      <c r="H6206" s="487">
        <v>0</v>
      </c>
      <c r="I6206" s="487">
        <v>0</v>
      </c>
      <c r="J6206" s="487">
        <v>0</v>
      </c>
    </row>
    <row r="6207" spans="1:10" x14ac:dyDescent="0.25">
      <c r="A6207" s="487">
        <v>94990</v>
      </c>
      <c r="B6207" s="6" t="s">
        <v>11544</v>
      </c>
      <c r="C6207" s="6" t="s">
        <v>62</v>
      </c>
      <c r="D6207" s="6" t="s">
        <v>108</v>
      </c>
      <c r="E6207" s="487">
        <v>746.73</v>
      </c>
      <c r="F6207" s="487">
        <v>210.89</v>
      </c>
      <c r="G6207" s="487">
        <v>533.78</v>
      </c>
      <c r="H6207" s="487">
        <v>0.98</v>
      </c>
      <c r="I6207" s="487">
        <v>0</v>
      </c>
      <c r="J6207" s="487">
        <v>1.08</v>
      </c>
    </row>
    <row r="6208" spans="1:10" x14ac:dyDescent="0.25">
      <c r="A6208" s="487">
        <v>94991</v>
      </c>
      <c r="B6208" s="6" t="s">
        <v>11545</v>
      </c>
      <c r="C6208" s="6" t="s">
        <v>62</v>
      </c>
      <c r="D6208" s="6" t="s">
        <v>108</v>
      </c>
      <c r="E6208" s="487">
        <v>697.07</v>
      </c>
      <c r="F6208" s="487">
        <v>67</v>
      </c>
      <c r="G6208" s="487">
        <v>630.07000000000005</v>
      </c>
      <c r="H6208" s="487">
        <v>0</v>
      </c>
      <c r="I6208" s="487">
        <v>0</v>
      </c>
      <c r="J6208" s="487">
        <v>0</v>
      </c>
    </row>
    <row r="6209" spans="1:10" x14ac:dyDescent="0.25">
      <c r="A6209" s="487">
        <v>94992</v>
      </c>
      <c r="B6209" s="6" t="s">
        <v>11546</v>
      </c>
      <c r="C6209" s="6" t="s">
        <v>87</v>
      </c>
      <c r="D6209" s="6" t="s">
        <v>108</v>
      </c>
      <c r="E6209" s="487">
        <v>77.59</v>
      </c>
      <c r="F6209" s="487">
        <v>15.03</v>
      </c>
      <c r="G6209" s="487">
        <v>62.47</v>
      </c>
      <c r="H6209" s="487">
        <v>0.03</v>
      </c>
      <c r="I6209" s="487">
        <v>0</v>
      </c>
      <c r="J6209" s="487">
        <v>0.06</v>
      </c>
    </row>
    <row r="6210" spans="1:10" x14ac:dyDescent="0.25">
      <c r="A6210" s="487">
        <v>94993</v>
      </c>
      <c r="B6210" s="6" t="s">
        <v>11547</v>
      </c>
      <c r="C6210" s="6" t="s">
        <v>87</v>
      </c>
      <c r="D6210" s="6" t="s">
        <v>108</v>
      </c>
      <c r="E6210" s="487">
        <v>74.61</v>
      </c>
      <c r="F6210" s="487">
        <v>6.4</v>
      </c>
      <c r="G6210" s="487">
        <v>68.209999999999994</v>
      </c>
      <c r="H6210" s="487">
        <v>0</v>
      </c>
      <c r="I6210" s="487">
        <v>0</v>
      </c>
      <c r="J6210" s="487">
        <v>0</v>
      </c>
    </row>
    <row r="6211" spans="1:10" x14ac:dyDescent="0.25">
      <c r="A6211" s="487">
        <v>94994</v>
      </c>
      <c r="B6211" s="6" t="s">
        <v>11548</v>
      </c>
      <c r="C6211" s="6" t="s">
        <v>87</v>
      </c>
      <c r="D6211" s="6" t="s">
        <v>108</v>
      </c>
      <c r="E6211" s="487">
        <v>92.93</v>
      </c>
      <c r="F6211" s="487">
        <v>19.68</v>
      </c>
      <c r="G6211" s="487">
        <v>73.11</v>
      </c>
      <c r="H6211" s="487">
        <v>0.06</v>
      </c>
      <c r="I6211" s="487">
        <v>0</v>
      </c>
      <c r="J6211" s="487">
        <v>0.08</v>
      </c>
    </row>
    <row r="6212" spans="1:10" x14ac:dyDescent="0.25">
      <c r="A6212" s="487">
        <v>94995</v>
      </c>
      <c r="B6212" s="6" t="s">
        <v>11549</v>
      </c>
      <c r="C6212" s="6" t="s">
        <v>87</v>
      </c>
      <c r="D6212" s="6" t="s">
        <v>108</v>
      </c>
      <c r="E6212" s="487">
        <v>88.96</v>
      </c>
      <c r="F6212" s="487">
        <v>8.18</v>
      </c>
      <c r="G6212" s="487">
        <v>80.78</v>
      </c>
      <c r="H6212" s="487">
        <v>0</v>
      </c>
      <c r="I6212" s="487">
        <v>0</v>
      </c>
      <c r="J6212" s="487">
        <v>0</v>
      </c>
    </row>
    <row r="6213" spans="1:10" x14ac:dyDescent="0.25">
      <c r="A6213" s="487">
        <v>101747</v>
      </c>
      <c r="B6213" s="6" t="s">
        <v>3865</v>
      </c>
      <c r="C6213" s="6" t="s">
        <v>87</v>
      </c>
      <c r="D6213" s="6" t="s">
        <v>437</v>
      </c>
      <c r="E6213" s="487">
        <v>79.680000000000007</v>
      </c>
      <c r="F6213" s="487">
        <v>3.12</v>
      </c>
      <c r="G6213" s="487">
        <v>76.56</v>
      </c>
      <c r="H6213" s="487">
        <v>0</v>
      </c>
      <c r="I6213" s="487">
        <v>0</v>
      </c>
      <c r="J6213" s="487">
        <v>0</v>
      </c>
    </row>
    <row r="6214" spans="1:10" x14ac:dyDescent="0.25">
      <c r="A6214" s="487">
        <v>104626</v>
      </c>
      <c r="B6214" s="6" t="s">
        <v>11550</v>
      </c>
      <c r="C6214" s="6" t="s">
        <v>62</v>
      </c>
      <c r="D6214" s="6" t="s">
        <v>108</v>
      </c>
      <c r="E6214" s="487">
        <v>713.66</v>
      </c>
      <c r="F6214" s="487">
        <v>67</v>
      </c>
      <c r="G6214" s="487">
        <v>646.66</v>
      </c>
      <c r="H6214" s="487">
        <v>0</v>
      </c>
      <c r="I6214" s="487">
        <v>0</v>
      </c>
      <c r="J6214" s="487">
        <v>0</v>
      </c>
    </row>
    <row r="6215" spans="1:10" x14ac:dyDescent="0.25">
      <c r="A6215" s="487">
        <v>104658</v>
      </c>
      <c r="B6215" s="6" t="s">
        <v>11551</v>
      </c>
      <c r="C6215" s="6" t="s">
        <v>87</v>
      </c>
      <c r="D6215" s="6" t="s">
        <v>108</v>
      </c>
      <c r="E6215" s="487">
        <v>183.45</v>
      </c>
      <c r="F6215" s="487">
        <v>69.599999999999994</v>
      </c>
      <c r="G6215" s="487">
        <v>113.85</v>
      </c>
      <c r="H6215" s="487">
        <v>0</v>
      </c>
      <c r="I6215" s="487">
        <v>0</v>
      </c>
      <c r="J6215" s="487">
        <v>0</v>
      </c>
    </row>
    <row r="6216" spans="1:10" x14ac:dyDescent="0.25">
      <c r="A6216" s="487">
        <v>87620</v>
      </c>
      <c r="B6216" s="6" t="s">
        <v>3866</v>
      </c>
      <c r="C6216" s="6" t="s">
        <v>87</v>
      </c>
      <c r="D6216" s="6" t="s">
        <v>108</v>
      </c>
      <c r="E6216" s="487">
        <v>31.89</v>
      </c>
      <c r="F6216" s="487">
        <v>9.67</v>
      </c>
      <c r="G6216" s="487">
        <v>22.15</v>
      </c>
      <c r="H6216" s="487">
        <v>0.04</v>
      </c>
      <c r="I6216" s="487">
        <v>0</v>
      </c>
      <c r="J6216" s="487">
        <v>0.03</v>
      </c>
    </row>
    <row r="6217" spans="1:10" x14ac:dyDescent="0.25">
      <c r="A6217" s="487">
        <v>87622</v>
      </c>
      <c r="B6217" s="6" t="s">
        <v>3867</v>
      </c>
      <c r="C6217" s="6" t="s">
        <v>87</v>
      </c>
      <c r="D6217" s="6" t="s">
        <v>108</v>
      </c>
      <c r="E6217" s="487">
        <v>35.1</v>
      </c>
      <c r="F6217" s="487">
        <v>11.98</v>
      </c>
      <c r="G6217" s="487">
        <v>23.12</v>
      </c>
      <c r="H6217" s="487">
        <v>0</v>
      </c>
      <c r="I6217" s="487">
        <v>0</v>
      </c>
      <c r="J6217" s="487">
        <v>0</v>
      </c>
    </row>
    <row r="6218" spans="1:10" x14ac:dyDescent="0.25">
      <c r="A6218" s="487">
        <v>87623</v>
      </c>
      <c r="B6218" s="6" t="s">
        <v>3868</v>
      </c>
      <c r="C6218" s="6" t="s">
        <v>87</v>
      </c>
      <c r="D6218" s="6" t="s">
        <v>108</v>
      </c>
      <c r="E6218" s="487">
        <v>69.81</v>
      </c>
      <c r="F6218" s="487">
        <v>9.08</v>
      </c>
      <c r="G6218" s="487">
        <v>60.54</v>
      </c>
      <c r="H6218" s="487">
        <v>0.12</v>
      </c>
      <c r="I6218" s="487">
        <v>0</v>
      </c>
      <c r="J6218" s="487">
        <v>7.0000000000000007E-2</v>
      </c>
    </row>
    <row r="6219" spans="1:10" x14ac:dyDescent="0.25">
      <c r="A6219" s="487">
        <v>87624</v>
      </c>
      <c r="B6219" s="6" t="s">
        <v>3868</v>
      </c>
      <c r="C6219" s="6" t="s">
        <v>87</v>
      </c>
      <c r="D6219" s="6" t="s">
        <v>108</v>
      </c>
      <c r="E6219" s="487">
        <v>76.27</v>
      </c>
      <c r="F6219" s="487">
        <v>13.26</v>
      </c>
      <c r="G6219" s="487">
        <v>63.01</v>
      </c>
      <c r="H6219" s="487">
        <v>0</v>
      </c>
      <c r="I6219" s="487">
        <v>0</v>
      </c>
      <c r="J6219" s="487">
        <v>0</v>
      </c>
    </row>
    <row r="6220" spans="1:10" x14ac:dyDescent="0.25">
      <c r="A6220" s="487">
        <v>87630</v>
      </c>
      <c r="B6220" s="6" t="s">
        <v>3869</v>
      </c>
      <c r="C6220" s="6" t="s">
        <v>87</v>
      </c>
      <c r="D6220" s="6" t="s">
        <v>108</v>
      </c>
      <c r="E6220" s="487">
        <v>40.58</v>
      </c>
      <c r="F6220" s="487">
        <v>11.93</v>
      </c>
      <c r="G6220" s="487">
        <v>28.53</v>
      </c>
      <c r="H6220" s="487">
        <v>7.0000000000000007E-2</v>
      </c>
      <c r="I6220" s="487">
        <v>0</v>
      </c>
      <c r="J6220" s="487">
        <v>0.05</v>
      </c>
    </row>
    <row r="6221" spans="1:10" x14ac:dyDescent="0.25">
      <c r="A6221" s="487">
        <v>87632</v>
      </c>
      <c r="B6221" s="6" t="s">
        <v>3870</v>
      </c>
      <c r="C6221" s="6" t="s">
        <v>87</v>
      </c>
      <c r="D6221" s="6" t="s">
        <v>108</v>
      </c>
      <c r="E6221" s="487">
        <v>45.06</v>
      </c>
      <c r="F6221" s="487">
        <v>15.14</v>
      </c>
      <c r="G6221" s="487">
        <v>29.92</v>
      </c>
      <c r="H6221" s="487">
        <v>0</v>
      </c>
      <c r="I6221" s="487">
        <v>0</v>
      </c>
      <c r="J6221" s="487">
        <v>0</v>
      </c>
    </row>
    <row r="6222" spans="1:10" x14ac:dyDescent="0.25">
      <c r="A6222" s="487">
        <v>87633</v>
      </c>
      <c r="B6222" s="6" t="s">
        <v>3871</v>
      </c>
      <c r="C6222" s="6" t="s">
        <v>87</v>
      </c>
      <c r="D6222" s="6" t="s">
        <v>108</v>
      </c>
      <c r="E6222" s="487">
        <v>93.31</v>
      </c>
      <c r="F6222" s="487">
        <v>11.11</v>
      </c>
      <c r="G6222" s="487">
        <v>81.92</v>
      </c>
      <c r="H6222" s="487">
        <v>0.18</v>
      </c>
      <c r="I6222" s="487">
        <v>0</v>
      </c>
      <c r="J6222" s="487">
        <v>0.1</v>
      </c>
    </row>
    <row r="6223" spans="1:10" x14ac:dyDescent="0.25">
      <c r="A6223" s="487">
        <v>87634</v>
      </c>
      <c r="B6223" s="6" t="s">
        <v>3872</v>
      </c>
      <c r="C6223" s="6" t="s">
        <v>87</v>
      </c>
      <c r="D6223" s="6" t="s">
        <v>108</v>
      </c>
      <c r="E6223" s="487">
        <v>102.29</v>
      </c>
      <c r="F6223" s="487">
        <v>16.91</v>
      </c>
      <c r="G6223" s="487">
        <v>85.38</v>
      </c>
      <c r="H6223" s="487">
        <v>0</v>
      </c>
      <c r="I6223" s="487">
        <v>0</v>
      </c>
      <c r="J6223" s="487">
        <v>0</v>
      </c>
    </row>
    <row r="6224" spans="1:10" x14ac:dyDescent="0.25">
      <c r="A6224" s="487">
        <v>87640</v>
      </c>
      <c r="B6224" s="6" t="s">
        <v>3873</v>
      </c>
      <c r="C6224" s="6" t="s">
        <v>87</v>
      </c>
      <c r="D6224" s="6" t="s">
        <v>108</v>
      </c>
      <c r="E6224" s="487">
        <v>47.71</v>
      </c>
      <c r="F6224" s="487">
        <v>13.77</v>
      </c>
      <c r="G6224" s="487">
        <v>33.799999999999997</v>
      </c>
      <c r="H6224" s="487">
        <v>0.08</v>
      </c>
      <c r="I6224" s="487">
        <v>0</v>
      </c>
      <c r="J6224" s="487">
        <v>0.06</v>
      </c>
    </row>
    <row r="6225" spans="1:10" x14ac:dyDescent="0.25">
      <c r="A6225" s="487">
        <v>87642</v>
      </c>
      <c r="B6225" s="6" t="s">
        <v>3874</v>
      </c>
      <c r="C6225" s="6" t="s">
        <v>87</v>
      </c>
      <c r="D6225" s="6" t="s">
        <v>108</v>
      </c>
      <c r="E6225" s="487">
        <v>53.22</v>
      </c>
      <c r="F6225" s="487">
        <v>17.7</v>
      </c>
      <c r="G6225" s="487">
        <v>35.520000000000003</v>
      </c>
      <c r="H6225" s="487">
        <v>0</v>
      </c>
      <c r="I6225" s="487">
        <v>0</v>
      </c>
      <c r="J6225" s="487">
        <v>0</v>
      </c>
    </row>
    <row r="6226" spans="1:10" x14ac:dyDescent="0.25">
      <c r="A6226" s="487">
        <v>87643</v>
      </c>
      <c r="B6226" s="6" t="s">
        <v>3875</v>
      </c>
      <c r="C6226" s="6" t="s">
        <v>87</v>
      </c>
      <c r="D6226" s="6" t="s">
        <v>108</v>
      </c>
      <c r="E6226" s="487">
        <v>112.55</v>
      </c>
      <c r="F6226" s="487">
        <v>12.76</v>
      </c>
      <c r="G6226" s="487">
        <v>99.45</v>
      </c>
      <c r="H6226" s="487">
        <v>0.21</v>
      </c>
      <c r="I6226" s="487">
        <v>0</v>
      </c>
      <c r="J6226" s="487">
        <v>0.13</v>
      </c>
    </row>
    <row r="6227" spans="1:10" x14ac:dyDescent="0.25">
      <c r="A6227" s="487">
        <v>87644</v>
      </c>
      <c r="B6227" s="6" t="s">
        <v>3876</v>
      </c>
      <c r="C6227" s="6" t="s">
        <v>87</v>
      </c>
      <c r="D6227" s="6" t="s">
        <v>108</v>
      </c>
      <c r="E6227" s="487">
        <v>123.59</v>
      </c>
      <c r="F6227" s="487">
        <v>19.899999999999999</v>
      </c>
      <c r="G6227" s="487">
        <v>103.69</v>
      </c>
      <c r="H6227" s="487">
        <v>0</v>
      </c>
      <c r="I6227" s="487">
        <v>0</v>
      </c>
      <c r="J6227" s="487">
        <v>0</v>
      </c>
    </row>
    <row r="6228" spans="1:10" x14ac:dyDescent="0.25">
      <c r="A6228" s="487">
        <v>87680</v>
      </c>
      <c r="B6228" s="6" t="s">
        <v>3877</v>
      </c>
      <c r="C6228" s="6" t="s">
        <v>87</v>
      </c>
      <c r="D6228" s="6" t="s">
        <v>108</v>
      </c>
      <c r="E6228" s="487">
        <v>42.25</v>
      </c>
      <c r="F6228" s="487">
        <v>13.09</v>
      </c>
      <c r="G6228" s="487">
        <v>29.02</v>
      </c>
      <c r="H6228" s="487">
        <v>0.08</v>
      </c>
      <c r="I6228" s="487">
        <v>0</v>
      </c>
      <c r="J6228" s="487">
        <v>0.06</v>
      </c>
    </row>
    <row r="6229" spans="1:10" x14ac:dyDescent="0.25">
      <c r="A6229" s="487">
        <v>87682</v>
      </c>
      <c r="B6229" s="6" t="s">
        <v>3878</v>
      </c>
      <c r="C6229" s="6" t="s">
        <v>87</v>
      </c>
      <c r="D6229" s="6" t="s">
        <v>108</v>
      </c>
      <c r="E6229" s="487">
        <v>47.76</v>
      </c>
      <c r="F6229" s="487">
        <v>17.02</v>
      </c>
      <c r="G6229" s="487">
        <v>30.74</v>
      </c>
      <c r="H6229" s="487">
        <v>0</v>
      </c>
      <c r="I6229" s="487">
        <v>0</v>
      </c>
      <c r="J6229" s="487">
        <v>0</v>
      </c>
    </row>
    <row r="6230" spans="1:10" x14ac:dyDescent="0.25">
      <c r="A6230" s="487">
        <v>87683</v>
      </c>
      <c r="B6230" s="6" t="s">
        <v>3879</v>
      </c>
      <c r="C6230" s="6" t="s">
        <v>87</v>
      </c>
      <c r="D6230" s="6" t="s">
        <v>108</v>
      </c>
      <c r="E6230" s="487">
        <v>107.09</v>
      </c>
      <c r="F6230" s="487">
        <v>12.08</v>
      </c>
      <c r="G6230" s="487">
        <v>94.67</v>
      </c>
      <c r="H6230" s="487">
        <v>0.21</v>
      </c>
      <c r="I6230" s="487">
        <v>0</v>
      </c>
      <c r="J6230" s="487">
        <v>0.13</v>
      </c>
    </row>
    <row r="6231" spans="1:10" x14ac:dyDescent="0.25">
      <c r="A6231" s="487">
        <v>87684</v>
      </c>
      <c r="B6231" s="6" t="s">
        <v>3880</v>
      </c>
      <c r="C6231" s="6" t="s">
        <v>87</v>
      </c>
      <c r="D6231" s="6" t="s">
        <v>108</v>
      </c>
      <c r="E6231" s="487">
        <v>118.13</v>
      </c>
      <c r="F6231" s="487">
        <v>19.21</v>
      </c>
      <c r="G6231" s="487">
        <v>98.92</v>
      </c>
      <c r="H6231" s="487">
        <v>0</v>
      </c>
      <c r="I6231" s="487">
        <v>0</v>
      </c>
      <c r="J6231" s="487">
        <v>0</v>
      </c>
    </row>
    <row r="6232" spans="1:10" x14ac:dyDescent="0.25">
      <c r="A6232" s="487">
        <v>87690</v>
      </c>
      <c r="B6232" s="6" t="s">
        <v>3881</v>
      </c>
      <c r="C6232" s="6" t="s">
        <v>87</v>
      </c>
      <c r="D6232" s="6" t="s">
        <v>108</v>
      </c>
      <c r="E6232" s="487">
        <v>48.43</v>
      </c>
      <c r="F6232" s="487">
        <v>15.02</v>
      </c>
      <c r="G6232" s="487">
        <v>33.24</v>
      </c>
      <c r="H6232" s="487">
        <v>0.1</v>
      </c>
      <c r="I6232" s="487">
        <v>0</v>
      </c>
      <c r="J6232" s="487">
        <v>7.0000000000000007E-2</v>
      </c>
    </row>
    <row r="6233" spans="1:10" x14ac:dyDescent="0.25">
      <c r="A6233" s="487">
        <v>87692</v>
      </c>
      <c r="B6233" s="6" t="s">
        <v>3882</v>
      </c>
      <c r="C6233" s="6" t="s">
        <v>87</v>
      </c>
      <c r="D6233" s="6" t="s">
        <v>108</v>
      </c>
      <c r="E6233" s="487">
        <v>54.73</v>
      </c>
      <c r="F6233" s="487">
        <v>19.54</v>
      </c>
      <c r="G6233" s="487">
        <v>35.19</v>
      </c>
      <c r="H6233" s="487">
        <v>0</v>
      </c>
      <c r="I6233" s="487">
        <v>0</v>
      </c>
      <c r="J6233" s="487">
        <v>0</v>
      </c>
    </row>
    <row r="6234" spans="1:10" x14ac:dyDescent="0.25">
      <c r="A6234" s="487">
        <v>87693</v>
      </c>
      <c r="B6234" s="6" t="s">
        <v>3883</v>
      </c>
      <c r="C6234" s="6" t="s">
        <v>87</v>
      </c>
      <c r="D6234" s="6" t="s">
        <v>108</v>
      </c>
      <c r="E6234" s="487">
        <v>122.68</v>
      </c>
      <c r="F6234" s="487">
        <v>13.86</v>
      </c>
      <c r="G6234" s="487">
        <v>108.41</v>
      </c>
      <c r="H6234" s="487">
        <v>0.26</v>
      </c>
      <c r="I6234" s="487">
        <v>0</v>
      </c>
      <c r="J6234" s="487">
        <v>0.15</v>
      </c>
    </row>
    <row r="6235" spans="1:10" x14ac:dyDescent="0.25">
      <c r="A6235" s="487">
        <v>87694</v>
      </c>
      <c r="B6235" s="6" t="s">
        <v>3884</v>
      </c>
      <c r="C6235" s="6" t="s">
        <v>87</v>
      </c>
      <c r="D6235" s="6" t="s">
        <v>108</v>
      </c>
      <c r="E6235" s="487">
        <v>135.33000000000001</v>
      </c>
      <c r="F6235" s="487">
        <v>22.04</v>
      </c>
      <c r="G6235" s="487">
        <v>113.29</v>
      </c>
      <c r="H6235" s="487">
        <v>0</v>
      </c>
      <c r="I6235" s="487">
        <v>0</v>
      </c>
      <c r="J6235" s="487">
        <v>0</v>
      </c>
    </row>
    <row r="6236" spans="1:10" x14ac:dyDescent="0.25">
      <c r="A6236" s="487">
        <v>87700</v>
      </c>
      <c r="B6236" s="6" t="s">
        <v>3885</v>
      </c>
      <c r="C6236" s="6" t="s">
        <v>87</v>
      </c>
      <c r="D6236" s="6" t="s">
        <v>108</v>
      </c>
      <c r="E6236" s="487">
        <v>52.3</v>
      </c>
      <c r="F6236" s="487">
        <v>16.010000000000002</v>
      </c>
      <c r="G6236" s="487">
        <v>36.11</v>
      </c>
      <c r="H6236" s="487">
        <v>0.11</v>
      </c>
      <c r="I6236" s="487">
        <v>0</v>
      </c>
      <c r="J6236" s="487">
        <v>7.0000000000000007E-2</v>
      </c>
    </row>
    <row r="6237" spans="1:10" x14ac:dyDescent="0.25">
      <c r="A6237" s="487">
        <v>87702</v>
      </c>
      <c r="B6237" s="6" t="s">
        <v>3886</v>
      </c>
      <c r="C6237" s="6" t="s">
        <v>87</v>
      </c>
      <c r="D6237" s="6" t="s">
        <v>108</v>
      </c>
      <c r="E6237" s="487">
        <v>59.17</v>
      </c>
      <c r="F6237" s="487">
        <v>20.92</v>
      </c>
      <c r="G6237" s="487">
        <v>38.25</v>
      </c>
      <c r="H6237" s="487">
        <v>0</v>
      </c>
      <c r="I6237" s="487">
        <v>0</v>
      </c>
      <c r="J6237" s="487">
        <v>0</v>
      </c>
    </row>
    <row r="6238" spans="1:10" x14ac:dyDescent="0.25">
      <c r="A6238" s="487">
        <v>87703</v>
      </c>
      <c r="B6238" s="6" t="s">
        <v>3887</v>
      </c>
      <c r="C6238" s="6" t="s">
        <v>87</v>
      </c>
      <c r="D6238" s="6" t="s">
        <v>108</v>
      </c>
      <c r="E6238" s="487">
        <v>133.16</v>
      </c>
      <c r="F6238" s="487">
        <v>14.75</v>
      </c>
      <c r="G6238" s="487">
        <v>117.97</v>
      </c>
      <c r="H6238" s="487">
        <v>0.28000000000000003</v>
      </c>
      <c r="I6238" s="487">
        <v>0</v>
      </c>
      <c r="J6238" s="487">
        <v>0.16</v>
      </c>
    </row>
    <row r="6239" spans="1:10" x14ac:dyDescent="0.25">
      <c r="A6239" s="487">
        <v>87704</v>
      </c>
      <c r="B6239" s="6" t="s">
        <v>3888</v>
      </c>
      <c r="C6239" s="6" t="s">
        <v>87</v>
      </c>
      <c r="D6239" s="6" t="s">
        <v>108</v>
      </c>
      <c r="E6239" s="487">
        <v>146.94</v>
      </c>
      <c r="F6239" s="487">
        <v>23.66</v>
      </c>
      <c r="G6239" s="487">
        <v>123.28</v>
      </c>
      <c r="H6239" s="487">
        <v>0</v>
      </c>
      <c r="I6239" s="487">
        <v>0</v>
      </c>
      <c r="J6239" s="487">
        <v>0</v>
      </c>
    </row>
    <row r="6240" spans="1:10" x14ac:dyDescent="0.25">
      <c r="A6240" s="487">
        <v>87735</v>
      </c>
      <c r="B6240" s="6" t="s">
        <v>3889</v>
      </c>
      <c r="C6240" s="6" t="s">
        <v>87</v>
      </c>
      <c r="D6240" s="6" t="s">
        <v>108</v>
      </c>
      <c r="E6240" s="487">
        <v>43.77</v>
      </c>
      <c r="F6240" s="487">
        <v>19</v>
      </c>
      <c r="G6240" s="487">
        <v>24.7</v>
      </c>
      <c r="H6240" s="487">
        <v>0.04</v>
      </c>
      <c r="I6240" s="487">
        <v>0</v>
      </c>
      <c r="J6240" s="487">
        <v>0.03</v>
      </c>
    </row>
    <row r="6241" spans="1:10" x14ac:dyDescent="0.25">
      <c r="A6241" s="487">
        <v>87737</v>
      </c>
      <c r="B6241" s="6" t="s">
        <v>3890</v>
      </c>
      <c r="C6241" s="6" t="s">
        <v>87</v>
      </c>
      <c r="D6241" s="6" t="s">
        <v>108</v>
      </c>
      <c r="E6241" s="487">
        <v>46.98</v>
      </c>
      <c r="F6241" s="487">
        <v>21.3</v>
      </c>
      <c r="G6241" s="487">
        <v>25.68</v>
      </c>
      <c r="H6241" s="487">
        <v>0</v>
      </c>
      <c r="I6241" s="487">
        <v>0</v>
      </c>
      <c r="J6241" s="487">
        <v>0</v>
      </c>
    </row>
    <row r="6242" spans="1:10" x14ac:dyDescent="0.25">
      <c r="A6242" s="487">
        <v>87738</v>
      </c>
      <c r="B6242" s="6" t="s">
        <v>3891</v>
      </c>
      <c r="C6242" s="6" t="s">
        <v>87</v>
      </c>
      <c r="D6242" s="6" t="s">
        <v>108</v>
      </c>
      <c r="E6242" s="487">
        <v>81.69</v>
      </c>
      <c r="F6242" s="487">
        <v>18.399999999999999</v>
      </c>
      <c r="G6242" s="487">
        <v>63.1</v>
      </c>
      <c r="H6242" s="487">
        <v>0.12</v>
      </c>
      <c r="I6242" s="487">
        <v>0</v>
      </c>
      <c r="J6242" s="487">
        <v>7.0000000000000007E-2</v>
      </c>
    </row>
    <row r="6243" spans="1:10" x14ac:dyDescent="0.25">
      <c r="A6243" s="487">
        <v>87739</v>
      </c>
      <c r="B6243" s="6" t="s">
        <v>3892</v>
      </c>
      <c r="C6243" s="6" t="s">
        <v>87</v>
      </c>
      <c r="D6243" s="6" t="s">
        <v>108</v>
      </c>
      <c r="E6243" s="487">
        <v>88.15</v>
      </c>
      <c r="F6243" s="487">
        <v>22.58</v>
      </c>
      <c r="G6243" s="487">
        <v>65.569999999999993</v>
      </c>
      <c r="H6243" s="487">
        <v>0</v>
      </c>
      <c r="I6243" s="487">
        <v>0</v>
      </c>
      <c r="J6243" s="487">
        <v>0</v>
      </c>
    </row>
    <row r="6244" spans="1:10" x14ac:dyDescent="0.25">
      <c r="A6244" s="487">
        <v>87745</v>
      </c>
      <c r="B6244" s="6" t="s">
        <v>3893</v>
      </c>
      <c r="C6244" s="6" t="s">
        <v>87</v>
      </c>
      <c r="D6244" s="6" t="s">
        <v>108</v>
      </c>
      <c r="E6244" s="487">
        <v>52.46</v>
      </c>
      <c r="F6244" s="487">
        <v>21.24</v>
      </c>
      <c r="G6244" s="487">
        <v>31.1</v>
      </c>
      <c r="H6244" s="487">
        <v>7.0000000000000007E-2</v>
      </c>
      <c r="I6244" s="487">
        <v>0</v>
      </c>
      <c r="J6244" s="487">
        <v>0.05</v>
      </c>
    </row>
    <row r="6245" spans="1:10" x14ac:dyDescent="0.25">
      <c r="A6245" s="487">
        <v>87747</v>
      </c>
      <c r="B6245" s="6" t="s">
        <v>3894</v>
      </c>
      <c r="C6245" s="6" t="s">
        <v>87</v>
      </c>
      <c r="D6245" s="6" t="s">
        <v>108</v>
      </c>
      <c r="E6245" s="487">
        <v>56.94</v>
      </c>
      <c r="F6245" s="487">
        <v>24.45</v>
      </c>
      <c r="G6245" s="487">
        <v>32.49</v>
      </c>
      <c r="H6245" s="487">
        <v>0</v>
      </c>
      <c r="I6245" s="487">
        <v>0</v>
      </c>
      <c r="J6245" s="487">
        <v>0</v>
      </c>
    </row>
    <row r="6246" spans="1:10" x14ac:dyDescent="0.25">
      <c r="A6246" s="487">
        <v>87748</v>
      </c>
      <c r="B6246" s="6" t="s">
        <v>3895</v>
      </c>
      <c r="C6246" s="6" t="s">
        <v>87</v>
      </c>
      <c r="D6246" s="6" t="s">
        <v>108</v>
      </c>
      <c r="E6246" s="487">
        <v>105.19</v>
      </c>
      <c r="F6246" s="487">
        <v>20.41</v>
      </c>
      <c r="G6246" s="487">
        <v>84.5</v>
      </c>
      <c r="H6246" s="487">
        <v>0.18</v>
      </c>
      <c r="I6246" s="487">
        <v>0</v>
      </c>
      <c r="J6246" s="487">
        <v>0.1</v>
      </c>
    </row>
    <row r="6247" spans="1:10" x14ac:dyDescent="0.25">
      <c r="A6247" s="487">
        <v>87749</v>
      </c>
      <c r="B6247" s="6" t="s">
        <v>3896</v>
      </c>
      <c r="C6247" s="6" t="s">
        <v>87</v>
      </c>
      <c r="D6247" s="6" t="s">
        <v>108</v>
      </c>
      <c r="E6247" s="487">
        <v>114.17</v>
      </c>
      <c r="F6247" s="487">
        <v>26.21</v>
      </c>
      <c r="G6247" s="487">
        <v>87.96</v>
      </c>
      <c r="H6247" s="487">
        <v>0</v>
      </c>
      <c r="I6247" s="487">
        <v>0</v>
      </c>
      <c r="J6247" s="487">
        <v>0</v>
      </c>
    </row>
    <row r="6248" spans="1:10" x14ac:dyDescent="0.25">
      <c r="A6248" s="487">
        <v>87755</v>
      </c>
      <c r="B6248" s="6" t="s">
        <v>3897</v>
      </c>
      <c r="C6248" s="6" t="s">
        <v>87</v>
      </c>
      <c r="D6248" s="6" t="s">
        <v>108</v>
      </c>
      <c r="E6248" s="487">
        <v>49.34</v>
      </c>
      <c r="F6248" s="487">
        <v>22.07</v>
      </c>
      <c r="G6248" s="487">
        <v>27.15</v>
      </c>
      <c r="H6248" s="487">
        <v>7.0000000000000007E-2</v>
      </c>
      <c r="I6248" s="487">
        <v>0</v>
      </c>
      <c r="J6248" s="487">
        <v>0.05</v>
      </c>
    </row>
    <row r="6249" spans="1:10" x14ac:dyDescent="0.25">
      <c r="A6249" s="487">
        <v>87757</v>
      </c>
      <c r="B6249" s="6" t="s">
        <v>3898</v>
      </c>
      <c r="C6249" s="6" t="s">
        <v>87</v>
      </c>
      <c r="D6249" s="6" t="s">
        <v>108</v>
      </c>
      <c r="E6249" s="487">
        <v>53.82</v>
      </c>
      <c r="F6249" s="487">
        <v>25.27</v>
      </c>
      <c r="G6249" s="487">
        <v>28.55</v>
      </c>
      <c r="H6249" s="487">
        <v>0</v>
      </c>
      <c r="I6249" s="487">
        <v>0</v>
      </c>
      <c r="J6249" s="487">
        <v>0</v>
      </c>
    </row>
    <row r="6250" spans="1:10" x14ac:dyDescent="0.25">
      <c r="A6250" s="487">
        <v>87758</v>
      </c>
      <c r="B6250" s="6" t="s">
        <v>3899</v>
      </c>
      <c r="C6250" s="6" t="s">
        <v>87</v>
      </c>
      <c r="D6250" s="6" t="s">
        <v>108</v>
      </c>
      <c r="E6250" s="487">
        <v>102.07</v>
      </c>
      <c r="F6250" s="487">
        <v>21.24</v>
      </c>
      <c r="G6250" s="487">
        <v>80.55</v>
      </c>
      <c r="H6250" s="487">
        <v>0.18</v>
      </c>
      <c r="I6250" s="487">
        <v>0</v>
      </c>
      <c r="J6250" s="487">
        <v>0.1</v>
      </c>
    </row>
    <row r="6251" spans="1:10" x14ac:dyDescent="0.25">
      <c r="A6251" s="487">
        <v>87759</v>
      </c>
      <c r="B6251" s="6" t="s">
        <v>3900</v>
      </c>
      <c r="C6251" s="6" t="s">
        <v>87</v>
      </c>
      <c r="D6251" s="6" t="s">
        <v>108</v>
      </c>
      <c r="E6251" s="487">
        <v>111.05</v>
      </c>
      <c r="F6251" s="487">
        <v>27.04</v>
      </c>
      <c r="G6251" s="487">
        <v>84.01</v>
      </c>
      <c r="H6251" s="487">
        <v>0</v>
      </c>
      <c r="I6251" s="487">
        <v>0</v>
      </c>
      <c r="J6251" s="487">
        <v>0</v>
      </c>
    </row>
    <row r="6252" spans="1:10" x14ac:dyDescent="0.25">
      <c r="A6252" s="487">
        <v>87765</v>
      </c>
      <c r="B6252" s="6" t="s">
        <v>3901</v>
      </c>
      <c r="C6252" s="6" t="s">
        <v>87</v>
      </c>
      <c r="D6252" s="6" t="s">
        <v>108</v>
      </c>
      <c r="E6252" s="487">
        <v>56.51</v>
      </c>
      <c r="F6252" s="487">
        <v>23.95</v>
      </c>
      <c r="G6252" s="487">
        <v>32.42</v>
      </c>
      <c r="H6252" s="487">
        <v>0.08</v>
      </c>
      <c r="I6252" s="487">
        <v>0</v>
      </c>
      <c r="J6252" s="487">
        <v>0.06</v>
      </c>
    </row>
    <row r="6253" spans="1:10" x14ac:dyDescent="0.25">
      <c r="A6253" s="487">
        <v>87767</v>
      </c>
      <c r="B6253" s="6" t="s">
        <v>3902</v>
      </c>
      <c r="C6253" s="6" t="s">
        <v>87</v>
      </c>
      <c r="D6253" s="6" t="s">
        <v>108</v>
      </c>
      <c r="E6253" s="487">
        <v>62.02</v>
      </c>
      <c r="F6253" s="487">
        <v>27.88</v>
      </c>
      <c r="G6253" s="487">
        <v>34.14</v>
      </c>
      <c r="H6253" s="487">
        <v>0</v>
      </c>
      <c r="I6253" s="487">
        <v>0</v>
      </c>
      <c r="J6253" s="487">
        <v>0</v>
      </c>
    </row>
    <row r="6254" spans="1:10" x14ac:dyDescent="0.25">
      <c r="A6254" s="487">
        <v>87768</v>
      </c>
      <c r="B6254" s="6" t="s">
        <v>3903</v>
      </c>
      <c r="C6254" s="6" t="s">
        <v>87</v>
      </c>
      <c r="D6254" s="6" t="s">
        <v>108</v>
      </c>
      <c r="E6254" s="487">
        <v>121.35</v>
      </c>
      <c r="F6254" s="487">
        <v>22.94</v>
      </c>
      <c r="G6254" s="487">
        <v>98.07</v>
      </c>
      <c r="H6254" s="487">
        <v>0.21</v>
      </c>
      <c r="I6254" s="487">
        <v>0</v>
      </c>
      <c r="J6254" s="487">
        <v>0.13</v>
      </c>
    </row>
    <row r="6255" spans="1:10" x14ac:dyDescent="0.25">
      <c r="A6255" s="487">
        <v>87769</v>
      </c>
      <c r="B6255" s="6" t="s">
        <v>3904</v>
      </c>
      <c r="C6255" s="6" t="s">
        <v>87</v>
      </c>
      <c r="D6255" s="6" t="s">
        <v>108</v>
      </c>
      <c r="E6255" s="487">
        <v>132.38999999999999</v>
      </c>
      <c r="F6255" s="487">
        <v>30.07</v>
      </c>
      <c r="G6255" s="487">
        <v>102.32</v>
      </c>
      <c r="H6255" s="487">
        <v>0</v>
      </c>
      <c r="I6255" s="487">
        <v>0</v>
      </c>
      <c r="J6255" s="487">
        <v>0</v>
      </c>
    </row>
    <row r="6256" spans="1:10" x14ac:dyDescent="0.25">
      <c r="A6256" s="487">
        <v>88470</v>
      </c>
      <c r="B6256" s="6" t="s">
        <v>3905</v>
      </c>
      <c r="C6256" s="6" t="s">
        <v>87</v>
      </c>
      <c r="D6256" s="6" t="s">
        <v>108</v>
      </c>
      <c r="E6256" s="487">
        <v>25.55</v>
      </c>
      <c r="F6256" s="487">
        <v>2.4300000000000002</v>
      </c>
      <c r="G6256" s="487">
        <v>23.12</v>
      </c>
      <c r="H6256" s="487">
        <v>0</v>
      </c>
      <c r="I6256" s="487">
        <v>0</v>
      </c>
      <c r="J6256" s="487">
        <v>0</v>
      </c>
    </row>
    <row r="6257" spans="1:10" x14ac:dyDescent="0.25">
      <c r="A6257" s="487">
        <v>88471</v>
      </c>
      <c r="B6257" s="6" t="s">
        <v>3906</v>
      </c>
      <c r="C6257" s="6" t="s">
        <v>87</v>
      </c>
      <c r="D6257" s="6" t="s">
        <v>108</v>
      </c>
      <c r="E6257" s="487">
        <v>31.97</v>
      </c>
      <c r="F6257" s="487">
        <v>3.39</v>
      </c>
      <c r="G6257" s="487">
        <v>28.58</v>
      </c>
      <c r="H6257" s="487">
        <v>0</v>
      </c>
      <c r="I6257" s="487">
        <v>0</v>
      </c>
      <c r="J6257" s="487">
        <v>0</v>
      </c>
    </row>
    <row r="6258" spans="1:10" x14ac:dyDescent="0.25">
      <c r="A6258" s="487">
        <v>88472</v>
      </c>
      <c r="B6258" s="6" t="s">
        <v>3907</v>
      </c>
      <c r="C6258" s="6" t="s">
        <v>87</v>
      </c>
      <c r="D6258" s="6" t="s">
        <v>108</v>
      </c>
      <c r="E6258" s="487">
        <v>37.07</v>
      </c>
      <c r="F6258" s="487">
        <v>4.0999999999999996</v>
      </c>
      <c r="G6258" s="487">
        <v>32.97</v>
      </c>
      <c r="H6258" s="487">
        <v>0</v>
      </c>
      <c r="I6258" s="487">
        <v>0</v>
      </c>
      <c r="J6258" s="487">
        <v>0</v>
      </c>
    </row>
    <row r="6259" spans="1:10" x14ac:dyDescent="0.25">
      <c r="A6259" s="487">
        <v>88476</v>
      </c>
      <c r="B6259" s="6" t="s">
        <v>3908</v>
      </c>
      <c r="C6259" s="6" t="s">
        <v>87</v>
      </c>
      <c r="D6259" s="6" t="s">
        <v>108</v>
      </c>
      <c r="E6259" s="487">
        <v>22.32</v>
      </c>
      <c r="F6259" s="487">
        <v>1.53</v>
      </c>
      <c r="G6259" s="487">
        <v>20.79</v>
      </c>
      <c r="H6259" s="487">
        <v>0</v>
      </c>
      <c r="I6259" s="487">
        <v>0</v>
      </c>
      <c r="J6259" s="487">
        <v>0</v>
      </c>
    </row>
    <row r="6260" spans="1:10" x14ac:dyDescent="0.25">
      <c r="A6260" s="487">
        <v>88477</v>
      </c>
      <c r="B6260" s="6" t="s">
        <v>3909</v>
      </c>
      <c r="C6260" s="6" t="s">
        <v>87</v>
      </c>
      <c r="D6260" s="6" t="s">
        <v>108</v>
      </c>
      <c r="E6260" s="487">
        <v>30.35</v>
      </c>
      <c r="F6260" s="487">
        <v>2.93</v>
      </c>
      <c r="G6260" s="487">
        <v>27.42</v>
      </c>
      <c r="H6260" s="487">
        <v>0</v>
      </c>
      <c r="I6260" s="487">
        <v>0</v>
      </c>
      <c r="J6260" s="487">
        <v>0</v>
      </c>
    </row>
    <row r="6261" spans="1:10" x14ac:dyDescent="0.25">
      <c r="A6261" s="487">
        <v>88478</v>
      </c>
      <c r="B6261" s="6" t="s">
        <v>3910</v>
      </c>
      <c r="C6261" s="6" t="s">
        <v>87</v>
      </c>
      <c r="D6261" s="6" t="s">
        <v>108</v>
      </c>
      <c r="E6261" s="487">
        <v>37.01</v>
      </c>
      <c r="F6261" s="487">
        <v>4.05</v>
      </c>
      <c r="G6261" s="487">
        <v>32.96</v>
      </c>
      <c r="H6261" s="487">
        <v>0</v>
      </c>
      <c r="I6261" s="487">
        <v>0</v>
      </c>
      <c r="J6261" s="487">
        <v>0</v>
      </c>
    </row>
    <row r="6262" spans="1:10" x14ac:dyDescent="0.25">
      <c r="A6262" s="487">
        <v>90930</v>
      </c>
      <c r="B6262" s="6" t="s">
        <v>3911</v>
      </c>
      <c r="C6262" s="6" t="s">
        <v>87</v>
      </c>
      <c r="D6262" s="6" t="s">
        <v>108</v>
      </c>
      <c r="E6262" s="487">
        <v>78.709999999999994</v>
      </c>
      <c r="F6262" s="487">
        <v>19.989999999999998</v>
      </c>
      <c r="G6262" s="487">
        <v>58.55</v>
      </c>
      <c r="H6262" s="487">
        <v>0.1</v>
      </c>
      <c r="I6262" s="487">
        <v>0</v>
      </c>
      <c r="J6262" s="487">
        <v>7.0000000000000007E-2</v>
      </c>
    </row>
    <row r="6263" spans="1:10" x14ac:dyDescent="0.25">
      <c r="A6263" s="487">
        <v>90932</v>
      </c>
      <c r="B6263" s="6" t="s">
        <v>3912</v>
      </c>
      <c r="C6263" s="6" t="s">
        <v>87</v>
      </c>
      <c r="D6263" s="6" t="s">
        <v>108</v>
      </c>
      <c r="E6263" s="487">
        <v>85.01</v>
      </c>
      <c r="F6263" s="487">
        <v>24.51</v>
      </c>
      <c r="G6263" s="487">
        <v>60.5</v>
      </c>
      <c r="H6263" s="487">
        <v>0</v>
      </c>
      <c r="I6263" s="487">
        <v>0</v>
      </c>
      <c r="J6263" s="487">
        <v>0</v>
      </c>
    </row>
    <row r="6264" spans="1:10" x14ac:dyDescent="0.25">
      <c r="A6264" s="487">
        <v>90933</v>
      </c>
      <c r="B6264" s="6" t="s">
        <v>3913</v>
      </c>
      <c r="C6264" s="6" t="s">
        <v>87</v>
      </c>
      <c r="D6264" s="6" t="s">
        <v>108</v>
      </c>
      <c r="E6264" s="487">
        <v>152.96</v>
      </c>
      <c r="F6264" s="487">
        <v>18.84</v>
      </c>
      <c r="G6264" s="487">
        <v>133.71</v>
      </c>
      <c r="H6264" s="487">
        <v>0.26</v>
      </c>
      <c r="I6264" s="487">
        <v>0</v>
      </c>
      <c r="J6264" s="487">
        <v>0.15</v>
      </c>
    </row>
    <row r="6265" spans="1:10" x14ac:dyDescent="0.25">
      <c r="A6265" s="487">
        <v>90934</v>
      </c>
      <c r="B6265" s="6" t="s">
        <v>3914</v>
      </c>
      <c r="C6265" s="6" t="s">
        <v>87</v>
      </c>
      <c r="D6265" s="6" t="s">
        <v>108</v>
      </c>
      <c r="E6265" s="487">
        <v>165.61</v>
      </c>
      <c r="F6265" s="487">
        <v>27.02</v>
      </c>
      <c r="G6265" s="487">
        <v>138.59</v>
      </c>
      <c r="H6265" s="487">
        <v>0</v>
      </c>
      <c r="I6265" s="487">
        <v>0</v>
      </c>
      <c r="J6265" s="487">
        <v>0</v>
      </c>
    </row>
    <row r="6266" spans="1:10" x14ac:dyDescent="0.25">
      <c r="A6266" s="487">
        <v>90940</v>
      </c>
      <c r="B6266" s="6" t="s">
        <v>3915</v>
      </c>
      <c r="C6266" s="6" t="s">
        <v>87</v>
      </c>
      <c r="D6266" s="6" t="s">
        <v>108</v>
      </c>
      <c r="E6266" s="487">
        <v>83.87</v>
      </c>
      <c r="F6266" s="487">
        <v>22.01</v>
      </c>
      <c r="G6266" s="487">
        <v>61.68</v>
      </c>
      <c r="H6266" s="487">
        <v>0.11</v>
      </c>
      <c r="I6266" s="487">
        <v>0</v>
      </c>
      <c r="J6266" s="487">
        <v>7.0000000000000007E-2</v>
      </c>
    </row>
    <row r="6267" spans="1:10" x14ac:dyDescent="0.25">
      <c r="A6267" s="487">
        <v>90942</v>
      </c>
      <c r="B6267" s="6" t="s">
        <v>3916</v>
      </c>
      <c r="C6267" s="6" t="s">
        <v>87</v>
      </c>
      <c r="D6267" s="6" t="s">
        <v>108</v>
      </c>
      <c r="E6267" s="487">
        <v>90.74</v>
      </c>
      <c r="F6267" s="487">
        <v>26.92</v>
      </c>
      <c r="G6267" s="487">
        <v>63.82</v>
      </c>
      <c r="H6267" s="487">
        <v>0</v>
      </c>
      <c r="I6267" s="487">
        <v>0</v>
      </c>
      <c r="J6267" s="487">
        <v>0</v>
      </c>
    </row>
    <row r="6268" spans="1:10" x14ac:dyDescent="0.25">
      <c r="A6268" s="487">
        <v>90943</v>
      </c>
      <c r="B6268" s="6" t="s">
        <v>3917</v>
      </c>
      <c r="C6268" s="6" t="s">
        <v>87</v>
      </c>
      <c r="D6268" s="6" t="s">
        <v>108</v>
      </c>
      <c r="E6268" s="487">
        <v>164.73</v>
      </c>
      <c r="F6268" s="487">
        <v>20.76</v>
      </c>
      <c r="G6268" s="487">
        <v>143.53</v>
      </c>
      <c r="H6268" s="487">
        <v>0.28000000000000003</v>
      </c>
      <c r="I6268" s="487">
        <v>0</v>
      </c>
      <c r="J6268" s="487">
        <v>0.16</v>
      </c>
    </row>
    <row r="6269" spans="1:10" x14ac:dyDescent="0.25">
      <c r="A6269" s="487">
        <v>90944</v>
      </c>
      <c r="B6269" s="6" t="s">
        <v>3918</v>
      </c>
      <c r="C6269" s="6" t="s">
        <v>87</v>
      </c>
      <c r="D6269" s="6" t="s">
        <v>108</v>
      </c>
      <c r="E6269" s="487">
        <v>178.51</v>
      </c>
      <c r="F6269" s="487">
        <v>29.67</v>
      </c>
      <c r="G6269" s="487">
        <v>148.84</v>
      </c>
      <c r="H6269" s="487">
        <v>0</v>
      </c>
      <c r="I6269" s="487">
        <v>0</v>
      </c>
      <c r="J6269" s="487">
        <v>0</v>
      </c>
    </row>
    <row r="6270" spans="1:10" x14ac:dyDescent="0.25">
      <c r="A6270" s="487">
        <v>90950</v>
      </c>
      <c r="B6270" s="6" t="s">
        <v>3919</v>
      </c>
      <c r="C6270" s="6" t="s">
        <v>87</v>
      </c>
      <c r="D6270" s="6" t="s">
        <v>108</v>
      </c>
      <c r="E6270" s="487">
        <v>93.32</v>
      </c>
      <c r="F6270" s="487">
        <v>25.65</v>
      </c>
      <c r="G6270" s="487">
        <v>67.459999999999994</v>
      </c>
      <c r="H6270" s="487">
        <v>0.12</v>
      </c>
      <c r="I6270" s="487">
        <v>0</v>
      </c>
      <c r="J6270" s="487">
        <v>0.09</v>
      </c>
    </row>
    <row r="6271" spans="1:10" x14ac:dyDescent="0.25">
      <c r="A6271" s="487">
        <v>90952</v>
      </c>
      <c r="B6271" s="6" t="s">
        <v>3920</v>
      </c>
      <c r="C6271" s="6" t="s">
        <v>87</v>
      </c>
      <c r="D6271" s="6" t="s">
        <v>108</v>
      </c>
      <c r="E6271" s="487">
        <v>101.21</v>
      </c>
      <c r="F6271" s="487">
        <v>31.3</v>
      </c>
      <c r="G6271" s="487">
        <v>69.91</v>
      </c>
      <c r="H6271" s="487">
        <v>0</v>
      </c>
      <c r="I6271" s="487">
        <v>0</v>
      </c>
      <c r="J6271" s="487">
        <v>0</v>
      </c>
    </row>
    <row r="6272" spans="1:10" x14ac:dyDescent="0.25">
      <c r="A6272" s="487">
        <v>90953</v>
      </c>
      <c r="B6272" s="6" t="s">
        <v>3921</v>
      </c>
      <c r="C6272" s="6" t="s">
        <v>87</v>
      </c>
      <c r="D6272" s="6" t="s">
        <v>108</v>
      </c>
      <c r="E6272" s="487">
        <v>186.29</v>
      </c>
      <c r="F6272" s="487">
        <v>24.21</v>
      </c>
      <c r="G6272" s="487">
        <v>161.56</v>
      </c>
      <c r="H6272" s="487">
        <v>0.33</v>
      </c>
      <c r="I6272" s="487">
        <v>0</v>
      </c>
      <c r="J6272" s="487">
        <v>0.19</v>
      </c>
    </row>
    <row r="6273" spans="1:10" x14ac:dyDescent="0.25">
      <c r="A6273" s="487">
        <v>90954</v>
      </c>
      <c r="B6273" s="6" t="s">
        <v>3922</v>
      </c>
      <c r="C6273" s="6" t="s">
        <v>87</v>
      </c>
      <c r="D6273" s="6" t="s">
        <v>108</v>
      </c>
      <c r="E6273" s="487">
        <v>202.12</v>
      </c>
      <c r="F6273" s="487">
        <v>34.450000000000003</v>
      </c>
      <c r="G6273" s="487">
        <v>167.67</v>
      </c>
      <c r="H6273" s="487">
        <v>0</v>
      </c>
      <c r="I6273" s="487">
        <v>0</v>
      </c>
      <c r="J6273" s="487">
        <v>0</v>
      </c>
    </row>
    <row r="6274" spans="1:10" x14ac:dyDescent="0.25">
      <c r="A6274" s="487">
        <v>94438</v>
      </c>
      <c r="B6274" s="6" t="s">
        <v>3923</v>
      </c>
      <c r="C6274" s="6" t="s">
        <v>87</v>
      </c>
      <c r="D6274" s="6" t="s">
        <v>108</v>
      </c>
      <c r="E6274" s="487">
        <v>44.36</v>
      </c>
      <c r="F6274" s="487">
        <v>15.5</v>
      </c>
      <c r="G6274" s="487">
        <v>28.81</v>
      </c>
      <c r="H6274" s="487">
        <v>0.02</v>
      </c>
      <c r="I6274" s="487">
        <v>0</v>
      </c>
      <c r="J6274" s="487">
        <v>0.03</v>
      </c>
    </row>
    <row r="6275" spans="1:10" x14ac:dyDescent="0.25">
      <c r="A6275" s="487">
        <v>94439</v>
      </c>
      <c r="B6275" s="6" t="s">
        <v>3924</v>
      </c>
      <c r="C6275" s="6" t="s">
        <v>87</v>
      </c>
      <c r="D6275" s="6" t="s">
        <v>108</v>
      </c>
      <c r="E6275" s="487">
        <v>50.08</v>
      </c>
      <c r="F6275" s="487">
        <v>16.95</v>
      </c>
      <c r="G6275" s="487">
        <v>33.07</v>
      </c>
      <c r="H6275" s="487">
        <v>0.03</v>
      </c>
      <c r="I6275" s="487">
        <v>0</v>
      </c>
      <c r="J6275" s="487">
        <v>0.03</v>
      </c>
    </row>
    <row r="6276" spans="1:10" x14ac:dyDescent="0.25">
      <c r="A6276" s="487">
        <v>94779</v>
      </c>
      <c r="B6276" s="6" t="s">
        <v>3925</v>
      </c>
      <c r="C6276" s="6" t="s">
        <v>87</v>
      </c>
      <c r="D6276" s="6" t="s">
        <v>108</v>
      </c>
      <c r="E6276" s="487">
        <v>42.89</v>
      </c>
      <c r="F6276" s="487">
        <v>14.2</v>
      </c>
      <c r="G6276" s="487">
        <v>28.63</v>
      </c>
      <c r="H6276" s="487">
        <v>0.03</v>
      </c>
      <c r="I6276" s="487">
        <v>0</v>
      </c>
      <c r="J6276" s="487">
        <v>0.03</v>
      </c>
    </row>
    <row r="6277" spans="1:10" x14ac:dyDescent="0.25">
      <c r="A6277" s="487">
        <v>94782</v>
      </c>
      <c r="B6277" s="6" t="s">
        <v>3926</v>
      </c>
      <c r="C6277" s="6" t="s">
        <v>87</v>
      </c>
      <c r="D6277" s="6" t="s">
        <v>108</v>
      </c>
      <c r="E6277" s="487">
        <v>49.23</v>
      </c>
      <c r="F6277" s="487">
        <v>15.82</v>
      </c>
      <c r="G6277" s="487">
        <v>33.340000000000003</v>
      </c>
      <c r="H6277" s="487">
        <v>0.03</v>
      </c>
      <c r="I6277" s="487">
        <v>0</v>
      </c>
      <c r="J6277" s="487">
        <v>0.04</v>
      </c>
    </row>
    <row r="6278" spans="1:10" x14ac:dyDescent="0.25">
      <c r="A6278" s="487">
        <v>102803</v>
      </c>
      <c r="B6278" s="6" t="s">
        <v>3927</v>
      </c>
      <c r="C6278" s="6" t="s">
        <v>87</v>
      </c>
      <c r="D6278" s="6" t="s">
        <v>469</v>
      </c>
      <c r="E6278" s="487">
        <v>2.35</v>
      </c>
      <c r="F6278" s="487">
        <v>1.56</v>
      </c>
      <c r="G6278" s="487">
        <v>0.79</v>
      </c>
      <c r="H6278" s="487">
        <v>0</v>
      </c>
      <c r="I6278" s="487">
        <v>0</v>
      </c>
      <c r="J6278" s="487">
        <v>0</v>
      </c>
    </row>
    <row r="6279" spans="1:10" x14ac:dyDescent="0.25">
      <c r="A6279" s="487">
        <v>101742</v>
      </c>
      <c r="B6279" s="6" t="s">
        <v>3928</v>
      </c>
      <c r="C6279" s="6" t="s">
        <v>79</v>
      </c>
      <c r="D6279" s="6" t="s">
        <v>108</v>
      </c>
      <c r="E6279" s="487">
        <v>57.9</v>
      </c>
      <c r="F6279" s="487">
        <v>19.39</v>
      </c>
      <c r="G6279" s="487">
        <v>38.51</v>
      </c>
      <c r="H6279" s="487">
        <v>0</v>
      </c>
      <c r="I6279" s="487">
        <v>0</v>
      </c>
      <c r="J6279" s="487">
        <v>0</v>
      </c>
    </row>
    <row r="6280" spans="1:10" x14ac:dyDescent="0.25">
      <c r="A6280" s="487">
        <v>87878</v>
      </c>
      <c r="B6280" s="6" t="s">
        <v>11552</v>
      </c>
      <c r="C6280" s="6" t="s">
        <v>87</v>
      </c>
      <c r="D6280" s="6" t="s">
        <v>108</v>
      </c>
      <c r="E6280" s="487">
        <v>4.83</v>
      </c>
      <c r="F6280" s="487">
        <v>2.58</v>
      </c>
      <c r="G6280" s="487">
        <v>2.25</v>
      </c>
      <c r="H6280" s="487">
        <v>0</v>
      </c>
      <c r="I6280" s="487">
        <v>0</v>
      </c>
      <c r="J6280" s="487">
        <v>0</v>
      </c>
    </row>
    <row r="6281" spans="1:10" x14ac:dyDescent="0.25">
      <c r="A6281" s="487">
        <v>87879</v>
      </c>
      <c r="B6281" s="6" t="s">
        <v>11553</v>
      </c>
      <c r="C6281" s="6" t="s">
        <v>87</v>
      </c>
      <c r="D6281" s="6" t="s">
        <v>108</v>
      </c>
      <c r="E6281" s="487">
        <v>4.38</v>
      </c>
      <c r="F6281" s="487">
        <v>2.2599999999999998</v>
      </c>
      <c r="G6281" s="487">
        <v>2.12</v>
      </c>
      <c r="H6281" s="487">
        <v>0</v>
      </c>
      <c r="I6281" s="487">
        <v>0</v>
      </c>
      <c r="J6281" s="487">
        <v>0</v>
      </c>
    </row>
    <row r="6282" spans="1:10" x14ac:dyDescent="0.25">
      <c r="A6282" s="487">
        <v>87881</v>
      </c>
      <c r="B6282" s="6" t="s">
        <v>11554</v>
      </c>
      <c r="C6282" s="6" t="s">
        <v>87</v>
      </c>
      <c r="D6282" s="6" t="s">
        <v>108</v>
      </c>
      <c r="E6282" s="487">
        <v>7.77</v>
      </c>
      <c r="F6282" s="487">
        <v>1.31</v>
      </c>
      <c r="G6282" s="487">
        <v>6.46</v>
      </c>
      <c r="H6282" s="487">
        <v>0</v>
      </c>
      <c r="I6282" s="487">
        <v>0</v>
      </c>
      <c r="J6282" s="487">
        <v>0</v>
      </c>
    </row>
    <row r="6283" spans="1:10" x14ac:dyDescent="0.25">
      <c r="A6283" s="487">
        <v>87882</v>
      </c>
      <c r="B6283" s="6" t="s">
        <v>11555</v>
      </c>
      <c r="C6283" s="6" t="s">
        <v>87</v>
      </c>
      <c r="D6283" s="6" t="s">
        <v>108</v>
      </c>
      <c r="E6283" s="487">
        <v>7.62</v>
      </c>
      <c r="F6283" s="487">
        <v>1.2</v>
      </c>
      <c r="G6283" s="487">
        <v>6.42</v>
      </c>
      <c r="H6283" s="487">
        <v>0</v>
      </c>
      <c r="I6283" s="487">
        <v>0</v>
      </c>
      <c r="J6283" s="487">
        <v>0</v>
      </c>
    </row>
    <row r="6284" spans="1:10" x14ac:dyDescent="0.25">
      <c r="A6284" s="487">
        <v>87884</v>
      </c>
      <c r="B6284" s="6" t="s">
        <v>11556</v>
      </c>
      <c r="C6284" s="6" t="s">
        <v>87</v>
      </c>
      <c r="D6284" s="6" t="s">
        <v>108</v>
      </c>
      <c r="E6284" s="487">
        <v>9.14</v>
      </c>
      <c r="F6284" s="487">
        <v>1.43</v>
      </c>
      <c r="G6284" s="487">
        <v>7.71</v>
      </c>
      <c r="H6284" s="487">
        <v>0</v>
      </c>
      <c r="I6284" s="487">
        <v>0</v>
      </c>
      <c r="J6284" s="487">
        <v>0</v>
      </c>
    </row>
    <row r="6285" spans="1:10" x14ac:dyDescent="0.25">
      <c r="A6285" s="487">
        <v>87885</v>
      </c>
      <c r="B6285" s="6" t="s">
        <v>11557</v>
      </c>
      <c r="C6285" s="6" t="s">
        <v>87</v>
      </c>
      <c r="D6285" s="6" t="s">
        <v>108</v>
      </c>
      <c r="E6285" s="487">
        <v>8.77</v>
      </c>
      <c r="F6285" s="487">
        <v>1.2</v>
      </c>
      <c r="G6285" s="487">
        <v>7.57</v>
      </c>
      <c r="H6285" s="487">
        <v>0</v>
      </c>
      <c r="I6285" s="487">
        <v>0</v>
      </c>
      <c r="J6285" s="487">
        <v>0</v>
      </c>
    </row>
    <row r="6286" spans="1:10" x14ac:dyDescent="0.25">
      <c r="A6286" s="487">
        <v>87886</v>
      </c>
      <c r="B6286" s="6" t="s">
        <v>11558</v>
      </c>
      <c r="C6286" s="6" t="s">
        <v>87</v>
      </c>
      <c r="D6286" s="6" t="s">
        <v>108</v>
      </c>
      <c r="E6286" s="487">
        <v>15.93</v>
      </c>
      <c r="F6286" s="487">
        <v>4.43</v>
      </c>
      <c r="G6286" s="487">
        <v>11.5</v>
      </c>
      <c r="H6286" s="487">
        <v>0</v>
      </c>
      <c r="I6286" s="487">
        <v>0</v>
      </c>
      <c r="J6286" s="487">
        <v>0</v>
      </c>
    </row>
    <row r="6287" spans="1:10" x14ac:dyDescent="0.25">
      <c r="A6287" s="487">
        <v>87887</v>
      </c>
      <c r="B6287" s="6" t="s">
        <v>11559</v>
      </c>
      <c r="C6287" s="6" t="s">
        <v>87</v>
      </c>
      <c r="D6287" s="6" t="s">
        <v>108</v>
      </c>
      <c r="E6287" s="487">
        <v>15.14</v>
      </c>
      <c r="F6287" s="487">
        <v>3.9</v>
      </c>
      <c r="G6287" s="487">
        <v>11.23</v>
      </c>
      <c r="H6287" s="487">
        <v>0</v>
      </c>
      <c r="I6287" s="487">
        <v>0</v>
      </c>
      <c r="J6287" s="487">
        <v>0.01</v>
      </c>
    </row>
    <row r="6288" spans="1:10" x14ac:dyDescent="0.25">
      <c r="A6288" s="487">
        <v>87888</v>
      </c>
      <c r="B6288" s="6" t="s">
        <v>11560</v>
      </c>
      <c r="C6288" s="6" t="s">
        <v>87</v>
      </c>
      <c r="D6288" s="6" t="s">
        <v>108</v>
      </c>
      <c r="E6288" s="487">
        <v>9.36</v>
      </c>
      <c r="F6288" s="487">
        <v>2.58</v>
      </c>
      <c r="G6288" s="487">
        <v>6.78</v>
      </c>
      <c r="H6288" s="487">
        <v>0</v>
      </c>
      <c r="I6288" s="487">
        <v>0</v>
      </c>
      <c r="J6288" s="487">
        <v>0</v>
      </c>
    </row>
    <row r="6289" spans="1:10" x14ac:dyDescent="0.25">
      <c r="A6289" s="487">
        <v>87889</v>
      </c>
      <c r="B6289" s="6" t="s">
        <v>11561</v>
      </c>
      <c r="C6289" s="6" t="s">
        <v>87</v>
      </c>
      <c r="D6289" s="6" t="s">
        <v>108</v>
      </c>
      <c r="E6289" s="487">
        <v>9.2100000000000009</v>
      </c>
      <c r="F6289" s="487">
        <v>2.4700000000000002</v>
      </c>
      <c r="G6289" s="487">
        <v>6.74</v>
      </c>
      <c r="H6289" s="487">
        <v>0</v>
      </c>
      <c r="I6289" s="487">
        <v>0</v>
      </c>
      <c r="J6289" s="487">
        <v>0</v>
      </c>
    </row>
    <row r="6290" spans="1:10" x14ac:dyDescent="0.25">
      <c r="A6290" s="487">
        <v>87891</v>
      </c>
      <c r="B6290" s="6" t="s">
        <v>11562</v>
      </c>
      <c r="C6290" s="6" t="s">
        <v>87</v>
      </c>
      <c r="D6290" s="6" t="s">
        <v>108</v>
      </c>
      <c r="E6290" s="487">
        <v>10.73</v>
      </c>
      <c r="F6290" s="487">
        <v>2.7</v>
      </c>
      <c r="G6290" s="487">
        <v>8.0299999999999994</v>
      </c>
      <c r="H6290" s="487">
        <v>0</v>
      </c>
      <c r="I6290" s="487">
        <v>0</v>
      </c>
      <c r="J6290" s="487">
        <v>0</v>
      </c>
    </row>
    <row r="6291" spans="1:10" x14ac:dyDescent="0.25">
      <c r="A6291" s="487">
        <v>87892</v>
      </c>
      <c r="B6291" s="6" t="s">
        <v>11563</v>
      </c>
      <c r="C6291" s="6" t="s">
        <v>87</v>
      </c>
      <c r="D6291" s="6" t="s">
        <v>108</v>
      </c>
      <c r="E6291" s="487">
        <v>10.36</v>
      </c>
      <c r="F6291" s="487">
        <v>2.4700000000000002</v>
      </c>
      <c r="G6291" s="487">
        <v>7.89</v>
      </c>
      <c r="H6291" s="487">
        <v>0</v>
      </c>
      <c r="I6291" s="487">
        <v>0</v>
      </c>
      <c r="J6291" s="487">
        <v>0</v>
      </c>
    </row>
    <row r="6292" spans="1:10" x14ac:dyDescent="0.25">
      <c r="A6292" s="487">
        <v>87893</v>
      </c>
      <c r="B6292" s="6" t="s">
        <v>11564</v>
      </c>
      <c r="C6292" s="6" t="s">
        <v>87</v>
      </c>
      <c r="D6292" s="6" t="s">
        <v>108</v>
      </c>
      <c r="E6292" s="487">
        <v>7.19</v>
      </c>
      <c r="F6292" s="487">
        <v>4.46</v>
      </c>
      <c r="G6292" s="487">
        <v>2.73</v>
      </c>
      <c r="H6292" s="487">
        <v>0</v>
      </c>
      <c r="I6292" s="487">
        <v>0</v>
      </c>
      <c r="J6292" s="487">
        <v>0</v>
      </c>
    </row>
    <row r="6293" spans="1:10" x14ac:dyDescent="0.25">
      <c r="A6293" s="487">
        <v>87894</v>
      </c>
      <c r="B6293" s="6" t="s">
        <v>11565</v>
      </c>
      <c r="C6293" s="6" t="s">
        <v>87</v>
      </c>
      <c r="D6293" s="6" t="s">
        <v>108</v>
      </c>
      <c r="E6293" s="487">
        <v>6.74</v>
      </c>
      <c r="F6293" s="487">
        <v>4.13</v>
      </c>
      <c r="G6293" s="487">
        <v>2.61</v>
      </c>
      <c r="H6293" s="487">
        <v>0</v>
      </c>
      <c r="I6293" s="487">
        <v>0</v>
      </c>
      <c r="J6293" s="487">
        <v>0</v>
      </c>
    </row>
    <row r="6294" spans="1:10" x14ac:dyDescent="0.25">
      <c r="A6294" s="487">
        <v>87896</v>
      </c>
      <c r="B6294" s="6" t="s">
        <v>11566</v>
      </c>
      <c r="C6294" s="6" t="s">
        <v>87</v>
      </c>
      <c r="D6294" s="6" t="s">
        <v>437</v>
      </c>
      <c r="E6294" s="487">
        <v>5.48</v>
      </c>
      <c r="F6294" s="487">
        <v>2.61</v>
      </c>
      <c r="G6294" s="487">
        <v>2.27</v>
      </c>
      <c r="H6294" s="487">
        <v>0.6</v>
      </c>
      <c r="I6294" s="487">
        <v>0</v>
      </c>
      <c r="J6294" s="487">
        <v>0</v>
      </c>
    </row>
    <row r="6295" spans="1:10" x14ac:dyDescent="0.25">
      <c r="A6295" s="487">
        <v>87897</v>
      </c>
      <c r="B6295" s="6" t="s">
        <v>11567</v>
      </c>
      <c r="C6295" s="6" t="s">
        <v>87</v>
      </c>
      <c r="D6295" s="6" t="s">
        <v>437</v>
      </c>
      <c r="E6295" s="487">
        <v>5.03</v>
      </c>
      <c r="F6295" s="487">
        <v>2.29</v>
      </c>
      <c r="G6295" s="487">
        <v>2.14</v>
      </c>
      <c r="H6295" s="487">
        <v>0.6</v>
      </c>
      <c r="I6295" s="487">
        <v>0</v>
      </c>
      <c r="J6295" s="487">
        <v>0</v>
      </c>
    </row>
    <row r="6296" spans="1:10" x14ac:dyDescent="0.25">
      <c r="A6296" s="487">
        <v>87899</v>
      </c>
      <c r="B6296" s="6" t="s">
        <v>11568</v>
      </c>
      <c r="C6296" s="6" t="s">
        <v>87</v>
      </c>
      <c r="D6296" s="6" t="s">
        <v>108</v>
      </c>
      <c r="E6296" s="487">
        <v>10.06</v>
      </c>
      <c r="F6296" s="487">
        <v>3.13</v>
      </c>
      <c r="G6296" s="487">
        <v>6.93</v>
      </c>
      <c r="H6296" s="487">
        <v>0</v>
      </c>
      <c r="I6296" s="487">
        <v>0</v>
      </c>
      <c r="J6296" s="487">
        <v>0</v>
      </c>
    </row>
    <row r="6297" spans="1:10" x14ac:dyDescent="0.25">
      <c r="A6297" s="487">
        <v>87900</v>
      </c>
      <c r="B6297" s="6" t="s">
        <v>11569</v>
      </c>
      <c r="C6297" s="6" t="s">
        <v>87</v>
      </c>
      <c r="D6297" s="6" t="s">
        <v>108</v>
      </c>
      <c r="E6297" s="487">
        <v>9.91</v>
      </c>
      <c r="F6297" s="487">
        <v>3.02</v>
      </c>
      <c r="G6297" s="487">
        <v>6.89</v>
      </c>
      <c r="H6297" s="487">
        <v>0</v>
      </c>
      <c r="I6297" s="487">
        <v>0</v>
      </c>
      <c r="J6297" s="487">
        <v>0</v>
      </c>
    </row>
    <row r="6298" spans="1:10" x14ac:dyDescent="0.25">
      <c r="A6298" s="487">
        <v>87902</v>
      </c>
      <c r="B6298" s="6" t="s">
        <v>11570</v>
      </c>
      <c r="C6298" s="6" t="s">
        <v>87</v>
      </c>
      <c r="D6298" s="6" t="s">
        <v>108</v>
      </c>
      <c r="E6298" s="487">
        <v>11.43</v>
      </c>
      <c r="F6298" s="487">
        <v>3.25</v>
      </c>
      <c r="G6298" s="487">
        <v>8.18</v>
      </c>
      <c r="H6298" s="487">
        <v>0</v>
      </c>
      <c r="I6298" s="487">
        <v>0</v>
      </c>
      <c r="J6298" s="487">
        <v>0</v>
      </c>
    </row>
    <row r="6299" spans="1:10" x14ac:dyDescent="0.25">
      <c r="A6299" s="487">
        <v>87903</v>
      </c>
      <c r="B6299" s="6" t="s">
        <v>11571</v>
      </c>
      <c r="C6299" s="6" t="s">
        <v>87</v>
      </c>
      <c r="D6299" s="6" t="s">
        <v>108</v>
      </c>
      <c r="E6299" s="487">
        <v>11.06</v>
      </c>
      <c r="F6299" s="487">
        <v>3.02</v>
      </c>
      <c r="G6299" s="487">
        <v>8.0399999999999991</v>
      </c>
      <c r="H6299" s="487">
        <v>0</v>
      </c>
      <c r="I6299" s="487">
        <v>0</v>
      </c>
      <c r="J6299" s="487">
        <v>0</v>
      </c>
    </row>
    <row r="6300" spans="1:10" x14ac:dyDescent="0.25">
      <c r="A6300" s="487">
        <v>87904</v>
      </c>
      <c r="B6300" s="6" t="s">
        <v>11572</v>
      </c>
      <c r="C6300" s="6" t="s">
        <v>87</v>
      </c>
      <c r="D6300" s="6" t="s">
        <v>108</v>
      </c>
      <c r="E6300" s="487">
        <v>8.31</v>
      </c>
      <c r="F6300" s="487">
        <v>5.33</v>
      </c>
      <c r="G6300" s="487">
        <v>2.98</v>
      </c>
      <c r="H6300" s="487">
        <v>0</v>
      </c>
      <c r="I6300" s="487">
        <v>0</v>
      </c>
      <c r="J6300" s="487">
        <v>0</v>
      </c>
    </row>
    <row r="6301" spans="1:10" x14ac:dyDescent="0.25">
      <c r="A6301" s="487">
        <v>87905</v>
      </c>
      <c r="B6301" s="6" t="s">
        <v>11573</v>
      </c>
      <c r="C6301" s="6" t="s">
        <v>87</v>
      </c>
      <c r="D6301" s="6" t="s">
        <v>108</v>
      </c>
      <c r="E6301" s="487">
        <v>7.86</v>
      </c>
      <c r="F6301" s="487">
        <v>5</v>
      </c>
      <c r="G6301" s="487">
        <v>2.86</v>
      </c>
      <c r="H6301" s="487">
        <v>0</v>
      </c>
      <c r="I6301" s="487">
        <v>0</v>
      </c>
      <c r="J6301" s="487">
        <v>0</v>
      </c>
    </row>
    <row r="6302" spans="1:10" x14ac:dyDescent="0.25">
      <c r="A6302" s="487">
        <v>87907</v>
      </c>
      <c r="B6302" s="6" t="s">
        <v>11574</v>
      </c>
      <c r="C6302" s="6" t="s">
        <v>87</v>
      </c>
      <c r="D6302" s="6" t="s">
        <v>437</v>
      </c>
      <c r="E6302" s="487">
        <v>6.54</v>
      </c>
      <c r="F6302" s="487">
        <v>3.27</v>
      </c>
      <c r="G6302" s="487">
        <v>2.46</v>
      </c>
      <c r="H6302" s="487">
        <v>0.81</v>
      </c>
      <c r="I6302" s="487">
        <v>0</v>
      </c>
      <c r="J6302" s="487">
        <v>0</v>
      </c>
    </row>
    <row r="6303" spans="1:10" x14ac:dyDescent="0.25">
      <c r="A6303" s="487">
        <v>87908</v>
      </c>
      <c r="B6303" s="6" t="s">
        <v>11575</v>
      </c>
      <c r="C6303" s="6" t="s">
        <v>87</v>
      </c>
      <c r="D6303" s="6" t="s">
        <v>437</v>
      </c>
      <c r="E6303" s="487">
        <v>6.09</v>
      </c>
      <c r="F6303" s="487">
        <v>2.95</v>
      </c>
      <c r="G6303" s="487">
        <v>2.33</v>
      </c>
      <c r="H6303" s="487">
        <v>0.81</v>
      </c>
      <c r="I6303" s="487">
        <v>0</v>
      </c>
      <c r="J6303" s="487">
        <v>0</v>
      </c>
    </row>
    <row r="6304" spans="1:10" x14ac:dyDescent="0.25">
      <c r="A6304" s="487">
        <v>87910</v>
      </c>
      <c r="B6304" s="6" t="s">
        <v>11576</v>
      </c>
      <c r="C6304" s="6" t="s">
        <v>87</v>
      </c>
      <c r="D6304" s="6" t="s">
        <v>108</v>
      </c>
      <c r="E6304" s="487">
        <v>21.24</v>
      </c>
      <c r="F6304" s="487">
        <v>8.6199999999999992</v>
      </c>
      <c r="G6304" s="487">
        <v>12.62</v>
      </c>
      <c r="H6304" s="487">
        <v>0</v>
      </c>
      <c r="I6304" s="487">
        <v>0</v>
      </c>
      <c r="J6304" s="487">
        <v>0</v>
      </c>
    </row>
    <row r="6305" spans="1:10" x14ac:dyDescent="0.25">
      <c r="A6305" s="487">
        <v>87911</v>
      </c>
      <c r="B6305" s="6" t="s">
        <v>11577</v>
      </c>
      <c r="C6305" s="6" t="s">
        <v>87</v>
      </c>
      <c r="D6305" s="6" t="s">
        <v>108</v>
      </c>
      <c r="E6305" s="487">
        <v>20.45</v>
      </c>
      <c r="F6305" s="487">
        <v>8.1</v>
      </c>
      <c r="G6305" s="487">
        <v>12.34</v>
      </c>
      <c r="H6305" s="487">
        <v>0</v>
      </c>
      <c r="I6305" s="487">
        <v>0</v>
      </c>
      <c r="J6305" s="487">
        <v>0.01</v>
      </c>
    </row>
    <row r="6306" spans="1:10" x14ac:dyDescent="0.25">
      <c r="A6306" s="487">
        <v>104410</v>
      </c>
      <c r="B6306" s="6" t="s">
        <v>11578</v>
      </c>
      <c r="C6306" s="6" t="s">
        <v>87</v>
      </c>
      <c r="D6306" s="6" t="s">
        <v>437</v>
      </c>
      <c r="E6306" s="487">
        <v>5.04</v>
      </c>
      <c r="F6306" s="487">
        <v>2.21</v>
      </c>
      <c r="G6306" s="487">
        <v>2.39</v>
      </c>
      <c r="H6306" s="487">
        <v>0.44</v>
      </c>
      <c r="I6306" s="487">
        <v>0</v>
      </c>
      <c r="J6306" s="487">
        <v>0</v>
      </c>
    </row>
    <row r="6307" spans="1:10" x14ac:dyDescent="0.25">
      <c r="A6307" s="487">
        <v>104411</v>
      </c>
      <c r="B6307" s="6" t="s">
        <v>11579</v>
      </c>
      <c r="C6307" s="6" t="s">
        <v>87</v>
      </c>
      <c r="D6307" s="6" t="s">
        <v>437</v>
      </c>
      <c r="E6307" s="487">
        <v>5.04</v>
      </c>
      <c r="F6307" s="487">
        <v>2.21</v>
      </c>
      <c r="G6307" s="487">
        <v>2.39</v>
      </c>
      <c r="H6307" s="487">
        <v>0.44</v>
      </c>
      <c r="I6307" s="487">
        <v>0</v>
      </c>
      <c r="J6307" s="487">
        <v>0</v>
      </c>
    </row>
    <row r="6308" spans="1:10" x14ac:dyDescent="0.25">
      <c r="A6308" s="487">
        <v>87411</v>
      </c>
      <c r="B6308" s="6" t="s">
        <v>11580</v>
      </c>
      <c r="C6308" s="6" t="s">
        <v>87</v>
      </c>
      <c r="D6308" s="6" t="s">
        <v>108</v>
      </c>
      <c r="E6308" s="487">
        <v>17.45</v>
      </c>
      <c r="F6308" s="487">
        <v>6.65</v>
      </c>
      <c r="G6308" s="487">
        <v>10.8</v>
      </c>
      <c r="H6308" s="487">
        <v>0</v>
      </c>
      <c r="I6308" s="487">
        <v>0</v>
      </c>
      <c r="J6308" s="487">
        <v>0</v>
      </c>
    </row>
    <row r="6309" spans="1:10" x14ac:dyDescent="0.25">
      <c r="A6309" s="487">
        <v>87412</v>
      </c>
      <c r="B6309" s="6" t="s">
        <v>11581</v>
      </c>
      <c r="C6309" s="6" t="s">
        <v>87</v>
      </c>
      <c r="D6309" s="6" t="s">
        <v>108</v>
      </c>
      <c r="E6309" s="487">
        <v>25.47</v>
      </c>
      <c r="F6309" s="487">
        <v>12.96</v>
      </c>
      <c r="G6309" s="487">
        <v>12.51</v>
      </c>
      <c r="H6309" s="487">
        <v>0</v>
      </c>
      <c r="I6309" s="487">
        <v>0</v>
      </c>
      <c r="J6309" s="487">
        <v>0</v>
      </c>
    </row>
    <row r="6310" spans="1:10" x14ac:dyDescent="0.25">
      <c r="A6310" s="487">
        <v>87413</v>
      </c>
      <c r="B6310" s="6" t="s">
        <v>11582</v>
      </c>
      <c r="C6310" s="6" t="s">
        <v>87</v>
      </c>
      <c r="D6310" s="6" t="s">
        <v>108</v>
      </c>
      <c r="E6310" s="487">
        <v>30.07</v>
      </c>
      <c r="F6310" s="487">
        <v>16.57</v>
      </c>
      <c r="G6310" s="487">
        <v>13.5</v>
      </c>
      <c r="H6310" s="487">
        <v>0</v>
      </c>
      <c r="I6310" s="487">
        <v>0</v>
      </c>
      <c r="J6310" s="487">
        <v>0</v>
      </c>
    </row>
    <row r="6311" spans="1:10" x14ac:dyDescent="0.25">
      <c r="A6311" s="487">
        <v>87414</v>
      </c>
      <c r="B6311" s="6" t="s">
        <v>11583</v>
      </c>
      <c r="C6311" s="6" t="s">
        <v>87</v>
      </c>
      <c r="D6311" s="6" t="s">
        <v>108</v>
      </c>
      <c r="E6311" s="487">
        <v>28.03</v>
      </c>
      <c r="F6311" s="487">
        <v>9.5500000000000007</v>
      </c>
      <c r="G6311" s="487">
        <v>18.48</v>
      </c>
      <c r="H6311" s="487">
        <v>0</v>
      </c>
      <c r="I6311" s="487">
        <v>0</v>
      </c>
      <c r="J6311" s="487">
        <v>0</v>
      </c>
    </row>
    <row r="6312" spans="1:10" x14ac:dyDescent="0.25">
      <c r="A6312" s="487">
        <v>87415</v>
      </c>
      <c r="B6312" s="6" t="s">
        <v>11584</v>
      </c>
      <c r="C6312" s="6" t="s">
        <v>87</v>
      </c>
      <c r="D6312" s="6" t="s">
        <v>108</v>
      </c>
      <c r="E6312" s="487">
        <v>36.04</v>
      </c>
      <c r="F6312" s="487">
        <v>15.84</v>
      </c>
      <c r="G6312" s="487">
        <v>20.2</v>
      </c>
      <c r="H6312" s="487">
        <v>0</v>
      </c>
      <c r="I6312" s="487">
        <v>0</v>
      </c>
      <c r="J6312" s="487">
        <v>0</v>
      </c>
    </row>
    <row r="6313" spans="1:10" x14ac:dyDescent="0.25">
      <c r="A6313" s="487">
        <v>87416</v>
      </c>
      <c r="B6313" s="6" t="s">
        <v>11585</v>
      </c>
      <c r="C6313" s="6" t="s">
        <v>87</v>
      </c>
      <c r="D6313" s="6" t="s">
        <v>108</v>
      </c>
      <c r="E6313" s="487">
        <v>40.65</v>
      </c>
      <c r="F6313" s="487">
        <v>19.440000000000001</v>
      </c>
      <c r="G6313" s="487">
        <v>21.21</v>
      </c>
      <c r="H6313" s="487">
        <v>0</v>
      </c>
      <c r="I6313" s="487">
        <v>0</v>
      </c>
      <c r="J6313" s="487">
        <v>0</v>
      </c>
    </row>
    <row r="6314" spans="1:10" x14ac:dyDescent="0.25">
      <c r="A6314" s="487">
        <v>87418</v>
      </c>
      <c r="B6314" s="6" t="s">
        <v>11586</v>
      </c>
      <c r="C6314" s="6" t="s">
        <v>87</v>
      </c>
      <c r="D6314" s="6" t="s">
        <v>108</v>
      </c>
      <c r="E6314" s="487">
        <v>19.989999999999998</v>
      </c>
      <c r="F6314" s="487">
        <v>8.65</v>
      </c>
      <c r="G6314" s="487">
        <v>11.34</v>
      </c>
      <c r="H6314" s="487">
        <v>0</v>
      </c>
      <c r="I6314" s="487">
        <v>0</v>
      </c>
      <c r="J6314" s="487">
        <v>0</v>
      </c>
    </row>
    <row r="6315" spans="1:10" x14ac:dyDescent="0.25">
      <c r="A6315" s="487">
        <v>87421</v>
      </c>
      <c r="B6315" s="6" t="s">
        <v>11587</v>
      </c>
      <c r="C6315" s="6" t="s">
        <v>87</v>
      </c>
      <c r="D6315" s="6" t="s">
        <v>108</v>
      </c>
      <c r="E6315" s="487">
        <v>30.93</v>
      </c>
      <c r="F6315" s="487">
        <v>11.83</v>
      </c>
      <c r="G6315" s="487">
        <v>19.100000000000001</v>
      </c>
      <c r="H6315" s="487">
        <v>0</v>
      </c>
      <c r="I6315" s="487">
        <v>0</v>
      </c>
      <c r="J6315" s="487">
        <v>0</v>
      </c>
    </row>
    <row r="6316" spans="1:10" x14ac:dyDescent="0.25">
      <c r="A6316" s="487">
        <v>87424</v>
      </c>
      <c r="B6316" s="6" t="s">
        <v>11588</v>
      </c>
      <c r="C6316" s="6" t="s">
        <v>87</v>
      </c>
      <c r="D6316" s="6" t="s">
        <v>108</v>
      </c>
      <c r="E6316" s="487">
        <v>39.89</v>
      </c>
      <c r="F6316" s="487">
        <v>18.850000000000001</v>
      </c>
      <c r="G6316" s="487">
        <v>21.04</v>
      </c>
      <c r="H6316" s="487">
        <v>0</v>
      </c>
      <c r="I6316" s="487">
        <v>0</v>
      </c>
      <c r="J6316" s="487">
        <v>0</v>
      </c>
    </row>
    <row r="6317" spans="1:10" x14ac:dyDescent="0.25">
      <c r="A6317" s="487">
        <v>87427</v>
      </c>
      <c r="B6317" s="6" t="s">
        <v>11589</v>
      </c>
      <c r="C6317" s="6" t="s">
        <v>87</v>
      </c>
      <c r="D6317" s="6" t="s">
        <v>108</v>
      </c>
      <c r="E6317" s="487">
        <v>47.5</v>
      </c>
      <c r="F6317" s="487">
        <v>21.07</v>
      </c>
      <c r="G6317" s="487">
        <v>26.43</v>
      </c>
      <c r="H6317" s="487">
        <v>0</v>
      </c>
      <c r="I6317" s="487">
        <v>0</v>
      </c>
      <c r="J6317" s="487">
        <v>0</v>
      </c>
    </row>
    <row r="6318" spans="1:10" x14ac:dyDescent="0.25">
      <c r="A6318" s="487">
        <v>87430</v>
      </c>
      <c r="B6318" s="6" t="s">
        <v>11590</v>
      </c>
      <c r="C6318" s="6" t="s">
        <v>87</v>
      </c>
      <c r="D6318" s="6" t="s">
        <v>108</v>
      </c>
      <c r="E6318" s="487">
        <v>19.89</v>
      </c>
      <c r="F6318" s="487">
        <v>9.42</v>
      </c>
      <c r="G6318" s="487">
        <v>10.1</v>
      </c>
      <c r="H6318" s="487">
        <v>0.37</v>
      </c>
      <c r="I6318" s="487">
        <v>0</v>
      </c>
      <c r="J6318" s="487">
        <v>0</v>
      </c>
    </row>
    <row r="6319" spans="1:10" x14ac:dyDescent="0.25">
      <c r="A6319" s="487">
        <v>87433</v>
      </c>
      <c r="B6319" s="6" t="s">
        <v>11591</v>
      </c>
      <c r="C6319" s="6" t="s">
        <v>87</v>
      </c>
      <c r="D6319" s="6" t="s">
        <v>108</v>
      </c>
      <c r="E6319" s="487">
        <v>29.27</v>
      </c>
      <c r="F6319" s="487">
        <v>11.99</v>
      </c>
      <c r="G6319" s="487">
        <v>16.600000000000001</v>
      </c>
      <c r="H6319" s="487">
        <v>0.67</v>
      </c>
      <c r="I6319" s="487">
        <v>0</v>
      </c>
      <c r="J6319" s="487">
        <v>0.01</v>
      </c>
    </row>
    <row r="6320" spans="1:10" x14ac:dyDescent="0.25">
      <c r="A6320" s="487">
        <v>87436</v>
      </c>
      <c r="B6320" s="6" t="s">
        <v>11592</v>
      </c>
      <c r="C6320" s="6" t="s">
        <v>87</v>
      </c>
      <c r="D6320" s="6" t="s">
        <v>108</v>
      </c>
      <c r="E6320" s="487">
        <v>32.9</v>
      </c>
      <c r="F6320" s="487">
        <v>14.84</v>
      </c>
      <c r="G6320" s="487">
        <v>17.38</v>
      </c>
      <c r="H6320" s="487">
        <v>0.67</v>
      </c>
      <c r="I6320" s="487">
        <v>0</v>
      </c>
      <c r="J6320" s="487">
        <v>0.01</v>
      </c>
    </row>
    <row r="6321" spans="1:10" x14ac:dyDescent="0.25">
      <c r="A6321" s="487">
        <v>87439</v>
      </c>
      <c r="B6321" s="6" t="s">
        <v>11593</v>
      </c>
      <c r="C6321" s="6" t="s">
        <v>87</v>
      </c>
      <c r="D6321" s="6" t="s">
        <v>108</v>
      </c>
      <c r="E6321" s="487">
        <v>40.53</v>
      </c>
      <c r="F6321" s="487">
        <v>17.510000000000002</v>
      </c>
      <c r="G6321" s="487">
        <v>22.13</v>
      </c>
      <c r="H6321" s="487">
        <v>0.88</v>
      </c>
      <c r="I6321" s="487">
        <v>0</v>
      </c>
      <c r="J6321" s="487">
        <v>0.01</v>
      </c>
    </row>
    <row r="6322" spans="1:10" x14ac:dyDescent="0.25">
      <c r="A6322" s="487">
        <v>87527</v>
      </c>
      <c r="B6322" s="6" t="s">
        <v>3929</v>
      </c>
      <c r="C6322" s="6" t="s">
        <v>87</v>
      </c>
      <c r="D6322" s="6" t="s">
        <v>108</v>
      </c>
      <c r="E6322" s="487">
        <v>40.31</v>
      </c>
      <c r="F6322" s="487">
        <v>19.61</v>
      </c>
      <c r="G6322" s="487">
        <v>20.61</v>
      </c>
      <c r="H6322" s="487">
        <v>0.05</v>
      </c>
      <c r="I6322" s="487">
        <v>0</v>
      </c>
      <c r="J6322" s="487">
        <v>0.04</v>
      </c>
    </row>
    <row r="6323" spans="1:10" x14ac:dyDescent="0.25">
      <c r="A6323" s="487">
        <v>87528</v>
      </c>
      <c r="B6323" s="6" t="s">
        <v>3930</v>
      </c>
      <c r="C6323" s="6" t="s">
        <v>87</v>
      </c>
      <c r="D6323" s="6" t="s">
        <v>108</v>
      </c>
      <c r="E6323" s="487">
        <v>44.57</v>
      </c>
      <c r="F6323" s="487">
        <v>22.77</v>
      </c>
      <c r="G6323" s="487">
        <v>21.8</v>
      </c>
      <c r="H6323" s="487">
        <v>0</v>
      </c>
      <c r="I6323" s="487">
        <v>0</v>
      </c>
      <c r="J6323" s="487">
        <v>0</v>
      </c>
    </row>
    <row r="6324" spans="1:10" x14ac:dyDescent="0.25">
      <c r="A6324" s="487">
        <v>87529</v>
      </c>
      <c r="B6324" s="6" t="s">
        <v>3931</v>
      </c>
      <c r="C6324" s="6" t="s">
        <v>87</v>
      </c>
      <c r="D6324" s="6" t="s">
        <v>108</v>
      </c>
      <c r="E6324" s="487">
        <v>36.49</v>
      </c>
      <c r="F6324" s="487">
        <v>16.61</v>
      </c>
      <c r="G6324" s="487">
        <v>19.79</v>
      </c>
      <c r="H6324" s="487">
        <v>0.05</v>
      </c>
      <c r="I6324" s="487">
        <v>0</v>
      </c>
      <c r="J6324" s="487">
        <v>0.04</v>
      </c>
    </row>
    <row r="6325" spans="1:10" x14ac:dyDescent="0.25">
      <c r="A6325" s="487">
        <v>87530</v>
      </c>
      <c r="B6325" s="6" t="s">
        <v>3932</v>
      </c>
      <c r="C6325" s="6" t="s">
        <v>87</v>
      </c>
      <c r="D6325" s="6" t="s">
        <v>108</v>
      </c>
      <c r="E6325" s="487">
        <v>40.75</v>
      </c>
      <c r="F6325" s="487">
        <v>19.760000000000002</v>
      </c>
      <c r="G6325" s="487">
        <v>20.99</v>
      </c>
      <c r="H6325" s="487">
        <v>0</v>
      </c>
      <c r="I6325" s="487">
        <v>0</v>
      </c>
      <c r="J6325" s="487">
        <v>0</v>
      </c>
    </row>
    <row r="6326" spans="1:10" x14ac:dyDescent="0.25">
      <c r="A6326" s="487">
        <v>87531</v>
      </c>
      <c r="B6326" s="6" t="s">
        <v>3933</v>
      </c>
      <c r="C6326" s="6" t="s">
        <v>87</v>
      </c>
      <c r="D6326" s="6" t="s">
        <v>108</v>
      </c>
      <c r="E6326" s="487">
        <v>35.15</v>
      </c>
      <c r="F6326" s="487">
        <v>15.54</v>
      </c>
      <c r="G6326" s="487">
        <v>19.52</v>
      </c>
      <c r="H6326" s="487">
        <v>0.05</v>
      </c>
      <c r="I6326" s="487">
        <v>0</v>
      </c>
      <c r="J6326" s="487">
        <v>0.04</v>
      </c>
    </row>
    <row r="6327" spans="1:10" x14ac:dyDescent="0.25">
      <c r="A6327" s="487">
        <v>87532</v>
      </c>
      <c r="B6327" s="6" t="s">
        <v>3934</v>
      </c>
      <c r="C6327" s="6" t="s">
        <v>87</v>
      </c>
      <c r="D6327" s="6" t="s">
        <v>108</v>
      </c>
      <c r="E6327" s="487">
        <v>39.409999999999997</v>
      </c>
      <c r="F6327" s="487">
        <v>18.690000000000001</v>
      </c>
      <c r="G6327" s="487">
        <v>20.72</v>
      </c>
      <c r="H6327" s="487">
        <v>0</v>
      </c>
      <c r="I6327" s="487">
        <v>0</v>
      </c>
      <c r="J6327" s="487">
        <v>0</v>
      </c>
    </row>
    <row r="6328" spans="1:10" x14ac:dyDescent="0.25">
      <c r="A6328" s="487">
        <v>87535</v>
      </c>
      <c r="B6328" s="6" t="s">
        <v>3935</v>
      </c>
      <c r="C6328" s="6" t="s">
        <v>87</v>
      </c>
      <c r="D6328" s="6" t="s">
        <v>108</v>
      </c>
      <c r="E6328" s="487">
        <v>31.33</v>
      </c>
      <c r="F6328" s="487">
        <v>12.56</v>
      </c>
      <c r="G6328" s="487">
        <v>18.68</v>
      </c>
      <c r="H6328" s="487">
        <v>0.05</v>
      </c>
      <c r="I6328" s="487">
        <v>0</v>
      </c>
      <c r="J6328" s="487">
        <v>0.04</v>
      </c>
    </row>
    <row r="6329" spans="1:10" x14ac:dyDescent="0.25">
      <c r="A6329" s="487">
        <v>87536</v>
      </c>
      <c r="B6329" s="6" t="s">
        <v>3936</v>
      </c>
      <c r="C6329" s="6" t="s">
        <v>87</v>
      </c>
      <c r="D6329" s="6" t="s">
        <v>108</v>
      </c>
      <c r="E6329" s="487">
        <v>35.590000000000003</v>
      </c>
      <c r="F6329" s="487">
        <v>15.71</v>
      </c>
      <c r="G6329" s="487">
        <v>19.88</v>
      </c>
      <c r="H6329" s="487">
        <v>0</v>
      </c>
      <c r="I6329" s="487">
        <v>0</v>
      </c>
      <c r="J6329" s="487">
        <v>0</v>
      </c>
    </row>
    <row r="6330" spans="1:10" x14ac:dyDescent="0.25">
      <c r="A6330" s="487">
        <v>87537</v>
      </c>
      <c r="B6330" s="6" t="s">
        <v>3937</v>
      </c>
      <c r="C6330" s="6" t="s">
        <v>87</v>
      </c>
      <c r="D6330" s="6" t="s">
        <v>108</v>
      </c>
      <c r="E6330" s="487">
        <v>77.16</v>
      </c>
      <c r="F6330" s="487">
        <v>16.12</v>
      </c>
      <c r="G6330" s="487">
        <v>59.91</v>
      </c>
      <c r="H6330" s="487">
        <v>1.1100000000000001</v>
      </c>
      <c r="I6330" s="487">
        <v>0</v>
      </c>
      <c r="J6330" s="487">
        <v>0.02</v>
      </c>
    </row>
    <row r="6331" spans="1:10" x14ac:dyDescent="0.25">
      <c r="A6331" s="487">
        <v>87538</v>
      </c>
      <c r="B6331" s="6" t="s">
        <v>3938</v>
      </c>
      <c r="C6331" s="6" t="s">
        <v>87</v>
      </c>
      <c r="D6331" s="6" t="s">
        <v>108</v>
      </c>
      <c r="E6331" s="487">
        <v>73.92</v>
      </c>
      <c r="F6331" s="487">
        <v>13.55</v>
      </c>
      <c r="G6331" s="487">
        <v>59.24</v>
      </c>
      <c r="H6331" s="487">
        <v>1.1100000000000001</v>
      </c>
      <c r="I6331" s="487">
        <v>0</v>
      </c>
      <c r="J6331" s="487">
        <v>0.02</v>
      </c>
    </row>
    <row r="6332" spans="1:10" x14ac:dyDescent="0.25">
      <c r="A6332" s="487">
        <v>87539</v>
      </c>
      <c r="B6332" s="6" t="s">
        <v>3939</v>
      </c>
      <c r="C6332" s="6" t="s">
        <v>87</v>
      </c>
      <c r="D6332" s="6" t="s">
        <v>108</v>
      </c>
      <c r="E6332" s="487">
        <v>72.760000000000005</v>
      </c>
      <c r="F6332" s="487">
        <v>12.63</v>
      </c>
      <c r="G6332" s="487">
        <v>59</v>
      </c>
      <c r="H6332" s="487">
        <v>1.1100000000000001</v>
      </c>
      <c r="I6332" s="487">
        <v>0</v>
      </c>
      <c r="J6332" s="487">
        <v>0.02</v>
      </c>
    </row>
    <row r="6333" spans="1:10" x14ac:dyDescent="0.25">
      <c r="A6333" s="487">
        <v>87541</v>
      </c>
      <c r="B6333" s="6" t="s">
        <v>3940</v>
      </c>
      <c r="C6333" s="6" t="s">
        <v>87</v>
      </c>
      <c r="D6333" s="6" t="s">
        <v>108</v>
      </c>
      <c r="E6333" s="487">
        <v>69.52</v>
      </c>
      <c r="F6333" s="487">
        <v>10.07</v>
      </c>
      <c r="G6333" s="487">
        <v>58.32</v>
      </c>
      <c r="H6333" s="487">
        <v>1.1100000000000001</v>
      </c>
      <c r="I6333" s="487">
        <v>0</v>
      </c>
      <c r="J6333" s="487">
        <v>0.02</v>
      </c>
    </row>
    <row r="6334" spans="1:10" x14ac:dyDescent="0.25">
      <c r="A6334" s="487">
        <v>87543</v>
      </c>
      <c r="B6334" s="6" t="s">
        <v>3941</v>
      </c>
      <c r="C6334" s="6" t="s">
        <v>87</v>
      </c>
      <c r="D6334" s="6" t="s">
        <v>108</v>
      </c>
      <c r="E6334" s="487">
        <v>24.29</v>
      </c>
      <c r="F6334" s="487">
        <v>5.72</v>
      </c>
      <c r="G6334" s="487">
        <v>18.260000000000002</v>
      </c>
      <c r="H6334" s="487">
        <v>0.31</v>
      </c>
      <c r="I6334" s="487">
        <v>0</v>
      </c>
      <c r="J6334" s="487">
        <v>0</v>
      </c>
    </row>
    <row r="6335" spans="1:10" x14ac:dyDescent="0.25">
      <c r="A6335" s="487">
        <v>87545</v>
      </c>
      <c r="B6335" s="6" t="s">
        <v>3942</v>
      </c>
      <c r="C6335" s="6" t="s">
        <v>87</v>
      </c>
      <c r="D6335" s="6" t="s">
        <v>108</v>
      </c>
      <c r="E6335" s="487">
        <v>27.39</v>
      </c>
      <c r="F6335" s="487">
        <v>14.73</v>
      </c>
      <c r="G6335" s="487">
        <v>12.62</v>
      </c>
      <c r="H6335" s="487">
        <v>0.02</v>
      </c>
      <c r="I6335" s="487">
        <v>0</v>
      </c>
      <c r="J6335" s="487">
        <v>0.02</v>
      </c>
    </row>
    <row r="6336" spans="1:10" x14ac:dyDescent="0.25">
      <c r="A6336" s="487">
        <v>87546</v>
      </c>
      <c r="B6336" s="6" t="s">
        <v>3943</v>
      </c>
      <c r="C6336" s="6" t="s">
        <v>87</v>
      </c>
      <c r="D6336" s="6" t="s">
        <v>108</v>
      </c>
      <c r="E6336" s="487">
        <v>29.8</v>
      </c>
      <c r="F6336" s="487">
        <v>16.489999999999998</v>
      </c>
      <c r="G6336" s="487">
        <v>13.31</v>
      </c>
      <c r="H6336" s="487">
        <v>0</v>
      </c>
      <c r="I6336" s="487">
        <v>0</v>
      </c>
      <c r="J6336" s="487">
        <v>0</v>
      </c>
    </row>
    <row r="6337" spans="1:10" x14ac:dyDescent="0.25">
      <c r="A6337" s="487">
        <v>87547</v>
      </c>
      <c r="B6337" s="6" t="s">
        <v>3944</v>
      </c>
      <c r="C6337" s="6" t="s">
        <v>87</v>
      </c>
      <c r="D6337" s="6" t="s">
        <v>108</v>
      </c>
      <c r="E6337" s="487">
        <v>23.59</v>
      </c>
      <c r="F6337" s="487">
        <v>11.73</v>
      </c>
      <c r="G6337" s="487">
        <v>11.82</v>
      </c>
      <c r="H6337" s="487">
        <v>0.02</v>
      </c>
      <c r="I6337" s="487">
        <v>0</v>
      </c>
      <c r="J6337" s="487">
        <v>0.02</v>
      </c>
    </row>
    <row r="6338" spans="1:10" x14ac:dyDescent="0.25">
      <c r="A6338" s="487">
        <v>87548</v>
      </c>
      <c r="B6338" s="6" t="s">
        <v>3945</v>
      </c>
      <c r="C6338" s="6" t="s">
        <v>87</v>
      </c>
      <c r="D6338" s="6" t="s">
        <v>108</v>
      </c>
      <c r="E6338" s="487">
        <v>26</v>
      </c>
      <c r="F6338" s="487">
        <v>13.5</v>
      </c>
      <c r="G6338" s="487">
        <v>12.5</v>
      </c>
      <c r="H6338" s="487">
        <v>0</v>
      </c>
      <c r="I6338" s="487">
        <v>0</v>
      </c>
      <c r="J6338" s="487">
        <v>0</v>
      </c>
    </row>
    <row r="6339" spans="1:10" x14ac:dyDescent="0.25">
      <c r="A6339" s="487">
        <v>87549</v>
      </c>
      <c r="B6339" s="6" t="s">
        <v>3946</v>
      </c>
      <c r="C6339" s="6" t="s">
        <v>87</v>
      </c>
      <c r="D6339" s="6" t="s">
        <v>108</v>
      </c>
      <c r="E6339" s="487">
        <v>22.22</v>
      </c>
      <c r="F6339" s="487">
        <v>10.65</v>
      </c>
      <c r="G6339" s="487">
        <v>11.53</v>
      </c>
      <c r="H6339" s="487">
        <v>0.02</v>
      </c>
      <c r="I6339" s="487">
        <v>0</v>
      </c>
      <c r="J6339" s="487">
        <v>0.02</v>
      </c>
    </row>
    <row r="6340" spans="1:10" x14ac:dyDescent="0.25">
      <c r="A6340" s="487">
        <v>87550</v>
      </c>
      <c r="B6340" s="6" t="s">
        <v>3947</v>
      </c>
      <c r="C6340" s="6" t="s">
        <v>87</v>
      </c>
      <c r="D6340" s="6" t="s">
        <v>108</v>
      </c>
      <c r="E6340" s="487">
        <v>24.63</v>
      </c>
      <c r="F6340" s="487">
        <v>12.43</v>
      </c>
      <c r="G6340" s="487">
        <v>12.2</v>
      </c>
      <c r="H6340" s="487">
        <v>0</v>
      </c>
      <c r="I6340" s="487">
        <v>0</v>
      </c>
      <c r="J6340" s="487">
        <v>0</v>
      </c>
    </row>
    <row r="6341" spans="1:10" x14ac:dyDescent="0.25">
      <c r="A6341" s="487">
        <v>87553</v>
      </c>
      <c r="B6341" s="6" t="s">
        <v>3948</v>
      </c>
      <c r="C6341" s="6" t="s">
        <v>87</v>
      </c>
      <c r="D6341" s="6" t="s">
        <v>108</v>
      </c>
      <c r="E6341" s="487">
        <v>18.399999999999999</v>
      </c>
      <c r="F6341" s="487">
        <v>7.65</v>
      </c>
      <c r="G6341" s="487">
        <v>10.71</v>
      </c>
      <c r="H6341" s="487">
        <v>0.02</v>
      </c>
      <c r="I6341" s="487">
        <v>0</v>
      </c>
      <c r="J6341" s="487">
        <v>0.02</v>
      </c>
    </row>
    <row r="6342" spans="1:10" x14ac:dyDescent="0.25">
      <c r="A6342" s="487">
        <v>87554</v>
      </c>
      <c r="B6342" s="6" t="s">
        <v>3949</v>
      </c>
      <c r="C6342" s="6" t="s">
        <v>87</v>
      </c>
      <c r="D6342" s="6" t="s">
        <v>108</v>
      </c>
      <c r="E6342" s="487">
        <v>20.81</v>
      </c>
      <c r="F6342" s="487">
        <v>9.41</v>
      </c>
      <c r="G6342" s="487">
        <v>11.4</v>
      </c>
      <c r="H6342" s="487">
        <v>0</v>
      </c>
      <c r="I6342" s="487">
        <v>0</v>
      </c>
      <c r="J6342" s="487">
        <v>0</v>
      </c>
    </row>
    <row r="6343" spans="1:10" x14ac:dyDescent="0.25">
      <c r="A6343" s="487">
        <v>87555</v>
      </c>
      <c r="B6343" s="6" t="s">
        <v>3950</v>
      </c>
      <c r="C6343" s="6" t="s">
        <v>87</v>
      </c>
      <c r="D6343" s="6" t="s">
        <v>108</v>
      </c>
      <c r="E6343" s="487">
        <v>47.06</v>
      </c>
      <c r="F6343" s="487">
        <v>11.78</v>
      </c>
      <c r="G6343" s="487">
        <v>34.65</v>
      </c>
      <c r="H6343" s="487">
        <v>0.62</v>
      </c>
      <c r="I6343" s="487">
        <v>0</v>
      </c>
      <c r="J6343" s="487">
        <v>0.01</v>
      </c>
    </row>
    <row r="6344" spans="1:10" x14ac:dyDescent="0.25">
      <c r="A6344" s="487">
        <v>87556</v>
      </c>
      <c r="B6344" s="6" t="s">
        <v>3951</v>
      </c>
      <c r="C6344" s="6" t="s">
        <v>87</v>
      </c>
      <c r="D6344" s="6" t="s">
        <v>108</v>
      </c>
      <c r="E6344" s="487">
        <v>43.84</v>
      </c>
      <c r="F6344" s="487">
        <v>9.23</v>
      </c>
      <c r="G6344" s="487">
        <v>33.979999999999997</v>
      </c>
      <c r="H6344" s="487">
        <v>0.62</v>
      </c>
      <c r="I6344" s="487">
        <v>0</v>
      </c>
      <c r="J6344" s="487">
        <v>0.01</v>
      </c>
    </row>
    <row r="6345" spans="1:10" x14ac:dyDescent="0.25">
      <c r="A6345" s="487">
        <v>87557</v>
      </c>
      <c r="B6345" s="6" t="s">
        <v>3952</v>
      </c>
      <c r="C6345" s="6" t="s">
        <v>87</v>
      </c>
      <c r="D6345" s="6" t="s">
        <v>108</v>
      </c>
      <c r="E6345" s="487">
        <v>42.66</v>
      </c>
      <c r="F6345" s="487">
        <v>8.3000000000000007</v>
      </c>
      <c r="G6345" s="487">
        <v>33.729999999999997</v>
      </c>
      <c r="H6345" s="487">
        <v>0.62</v>
      </c>
      <c r="I6345" s="487">
        <v>0</v>
      </c>
      <c r="J6345" s="487">
        <v>0.01</v>
      </c>
    </row>
    <row r="6346" spans="1:10" x14ac:dyDescent="0.25">
      <c r="A6346" s="487">
        <v>87559</v>
      </c>
      <c r="B6346" s="6" t="s">
        <v>3953</v>
      </c>
      <c r="C6346" s="6" t="s">
        <v>87</v>
      </c>
      <c r="D6346" s="6" t="s">
        <v>108</v>
      </c>
      <c r="E6346" s="487">
        <v>39.409999999999997</v>
      </c>
      <c r="F6346" s="487">
        <v>5.73</v>
      </c>
      <c r="G6346" s="487">
        <v>33.049999999999997</v>
      </c>
      <c r="H6346" s="487">
        <v>0.62</v>
      </c>
      <c r="I6346" s="487">
        <v>0</v>
      </c>
      <c r="J6346" s="487">
        <v>0.01</v>
      </c>
    </row>
    <row r="6347" spans="1:10" x14ac:dyDescent="0.25">
      <c r="A6347" s="487">
        <v>87561</v>
      </c>
      <c r="B6347" s="6" t="s">
        <v>3954</v>
      </c>
      <c r="C6347" s="6" t="s">
        <v>87</v>
      </c>
      <c r="D6347" s="6" t="s">
        <v>108</v>
      </c>
      <c r="E6347" s="487">
        <v>42.95</v>
      </c>
      <c r="F6347" s="487">
        <v>8.52</v>
      </c>
      <c r="G6347" s="487">
        <v>33.799999999999997</v>
      </c>
      <c r="H6347" s="487">
        <v>0.62</v>
      </c>
      <c r="I6347" s="487">
        <v>0</v>
      </c>
      <c r="J6347" s="487">
        <v>0.01</v>
      </c>
    </row>
    <row r="6348" spans="1:10" x14ac:dyDescent="0.25">
      <c r="A6348" s="487">
        <v>87775</v>
      </c>
      <c r="B6348" s="6" t="s">
        <v>11594</v>
      </c>
      <c r="C6348" s="6" t="s">
        <v>87</v>
      </c>
      <c r="D6348" s="6" t="s">
        <v>108</v>
      </c>
      <c r="E6348" s="487">
        <v>52.35</v>
      </c>
      <c r="F6348" s="487">
        <v>28.88</v>
      </c>
      <c r="G6348" s="487">
        <v>23.4</v>
      </c>
      <c r="H6348" s="487">
        <v>0.04</v>
      </c>
      <c r="I6348" s="487">
        <v>0</v>
      </c>
      <c r="J6348" s="487">
        <v>0.03</v>
      </c>
    </row>
    <row r="6349" spans="1:10" x14ac:dyDescent="0.25">
      <c r="A6349" s="487">
        <v>87777</v>
      </c>
      <c r="B6349" s="6" t="s">
        <v>11595</v>
      </c>
      <c r="C6349" s="6" t="s">
        <v>87</v>
      </c>
      <c r="D6349" s="6" t="s">
        <v>108</v>
      </c>
      <c r="E6349" s="487">
        <v>55.91</v>
      </c>
      <c r="F6349" s="487">
        <v>31.5</v>
      </c>
      <c r="G6349" s="487">
        <v>24.41</v>
      </c>
      <c r="H6349" s="487">
        <v>0</v>
      </c>
      <c r="I6349" s="487">
        <v>0</v>
      </c>
      <c r="J6349" s="487">
        <v>0</v>
      </c>
    </row>
    <row r="6350" spans="1:10" x14ac:dyDescent="0.25">
      <c r="A6350" s="487">
        <v>87778</v>
      </c>
      <c r="B6350" s="6" t="s">
        <v>11596</v>
      </c>
      <c r="C6350" s="6" t="s">
        <v>87</v>
      </c>
      <c r="D6350" s="6" t="s">
        <v>108</v>
      </c>
      <c r="E6350" s="487">
        <v>83.65</v>
      </c>
      <c r="F6350" s="487">
        <v>26.32</v>
      </c>
      <c r="G6350" s="487">
        <v>56.39</v>
      </c>
      <c r="H6350" s="487">
        <v>0.93</v>
      </c>
      <c r="I6350" s="487">
        <v>0</v>
      </c>
      <c r="J6350" s="487">
        <v>0.01</v>
      </c>
    </row>
    <row r="6351" spans="1:10" x14ac:dyDescent="0.25">
      <c r="A6351" s="487">
        <v>87779</v>
      </c>
      <c r="B6351" s="6" t="s">
        <v>11597</v>
      </c>
      <c r="C6351" s="6" t="s">
        <v>87</v>
      </c>
      <c r="D6351" s="6" t="s">
        <v>108</v>
      </c>
      <c r="E6351" s="487">
        <v>67.36</v>
      </c>
      <c r="F6351" s="487">
        <v>37.130000000000003</v>
      </c>
      <c r="G6351" s="487">
        <v>30.12</v>
      </c>
      <c r="H6351" s="487">
        <v>7.0000000000000007E-2</v>
      </c>
      <c r="I6351" s="487">
        <v>0</v>
      </c>
      <c r="J6351" s="487">
        <v>0.04</v>
      </c>
    </row>
    <row r="6352" spans="1:10" x14ac:dyDescent="0.25">
      <c r="A6352" s="487">
        <v>87781</v>
      </c>
      <c r="B6352" s="6" t="s">
        <v>11598</v>
      </c>
      <c r="C6352" s="6" t="s">
        <v>87</v>
      </c>
      <c r="D6352" s="6" t="s">
        <v>108</v>
      </c>
      <c r="E6352" s="487">
        <v>72.12</v>
      </c>
      <c r="F6352" s="487">
        <v>40.64</v>
      </c>
      <c r="G6352" s="487">
        <v>31.48</v>
      </c>
      <c r="H6352" s="487">
        <v>0</v>
      </c>
      <c r="I6352" s="487">
        <v>0</v>
      </c>
      <c r="J6352" s="487">
        <v>0</v>
      </c>
    </row>
    <row r="6353" spans="1:10" x14ac:dyDescent="0.25">
      <c r="A6353" s="487">
        <v>87783</v>
      </c>
      <c r="B6353" s="6" t="s">
        <v>11599</v>
      </c>
      <c r="C6353" s="6" t="s">
        <v>87</v>
      </c>
      <c r="D6353" s="6" t="s">
        <v>108</v>
      </c>
      <c r="E6353" s="487">
        <v>109.55</v>
      </c>
      <c r="F6353" s="487">
        <v>33.9</v>
      </c>
      <c r="G6353" s="487">
        <v>74.37</v>
      </c>
      <c r="H6353" s="487">
        <v>1.26</v>
      </c>
      <c r="I6353" s="487">
        <v>0</v>
      </c>
      <c r="J6353" s="487">
        <v>0.02</v>
      </c>
    </row>
    <row r="6354" spans="1:10" x14ac:dyDescent="0.25">
      <c r="A6354" s="487">
        <v>87784</v>
      </c>
      <c r="B6354" s="6" t="s">
        <v>11600</v>
      </c>
      <c r="C6354" s="6" t="s">
        <v>87</v>
      </c>
      <c r="D6354" s="6" t="s">
        <v>108</v>
      </c>
      <c r="E6354" s="487">
        <v>73.11</v>
      </c>
      <c r="F6354" s="487">
        <v>38.22</v>
      </c>
      <c r="G6354" s="487">
        <v>34.76</v>
      </c>
      <c r="H6354" s="487">
        <v>0.08</v>
      </c>
      <c r="I6354" s="487">
        <v>0</v>
      </c>
      <c r="J6354" s="487">
        <v>0.05</v>
      </c>
    </row>
    <row r="6355" spans="1:10" x14ac:dyDescent="0.25">
      <c r="A6355" s="487">
        <v>87786</v>
      </c>
      <c r="B6355" s="6" t="s">
        <v>11601</v>
      </c>
      <c r="C6355" s="6" t="s">
        <v>87</v>
      </c>
      <c r="D6355" s="6" t="s">
        <v>108</v>
      </c>
      <c r="E6355" s="487">
        <v>79.09</v>
      </c>
      <c r="F6355" s="487">
        <v>42.61</v>
      </c>
      <c r="G6355" s="487">
        <v>36.479999999999997</v>
      </c>
      <c r="H6355" s="487">
        <v>0</v>
      </c>
      <c r="I6355" s="487">
        <v>0</v>
      </c>
      <c r="J6355" s="487">
        <v>0</v>
      </c>
    </row>
    <row r="6356" spans="1:10" x14ac:dyDescent="0.25">
      <c r="A6356" s="487">
        <v>87787</v>
      </c>
      <c r="B6356" s="6" t="s">
        <v>11602</v>
      </c>
      <c r="C6356" s="6" t="s">
        <v>87</v>
      </c>
      <c r="D6356" s="6" t="s">
        <v>108</v>
      </c>
      <c r="E6356" s="487">
        <v>127</v>
      </c>
      <c r="F6356" s="487">
        <v>34.92</v>
      </c>
      <c r="G6356" s="487">
        <v>90.47</v>
      </c>
      <c r="H6356" s="487">
        <v>1.58</v>
      </c>
      <c r="I6356" s="487">
        <v>0</v>
      </c>
      <c r="J6356" s="487">
        <v>0.03</v>
      </c>
    </row>
    <row r="6357" spans="1:10" x14ac:dyDescent="0.25">
      <c r="A6357" s="487">
        <v>87788</v>
      </c>
      <c r="B6357" s="6" t="s">
        <v>11603</v>
      </c>
      <c r="C6357" s="6" t="s">
        <v>87</v>
      </c>
      <c r="D6357" s="6" t="s">
        <v>108</v>
      </c>
      <c r="E6357" s="487">
        <v>86.46</v>
      </c>
      <c r="F6357" s="487">
        <v>46.94</v>
      </c>
      <c r="G6357" s="487">
        <v>39.380000000000003</v>
      </c>
      <c r="H6357" s="487">
        <v>0.08</v>
      </c>
      <c r="I6357" s="487">
        <v>0</v>
      </c>
      <c r="J6357" s="487">
        <v>0.06</v>
      </c>
    </row>
    <row r="6358" spans="1:10" x14ac:dyDescent="0.25">
      <c r="A6358" s="487">
        <v>87790</v>
      </c>
      <c r="B6358" s="6" t="s">
        <v>3955</v>
      </c>
      <c r="C6358" s="6" t="s">
        <v>87</v>
      </c>
      <c r="D6358" s="6" t="s">
        <v>108</v>
      </c>
      <c r="E6358" s="487">
        <v>93.04</v>
      </c>
      <c r="F6358" s="487">
        <v>51.78</v>
      </c>
      <c r="G6358" s="487">
        <v>41.26</v>
      </c>
      <c r="H6358" s="487">
        <v>0</v>
      </c>
      <c r="I6358" s="487">
        <v>0</v>
      </c>
      <c r="J6358" s="487">
        <v>0</v>
      </c>
    </row>
    <row r="6359" spans="1:10" x14ac:dyDescent="0.25">
      <c r="A6359" s="487">
        <v>87791</v>
      </c>
      <c r="B6359" s="6" t="s">
        <v>11604</v>
      </c>
      <c r="C6359" s="6" t="s">
        <v>87</v>
      </c>
      <c r="D6359" s="6" t="s">
        <v>108</v>
      </c>
      <c r="E6359" s="487">
        <v>139.97</v>
      </c>
      <c r="F6359" s="487">
        <v>38.79</v>
      </c>
      <c r="G6359" s="487">
        <v>99.42</v>
      </c>
      <c r="H6359" s="487">
        <v>1.73</v>
      </c>
      <c r="I6359" s="487">
        <v>0</v>
      </c>
      <c r="J6359" s="487">
        <v>0.03</v>
      </c>
    </row>
    <row r="6360" spans="1:10" x14ac:dyDescent="0.25">
      <c r="A6360" s="487">
        <v>87792</v>
      </c>
      <c r="B6360" s="6" t="s">
        <v>11605</v>
      </c>
      <c r="C6360" s="6" t="s">
        <v>87</v>
      </c>
      <c r="D6360" s="6" t="s">
        <v>108</v>
      </c>
      <c r="E6360" s="487">
        <v>38.43</v>
      </c>
      <c r="F6360" s="487">
        <v>18.46</v>
      </c>
      <c r="G6360" s="487">
        <v>19.920000000000002</v>
      </c>
      <c r="H6360" s="487">
        <v>0.02</v>
      </c>
      <c r="I6360" s="487">
        <v>0</v>
      </c>
      <c r="J6360" s="487">
        <v>0.03</v>
      </c>
    </row>
    <row r="6361" spans="1:10" x14ac:dyDescent="0.25">
      <c r="A6361" s="487">
        <v>87794</v>
      </c>
      <c r="B6361" s="6" t="s">
        <v>11606</v>
      </c>
      <c r="C6361" s="6" t="s">
        <v>87</v>
      </c>
      <c r="D6361" s="6" t="s">
        <v>108</v>
      </c>
      <c r="E6361" s="487">
        <v>41.74</v>
      </c>
      <c r="F6361" s="487">
        <v>20.9</v>
      </c>
      <c r="G6361" s="487">
        <v>20.84</v>
      </c>
      <c r="H6361" s="487">
        <v>0</v>
      </c>
      <c r="I6361" s="487">
        <v>0</v>
      </c>
      <c r="J6361" s="487">
        <v>0</v>
      </c>
    </row>
    <row r="6362" spans="1:10" x14ac:dyDescent="0.25">
      <c r="A6362" s="487">
        <v>87795</v>
      </c>
      <c r="B6362" s="6" t="s">
        <v>11607</v>
      </c>
      <c r="C6362" s="6" t="s">
        <v>87</v>
      </c>
      <c r="D6362" s="6" t="s">
        <v>108</v>
      </c>
      <c r="E6362" s="487">
        <v>68.64</v>
      </c>
      <c r="F6362" s="487">
        <v>16.850000000000001</v>
      </c>
      <c r="G6362" s="487">
        <v>50.91</v>
      </c>
      <c r="H6362" s="487">
        <v>0.87</v>
      </c>
      <c r="I6362" s="487">
        <v>0</v>
      </c>
      <c r="J6362" s="487">
        <v>0.01</v>
      </c>
    </row>
    <row r="6363" spans="1:10" x14ac:dyDescent="0.25">
      <c r="A6363" s="487">
        <v>87797</v>
      </c>
      <c r="B6363" s="6" t="s">
        <v>11608</v>
      </c>
      <c r="C6363" s="6" t="s">
        <v>87</v>
      </c>
      <c r="D6363" s="6" t="s">
        <v>108</v>
      </c>
      <c r="E6363" s="487">
        <v>53.09</v>
      </c>
      <c r="F6363" s="487">
        <v>26.68</v>
      </c>
      <c r="G6363" s="487">
        <v>26.32</v>
      </c>
      <c r="H6363" s="487">
        <v>0.05</v>
      </c>
      <c r="I6363" s="487">
        <v>0</v>
      </c>
      <c r="J6363" s="487">
        <v>0.04</v>
      </c>
    </row>
    <row r="6364" spans="1:10" x14ac:dyDescent="0.25">
      <c r="A6364" s="487">
        <v>87799</v>
      </c>
      <c r="B6364" s="6" t="s">
        <v>11609</v>
      </c>
      <c r="C6364" s="6" t="s">
        <v>87</v>
      </c>
      <c r="D6364" s="6" t="s">
        <v>108</v>
      </c>
      <c r="E6364" s="487">
        <v>57.54</v>
      </c>
      <c r="F6364" s="487">
        <v>29.96</v>
      </c>
      <c r="G6364" s="487">
        <v>27.58</v>
      </c>
      <c r="H6364" s="487">
        <v>0</v>
      </c>
      <c r="I6364" s="487">
        <v>0</v>
      </c>
      <c r="J6364" s="487">
        <v>0</v>
      </c>
    </row>
    <row r="6365" spans="1:10" x14ac:dyDescent="0.25">
      <c r="A6365" s="487">
        <v>87800</v>
      </c>
      <c r="B6365" s="6" t="s">
        <v>11610</v>
      </c>
      <c r="C6365" s="6" t="s">
        <v>87</v>
      </c>
      <c r="D6365" s="6" t="s">
        <v>108</v>
      </c>
      <c r="E6365" s="487">
        <v>93.36</v>
      </c>
      <c r="F6365" s="487">
        <v>24.34</v>
      </c>
      <c r="G6365" s="487">
        <v>67.819999999999993</v>
      </c>
      <c r="H6365" s="487">
        <v>1.18</v>
      </c>
      <c r="I6365" s="487">
        <v>0</v>
      </c>
      <c r="J6365" s="487">
        <v>0.02</v>
      </c>
    </row>
    <row r="6366" spans="1:10" x14ac:dyDescent="0.25">
      <c r="A6366" s="487">
        <v>87801</v>
      </c>
      <c r="B6366" s="6" t="s">
        <v>11611</v>
      </c>
      <c r="C6366" s="6" t="s">
        <v>87</v>
      </c>
      <c r="D6366" s="6" t="s">
        <v>108</v>
      </c>
      <c r="E6366" s="487">
        <v>58.47</v>
      </c>
      <c r="F6366" s="487">
        <v>27.68</v>
      </c>
      <c r="G6366" s="487">
        <v>30.67</v>
      </c>
      <c r="H6366" s="487">
        <v>7.0000000000000007E-2</v>
      </c>
      <c r="I6366" s="487">
        <v>0</v>
      </c>
      <c r="J6366" s="487">
        <v>0.05</v>
      </c>
    </row>
    <row r="6367" spans="1:10" x14ac:dyDescent="0.25">
      <c r="A6367" s="487">
        <v>87803</v>
      </c>
      <c r="B6367" s="6" t="s">
        <v>11612</v>
      </c>
      <c r="C6367" s="6" t="s">
        <v>87</v>
      </c>
      <c r="D6367" s="6" t="s">
        <v>108</v>
      </c>
      <c r="E6367" s="487">
        <v>64.05</v>
      </c>
      <c r="F6367" s="487">
        <v>31.79</v>
      </c>
      <c r="G6367" s="487">
        <v>32.26</v>
      </c>
      <c r="H6367" s="487">
        <v>0</v>
      </c>
      <c r="I6367" s="487">
        <v>0</v>
      </c>
      <c r="J6367" s="487">
        <v>0</v>
      </c>
    </row>
    <row r="6368" spans="1:10" x14ac:dyDescent="0.25">
      <c r="A6368" s="487">
        <v>87804</v>
      </c>
      <c r="B6368" s="6" t="s">
        <v>11613</v>
      </c>
      <c r="C6368" s="6" t="s">
        <v>87</v>
      </c>
      <c r="D6368" s="6" t="s">
        <v>108</v>
      </c>
      <c r="E6368" s="487">
        <v>109.66</v>
      </c>
      <c r="F6368" s="487">
        <v>25.28</v>
      </c>
      <c r="G6368" s="487">
        <v>82.89</v>
      </c>
      <c r="H6368" s="487">
        <v>1.47</v>
      </c>
      <c r="I6368" s="487">
        <v>0</v>
      </c>
      <c r="J6368" s="487">
        <v>0.02</v>
      </c>
    </row>
    <row r="6369" spans="1:10" x14ac:dyDescent="0.25">
      <c r="A6369" s="487">
        <v>87805</v>
      </c>
      <c r="B6369" s="6" t="s">
        <v>11614</v>
      </c>
      <c r="C6369" s="6" t="s">
        <v>87</v>
      </c>
      <c r="D6369" s="6" t="s">
        <v>108</v>
      </c>
      <c r="E6369" s="487">
        <v>63.83</v>
      </c>
      <c r="F6369" s="487">
        <v>30.27</v>
      </c>
      <c r="G6369" s="487">
        <v>33.42</v>
      </c>
      <c r="H6369" s="487">
        <v>0.08</v>
      </c>
      <c r="I6369" s="487">
        <v>0</v>
      </c>
      <c r="J6369" s="487">
        <v>0.06</v>
      </c>
    </row>
    <row r="6370" spans="1:10" x14ac:dyDescent="0.25">
      <c r="A6370" s="487">
        <v>87807</v>
      </c>
      <c r="B6370" s="6" t="s">
        <v>11615</v>
      </c>
      <c r="C6370" s="6" t="s">
        <v>87</v>
      </c>
      <c r="D6370" s="6" t="s">
        <v>108</v>
      </c>
      <c r="E6370" s="487">
        <v>69.98</v>
      </c>
      <c r="F6370" s="487">
        <v>34.79</v>
      </c>
      <c r="G6370" s="487">
        <v>35.19</v>
      </c>
      <c r="H6370" s="487">
        <v>0</v>
      </c>
      <c r="I6370" s="487">
        <v>0</v>
      </c>
      <c r="J6370" s="487">
        <v>0</v>
      </c>
    </row>
    <row r="6371" spans="1:10" x14ac:dyDescent="0.25">
      <c r="A6371" s="487">
        <v>87808</v>
      </c>
      <c r="B6371" s="6" t="s">
        <v>11616</v>
      </c>
      <c r="C6371" s="6" t="s">
        <v>87</v>
      </c>
      <c r="D6371" s="6" t="s">
        <v>108</v>
      </c>
      <c r="E6371" s="487">
        <v>117.13</v>
      </c>
      <c r="F6371" s="487">
        <v>25.23</v>
      </c>
      <c r="G6371" s="487">
        <v>90.25</v>
      </c>
      <c r="H6371" s="487">
        <v>1.62</v>
      </c>
      <c r="I6371" s="487">
        <v>0</v>
      </c>
      <c r="J6371" s="487">
        <v>0.03</v>
      </c>
    </row>
    <row r="6372" spans="1:10" x14ac:dyDescent="0.25">
      <c r="A6372" s="487">
        <v>87809</v>
      </c>
      <c r="B6372" s="6" t="s">
        <v>11617</v>
      </c>
      <c r="C6372" s="6" t="s">
        <v>87</v>
      </c>
      <c r="D6372" s="6" t="s">
        <v>108</v>
      </c>
      <c r="E6372" s="487">
        <v>74.91</v>
      </c>
      <c r="F6372" s="487">
        <v>48.99</v>
      </c>
      <c r="G6372" s="487">
        <v>25.87</v>
      </c>
      <c r="H6372" s="487">
        <v>0.02</v>
      </c>
      <c r="I6372" s="487">
        <v>0</v>
      </c>
      <c r="J6372" s="487">
        <v>0.03</v>
      </c>
    </row>
    <row r="6373" spans="1:10" x14ac:dyDescent="0.25">
      <c r="A6373" s="487">
        <v>87811</v>
      </c>
      <c r="B6373" s="6" t="s">
        <v>11618</v>
      </c>
      <c r="C6373" s="6" t="s">
        <v>87</v>
      </c>
      <c r="D6373" s="6" t="s">
        <v>108</v>
      </c>
      <c r="E6373" s="487">
        <v>78.22</v>
      </c>
      <c r="F6373" s="487">
        <v>51.4</v>
      </c>
      <c r="G6373" s="487">
        <v>26.82</v>
      </c>
      <c r="H6373" s="487">
        <v>0</v>
      </c>
      <c r="I6373" s="487">
        <v>0</v>
      </c>
      <c r="J6373" s="487">
        <v>0</v>
      </c>
    </row>
    <row r="6374" spans="1:10" x14ac:dyDescent="0.25">
      <c r="A6374" s="487">
        <v>87812</v>
      </c>
      <c r="B6374" s="6" t="s">
        <v>11619</v>
      </c>
      <c r="C6374" s="6" t="s">
        <v>87</v>
      </c>
      <c r="D6374" s="6" t="s">
        <v>108</v>
      </c>
      <c r="E6374" s="487">
        <v>101.52</v>
      </c>
      <c r="F6374" s="487">
        <v>44.58</v>
      </c>
      <c r="G6374" s="487">
        <v>56.06</v>
      </c>
      <c r="H6374" s="487">
        <v>0.87</v>
      </c>
      <c r="I6374" s="487">
        <v>0</v>
      </c>
      <c r="J6374" s="487">
        <v>0.01</v>
      </c>
    </row>
    <row r="6375" spans="1:10" x14ac:dyDescent="0.25">
      <c r="A6375" s="487">
        <v>87813</v>
      </c>
      <c r="B6375" s="6" t="s">
        <v>11620</v>
      </c>
      <c r="C6375" s="6" t="s">
        <v>87</v>
      </c>
      <c r="D6375" s="6" t="s">
        <v>108</v>
      </c>
      <c r="E6375" s="487">
        <v>89.57</v>
      </c>
      <c r="F6375" s="487">
        <v>57.21</v>
      </c>
      <c r="G6375" s="487">
        <v>32.270000000000003</v>
      </c>
      <c r="H6375" s="487">
        <v>0.05</v>
      </c>
      <c r="I6375" s="487">
        <v>0</v>
      </c>
      <c r="J6375" s="487">
        <v>0.04</v>
      </c>
    </row>
    <row r="6376" spans="1:10" x14ac:dyDescent="0.25">
      <c r="A6376" s="487">
        <v>87815</v>
      </c>
      <c r="B6376" s="6" t="s">
        <v>11621</v>
      </c>
      <c r="C6376" s="6" t="s">
        <v>87</v>
      </c>
      <c r="D6376" s="6" t="s">
        <v>108</v>
      </c>
      <c r="E6376" s="487">
        <v>94.02</v>
      </c>
      <c r="F6376" s="487">
        <v>60.49</v>
      </c>
      <c r="G6376" s="487">
        <v>33.53</v>
      </c>
      <c r="H6376" s="487">
        <v>0</v>
      </c>
      <c r="I6376" s="487">
        <v>0</v>
      </c>
      <c r="J6376" s="487">
        <v>0</v>
      </c>
    </row>
    <row r="6377" spans="1:10" x14ac:dyDescent="0.25">
      <c r="A6377" s="487">
        <v>87816</v>
      </c>
      <c r="B6377" s="6" t="s">
        <v>11622</v>
      </c>
      <c r="C6377" s="6" t="s">
        <v>87</v>
      </c>
      <c r="D6377" s="6" t="s">
        <v>108</v>
      </c>
      <c r="E6377" s="487">
        <v>126.29</v>
      </c>
      <c r="F6377" s="487">
        <v>52.1</v>
      </c>
      <c r="G6377" s="487">
        <v>72.989999999999995</v>
      </c>
      <c r="H6377" s="487">
        <v>1.18</v>
      </c>
      <c r="I6377" s="487">
        <v>0</v>
      </c>
      <c r="J6377" s="487">
        <v>0.02</v>
      </c>
    </row>
    <row r="6378" spans="1:10" x14ac:dyDescent="0.25">
      <c r="A6378" s="487">
        <v>87817</v>
      </c>
      <c r="B6378" s="6" t="s">
        <v>11623</v>
      </c>
      <c r="C6378" s="6" t="s">
        <v>87</v>
      </c>
      <c r="D6378" s="6" t="s">
        <v>108</v>
      </c>
      <c r="E6378" s="487">
        <v>94.95</v>
      </c>
      <c r="F6378" s="487">
        <v>58.22</v>
      </c>
      <c r="G6378" s="487">
        <v>36.61</v>
      </c>
      <c r="H6378" s="487">
        <v>7.0000000000000007E-2</v>
      </c>
      <c r="I6378" s="487">
        <v>0</v>
      </c>
      <c r="J6378" s="487">
        <v>0.05</v>
      </c>
    </row>
    <row r="6379" spans="1:10" x14ac:dyDescent="0.25">
      <c r="A6379" s="487">
        <v>87819</v>
      </c>
      <c r="B6379" s="6" t="s">
        <v>11624</v>
      </c>
      <c r="C6379" s="6" t="s">
        <v>87</v>
      </c>
      <c r="D6379" s="6" t="s">
        <v>108</v>
      </c>
      <c r="E6379" s="487">
        <v>100.53</v>
      </c>
      <c r="F6379" s="487">
        <v>62.33</v>
      </c>
      <c r="G6379" s="487">
        <v>38.200000000000003</v>
      </c>
      <c r="H6379" s="487">
        <v>0</v>
      </c>
      <c r="I6379" s="487">
        <v>0</v>
      </c>
      <c r="J6379" s="487">
        <v>0</v>
      </c>
    </row>
    <row r="6380" spans="1:10" x14ac:dyDescent="0.25">
      <c r="A6380" s="487">
        <v>87820</v>
      </c>
      <c r="B6380" s="6" t="s">
        <v>11625</v>
      </c>
      <c r="C6380" s="6" t="s">
        <v>87</v>
      </c>
      <c r="D6380" s="6" t="s">
        <v>108</v>
      </c>
      <c r="E6380" s="487">
        <v>142.59</v>
      </c>
      <c r="F6380" s="487">
        <v>53.05</v>
      </c>
      <c r="G6380" s="487">
        <v>88.05</v>
      </c>
      <c r="H6380" s="487">
        <v>1.47</v>
      </c>
      <c r="I6380" s="487">
        <v>0</v>
      </c>
      <c r="J6380" s="487">
        <v>0.02</v>
      </c>
    </row>
    <row r="6381" spans="1:10" x14ac:dyDescent="0.25">
      <c r="A6381" s="487">
        <v>87821</v>
      </c>
      <c r="B6381" s="6" t="s">
        <v>11626</v>
      </c>
      <c r="C6381" s="6" t="s">
        <v>87</v>
      </c>
      <c r="D6381" s="6" t="s">
        <v>108</v>
      </c>
      <c r="E6381" s="487">
        <v>123.76</v>
      </c>
      <c r="F6381" s="487">
        <v>79.010000000000005</v>
      </c>
      <c r="G6381" s="487">
        <v>44.61</v>
      </c>
      <c r="H6381" s="487">
        <v>0.08</v>
      </c>
      <c r="I6381" s="487">
        <v>0</v>
      </c>
      <c r="J6381" s="487">
        <v>0.06</v>
      </c>
    </row>
    <row r="6382" spans="1:10" x14ac:dyDescent="0.25">
      <c r="A6382" s="487">
        <v>87823</v>
      </c>
      <c r="B6382" s="6" t="s">
        <v>11627</v>
      </c>
      <c r="C6382" s="6" t="s">
        <v>87</v>
      </c>
      <c r="D6382" s="6" t="s">
        <v>108</v>
      </c>
      <c r="E6382" s="487">
        <v>129.91</v>
      </c>
      <c r="F6382" s="487">
        <v>83.53</v>
      </c>
      <c r="G6382" s="487">
        <v>46.38</v>
      </c>
      <c r="H6382" s="487">
        <v>0</v>
      </c>
      <c r="I6382" s="487">
        <v>0</v>
      </c>
      <c r="J6382" s="487">
        <v>0</v>
      </c>
    </row>
    <row r="6383" spans="1:10" x14ac:dyDescent="0.25">
      <c r="A6383" s="487">
        <v>87824</v>
      </c>
      <c r="B6383" s="6" t="s">
        <v>11628</v>
      </c>
      <c r="C6383" s="6" t="s">
        <v>87</v>
      </c>
      <c r="D6383" s="6" t="s">
        <v>108</v>
      </c>
      <c r="E6383" s="487">
        <v>165.24</v>
      </c>
      <c r="F6383" s="487">
        <v>64.77</v>
      </c>
      <c r="G6383" s="487">
        <v>98.82</v>
      </c>
      <c r="H6383" s="487">
        <v>1.62</v>
      </c>
      <c r="I6383" s="487">
        <v>0</v>
      </c>
      <c r="J6383" s="487">
        <v>0.03</v>
      </c>
    </row>
    <row r="6384" spans="1:10" x14ac:dyDescent="0.25">
      <c r="A6384" s="487">
        <v>87825</v>
      </c>
      <c r="B6384" s="6" t="s">
        <v>11629</v>
      </c>
      <c r="C6384" s="6" t="s">
        <v>87</v>
      </c>
      <c r="D6384" s="6" t="s">
        <v>108</v>
      </c>
      <c r="E6384" s="487">
        <v>69.739999999999995</v>
      </c>
      <c r="F6384" s="487">
        <v>42.87</v>
      </c>
      <c r="G6384" s="487">
        <v>26.78</v>
      </c>
      <c r="H6384" s="487">
        <v>0.05</v>
      </c>
      <c r="I6384" s="487">
        <v>0</v>
      </c>
      <c r="J6384" s="487">
        <v>0.04</v>
      </c>
    </row>
    <row r="6385" spans="1:10" x14ac:dyDescent="0.25">
      <c r="A6385" s="487">
        <v>87827</v>
      </c>
      <c r="B6385" s="6" t="s">
        <v>11630</v>
      </c>
      <c r="C6385" s="6" t="s">
        <v>87</v>
      </c>
      <c r="D6385" s="6" t="s">
        <v>108</v>
      </c>
      <c r="E6385" s="487">
        <v>73.81</v>
      </c>
      <c r="F6385" s="487">
        <v>45.87</v>
      </c>
      <c r="G6385" s="487">
        <v>27.94</v>
      </c>
      <c r="H6385" s="487">
        <v>0</v>
      </c>
      <c r="I6385" s="487">
        <v>0</v>
      </c>
      <c r="J6385" s="487">
        <v>0</v>
      </c>
    </row>
    <row r="6386" spans="1:10" x14ac:dyDescent="0.25">
      <c r="A6386" s="487">
        <v>87828</v>
      </c>
      <c r="B6386" s="6" t="s">
        <v>11631</v>
      </c>
      <c r="C6386" s="6" t="s">
        <v>87</v>
      </c>
      <c r="D6386" s="6" t="s">
        <v>108</v>
      </c>
      <c r="E6386" s="487">
        <v>104.44</v>
      </c>
      <c r="F6386" s="487">
        <v>39.090000000000003</v>
      </c>
      <c r="G6386" s="487">
        <v>64.260000000000005</v>
      </c>
      <c r="H6386" s="487">
        <v>1.07</v>
      </c>
      <c r="I6386" s="487">
        <v>0</v>
      </c>
      <c r="J6386" s="487">
        <v>0.02</v>
      </c>
    </row>
    <row r="6387" spans="1:10" x14ac:dyDescent="0.25">
      <c r="A6387" s="487">
        <v>87829</v>
      </c>
      <c r="B6387" s="6" t="s">
        <v>11632</v>
      </c>
      <c r="C6387" s="6" t="s">
        <v>87</v>
      </c>
      <c r="D6387" s="6" t="s">
        <v>108</v>
      </c>
      <c r="E6387" s="487">
        <v>84.23</v>
      </c>
      <c r="F6387" s="487">
        <v>50.28</v>
      </c>
      <c r="G6387" s="487">
        <v>33.83</v>
      </c>
      <c r="H6387" s="487">
        <v>7.0000000000000007E-2</v>
      </c>
      <c r="I6387" s="487">
        <v>0</v>
      </c>
      <c r="J6387" s="487">
        <v>0.05</v>
      </c>
    </row>
    <row r="6388" spans="1:10" x14ac:dyDescent="0.25">
      <c r="A6388" s="487">
        <v>87831</v>
      </c>
      <c r="B6388" s="6" t="s">
        <v>11633</v>
      </c>
      <c r="C6388" s="6" t="s">
        <v>87</v>
      </c>
      <c r="D6388" s="6" t="s">
        <v>108</v>
      </c>
      <c r="E6388" s="487">
        <v>89.68</v>
      </c>
      <c r="F6388" s="487">
        <v>54.29</v>
      </c>
      <c r="G6388" s="487">
        <v>35.39</v>
      </c>
      <c r="H6388" s="487">
        <v>0</v>
      </c>
      <c r="I6388" s="487">
        <v>0</v>
      </c>
      <c r="J6388" s="487">
        <v>0</v>
      </c>
    </row>
    <row r="6389" spans="1:10" x14ac:dyDescent="0.25">
      <c r="A6389" s="487">
        <v>87832</v>
      </c>
      <c r="B6389" s="6" t="s">
        <v>11634</v>
      </c>
      <c r="C6389" s="6" t="s">
        <v>87</v>
      </c>
      <c r="D6389" s="6" t="s">
        <v>108</v>
      </c>
      <c r="E6389" s="487">
        <v>131.53</v>
      </c>
      <c r="F6389" s="487">
        <v>45.87</v>
      </c>
      <c r="G6389" s="487">
        <v>84.21</v>
      </c>
      <c r="H6389" s="487">
        <v>1.43</v>
      </c>
      <c r="I6389" s="487">
        <v>0</v>
      </c>
      <c r="J6389" s="487">
        <v>0.02</v>
      </c>
    </row>
    <row r="6390" spans="1:10" x14ac:dyDescent="0.25">
      <c r="A6390" s="487">
        <v>87834</v>
      </c>
      <c r="B6390" s="6" t="s">
        <v>3956</v>
      </c>
      <c r="C6390" s="6" t="s">
        <v>87</v>
      </c>
      <c r="D6390" s="6" t="s">
        <v>108</v>
      </c>
      <c r="E6390" s="487">
        <v>182.5</v>
      </c>
      <c r="F6390" s="487">
        <v>18.66</v>
      </c>
      <c r="G6390" s="487">
        <v>163.65</v>
      </c>
      <c r="H6390" s="487">
        <v>0.12</v>
      </c>
      <c r="I6390" s="487">
        <v>0</v>
      </c>
      <c r="J6390" s="487">
        <v>7.0000000000000007E-2</v>
      </c>
    </row>
    <row r="6391" spans="1:10" x14ac:dyDescent="0.25">
      <c r="A6391" s="487">
        <v>87835</v>
      </c>
      <c r="B6391" s="6" t="s">
        <v>3957</v>
      </c>
      <c r="C6391" s="6" t="s">
        <v>87</v>
      </c>
      <c r="D6391" s="6" t="s">
        <v>108</v>
      </c>
      <c r="E6391" s="487">
        <v>126.54</v>
      </c>
      <c r="F6391" s="487">
        <v>15.14</v>
      </c>
      <c r="G6391" s="487">
        <v>111.28</v>
      </c>
      <c r="H6391" s="487">
        <v>7.0000000000000007E-2</v>
      </c>
      <c r="I6391" s="487">
        <v>0</v>
      </c>
      <c r="J6391" s="487">
        <v>0.05</v>
      </c>
    </row>
    <row r="6392" spans="1:10" x14ac:dyDescent="0.25">
      <c r="A6392" s="487">
        <v>87836</v>
      </c>
      <c r="B6392" s="6" t="s">
        <v>3958</v>
      </c>
      <c r="C6392" s="6" t="s">
        <v>87</v>
      </c>
      <c r="D6392" s="6" t="s">
        <v>108</v>
      </c>
      <c r="E6392" s="487">
        <v>174.6</v>
      </c>
      <c r="F6392" s="487">
        <v>13.05</v>
      </c>
      <c r="G6392" s="487">
        <v>160.11000000000001</v>
      </c>
      <c r="H6392" s="487">
        <v>1.42</v>
      </c>
      <c r="I6392" s="487">
        <v>0</v>
      </c>
      <c r="J6392" s="487">
        <v>0.02</v>
      </c>
    </row>
    <row r="6393" spans="1:10" x14ac:dyDescent="0.25">
      <c r="A6393" s="487">
        <v>87837</v>
      </c>
      <c r="B6393" s="6" t="s">
        <v>3959</v>
      </c>
      <c r="C6393" s="6" t="s">
        <v>87</v>
      </c>
      <c r="D6393" s="6" t="s">
        <v>108</v>
      </c>
      <c r="E6393" s="487">
        <v>119.45</v>
      </c>
      <c r="F6393" s="487">
        <v>9.91</v>
      </c>
      <c r="G6393" s="487">
        <v>108.55</v>
      </c>
      <c r="H6393" s="487">
        <v>0.98</v>
      </c>
      <c r="I6393" s="487">
        <v>0</v>
      </c>
      <c r="J6393" s="487">
        <v>0.01</v>
      </c>
    </row>
    <row r="6394" spans="1:10" x14ac:dyDescent="0.25">
      <c r="A6394" s="487">
        <v>87838</v>
      </c>
      <c r="B6394" s="6" t="s">
        <v>3960</v>
      </c>
      <c r="C6394" s="6" t="s">
        <v>87</v>
      </c>
      <c r="D6394" s="6" t="s">
        <v>108</v>
      </c>
      <c r="E6394" s="487">
        <v>190.23</v>
      </c>
      <c r="F6394" s="487">
        <v>22.83</v>
      </c>
      <c r="G6394" s="487">
        <v>167.21</v>
      </c>
      <c r="H6394" s="487">
        <v>0.12</v>
      </c>
      <c r="I6394" s="487">
        <v>0</v>
      </c>
      <c r="J6394" s="487">
        <v>7.0000000000000007E-2</v>
      </c>
    </row>
    <row r="6395" spans="1:10" x14ac:dyDescent="0.25">
      <c r="A6395" s="487">
        <v>87839</v>
      </c>
      <c r="B6395" s="6" t="s">
        <v>3961</v>
      </c>
      <c r="C6395" s="6" t="s">
        <v>87</v>
      </c>
      <c r="D6395" s="6" t="s">
        <v>108</v>
      </c>
      <c r="E6395" s="487">
        <v>132.41999999999999</v>
      </c>
      <c r="F6395" s="487">
        <v>19.34</v>
      </c>
      <c r="G6395" s="487">
        <v>112.96</v>
      </c>
      <c r="H6395" s="487">
        <v>7.0000000000000007E-2</v>
      </c>
      <c r="I6395" s="487">
        <v>0</v>
      </c>
      <c r="J6395" s="487">
        <v>0.05</v>
      </c>
    </row>
    <row r="6396" spans="1:10" x14ac:dyDescent="0.25">
      <c r="A6396" s="487">
        <v>87840</v>
      </c>
      <c r="B6396" s="6" t="s">
        <v>3962</v>
      </c>
      <c r="C6396" s="6" t="s">
        <v>87</v>
      </c>
      <c r="D6396" s="6" t="s">
        <v>108</v>
      </c>
      <c r="E6396" s="487">
        <v>180.32</v>
      </c>
      <c r="F6396" s="487">
        <v>15.69</v>
      </c>
      <c r="G6396" s="487">
        <v>163.19</v>
      </c>
      <c r="H6396" s="487">
        <v>1.42</v>
      </c>
      <c r="I6396" s="487">
        <v>0</v>
      </c>
      <c r="J6396" s="487">
        <v>0.02</v>
      </c>
    </row>
    <row r="6397" spans="1:10" x14ac:dyDescent="0.25">
      <c r="A6397" s="487">
        <v>87841</v>
      </c>
      <c r="B6397" s="6" t="s">
        <v>3963</v>
      </c>
      <c r="C6397" s="6" t="s">
        <v>87</v>
      </c>
      <c r="D6397" s="6" t="s">
        <v>108</v>
      </c>
      <c r="E6397" s="487">
        <v>123.28</v>
      </c>
      <c r="F6397" s="487">
        <v>12.56</v>
      </c>
      <c r="G6397" s="487">
        <v>109.73</v>
      </c>
      <c r="H6397" s="487">
        <v>0.98</v>
      </c>
      <c r="I6397" s="487">
        <v>0</v>
      </c>
      <c r="J6397" s="487">
        <v>0.01</v>
      </c>
    </row>
    <row r="6398" spans="1:10" x14ac:dyDescent="0.25">
      <c r="A6398" s="487">
        <v>87842</v>
      </c>
      <c r="B6398" s="6" t="s">
        <v>3964</v>
      </c>
      <c r="C6398" s="6" t="s">
        <v>87</v>
      </c>
      <c r="D6398" s="6" t="s">
        <v>108</v>
      </c>
      <c r="E6398" s="487">
        <v>193.36</v>
      </c>
      <c r="F6398" s="487">
        <v>33.68</v>
      </c>
      <c r="G6398" s="487">
        <v>159.49</v>
      </c>
      <c r="H6398" s="487">
        <v>0.12</v>
      </c>
      <c r="I6398" s="487">
        <v>0</v>
      </c>
      <c r="J6398" s="487">
        <v>7.0000000000000007E-2</v>
      </c>
    </row>
    <row r="6399" spans="1:10" x14ac:dyDescent="0.25">
      <c r="A6399" s="487">
        <v>87843</v>
      </c>
      <c r="B6399" s="6" t="s">
        <v>3965</v>
      </c>
      <c r="C6399" s="6" t="s">
        <v>87</v>
      </c>
      <c r="D6399" s="6" t="s">
        <v>108</v>
      </c>
      <c r="E6399" s="487">
        <v>143.41999999999999</v>
      </c>
      <c r="F6399" s="487">
        <v>30.16</v>
      </c>
      <c r="G6399" s="487">
        <v>113.14</v>
      </c>
      <c r="H6399" s="487">
        <v>7.0000000000000007E-2</v>
      </c>
      <c r="I6399" s="487">
        <v>0</v>
      </c>
      <c r="J6399" s="487">
        <v>0.05</v>
      </c>
    </row>
    <row r="6400" spans="1:10" x14ac:dyDescent="0.25">
      <c r="A6400" s="487">
        <v>87844</v>
      </c>
      <c r="B6400" s="6" t="s">
        <v>3966</v>
      </c>
      <c r="C6400" s="6" t="s">
        <v>87</v>
      </c>
      <c r="D6400" s="6" t="s">
        <v>108</v>
      </c>
      <c r="E6400" s="487">
        <v>178.1</v>
      </c>
      <c r="F6400" s="487">
        <v>22.49</v>
      </c>
      <c r="G6400" s="487">
        <v>154.16999999999999</v>
      </c>
      <c r="H6400" s="487">
        <v>1.42</v>
      </c>
      <c r="I6400" s="487">
        <v>0</v>
      </c>
      <c r="J6400" s="487">
        <v>0.02</v>
      </c>
    </row>
    <row r="6401" spans="1:10" x14ac:dyDescent="0.25">
      <c r="A6401" s="487">
        <v>87845</v>
      </c>
      <c r="B6401" s="6" t="s">
        <v>3967</v>
      </c>
      <c r="C6401" s="6" t="s">
        <v>87</v>
      </c>
      <c r="D6401" s="6" t="s">
        <v>108</v>
      </c>
      <c r="E6401" s="487">
        <v>129</v>
      </c>
      <c r="F6401" s="487">
        <v>19.38</v>
      </c>
      <c r="G6401" s="487">
        <v>108.63</v>
      </c>
      <c r="H6401" s="487">
        <v>0.98</v>
      </c>
      <c r="I6401" s="487">
        <v>0</v>
      </c>
      <c r="J6401" s="487">
        <v>0.01</v>
      </c>
    </row>
    <row r="6402" spans="1:10" x14ac:dyDescent="0.25">
      <c r="A6402" s="487">
        <v>87846</v>
      </c>
      <c r="B6402" s="6" t="s">
        <v>3968</v>
      </c>
      <c r="C6402" s="6" t="s">
        <v>87</v>
      </c>
      <c r="D6402" s="6" t="s">
        <v>108</v>
      </c>
      <c r="E6402" s="487">
        <v>198.17</v>
      </c>
      <c r="F6402" s="487">
        <v>22.78</v>
      </c>
      <c r="G6402" s="487">
        <v>175.19</v>
      </c>
      <c r="H6402" s="487">
        <v>0.12</v>
      </c>
      <c r="I6402" s="487">
        <v>0</v>
      </c>
      <c r="J6402" s="487">
        <v>0.08</v>
      </c>
    </row>
    <row r="6403" spans="1:10" x14ac:dyDescent="0.25">
      <c r="A6403" s="487">
        <v>87847</v>
      </c>
      <c r="B6403" s="6" t="s">
        <v>3969</v>
      </c>
      <c r="C6403" s="6" t="s">
        <v>87</v>
      </c>
      <c r="D6403" s="6" t="s">
        <v>108</v>
      </c>
      <c r="E6403" s="487">
        <v>142.22999999999999</v>
      </c>
      <c r="F6403" s="487">
        <v>19.27</v>
      </c>
      <c r="G6403" s="487">
        <v>122.83</v>
      </c>
      <c r="H6403" s="487">
        <v>0.08</v>
      </c>
      <c r="I6403" s="487">
        <v>0</v>
      </c>
      <c r="J6403" s="487">
        <v>0.05</v>
      </c>
    </row>
    <row r="6404" spans="1:10" x14ac:dyDescent="0.25">
      <c r="A6404" s="487">
        <v>87848</v>
      </c>
      <c r="B6404" s="6" t="s">
        <v>3970</v>
      </c>
      <c r="C6404" s="6" t="s">
        <v>87</v>
      </c>
      <c r="D6404" s="6" t="s">
        <v>108</v>
      </c>
      <c r="E6404" s="487">
        <v>188.81</v>
      </c>
      <c r="F6404" s="487">
        <v>15.88</v>
      </c>
      <c r="G6404" s="487">
        <v>171.38</v>
      </c>
      <c r="H6404" s="487">
        <v>1.53</v>
      </c>
      <c r="I6404" s="487">
        <v>0</v>
      </c>
      <c r="J6404" s="487">
        <v>0.02</v>
      </c>
    </row>
    <row r="6405" spans="1:10" x14ac:dyDescent="0.25">
      <c r="A6405" s="487">
        <v>87849</v>
      </c>
      <c r="B6405" s="6" t="s">
        <v>3971</v>
      </c>
      <c r="C6405" s="6" t="s">
        <v>87</v>
      </c>
      <c r="D6405" s="6" t="s">
        <v>108</v>
      </c>
      <c r="E6405" s="487">
        <v>133.66</v>
      </c>
      <c r="F6405" s="487">
        <v>12.75</v>
      </c>
      <c r="G6405" s="487">
        <v>119.82</v>
      </c>
      <c r="H6405" s="487">
        <v>1.08</v>
      </c>
      <c r="I6405" s="487">
        <v>0</v>
      </c>
      <c r="J6405" s="487">
        <v>0.01</v>
      </c>
    </row>
    <row r="6406" spans="1:10" x14ac:dyDescent="0.25">
      <c r="A6406" s="487">
        <v>87850</v>
      </c>
      <c r="B6406" s="6" t="s">
        <v>3972</v>
      </c>
      <c r="C6406" s="6" t="s">
        <v>87</v>
      </c>
      <c r="D6406" s="6" t="s">
        <v>108</v>
      </c>
      <c r="E6406" s="487">
        <v>205.93</v>
      </c>
      <c r="F6406" s="487">
        <v>26.97</v>
      </c>
      <c r="G6406" s="487">
        <v>178.76</v>
      </c>
      <c r="H6406" s="487">
        <v>0.12</v>
      </c>
      <c r="I6406" s="487">
        <v>0</v>
      </c>
      <c r="J6406" s="487">
        <v>0.08</v>
      </c>
    </row>
    <row r="6407" spans="1:10" x14ac:dyDescent="0.25">
      <c r="A6407" s="487">
        <v>87851</v>
      </c>
      <c r="B6407" s="6" t="s">
        <v>3973</v>
      </c>
      <c r="C6407" s="6" t="s">
        <v>87</v>
      </c>
      <c r="D6407" s="6" t="s">
        <v>108</v>
      </c>
      <c r="E6407" s="487">
        <v>148.12</v>
      </c>
      <c r="F6407" s="487">
        <v>23.49</v>
      </c>
      <c r="G6407" s="487">
        <v>124.5</v>
      </c>
      <c r="H6407" s="487">
        <v>0.08</v>
      </c>
      <c r="I6407" s="487">
        <v>0</v>
      </c>
      <c r="J6407" s="487">
        <v>0.05</v>
      </c>
    </row>
    <row r="6408" spans="1:10" x14ac:dyDescent="0.25">
      <c r="A6408" s="487">
        <v>87852</v>
      </c>
      <c r="B6408" s="6" t="s">
        <v>3974</v>
      </c>
      <c r="C6408" s="6" t="s">
        <v>87</v>
      </c>
      <c r="D6408" s="6" t="s">
        <v>108</v>
      </c>
      <c r="E6408" s="487">
        <v>194.5</v>
      </c>
      <c r="F6408" s="487">
        <v>18.510000000000002</v>
      </c>
      <c r="G6408" s="487">
        <v>174.44</v>
      </c>
      <c r="H6408" s="487">
        <v>1.53</v>
      </c>
      <c r="I6408" s="487">
        <v>0</v>
      </c>
      <c r="J6408" s="487">
        <v>0.02</v>
      </c>
    </row>
    <row r="6409" spans="1:10" x14ac:dyDescent="0.25">
      <c r="A6409" s="487">
        <v>87853</v>
      </c>
      <c r="B6409" s="6" t="s">
        <v>3975</v>
      </c>
      <c r="C6409" s="6" t="s">
        <v>87</v>
      </c>
      <c r="D6409" s="6" t="s">
        <v>108</v>
      </c>
      <c r="E6409" s="487">
        <v>137.47</v>
      </c>
      <c r="F6409" s="487">
        <v>15.38</v>
      </c>
      <c r="G6409" s="487">
        <v>121</v>
      </c>
      <c r="H6409" s="487">
        <v>1.08</v>
      </c>
      <c r="I6409" s="487">
        <v>0</v>
      </c>
      <c r="J6409" s="487">
        <v>0.01</v>
      </c>
    </row>
    <row r="6410" spans="1:10" x14ac:dyDescent="0.25">
      <c r="A6410" s="487">
        <v>87854</v>
      </c>
      <c r="B6410" s="6" t="s">
        <v>3976</v>
      </c>
      <c r="C6410" s="6" t="s">
        <v>87</v>
      </c>
      <c r="D6410" s="6" t="s">
        <v>108</v>
      </c>
      <c r="E6410" s="487">
        <v>209.04</v>
      </c>
      <c r="F6410" s="487">
        <v>37.799999999999997</v>
      </c>
      <c r="G6410" s="487">
        <v>171.04</v>
      </c>
      <c r="H6410" s="487">
        <v>0.12</v>
      </c>
      <c r="I6410" s="487">
        <v>0</v>
      </c>
      <c r="J6410" s="487">
        <v>0.08</v>
      </c>
    </row>
    <row r="6411" spans="1:10" x14ac:dyDescent="0.25">
      <c r="A6411" s="487">
        <v>87855</v>
      </c>
      <c r="B6411" s="6" t="s">
        <v>3977</v>
      </c>
      <c r="C6411" s="6" t="s">
        <v>87</v>
      </c>
      <c r="D6411" s="6" t="s">
        <v>108</v>
      </c>
      <c r="E6411" s="487">
        <v>159.13</v>
      </c>
      <c r="F6411" s="487">
        <v>34.32</v>
      </c>
      <c r="G6411" s="487">
        <v>124.68</v>
      </c>
      <c r="H6411" s="487">
        <v>0.08</v>
      </c>
      <c r="I6411" s="487">
        <v>0</v>
      </c>
      <c r="J6411" s="487">
        <v>0.05</v>
      </c>
    </row>
    <row r="6412" spans="1:10" x14ac:dyDescent="0.25">
      <c r="A6412" s="487">
        <v>87856</v>
      </c>
      <c r="B6412" s="6" t="s">
        <v>3978</v>
      </c>
      <c r="C6412" s="6" t="s">
        <v>87</v>
      </c>
      <c r="D6412" s="6" t="s">
        <v>108</v>
      </c>
      <c r="E6412" s="487">
        <v>192.31</v>
      </c>
      <c r="F6412" s="487">
        <v>25.32</v>
      </c>
      <c r="G6412" s="487">
        <v>165.44</v>
      </c>
      <c r="H6412" s="487">
        <v>1.53</v>
      </c>
      <c r="I6412" s="487">
        <v>0</v>
      </c>
      <c r="J6412" s="487">
        <v>0.02</v>
      </c>
    </row>
    <row r="6413" spans="1:10" x14ac:dyDescent="0.25">
      <c r="A6413" s="487">
        <v>87857</v>
      </c>
      <c r="B6413" s="6" t="s">
        <v>3979</v>
      </c>
      <c r="C6413" s="6" t="s">
        <v>87</v>
      </c>
      <c r="D6413" s="6" t="s">
        <v>108</v>
      </c>
      <c r="E6413" s="487">
        <v>143.18</v>
      </c>
      <c r="F6413" s="487">
        <v>22.2</v>
      </c>
      <c r="G6413" s="487">
        <v>119.89</v>
      </c>
      <c r="H6413" s="487">
        <v>1.08</v>
      </c>
      <c r="I6413" s="487">
        <v>0</v>
      </c>
      <c r="J6413" s="487">
        <v>0.01</v>
      </c>
    </row>
    <row r="6414" spans="1:10" x14ac:dyDescent="0.25">
      <c r="A6414" s="487">
        <v>87858</v>
      </c>
      <c r="B6414" s="6" t="s">
        <v>3980</v>
      </c>
      <c r="C6414" s="6" t="s">
        <v>87</v>
      </c>
      <c r="D6414" s="6" t="s">
        <v>108</v>
      </c>
      <c r="E6414" s="487">
        <v>137.51</v>
      </c>
      <c r="F6414" s="487">
        <v>24.69</v>
      </c>
      <c r="G6414" s="487">
        <v>112.7</v>
      </c>
      <c r="H6414" s="487">
        <v>7.0000000000000007E-2</v>
      </c>
      <c r="I6414" s="487">
        <v>0</v>
      </c>
      <c r="J6414" s="487">
        <v>0.05</v>
      </c>
    </row>
    <row r="6415" spans="1:10" x14ac:dyDescent="0.25">
      <c r="A6415" s="487">
        <v>87859</v>
      </c>
      <c r="B6415" s="6" t="s">
        <v>3981</v>
      </c>
      <c r="C6415" s="6" t="s">
        <v>87</v>
      </c>
      <c r="D6415" s="6" t="s">
        <v>108</v>
      </c>
      <c r="E6415" s="487">
        <v>159.53</v>
      </c>
      <c r="F6415" s="487">
        <v>33.76</v>
      </c>
      <c r="G6415" s="487">
        <v>125.64</v>
      </c>
      <c r="H6415" s="487">
        <v>0.08</v>
      </c>
      <c r="I6415" s="487">
        <v>0</v>
      </c>
      <c r="J6415" s="487">
        <v>0.05</v>
      </c>
    </row>
    <row r="6416" spans="1:10" x14ac:dyDescent="0.25">
      <c r="A6416" s="487">
        <v>89048</v>
      </c>
      <c r="B6416" s="6" t="s">
        <v>3982</v>
      </c>
      <c r="C6416" s="6" t="s">
        <v>87</v>
      </c>
      <c r="D6416" s="6" t="s">
        <v>108</v>
      </c>
      <c r="E6416" s="487">
        <v>37.31</v>
      </c>
      <c r="F6416" s="487">
        <v>17.399999999999999</v>
      </c>
      <c r="G6416" s="487">
        <v>19.87</v>
      </c>
      <c r="H6416" s="487">
        <v>0.02</v>
      </c>
      <c r="I6416" s="487">
        <v>0</v>
      </c>
      <c r="J6416" s="487">
        <v>0.02</v>
      </c>
    </row>
    <row r="6417" spans="1:10" x14ac:dyDescent="0.25">
      <c r="A6417" s="487">
        <v>89049</v>
      </c>
      <c r="B6417" s="6" t="s">
        <v>3983</v>
      </c>
      <c r="C6417" s="6" t="s">
        <v>87</v>
      </c>
      <c r="D6417" s="6" t="s">
        <v>108</v>
      </c>
      <c r="E6417" s="487">
        <v>24.79</v>
      </c>
      <c r="F6417" s="487">
        <v>12.49</v>
      </c>
      <c r="G6417" s="487">
        <v>12.3</v>
      </c>
      <c r="H6417" s="487">
        <v>0</v>
      </c>
      <c r="I6417" s="487">
        <v>0</v>
      </c>
      <c r="J6417" s="487">
        <v>0</v>
      </c>
    </row>
    <row r="6418" spans="1:10" x14ac:dyDescent="0.25">
      <c r="A6418" s="487">
        <v>89173</v>
      </c>
      <c r="B6418" s="6" t="s">
        <v>3984</v>
      </c>
      <c r="C6418" s="6" t="s">
        <v>87</v>
      </c>
      <c r="D6418" s="6" t="s">
        <v>108</v>
      </c>
      <c r="E6418" s="487">
        <v>36.700000000000003</v>
      </c>
      <c r="F6418" s="487">
        <v>16.89</v>
      </c>
      <c r="G6418" s="487">
        <v>19.77</v>
      </c>
      <c r="H6418" s="487">
        <v>0.02</v>
      </c>
      <c r="I6418" s="487">
        <v>0</v>
      </c>
      <c r="J6418" s="487">
        <v>0.02</v>
      </c>
    </row>
    <row r="6419" spans="1:10" x14ac:dyDescent="0.25">
      <c r="A6419" s="487">
        <v>90406</v>
      </c>
      <c r="B6419" s="6" t="s">
        <v>3985</v>
      </c>
      <c r="C6419" s="6" t="s">
        <v>87</v>
      </c>
      <c r="D6419" s="6" t="s">
        <v>108</v>
      </c>
      <c r="E6419" s="487">
        <v>47.63</v>
      </c>
      <c r="F6419" s="487">
        <v>25.37</v>
      </c>
      <c r="G6419" s="487">
        <v>22.17</v>
      </c>
      <c r="H6419" s="487">
        <v>0.05</v>
      </c>
      <c r="I6419" s="487">
        <v>0</v>
      </c>
      <c r="J6419" s="487">
        <v>0.04</v>
      </c>
    </row>
    <row r="6420" spans="1:10" x14ac:dyDescent="0.25">
      <c r="A6420" s="487">
        <v>90407</v>
      </c>
      <c r="B6420" s="6" t="s">
        <v>3986</v>
      </c>
      <c r="C6420" s="6" t="s">
        <v>87</v>
      </c>
      <c r="D6420" s="6" t="s">
        <v>108</v>
      </c>
      <c r="E6420" s="487">
        <v>51.89</v>
      </c>
      <c r="F6420" s="487">
        <v>28.51</v>
      </c>
      <c r="G6420" s="487">
        <v>23.38</v>
      </c>
      <c r="H6420" s="487">
        <v>0</v>
      </c>
      <c r="I6420" s="487">
        <v>0</v>
      </c>
      <c r="J6420" s="487">
        <v>0</v>
      </c>
    </row>
    <row r="6421" spans="1:10" x14ac:dyDescent="0.25">
      <c r="A6421" s="487">
        <v>90408</v>
      </c>
      <c r="B6421" s="6" t="s">
        <v>3987</v>
      </c>
      <c r="C6421" s="6" t="s">
        <v>87</v>
      </c>
      <c r="D6421" s="6" t="s">
        <v>108</v>
      </c>
      <c r="E6421" s="487">
        <v>34.39</v>
      </c>
      <c r="F6421" s="487">
        <v>20.23</v>
      </c>
      <c r="G6421" s="487">
        <v>14.12</v>
      </c>
      <c r="H6421" s="487">
        <v>0.02</v>
      </c>
      <c r="I6421" s="487">
        <v>0</v>
      </c>
      <c r="J6421" s="487">
        <v>0.02</v>
      </c>
    </row>
    <row r="6422" spans="1:10" x14ac:dyDescent="0.25">
      <c r="A6422" s="487">
        <v>90409</v>
      </c>
      <c r="B6422" s="6" t="s">
        <v>3988</v>
      </c>
      <c r="C6422" s="6" t="s">
        <v>87</v>
      </c>
      <c r="D6422" s="6" t="s">
        <v>108</v>
      </c>
      <c r="E6422" s="487">
        <v>36.799999999999997</v>
      </c>
      <c r="F6422" s="487">
        <v>21.99</v>
      </c>
      <c r="G6422" s="487">
        <v>14.81</v>
      </c>
      <c r="H6422" s="487">
        <v>0</v>
      </c>
      <c r="I6422" s="487">
        <v>0</v>
      </c>
      <c r="J6422" s="487">
        <v>0</v>
      </c>
    </row>
    <row r="6423" spans="1:10" x14ac:dyDescent="0.25">
      <c r="A6423" s="487">
        <v>104203</v>
      </c>
      <c r="B6423" s="6" t="s">
        <v>11635</v>
      </c>
      <c r="C6423" s="6" t="s">
        <v>87</v>
      </c>
      <c r="D6423" s="6" t="s">
        <v>437</v>
      </c>
      <c r="E6423" s="487">
        <v>56.26</v>
      </c>
      <c r="F6423" s="487">
        <v>26.55</v>
      </c>
      <c r="G6423" s="487">
        <v>23.83</v>
      </c>
      <c r="H6423" s="487">
        <v>5.85</v>
      </c>
      <c r="I6423" s="487">
        <v>0</v>
      </c>
      <c r="J6423" s="487">
        <v>0.03</v>
      </c>
    </row>
    <row r="6424" spans="1:10" x14ac:dyDescent="0.25">
      <c r="A6424" s="487">
        <v>104204</v>
      </c>
      <c r="B6424" s="6" t="s">
        <v>11636</v>
      </c>
      <c r="C6424" s="6" t="s">
        <v>87</v>
      </c>
      <c r="D6424" s="6" t="s">
        <v>437</v>
      </c>
      <c r="E6424" s="487">
        <v>72.64</v>
      </c>
      <c r="F6424" s="487">
        <v>34.21</v>
      </c>
      <c r="G6424" s="487">
        <v>30.79</v>
      </c>
      <c r="H6424" s="487">
        <v>7.6</v>
      </c>
      <c r="I6424" s="487">
        <v>0</v>
      </c>
      <c r="J6424" s="487">
        <v>0.04</v>
      </c>
    </row>
    <row r="6425" spans="1:10" x14ac:dyDescent="0.25">
      <c r="A6425" s="487">
        <v>104205</v>
      </c>
      <c r="B6425" s="6" t="s">
        <v>11637</v>
      </c>
      <c r="C6425" s="6" t="s">
        <v>87</v>
      </c>
      <c r="D6425" s="6" t="s">
        <v>437</v>
      </c>
      <c r="E6425" s="487">
        <v>79.069999999999993</v>
      </c>
      <c r="F6425" s="487">
        <v>35.28</v>
      </c>
      <c r="G6425" s="487">
        <v>35.880000000000003</v>
      </c>
      <c r="H6425" s="487">
        <v>7.86</v>
      </c>
      <c r="I6425" s="487">
        <v>0</v>
      </c>
      <c r="J6425" s="487">
        <v>0.05</v>
      </c>
    </row>
    <row r="6426" spans="1:10" x14ac:dyDescent="0.25">
      <c r="A6426" s="487">
        <v>104206</v>
      </c>
      <c r="B6426" s="6" t="s">
        <v>11638</v>
      </c>
      <c r="C6426" s="6" t="s">
        <v>87</v>
      </c>
      <c r="D6426" s="6" t="s">
        <v>437</v>
      </c>
      <c r="E6426" s="487">
        <v>87.34</v>
      </c>
      <c r="F6426" s="487">
        <v>39.18</v>
      </c>
      <c r="G6426" s="487">
        <v>39.36</v>
      </c>
      <c r="H6426" s="487">
        <v>8.74</v>
      </c>
      <c r="I6426" s="487">
        <v>0</v>
      </c>
      <c r="J6426" s="487">
        <v>0.06</v>
      </c>
    </row>
    <row r="6427" spans="1:10" x14ac:dyDescent="0.25">
      <c r="A6427" s="487">
        <v>104207</v>
      </c>
      <c r="B6427" s="6" t="s">
        <v>11639</v>
      </c>
      <c r="C6427" s="6" t="s">
        <v>87</v>
      </c>
      <c r="D6427" s="6" t="s">
        <v>437</v>
      </c>
      <c r="E6427" s="487">
        <v>41.48</v>
      </c>
      <c r="F6427" s="487">
        <v>17.07</v>
      </c>
      <c r="G6427" s="487">
        <v>20.62</v>
      </c>
      <c r="H6427" s="487">
        <v>3.76</v>
      </c>
      <c r="I6427" s="487">
        <v>0</v>
      </c>
      <c r="J6427" s="487">
        <v>0.03</v>
      </c>
    </row>
    <row r="6428" spans="1:10" x14ac:dyDescent="0.25">
      <c r="A6428" s="487">
        <v>104208</v>
      </c>
      <c r="B6428" s="6" t="s">
        <v>11640</v>
      </c>
      <c r="C6428" s="6" t="s">
        <v>87</v>
      </c>
      <c r="D6428" s="6" t="s">
        <v>437</v>
      </c>
      <c r="E6428" s="487">
        <v>57.42</v>
      </c>
      <c r="F6428" s="487">
        <v>24.61</v>
      </c>
      <c r="G6428" s="487">
        <v>27.27</v>
      </c>
      <c r="H6428" s="487">
        <v>5.5</v>
      </c>
      <c r="I6428" s="487">
        <v>0</v>
      </c>
      <c r="J6428" s="487">
        <v>0.04</v>
      </c>
    </row>
    <row r="6429" spans="1:10" x14ac:dyDescent="0.25">
      <c r="A6429" s="487">
        <v>104209</v>
      </c>
      <c r="B6429" s="6" t="s">
        <v>11641</v>
      </c>
      <c r="C6429" s="6" t="s">
        <v>87</v>
      </c>
      <c r="D6429" s="6" t="s">
        <v>437</v>
      </c>
      <c r="E6429" s="487">
        <v>63.48</v>
      </c>
      <c r="F6429" s="487">
        <v>25.62</v>
      </c>
      <c r="G6429" s="487">
        <v>32.04</v>
      </c>
      <c r="H6429" s="487">
        <v>5.77</v>
      </c>
      <c r="I6429" s="487">
        <v>0</v>
      </c>
      <c r="J6429" s="487">
        <v>0.05</v>
      </c>
    </row>
    <row r="6430" spans="1:10" x14ac:dyDescent="0.25">
      <c r="A6430" s="487">
        <v>104210</v>
      </c>
      <c r="B6430" s="6" t="s">
        <v>11642</v>
      </c>
      <c r="C6430" s="6" t="s">
        <v>87</v>
      </c>
      <c r="D6430" s="6" t="s">
        <v>437</v>
      </c>
      <c r="E6430" s="487">
        <v>65.7</v>
      </c>
      <c r="F6430" s="487">
        <v>25.59</v>
      </c>
      <c r="G6430" s="487">
        <v>34.26</v>
      </c>
      <c r="H6430" s="487">
        <v>5.79</v>
      </c>
      <c r="I6430" s="487">
        <v>0</v>
      </c>
      <c r="J6430" s="487">
        <v>0.06</v>
      </c>
    </row>
    <row r="6431" spans="1:10" x14ac:dyDescent="0.25">
      <c r="A6431" s="487">
        <v>104211</v>
      </c>
      <c r="B6431" s="6" t="s">
        <v>11643</v>
      </c>
      <c r="C6431" s="6" t="s">
        <v>87</v>
      </c>
      <c r="D6431" s="6" t="s">
        <v>437</v>
      </c>
      <c r="E6431" s="487">
        <v>80.55</v>
      </c>
      <c r="F6431" s="487">
        <v>44.82</v>
      </c>
      <c r="G6431" s="487">
        <v>25.74</v>
      </c>
      <c r="H6431" s="487">
        <v>9.9600000000000009</v>
      </c>
      <c r="I6431" s="487">
        <v>0</v>
      </c>
      <c r="J6431" s="487">
        <v>0.03</v>
      </c>
    </row>
    <row r="6432" spans="1:10" x14ac:dyDescent="0.25">
      <c r="A6432" s="487">
        <v>104212</v>
      </c>
      <c r="B6432" s="6" t="s">
        <v>11644</v>
      </c>
      <c r="C6432" s="6" t="s">
        <v>87</v>
      </c>
      <c r="D6432" s="6" t="s">
        <v>437</v>
      </c>
      <c r="E6432" s="487">
        <v>96.55</v>
      </c>
      <c r="F6432" s="487">
        <v>52.4</v>
      </c>
      <c r="G6432" s="487">
        <v>32.4</v>
      </c>
      <c r="H6432" s="487">
        <v>11.71</v>
      </c>
      <c r="I6432" s="487">
        <v>0</v>
      </c>
      <c r="J6432" s="487">
        <v>0.04</v>
      </c>
    </row>
    <row r="6433" spans="1:10" x14ac:dyDescent="0.25">
      <c r="A6433" s="487">
        <v>104213</v>
      </c>
      <c r="B6433" s="6" t="s">
        <v>11645</v>
      </c>
      <c r="C6433" s="6" t="s">
        <v>87</v>
      </c>
      <c r="D6433" s="6" t="s">
        <v>437</v>
      </c>
      <c r="E6433" s="487">
        <v>102.62</v>
      </c>
      <c r="F6433" s="487">
        <v>53.41</v>
      </c>
      <c r="G6433" s="487">
        <v>37.18</v>
      </c>
      <c r="H6433" s="487">
        <v>11.98</v>
      </c>
      <c r="I6433" s="487">
        <v>0</v>
      </c>
      <c r="J6433" s="487">
        <v>0.05</v>
      </c>
    </row>
    <row r="6434" spans="1:10" x14ac:dyDescent="0.25">
      <c r="A6434" s="487">
        <v>104214</v>
      </c>
      <c r="B6434" s="6" t="s">
        <v>11646</v>
      </c>
      <c r="C6434" s="6" t="s">
        <v>87</v>
      </c>
      <c r="D6434" s="6" t="s">
        <v>437</v>
      </c>
      <c r="E6434" s="487">
        <v>122.65</v>
      </c>
      <c r="F6434" s="487">
        <v>65.14</v>
      </c>
      <c r="G6434" s="487">
        <v>42.81</v>
      </c>
      <c r="H6434" s="487">
        <v>14.64</v>
      </c>
      <c r="I6434" s="487">
        <v>0</v>
      </c>
      <c r="J6434" s="487">
        <v>0.06</v>
      </c>
    </row>
    <row r="6435" spans="1:10" x14ac:dyDescent="0.25">
      <c r="A6435" s="487">
        <v>104215</v>
      </c>
      <c r="B6435" s="6" t="s">
        <v>11647</v>
      </c>
      <c r="C6435" s="6" t="s">
        <v>87</v>
      </c>
      <c r="D6435" s="6" t="s">
        <v>437</v>
      </c>
      <c r="E6435" s="487">
        <v>74.89</v>
      </c>
      <c r="F6435" s="487">
        <v>39.369999999999997</v>
      </c>
      <c r="G6435" s="487">
        <v>26.85</v>
      </c>
      <c r="H6435" s="487">
        <v>8.6300000000000008</v>
      </c>
      <c r="I6435" s="487">
        <v>0</v>
      </c>
      <c r="J6435" s="487">
        <v>0.04</v>
      </c>
    </row>
    <row r="6436" spans="1:10" x14ac:dyDescent="0.25">
      <c r="A6436" s="487">
        <v>104216</v>
      </c>
      <c r="B6436" s="6" t="s">
        <v>11648</v>
      </c>
      <c r="C6436" s="6" t="s">
        <v>87</v>
      </c>
      <c r="D6436" s="6" t="s">
        <v>437</v>
      </c>
      <c r="E6436" s="487">
        <v>90.6</v>
      </c>
      <c r="F6436" s="487">
        <v>46.21</v>
      </c>
      <c r="G6436" s="487">
        <v>34.19</v>
      </c>
      <c r="H6436" s="487">
        <v>10.15</v>
      </c>
      <c r="I6436" s="487">
        <v>0</v>
      </c>
      <c r="J6436" s="487">
        <v>0.05</v>
      </c>
    </row>
    <row r="6437" spans="1:10" x14ac:dyDescent="0.25">
      <c r="A6437" s="487">
        <v>104217</v>
      </c>
      <c r="B6437" s="6" t="s">
        <v>11649</v>
      </c>
      <c r="C6437" s="6" t="s">
        <v>87</v>
      </c>
      <c r="D6437" s="6" t="s">
        <v>108</v>
      </c>
      <c r="E6437" s="487">
        <v>48.55</v>
      </c>
      <c r="F6437" s="487">
        <v>25.92</v>
      </c>
      <c r="G6437" s="487">
        <v>22.56</v>
      </c>
      <c r="H6437" s="487">
        <v>0.04</v>
      </c>
      <c r="I6437" s="487">
        <v>0</v>
      </c>
      <c r="J6437" s="487">
        <v>0.03</v>
      </c>
    </row>
    <row r="6438" spans="1:10" x14ac:dyDescent="0.25">
      <c r="A6438" s="487">
        <v>104218</v>
      </c>
      <c r="B6438" s="6" t="s">
        <v>11650</v>
      </c>
      <c r="C6438" s="6" t="s">
        <v>87</v>
      </c>
      <c r="D6438" s="6" t="s">
        <v>108</v>
      </c>
      <c r="E6438" s="487">
        <v>52.11</v>
      </c>
      <c r="F6438" s="487">
        <v>28.55</v>
      </c>
      <c r="G6438" s="487">
        <v>23.56</v>
      </c>
      <c r="H6438" s="487">
        <v>0</v>
      </c>
      <c r="I6438" s="487">
        <v>0</v>
      </c>
      <c r="J6438" s="487">
        <v>0</v>
      </c>
    </row>
    <row r="6439" spans="1:10" x14ac:dyDescent="0.25">
      <c r="A6439" s="487">
        <v>104219</v>
      </c>
      <c r="B6439" s="6" t="s">
        <v>11651</v>
      </c>
      <c r="C6439" s="6" t="s">
        <v>87</v>
      </c>
      <c r="D6439" s="6" t="s">
        <v>108</v>
      </c>
      <c r="E6439" s="487">
        <v>80.239999999999995</v>
      </c>
      <c r="F6439" s="487">
        <v>23.67</v>
      </c>
      <c r="G6439" s="487">
        <v>55.63</v>
      </c>
      <c r="H6439" s="487">
        <v>0.93</v>
      </c>
      <c r="I6439" s="487">
        <v>0</v>
      </c>
      <c r="J6439" s="487">
        <v>0.01</v>
      </c>
    </row>
    <row r="6440" spans="1:10" x14ac:dyDescent="0.25">
      <c r="A6440" s="487">
        <v>104220</v>
      </c>
      <c r="B6440" s="6" t="s">
        <v>11652</v>
      </c>
      <c r="C6440" s="6" t="s">
        <v>87</v>
      </c>
      <c r="D6440" s="6" t="s">
        <v>437</v>
      </c>
      <c r="E6440" s="487">
        <v>52.26</v>
      </c>
      <c r="F6440" s="487">
        <v>23.91</v>
      </c>
      <c r="G6440" s="487">
        <v>23.06</v>
      </c>
      <c r="H6440" s="487">
        <v>5.26</v>
      </c>
      <c r="I6440" s="487">
        <v>0</v>
      </c>
      <c r="J6440" s="487">
        <v>0.03</v>
      </c>
    </row>
    <row r="6441" spans="1:10" x14ac:dyDescent="0.25">
      <c r="A6441" s="487">
        <v>104221</v>
      </c>
      <c r="B6441" s="6" t="s">
        <v>11653</v>
      </c>
      <c r="C6441" s="6" t="s">
        <v>87</v>
      </c>
      <c r="D6441" s="6" t="s">
        <v>108</v>
      </c>
      <c r="E6441" s="487">
        <v>62.49</v>
      </c>
      <c r="F6441" s="487">
        <v>33.36</v>
      </c>
      <c r="G6441" s="487">
        <v>29.02</v>
      </c>
      <c r="H6441" s="487">
        <v>7.0000000000000007E-2</v>
      </c>
      <c r="I6441" s="487">
        <v>0</v>
      </c>
      <c r="J6441" s="487">
        <v>0.04</v>
      </c>
    </row>
    <row r="6442" spans="1:10" x14ac:dyDescent="0.25">
      <c r="A6442" s="487">
        <v>104222</v>
      </c>
      <c r="B6442" s="6" t="s">
        <v>11654</v>
      </c>
      <c r="C6442" s="6" t="s">
        <v>87</v>
      </c>
      <c r="D6442" s="6" t="s">
        <v>108</v>
      </c>
      <c r="E6442" s="487">
        <v>67.25</v>
      </c>
      <c r="F6442" s="487">
        <v>36.869999999999997</v>
      </c>
      <c r="G6442" s="487">
        <v>30.38</v>
      </c>
      <c r="H6442" s="487">
        <v>0</v>
      </c>
      <c r="I6442" s="487">
        <v>0</v>
      </c>
      <c r="J6442" s="487">
        <v>0</v>
      </c>
    </row>
    <row r="6443" spans="1:10" x14ac:dyDescent="0.25">
      <c r="A6443" s="487">
        <v>104223</v>
      </c>
      <c r="B6443" s="6" t="s">
        <v>11655</v>
      </c>
      <c r="C6443" s="6" t="s">
        <v>87</v>
      </c>
      <c r="D6443" s="6" t="s">
        <v>108</v>
      </c>
      <c r="E6443" s="487">
        <v>105.12</v>
      </c>
      <c r="F6443" s="487">
        <v>30.47</v>
      </c>
      <c r="G6443" s="487">
        <v>73.37</v>
      </c>
      <c r="H6443" s="487">
        <v>1.26</v>
      </c>
      <c r="I6443" s="487">
        <v>0</v>
      </c>
      <c r="J6443" s="487">
        <v>0.02</v>
      </c>
    </row>
    <row r="6444" spans="1:10" x14ac:dyDescent="0.25">
      <c r="A6444" s="487">
        <v>104224</v>
      </c>
      <c r="B6444" s="6" t="s">
        <v>11656</v>
      </c>
      <c r="C6444" s="6" t="s">
        <v>87</v>
      </c>
      <c r="D6444" s="6" t="s">
        <v>437</v>
      </c>
      <c r="E6444" s="487">
        <v>67.44</v>
      </c>
      <c r="F6444" s="487">
        <v>30.78</v>
      </c>
      <c r="G6444" s="487">
        <v>29.78</v>
      </c>
      <c r="H6444" s="487">
        <v>6.84</v>
      </c>
      <c r="I6444" s="487">
        <v>0</v>
      </c>
      <c r="J6444" s="487">
        <v>0.04</v>
      </c>
    </row>
    <row r="6445" spans="1:10" x14ac:dyDescent="0.25">
      <c r="A6445" s="487">
        <v>104225</v>
      </c>
      <c r="B6445" s="6" t="s">
        <v>11657</v>
      </c>
      <c r="C6445" s="6" t="s">
        <v>87</v>
      </c>
      <c r="D6445" s="6" t="s">
        <v>108</v>
      </c>
      <c r="E6445" s="487">
        <v>68.239999999999995</v>
      </c>
      <c r="F6445" s="487">
        <v>34.450000000000003</v>
      </c>
      <c r="G6445" s="487">
        <v>33.659999999999997</v>
      </c>
      <c r="H6445" s="487">
        <v>0.08</v>
      </c>
      <c r="I6445" s="487">
        <v>0</v>
      </c>
      <c r="J6445" s="487">
        <v>0.05</v>
      </c>
    </row>
    <row r="6446" spans="1:10" x14ac:dyDescent="0.25">
      <c r="A6446" s="487">
        <v>104226</v>
      </c>
      <c r="B6446" s="6" t="s">
        <v>11658</v>
      </c>
      <c r="C6446" s="6" t="s">
        <v>87</v>
      </c>
      <c r="D6446" s="6" t="s">
        <v>108</v>
      </c>
      <c r="E6446" s="487">
        <v>74.22</v>
      </c>
      <c r="F6446" s="487">
        <v>38.840000000000003</v>
      </c>
      <c r="G6446" s="487">
        <v>35.380000000000003</v>
      </c>
      <c r="H6446" s="487">
        <v>0</v>
      </c>
      <c r="I6446" s="487">
        <v>0</v>
      </c>
      <c r="J6446" s="487">
        <v>0</v>
      </c>
    </row>
    <row r="6447" spans="1:10" x14ac:dyDescent="0.25">
      <c r="A6447" s="487">
        <v>104227</v>
      </c>
      <c r="B6447" s="6" t="s">
        <v>11659</v>
      </c>
      <c r="C6447" s="6" t="s">
        <v>87</v>
      </c>
      <c r="D6447" s="6" t="s">
        <v>108</v>
      </c>
      <c r="E6447" s="487">
        <v>122.57</v>
      </c>
      <c r="F6447" s="487">
        <v>31.49</v>
      </c>
      <c r="G6447" s="487">
        <v>89.47</v>
      </c>
      <c r="H6447" s="487">
        <v>1.58</v>
      </c>
      <c r="I6447" s="487">
        <v>0</v>
      </c>
      <c r="J6447" s="487">
        <v>0.03</v>
      </c>
    </row>
    <row r="6448" spans="1:10" x14ac:dyDescent="0.25">
      <c r="A6448" s="487">
        <v>104228</v>
      </c>
      <c r="B6448" s="6" t="s">
        <v>11660</v>
      </c>
      <c r="C6448" s="6" t="s">
        <v>87</v>
      </c>
      <c r="D6448" s="6" t="s">
        <v>437</v>
      </c>
      <c r="E6448" s="487">
        <v>73.87</v>
      </c>
      <c r="F6448" s="487">
        <v>31.84</v>
      </c>
      <c r="G6448" s="487">
        <v>34.880000000000003</v>
      </c>
      <c r="H6448" s="487">
        <v>7.1</v>
      </c>
      <c r="I6448" s="487">
        <v>0</v>
      </c>
      <c r="J6448" s="487">
        <v>0.05</v>
      </c>
    </row>
    <row r="6449" spans="1:10" x14ac:dyDescent="0.25">
      <c r="A6449" s="487">
        <v>104229</v>
      </c>
      <c r="B6449" s="6" t="s">
        <v>11661</v>
      </c>
      <c r="C6449" s="6" t="s">
        <v>87</v>
      </c>
      <c r="D6449" s="6" t="s">
        <v>108</v>
      </c>
      <c r="E6449" s="487">
        <v>80.430000000000007</v>
      </c>
      <c r="F6449" s="487">
        <v>42.25</v>
      </c>
      <c r="G6449" s="487">
        <v>38.04</v>
      </c>
      <c r="H6449" s="487">
        <v>0.08</v>
      </c>
      <c r="I6449" s="487">
        <v>0</v>
      </c>
      <c r="J6449" s="487">
        <v>0.06</v>
      </c>
    </row>
    <row r="6450" spans="1:10" x14ac:dyDescent="0.25">
      <c r="A6450" s="487">
        <v>104230</v>
      </c>
      <c r="B6450" s="6" t="s">
        <v>11662</v>
      </c>
      <c r="C6450" s="6" t="s">
        <v>87</v>
      </c>
      <c r="D6450" s="6" t="s">
        <v>108</v>
      </c>
      <c r="E6450" s="487">
        <v>87.01</v>
      </c>
      <c r="F6450" s="487">
        <v>47.1</v>
      </c>
      <c r="G6450" s="487">
        <v>39.909999999999997</v>
      </c>
      <c r="H6450" s="487">
        <v>0</v>
      </c>
      <c r="I6450" s="487">
        <v>0</v>
      </c>
      <c r="J6450" s="487">
        <v>0</v>
      </c>
    </row>
    <row r="6451" spans="1:10" x14ac:dyDescent="0.25">
      <c r="A6451" s="487">
        <v>104231</v>
      </c>
      <c r="B6451" s="6" t="s">
        <v>11663</v>
      </c>
      <c r="C6451" s="6" t="s">
        <v>87</v>
      </c>
      <c r="D6451" s="6" t="s">
        <v>108</v>
      </c>
      <c r="E6451" s="487">
        <v>135.11000000000001</v>
      </c>
      <c r="F6451" s="487">
        <v>35.01</v>
      </c>
      <c r="G6451" s="487">
        <v>98.34</v>
      </c>
      <c r="H6451" s="487">
        <v>1.73</v>
      </c>
      <c r="I6451" s="487">
        <v>0</v>
      </c>
      <c r="J6451" s="487">
        <v>0.03</v>
      </c>
    </row>
    <row r="6452" spans="1:10" x14ac:dyDescent="0.25">
      <c r="A6452" s="487">
        <v>104232</v>
      </c>
      <c r="B6452" s="6" t="s">
        <v>11664</v>
      </c>
      <c r="C6452" s="6" t="s">
        <v>87</v>
      </c>
      <c r="D6452" s="6" t="s">
        <v>437</v>
      </c>
      <c r="E6452" s="487">
        <v>81.64</v>
      </c>
      <c r="F6452" s="487">
        <v>35.4</v>
      </c>
      <c r="G6452" s="487">
        <v>38.28</v>
      </c>
      <c r="H6452" s="487">
        <v>7.9</v>
      </c>
      <c r="I6452" s="487">
        <v>0</v>
      </c>
      <c r="J6452" s="487">
        <v>0.06</v>
      </c>
    </row>
    <row r="6453" spans="1:10" x14ac:dyDescent="0.25">
      <c r="A6453" s="487">
        <v>104233</v>
      </c>
      <c r="B6453" s="6" t="s">
        <v>11665</v>
      </c>
      <c r="C6453" s="6" t="s">
        <v>87</v>
      </c>
      <c r="D6453" s="6" t="s">
        <v>108</v>
      </c>
      <c r="E6453" s="487">
        <v>36.19</v>
      </c>
      <c r="F6453" s="487">
        <v>16.71</v>
      </c>
      <c r="G6453" s="487">
        <v>19.43</v>
      </c>
      <c r="H6453" s="487">
        <v>0.02</v>
      </c>
      <c r="I6453" s="487">
        <v>0</v>
      </c>
      <c r="J6453" s="487">
        <v>0.03</v>
      </c>
    </row>
    <row r="6454" spans="1:10" x14ac:dyDescent="0.25">
      <c r="A6454" s="487">
        <v>104234</v>
      </c>
      <c r="B6454" s="6" t="s">
        <v>11666</v>
      </c>
      <c r="C6454" s="6" t="s">
        <v>87</v>
      </c>
      <c r="D6454" s="6" t="s">
        <v>108</v>
      </c>
      <c r="E6454" s="487">
        <v>39.5</v>
      </c>
      <c r="F6454" s="487">
        <v>19.14</v>
      </c>
      <c r="G6454" s="487">
        <v>20.36</v>
      </c>
      <c r="H6454" s="487">
        <v>0</v>
      </c>
      <c r="I6454" s="487">
        <v>0</v>
      </c>
      <c r="J6454" s="487">
        <v>0</v>
      </c>
    </row>
    <row r="6455" spans="1:10" x14ac:dyDescent="0.25">
      <c r="A6455" s="487">
        <v>104235</v>
      </c>
      <c r="B6455" s="6" t="s">
        <v>11667</v>
      </c>
      <c r="C6455" s="6" t="s">
        <v>87</v>
      </c>
      <c r="D6455" s="6" t="s">
        <v>108</v>
      </c>
      <c r="E6455" s="487">
        <v>66.55</v>
      </c>
      <c r="F6455" s="487">
        <v>15.23</v>
      </c>
      <c r="G6455" s="487">
        <v>50.44</v>
      </c>
      <c r="H6455" s="487">
        <v>0.87</v>
      </c>
      <c r="I6455" s="487">
        <v>0</v>
      </c>
      <c r="J6455" s="487">
        <v>0.01</v>
      </c>
    </row>
    <row r="6456" spans="1:10" x14ac:dyDescent="0.25">
      <c r="A6456" s="487">
        <v>104236</v>
      </c>
      <c r="B6456" s="6" t="s">
        <v>11668</v>
      </c>
      <c r="C6456" s="6" t="s">
        <v>87</v>
      </c>
      <c r="D6456" s="6" t="s">
        <v>437</v>
      </c>
      <c r="E6456" s="487">
        <v>39.03</v>
      </c>
      <c r="F6456" s="487">
        <v>15.45</v>
      </c>
      <c r="G6456" s="487">
        <v>20.149999999999999</v>
      </c>
      <c r="H6456" s="487">
        <v>3.4</v>
      </c>
      <c r="I6456" s="487">
        <v>0</v>
      </c>
      <c r="J6456" s="487">
        <v>0.03</v>
      </c>
    </row>
    <row r="6457" spans="1:10" x14ac:dyDescent="0.25">
      <c r="A6457" s="487">
        <v>104237</v>
      </c>
      <c r="B6457" s="6" t="s">
        <v>11669</v>
      </c>
      <c r="C6457" s="6" t="s">
        <v>87</v>
      </c>
      <c r="D6457" s="6" t="s">
        <v>108</v>
      </c>
      <c r="E6457" s="487">
        <v>49.79</v>
      </c>
      <c r="F6457" s="487">
        <v>24.12</v>
      </c>
      <c r="G6457" s="487">
        <v>25.58</v>
      </c>
      <c r="H6457" s="487">
        <v>0.05</v>
      </c>
      <c r="I6457" s="487">
        <v>0</v>
      </c>
      <c r="J6457" s="487">
        <v>0.04</v>
      </c>
    </row>
    <row r="6458" spans="1:10" x14ac:dyDescent="0.25">
      <c r="A6458" s="487">
        <v>104238</v>
      </c>
      <c r="B6458" s="6" t="s">
        <v>11670</v>
      </c>
      <c r="C6458" s="6" t="s">
        <v>87</v>
      </c>
      <c r="D6458" s="6" t="s">
        <v>108</v>
      </c>
      <c r="E6458" s="487">
        <v>54.24</v>
      </c>
      <c r="F6458" s="487">
        <v>27.41</v>
      </c>
      <c r="G6458" s="487">
        <v>26.83</v>
      </c>
      <c r="H6458" s="487">
        <v>0</v>
      </c>
      <c r="I6458" s="487">
        <v>0</v>
      </c>
      <c r="J6458" s="487">
        <v>0</v>
      </c>
    </row>
    <row r="6459" spans="1:10" x14ac:dyDescent="0.25">
      <c r="A6459" s="487">
        <v>104239</v>
      </c>
      <c r="B6459" s="6" t="s">
        <v>11671</v>
      </c>
      <c r="C6459" s="6" t="s">
        <v>87</v>
      </c>
      <c r="D6459" s="6" t="s">
        <v>108</v>
      </c>
      <c r="E6459" s="487">
        <v>90.34</v>
      </c>
      <c r="F6459" s="487">
        <v>21.99</v>
      </c>
      <c r="G6459" s="487">
        <v>67.150000000000006</v>
      </c>
      <c r="H6459" s="487">
        <v>1.18</v>
      </c>
      <c r="I6459" s="487">
        <v>0</v>
      </c>
      <c r="J6459" s="487">
        <v>0.02</v>
      </c>
    </row>
    <row r="6460" spans="1:10" x14ac:dyDescent="0.25">
      <c r="A6460" s="487">
        <v>104240</v>
      </c>
      <c r="B6460" s="6" t="s">
        <v>11672</v>
      </c>
      <c r="C6460" s="6" t="s">
        <v>87</v>
      </c>
      <c r="D6460" s="6" t="s">
        <v>437</v>
      </c>
      <c r="E6460" s="487">
        <v>53.87</v>
      </c>
      <c r="F6460" s="487">
        <v>22.26</v>
      </c>
      <c r="G6460" s="487">
        <v>26.59</v>
      </c>
      <c r="H6460" s="487">
        <v>4.9800000000000004</v>
      </c>
      <c r="I6460" s="487">
        <v>0</v>
      </c>
      <c r="J6460" s="487">
        <v>0.04</v>
      </c>
    </row>
    <row r="6461" spans="1:10" x14ac:dyDescent="0.25">
      <c r="A6461" s="487">
        <v>104241</v>
      </c>
      <c r="B6461" s="6" t="s">
        <v>11673</v>
      </c>
      <c r="C6461" s="6" t="s">
        <v>87</v>
      </c>
      <c r="D6461" s="6" t="s">
        <v>108</v>
      </c>
      <c r="E6461" s="487">
        <v>55.17</v>
      </c>
      <c r="F6461" s="487">
        <v>25.13</v>
      </c>
      <c r="G6461" s="487">
        <v>29.92</v>
      </c>
      <c r="H6461" s="487">
        <v>7.0000000000000007E-2</v>
      </c>
      <c r="I6461" s="487">
        <v>0</v>
      </c>
      <c r="J6461" s="487">
        <v>0.05</v>
      </c>
    </row>
    <row r="6462" spans="1:10" x14ac:dyDescent="0.25">
      <c r="A6462" s="487">
        <v>104242</v>
      </c>
      <c r="B6462" s="6" t="s">
        <v>11674</v>
      </c>
      <c r="C6462" s="6" t="s">
        <v>87</v>
      </c>
      <c r="D6462" s="6" t="s">
        <v>108</v>
      </c>
      <c r="E6462" s="487">
        <v>60.75</v>
      </c>
      <c r="F6462" s="487">
        <v>29.24</v>
      </c>
      <c r="G6462" s="487">
        <v>31.51</v>
      </c>
      <c r="H6462" s="487">
        <v>0</v>
      </c>
      <c r="I6462" s="487">
        <v>0</v>
      </c>
      <c r="J6462" s="487">
        <v>0</v>
      </c>
    </row>
    <row r="6463" spans="1:10" x14ac:dyDescent="0.25">
      <c r="A6463" s="487">
        <v>104243</v>
      </c>
      <c r="B6463" s="6" t="s">
        <v>11675</v>
      </c>
      <c r="C6463" s="6" t="s">
        <v>87</v>
      </c>
      <c r="D6463" s="6" t="s">
        <v>108</v>
      </c>
      <c r="E6463" s="487">
        <v>106.64</v>
      </c>
      <c r="F6463" s="487">
        <v>22.93</v>
      </c>
      <c r="G6463" s="487">
        <v>82.22</v>
      </c>
      <c r="H6463" s="487">
        <v>1.47</v>
      </c>
      <c r="I6463" s="487">
        <v>0</v>
      </c>
      <c r="J6463" s="487">
        <v>0.02</v>
      </c>
    </row>
    <row r="6464" spans="1:10" x14ac:dyDescent="0.25">
      <c r="A6464" s="487">
        <v>104244</v>
      </c>
      <c r="B6464" s="6" t="s">
        <v>11676</v>
      </c>
      <c r="C6464" s="6" t="s">
        <v>87</v>
      </c>
      <c r="D6464" s="6" t="s">
        <v>437</v>
      </c>
      <c r="E6464" s="487">
        <v>59.94</v>
      </c>
      <c r="F6464" s="487">
        <v>23.27</v>
      </c>
      <c r="G6464" s="487">
        <v>31.37</v>
      </c>
      <c r="H6464" s="487">
        <v>5.25</v>
      </c>
      <c r="I6464" s="487">
        <v>0</v>
      </c>
      <c r="J6464" s="487">
        <v>0.05</v>
      </c>
    </row>
    <row r="6465" spans="1:10" x14ac:dyDescent="0.25">
      <c r="A6465" s="487">
        <v>104245</v>
      </c>
      <c r="B6465" s="6" t="s">
        <v>11677</v>
      </c>
      <c r="C6465" s="6" t="s">
        <v>87</v>
      </c>
      <c r="D6465" s="6" t="s">
        <v>108</v>
      </c>
      <c r="E6465" s="487">
        <v>60.18</v>
      </c>
      <c r="F6465" s="487">
        <v>27.42</v>
      </c>
      <c r="G6465" s="487">
        <v>32.619999999999997</v>
      </c>
      <c r="H6465" s="487">
        <v>0.08</v>
      </c>
      <c r="I6465" s="487">
        <v>0</v>
      </c>
      <c r="J6465" s="487">
        <v>0.06</v>
      </c>
    </row>
    <row r="6466" spans="1:10" x14ac:dyDescent="0.25">
      <c r="A6466" s="487">
        <v>104246</v>
      </c>
      <c r="B6466" s="6" t="s">
        <v>11678</v>
      </c>
      <c r="C6466" s="6" t="s">
        <v>87</v>
      </c>
      <c r="D6466" s="6" t="s">
        <v>108</v>
      </c>
      <c r="E6466" s="487">
        <v>66.33</v>
      </c>
      <c r="F6466" s="487">
        <v>31.95</v>
      </c>
      <c r="G6466" s="487">
        <v>34.380000000000003</v>
      </c>
      <c r="H6466" s="487">
        <v>0</v>
      </c>
      <c r="I6466" s="487">
        <v>0</v>
      </c>
      <c r="J6466" s="487">
        <v>0</v>
      </c>
    </row>
    <row r="6467" spans="1:10" x14ac:dyDescent="0.25">
      <c r="A6467" s="487">
        <v>104247</v>
      </c>
      <c r="B6467" s="6" t="s">
        <v>11679</v>
      </c>
      <c r="C6467" s="6" t="s">
        <v>87</v>
      </c>
      <c r="D6467" s="6" t="s">
        <v>108</v>
      </c>
      <c r="E6467" s="487">
        <v>114.21</v>
      </c>
      <c r="F6467" s="487">
        <v>22.96</v>
      </c>
      <c r="G6467" s="487">
        <v>89.6</v>
      </c>
      <c r="H6467" s="487">
        <v>1.62</v>
      </c>
      <c r="I6467" s="487">
        <v>0</v>
      </c>
      <c r="J6467" s="487">
        <v>0.03</v>
      </c>
    </row>
    <row r="6468" spans="1:10" x14ac:dyDescent="0.25">
      <c r="A6468" s="487">
        <v>104248</v>
      </c>
      <c r="B6468" s="6" t="s">
        <v>11680</v>
      </c>
      <c r="C6468" s="6" t="s">
        <v>87</v>
      </c>
      <c r="D6468" s="6" t="s">
        <v>437</v>
      </c>
      <c r="E6468" s="487">
        <v>62.28</v>
      </c>
      <c r="F6468" s="487">
        <v>23.31</v>
      </c>
      <c r="G6468" s="487">
        <v>33.619999999999997</v>
      </c>
      <c r="H6468" s="487">
        <v>5.29</v>
      </c>
      <c r="I6468" s="487">
        <v>0</v>
      </c>
      <c r="J6468" s="487">
        <v>0.06</v>
      </c>
    </row>
    <row r="6469" spans="1:10" x14ac:dyDescent="0.25">
      <c r="A6469" s="487">
        <v>104249</v>
      </c>
      <c r="B6469" s="6" t="s">
        <v>11681</v>
      </c>
      <c r="C6469" s="6" t="s">
        <v>87</v>
      </c>
      <c r="D6469" s="6" t="s">
        <v>108</v>
      </c>
      <c r="E6469" s="487">
        <v>68.099999999999994</v>
      </c>
      <c r="F6469" s="487">
        <v>43.72</v>
      </c>
      <c r="G6469" s="487">
        <v>24.33</v>
      </c>
      <c r="H6469" s="487">
        <v>0.02</v>
      </c>
      <c r="I6469" s="487">
        <v>0</v>
      </c>
      <c r="J6469" s="487">
        <v>0.03</v>
      </c>
    </row>
    <row r="6470" spans="1:10" x14ac:dyDescent="0.25">
      <c r="A6470" s="487">
        <v>104250</v>
      </c>
      <c r="B6470" s="6" t="s">
        <v>11682</v>
      </c>
      <c r="C6470" s="6" t="s">
        <v>87</v>
      </c>
      <c r="D6470" s="6" t="s">
        <v>108</v>
      </c>
      <c r="E6470" s="487">
        <v>71.41</v>
      </c>
      <c r="F6470" s="487">
        <v>46.13</v>
      </c>
      <c r="G6470" s="487">
        <v>25.28</v>
      </c>
      <c r="H6470" s="487">
        <v>0</v>
      </c>
      <c r="I6470" s="487">
        <v>0</v>
      </c>
      <c r="J6470" s="487">
        <v>0</v>
      </c>
    </row>
    <row r="6471" spans="1:10" x14ac:dyDescent="0.25">
      <c r="A6471" s="487">
        <v>104251</v>
      </c>
      <c r="B6471" s="6" t="s">
        <v>11683</v>
      </c>
      <c r="C6471" s="6" t="s">
        <v>87</v>
      </c>
      <c r="D6471" s="6" t="s">
        <v>108</v>
      </c>
      <c r="E6471" s="487">
        <v>95.38</v>
      </c>
      <c r="F6471" s="487">
        <v>39.81</v>
      </c>
      <c r="G6471" s="487">
        <v>54.69</v>
      </c>
      <c r="H6471" s="487">
        <v>0.87</v>
      </c>
      <c r="I6471" s="487">
        <v>0</v>
      </c>
      <c r="J6471" s="487">
        <v>0.01</v>
      </c>
    </row>
    <row r="6472" spans="1:10" x14ac:dyDescent="0.25">
      <c r="A6472" s="487">
        <v>104252</v>
      </c>
      <c r="B6472" s="6" t="s">
        <v>11684</v>
      </c>
      <c r="C6472" s="6" t="s">
        <v>87</v>
      </c>
      <c r="D6472" s="6" t="s">
        <v>437</v>
      </c>
      <c r="E6472" s="487">
        <v>73.349999999999994</v>
      </c>
      <c r="F6472" s="487">
        <v>40.06</v>
      </c>
      <c r="G6472" s="487">
        <v>24.36</v>
      </c>
      <c r="H6472" s="487">
        <v>8.9</v>
      </c>
      <c r="I6472" s="487">
        <v>0</v>
      </c>
      <c r="J6472" s="487">
        <v>0.03</v>
      </c>
    </row>
    <row r="6473" spans="1:10" x14ac:dyDescent="0.25">
      <c r="A6473" s="487">
        <v>104253</v>
      </c>
      <c r="B6473" s="6" t="s">
        <v>11685</v>
      </c>
      <c r="C6473" s="6" t="s">
        <v>87</v>
      </c>
      <c r="D6473" s="6" t="s">
        <v>108</v>
      </c>
      <c r="E6473" s="487">
        <v>81.69</v>
      </c>
      <c r="F6473" s="487">
        <v>51.08</v>
      </c>
      <c r="G6473" s="487">
        <v>30.52</v>
      </c>
      <c r="H6473" s="487">
        <v>0.05</v>
      </c>
      <c r="I6473" s="487">
        <v>0</v>
      </c>
      <c r="J6473" s="487">
        <v>0.04</v>
      </c>
    </row>
    <row r="6474" spans="1:10" x14ac:dyDescent="0.25">
      <c r="A6474" s="487">
        <v>104254</v>
      </c>
      <c r="B6474" s="6" t="s">
        <v>11686</v>
      </c>
      <c r="C6474" s="6" t="s">
        <v>87</v>
      </c>
      <c r="D6474" s="6" t="s">
        <v>108</v>
      </c>
      <c r="E6474" s="487">
        <v>86.14</v>
      </c>
      <c r="F6474" s="487">
        <v>54.36</v>
      </c>
      <c r="G6474" s="487">
        <v>31.78</v>
      </c>
      <c r="H6474" s="487">
        <v>0</v>
      </c>
      <c r="I6474" s="487">
        <v>0</v>
      </c>
      <c r="J6474" s="487">
        <v>0</v>
      </c>
    </row>
    <row r="6475" spans="1:10" x14ac:dyDescent="0.25">
      <c r="A6475" s="487">
        <v>104255</v>
      </c>
      <c r="B6475" s="6" t="s">
        <v>11687</v>
      </c>
      <c r="C6475" s="6" t="s">
        <v>87</v>
      </c>
      <c r="D6475" s="6" t="s">
        <v>108</v>
      </c>
      <c r="E6475" s="487">
        <v>119.18</v>
      </c>
      <c r="F6475" s="487">
        <v>46.58</v>
      </c>
      <c r="G6475" s="487">
        <v>71.400000000000006</v>
      </c>
      <c r="H6475" s="487">
        <v>1.18</v>
      </c>
      <c r="I6475" s="487">
        <v>0</v>
      </c>
      <c r="J6475" s="487">
        <v>0.02</v>
      </c>
    </row>
    <row r="6476" spans="1:10" x14ac:dyDescent="0.25">
      <c r="A6476" s="487">
        <v>104256</v>
      </c>
      <c r="B6476" s="6" t="s">
        <v>11688</v>
      </c>
      <c r="C6476" s="6" t="s">
        <v>87</v>
      </c>
      <c r="D6476" s="6" t="s">
        <v>437</v>
      </c>
      <c r="E6476" s="487">
        <v>88.21</v>
      </c>
      <c r="F6476" s="487">
        <v>46.88</v>
      </c>
      <c r="G6476" s="487">
        <v>30.81</v>
      </c>
      <c r="H6476" s="487">
        <v>10.48</v>
      </c>
      <c r="I6476" s="487">
        <v>0</v>
      </c>
      <c r="J6476" s="487">
        <v>0.04</v>
      </c>
    </row>
    <row r="6477" spans="1:10" x14ac:dyDescent="0.25">
      <c r="A6477" s="487">
        <v>104257</v>
      </c>
      <c r="B6477" s="6" t="s">
        <v>11689</v>
      </c>
      <c r="C6477" s="6" t="s">
        <v>87</v>
      </c>
      <c r="D6477" s="6" t="s">
        <v>108</v>
      </c>
      <c r="E6477" s="487">
        <v>87.07</v>
      </c>
      <c r="F6477" s="487">
        <v>52.09</v>
      </c>
      <c r="G6477" s="487">
        <v>34.86</v>
      </c>
      <c r="H6477" s="487">
        <v>7.0000000000000007E-2</v>
      </c>
      <c r="I6477" s="487">
        <v>0</v>
      </c>
      <c r="J6477" s="487">
        <v>0.05</v>
      </c>
    </row>
    <row r="6478" spans="1:10" x14ac:dyDescent="0.25">
      <c r="A6478" s="487">
        <v>104258</v>
      </c>
      <c r="B6478" s="6" t="s">
        <v>11690</v>
      </c>
      <c r="C6478" s="6" t="s">
        <v>87</v>
      </c>
      <c r="D6478" s="6" t="s">
        <v>108</v>
      </c>
      <c r="E6478" s="487">
        <v>92.65</v>
      </c>
      <c r="F6478" s="487">
        <v>56.2</v>
      </c>
      <c r="G6478" s="487">
        <v>36.450000000000003</v>
      </c>
      <c r="H6478" s="487">
        <v>0</v>
      </c>
      <c r="I6478" s="487">
        <v>0</v>
      </c>
      <c r="J6478" s="487">
        <v>0</v>
      </c>
    </row>
    <row r="6479" spans="1:10" x14ac:dyDescent="0.25">
      <c r="A6479" s="487">
        <v>104259</v>
      </c>
      <c r="B6479" s="6" t="s">
        <v>11691</v>
      </c>
      <c r="C6479" s="6" t="s">
        <v>87</v>
      </c>
      <c r="D6479" s="6" t="s">
        <v>108</v>
      </c>
      <c r="E6479" s="487">
        <v>135.47999999999999</v>
      </c>
      <c r="F6479" s="487">
        <v>47.53</v>
      </c>
      <c r="G6479" s="487">
        <v>86.46</v>
      </c>
      <c r="H6479" s="487">
        <v>1.47</v>
      </c>
      <c r="I6479" s="487">
        <v>0</v>
      </c>
      <c r="J6479" s="487">
        <v>0.02</v>
      </c>
    </row>
    <row r="6480" spans="1:10" x14ac:dyDescent="0.25">
      <c r="A6480" s="487">
        <v>104260</v>
      </c>
      <c r="B6480" s="6" t="s">
        <v>11692</v>
      </c>
      <c r="C6480" s="6" t="s">
        <v>87</v>
      </c>
      <c r="D6480" s="6" t="s">
        <v>437</v>
      </c>
      <c r="E6480" s="487">
        <v>94.27</v>
      </c>
      <c r="F6480" s="487">
        <v>47.88</v>
      </c>
      <c r="G6480" s="487">
        <v>35.590000000000003</v>
      </c>
      <c r="H6480" s="487">
        <v>10.75</v>
      </c>
      <c r="I6480" s="487">
        <v>0</v>
      </c>
      <c r="J6480" s="487">
        <v>0.05</v>
      </c>
    </row>
    <row r="6481" spans="1:10" x14ac:dyDescent="0.25">
      <c r="A6481" s="487">
        <v>104261</v>
      </c>
      <c r="B6481" s="6" t="s">
        <v>11693</v>
      </c>
      <c r="C6481" s="6" t="s">
        <v>87</v>
      </c>
      <c r="D6481" s="6" t="s">
        <v>108</v>
      </c>
      <c r="E6481" s="487">
        <v>113.01</v>
      </c>
      <c r="F6481" s="487">
        <v>70.66</v>
      </c>
      <c r="G6481" s="487">
        <v>42.21</v>
      </c>
      <c r="H6481" s="487">
        <v>0.08</v>
      </c>
      <c r="I6481" s="487">
        <v>0</v>
      </c>
      <c r="J6481" s="487">
        <v>0.06</v>
      </c>
    </row>
    <row r="6482" spans="1:10" x14ac:dyDescent="0.25">
      <c r="A6482" s="487">
        <v>104262</v>
      </c>
      <c r="B6482" s="6" t="s">
        <v>11694</v>
      </c>
      <c r="C6482" s="6" t="s">
        <v>87</v>
      </c>
      <c r="D6482" s="6" t="s">
        <v>108</v>
      </c>
      <c r="E6482" s="487">
        <v>119.16</v>
      </c>
      <c r="F6482" s="487">
        <v>75.180000000000007</v>
      </c>
      <c r="G6482" s="487">
        <v>43.98</v>
      </c>
      <c r="H6482" s="487">
        <v>0</v>
      </c>
      <c r="I6482" s="487">
        <v>0</v>
      </c>
      <c r="J6482" s="487">
        <v>0</v>
      </c>
    </row>
    <row r="6483" spans="1:10" x14ac:dyDescent="0.25">
      <c r="A6483" s="487">
        <v>104263</v>
      </c>
      <c r="B6483" s="6" t="s">
        <v>11695</v>
      </c>
      <c r="C6483" s="6" t="s">
        <v>87</v>
      </c>
      <c r="D6483" s="6" t="s">
        <v>108</v>
      </c>
      <c r="E6483" s="487">
        <v>156.47999999999999</v>
      </c>
      <c r="F6483" s="487">
        <v>57.98</v>
      </c>
      <c r="G6483" s="487">
        <v>96.85</v>
      </c>
      <c r="H6483" s="487">
        <v>1.62</v>
      </c>
      <c r="I6483" s="487">
        <v>0</v>
      </c>
      <c r="J6483" s="487">
        <v>0.03</v>
      </c>
    </row>
    <row r="6484" spans="1:10" x14ac:dyDescent="0.25">
      <c r="A6484" s="487">
        <v>104264</v>
      </c>
      <c r="B6484" s="6" t="s">
        <v>11696</v>
      </c>
      <c r="C6484" s="6" t="s">
        <v>87</v>
      </c>
      <c r="D6484" s="6" t="s">
        <v>437</v>
      </c>
      <c r="E6484" s="487">
        <v>112.37</v>
      </c>
      <c r="F6484" s="487">
        <v>58.35</v>
      </c>
      <c r="G6484" s="487">
        <v>40.840000000000003</v>
      </c>
      <c r="H6484" s="487">
        <v>13.12</v>
      </c>
      <c r="I6484" s="487">
        <v>0</v>
      </c>
      <c r="J6484" s="487">
        <v>0.06</v>
      </c>
    </row>
    <row r="6485" spans="1:10" x14ac:dyDescent="0.25">
      <c r="A6485" s="487">
        <v>104627</v>
      </c>
      <c r="B6485" s="6" t="s">
        <v>11697</v>
      </c>
      <c r="C6485" s="6" t="s">
        <v>87</v>
      </c>
      <c r="D6485" s="6" t="s">
        <v>108</v>
      </c>
      <c r="E6485" s="487">
        <v>19.98</v>
      </c>
      <c r="F6485" s="487">
        <v>8.64</v>
      </c>
      <c r="G6485" s="487">
        <v>11.34</v>
      </c>
      <c r="H6485" s="487">
        <v>0</v>
      </c>
      <c r="I6485" s="487">
        <v>0</v>
      </c>
      <c r="J6485" s="487">
        <v>0</v>
      </c>
    </row>
    <row r="6486" spans="1:10" x14ac:dyDescent="0.25">
      <c r="A6486" s="487">
        <v>104628</v>
      </c>
      <c r="B6486" s="6" t="s">
        <v>11698</v>
      </c>
      <c r="C6486" s="6" t="s">
        <v>87</v>
      </c>
      <c r="D6486" s="6" t="s">
        <v>108</v>
      </c>
      <c r="E6486" s="487">
        <v>30.37</v>
      </c>
      <c r="F6486" s="487">
        <v>16.82</v>
      </c>
      <c r="G6486" s="487">
        <v>13.55</v>
      </c>
      <c r="H6486" s="487">
        <v>0</v>
      </c>
      <c r="I6486" s="487">
        <v>0</v>
      </c>
      <c r="J6486" s="487">
        <v>0</v>
      </c>
    </row>
    <row r="6487" spans="1:10" x14ac:dyDescent="0.25">
      <c r="A6487" s="487">
        <v>104629</v>
      </c>
      <c r="B6487" s="6" t="s">
        <v>11699</v>
      </c>
      <c r="C6487" s="6" t="s">
        <v>87</v>
      </c>
      <c r="D6487" s="6" t="s">
        <v>108</v>
      </c>
      <c r="E6487" s="487">
        <v>36.35</v>
      </c>
      <c r="F6487" s="487">
        <v>21.5</v>
      </c>
      <c r="G6487" s="487">
        <v>14.85</v>
      </c>
      <c r="H6487" s="487">
        <v>0</v>
      </c>
      <c r="I6487" s="487">
        <v>0</v>
      </c>
      <c r="J6487" s="487">
        <v>0</v>
      </c>
    </row>
    <row r="6488" spans="1:10" x14ac:dyDescent="0.25">
      <c r="A6488" s="487">
        <v>104630</v>
      </c>
      <c r="B6488" s="6" t="s">
        <v>11700</v>
      </c>
      <c r="C6488" s="6" t="s">
        <v>87</v>
      </c>
      <c r="D6488" s="6" t="s">
        <v>108</v>
      </c>
      <c r="E6488" s="487">
        <v>31.65</v>
      </c>
      <c r="F6488" s="487">
        <v>12.39</v>
      </c>
      <c r="G6488" s="487">
        <v>19.260000000000002</v>
      </c>
      <c r="H6488" s="487">
        <v>0</v>
      </c>
      <c r="I6488" s="487">
        <v>0</v>
      </c>
      <c r="J6488" s="487">
        <v>0</v>
      </c>
    </row>
    <row r="6489" spans="1:10" x14ac:dyDescent="0.25">
      <c r="A6489" s="487">
        <v>104631</v>
      </c>
      <c r="B6489" s="6" t="s">
        <v>11701</v>
      </c>
      <c r="C6489" s="6" t="s">
        <v>87</v>
      </c>
      <c r="D6489" s="6" t="s">
        <v>108</v>
      </c>
      <c r="E6489" s="487">
        <v>42.05</v>
      </c>
      <c r="F6489" s="487">
        <v>20.54</v>
      </c>
      <c r="G6489" s="487">
        <v>21.51</v>
      </c>
      <c r="H6489" s="487">
        <v>0</v>
      </c>
      <c r="I6489" s="487">
        <v>0</v>
      </c>
      <c r="J6489" s="487">
        <v>0</v>
      </c>
    </row>
    <row r="6490" spans="1:10" x14ac:dyDescent="0.25">
      <c r="A6490" s="487">
        <v>104632</v>
      </c>
      <c r="B6490" s="6" t="s">
        <v>11702</v>
      </c>
      <c r="C6490" s="6" t="s">
        <v>87</v>
      </c>
      <c r="D6490" s="6" t="s">
        <v>108</v>
      </c>
      <c r="E6490" s="487">
        <v>48.02</v>
      </c>
      <c r="F6490" s="487">
        <v>25.24</v>
      </c>
      <c r="G6490" s="487">
        <v>22.78</v>
      </c>
      <c r="H6490" s="487">
        <v>0</v>
      </c>
      <c r="I6490" s="487">
        <v>0</v>
      </c>
      <c r="J6490" s="487">
        <v>0</v>
      </c>
    </row>
    <row r="6491" spans="1:10" x14ac:dyDescent="0.25">
      <c r="A6491" s="487">
        <v>104633</v>
      </c>
      <c r="B6491" s="6" t="s">
        <v>11703</v>
      </c>
      <c r="C6491" s="6" t="s">
        <v>87</v>
      </c>
      <c r="D6491" s="6" t="s">
        <v>108</v>
      </c>
      <c r="E6491" s="487">
        <v>26.96</v>
      </c>
      <c r="F6491" s="487">
        <v>14.13</v>
      </c>
      <c r="G6491" s="487">
        <v>12.83</v>
      </c>
      <c r="H6491" s="487">
        <v>0</v>
      </c>
      <c r="I6491" s="487">
        <v>0</v>
      </c>
      <c r="J6491" s="487">
        <v>0</v>
      </c>
    </row>
    <row r="6492" spans="1:10" x14ac:dyDescent="0.25">
      <c r="A6492" s="487">
        <v>104634</v>
      </c>
      <c r="B6492" s="6" t="s">
        <v>11704</v>
      </c>
      <c r="C6492" s="6" t="s">
        <v>87</v>
      </c>
      <c r="D6492" s="6" t="s">
        <v>108</v>
      </c>
      <c r="E6492" s="487">
        <v>40.22</v>
      </c>
      <c r="F6492" s="487">
        <v>19.100000000000001</v>
      </c>
      <c r="G6492" s="487">
        <v>21.12</v>
      </c>
      <c r="H6492" s="487">
        <v>0</v>
      </c>
      <c r="I6492" s="487">
        <v>0</v>
      </c>
      <c r="J6492" s="487">
        <v>0</v>
      </c>
    </row>
    <row r="6493" spans="1:10" x14ac:dyDescent="0.25">
      <c r="A6493" s="487">
        <v>104635</v>
      </c>
      <c r="B6493" s="6" t="s">
        <v>11705</v>
      </c>
      <c r="C6493" s="6" t="s">
        <v>87</v>
      </c>
      <c r="D6493" s="6" t="s">
        <v>108</v>
      </c>
      <c r="E6493" s="487">
        <v>54.69</v>
      </c>
      <c r="F6493" s="487">
        <v>30.49</v>
      </c>
      <c r="G6493" s="487">
        <v>24.2</v>
      </c>
      <c r="H6493" s="487">
        <v>0</v>
      </c>
      <c r="I6493" s="487">
        <v>0</v>
      </c>
      <c r="J6493" s="487">
        <v>0</v>
      </c>
    </row>
    <row r="6494" spans="1:10" x14ac:dyDescent="0.25">
      <c r="A6494" s="487">
        <v>104636</v>
      </c>
      <c r="B6494" s="6" t="s">
        <v>11706</v>
      </c>
      <c r="C6494" s="6" t="s">
        <v>87</v>
      </c>
      <c r="D6494" s="6" t="s">
        <v>108</v>
      </c>
      <c r="E6494" s="487">
        <v>63.91</v>
      </c>
      <c r="F6494" s="487">
        <v>33.93</v>
      </c>
      <c r="G6494" s="487">
        <v>29.98</v>
      </c>
      <c r="H6494" s="487">
        <v>0</v>
      </c>
      <c r="I6494" s="487">
        <v>0</v>
      </c>
      <c r="J6494" s="487">
        <v>0</v>
      </c>
    </row>
    <row r="6495" spans="1:10" x14ac:dyDescent="0.25">
      <c r="A6495" s="487">
        <v>87244</v>
      </c>
      <c r="B6495" s="6" t="s">
        <v>11707</v>
      </c>
      <c r="C6495" s="6" t="s">
        <v>87</v>
      </c>
      <c r="D6495" s="6" t="s">
        <v>108</v>
      </c>
      <c r="E6495" s="487">
        <v>196.09</v>
      </c>
      <c r="F6495" s="487">
        <v>33.89</v>
      </c>
      <c r="G6495" s="487">
        <v>162.19999999999999</v>
      </c>
      <c r="H6495" s="487">
        <v>0</v>
      </c>
      <c r="I6495" s="487">
        <v>0</v>
      </c>
      <c r="J6495" s="487">
        <v>0</v>
      </c>
    </row>
    <row r="6496" spans="1:10" x14ac:dyDescent="0.25">
      <c r="A6496" s="487">
        <v>87245</v>
      </c>
      <c r="B6496" s="6" t="s">
        <v>11708</v>
      </c>
      <c r="C6496" s="6" t="s">
        <v>87</v>
      </c>
      <c r="D6496" s="6" t="s">
        <v>108</v>
      </c>
      <c r="E6496" s="487">
        <v>233.41</v>
      </c>
      <c r="F6496" s="487">
        <v>39.4</v>
      </c>
      <c r="G6496" s="487">
        <v>194.01</v>
      </c>
      <c r="H6496" s="487">
        <v>0</v>
      </c>
      <c r="I6496" s="487">
        <v>0</v>
      </c>
      <c r="J6496" s="487">
        <v>0</v>
      </c>
    </row>
    <row r="6497" spans="1:10" x14ac:dyDescent="0.25">
      <c r="A6497" s="487">
        <v>87265</v>
      </c>
      <c r="B6497" s="6" t="s">
        <v>11709</v>
      </c>
      <c r="C6497" s="6" t="s">
        <v>87</v>
      </c>
      <c r="D6497" s="6" t="s">
        <v>108</v>
      </c>
      <c r="E6497" s="487">
        <v>59.19</v>
      </c>
      <c r="F6497" s="487">
        <v>15.7</v>
      </c>
      <c r="G6497" s="487">
        <v>43.49</v>
      </c>
      <c r="H6497" s="487">
        <v>0</v>
      </c>
      <c r="I6497" s="487">
        <v>0</v>
      </c>
      <c r="J6497" s="487">
        <v>0</v>
      </c>
    </row>
    <row r="6498" spans="1:10" x14ac:dyDescent="0.25">
      <c r="A6498" s="487">
        <v>87267</v>
      </c>
      <c r="B6498" s="6" t="s">
        <v>11710</v>
      </c>
      <c r="C6498" s="6" t="s">
        <v>87</v>
      </c>
      <c r="D6498" s="6" t="s">
        <v>108</v>
      </c>
      <c r="E6498" s="487">
        <v>64.14</v>
      </c>
      <c r="F6498" s="487">
        <v>19.41</v>
      </c>
      <c r="G6498" s="487">
        <v>44.73</v>
      </c>
      <c r="H6498" s="487">
        <v>0</v>
      </c>
      <c r="I6498" s="487">
        <v>0</v>
      </c>
      <c r="J6498" s="487">
        <v>0</v>
      </c>
    </row>
    <row r="6499" spans="1:10" x14ac:dyDescent="0.25">
      <c r="A6499" s="487">
        <v>87269</v>
      </c>
      <c r="B6499" s="6" t="s">
        <v>11711</v>
      </c>
      <c r="C6499" s="6" t="s">
        <v>87</v>
      </c>
      <c r="D6499" s="6" t="s">
        <v>108</v>
      </c>
      <c r="E6499" s="487">
        <v>62.9</v>
      </c>
      <c r="F6499" s="487">
        <v>18.63</v>
      </c>
      <c r="G6499" s="487">
        <v>44.27</v>
      </c>
      <c r="H6499" s="487">
        <v>0</v>
      </c>
      <c r="I6499" s="487">
        <v>0</v>
      </c>
      <c r="J6499" s="487">
        <v>0</v>
      </c>
    </row>
    <row r="6500" spans="1:10" x14ac:dyDescent="0.25">
      <c r="A6500" s="487">
        <v>87271</v>
      </c>
      <c r="B6500" s="6" t="s">
        <v>11712</v>
      </c>
      <c r="C6500" s="6" t="s">
        <v>87</v>
      </c>
      <c r="D6500" s="6" t="s">
        <v>108</v>
      </c>
      <c r="E6500" s="487">
        <v>67.92</v>
      </c>
      <c r="F6500" s="487">
        <v>22.41</v>
      </c>
      <c r="G6500" s="487">
        <v>45.51</v>
      </c>
      <c r="H6500" s="487">
        <v>0</v>
      </c>
      <c r="I6500" s="487">
        <v>0</v>
      </c>
      <c r="J6500" s="487">
        <v>0</v>
      </c>
    </row>
    <row r="6501" spans="1:10" x14ac:dyDescent="0.25">
      <c r="A6501" s="487">
        <v>87273</v>
      </c>
      <c r="B6501" s="6" t="s">
        <v>11713</v>
      </c>
      <c r="C6501" s="6" t="s">
        <v>87</v>
      </c>
      <c r="D6501" s="6" t="s">
        <v>108</v>
      </c>
      <c r="E6501" s="487">
        <v>65.84</v>
      </c>
      <c r="F6501" s="487">
        <v>19.87</v>
      </c>
      <c r="G6501" s="487">
        <v>45.97</v>
      </c>
      <c r="H6501" s="487">
        <v>0</v>
      </c>
      <c r="I6501" s="487">
        <v>0</v>
      </c>
      <c r="J6501" s="487">
        <v>0</v>
      </c>
    </row>
    <row r="6502" spans="1:10" x14ac:dyDescent="0.25">
      <c r="A6502" s="487">
        <v>87275</v>
      </c>
      <c r="B6502" s="6" t="s">
        <v>11714</v>
      </c>
      <c r="C6502" s="6" t="s">
        <v>87</v>
      </c>
      <c r="D6502" s="6" t="s">
        <v>108</v>
      </c>
      <c r="E6502" s="487">
        <v>72.52</v>
      </c>
      <c r="F6502" s="487">
        <v>24.78</v>
      </c>
      <c r="G6502" s="487">
        <v>47.74</v>
      </c>
      <c r="H6502" s="487">
        <v>0</v>
      </c>
      <c r="I6502" s="487">
        <v>0</v>
      </c>
      <c r="J6502" s="487">
        <v>0</v>
      </c>
    </row>
    <row r="6503" spans="1:10" x14ac:dyDescent="0.25">
      <c r="A6503" s="487">
        <v>88788</v>
      </c>
      <c r="B6503" s="6" t="s">
        <v>11715</v>
      </c>
      <c r="C6503" s="6" t="s">
        <v>87</v>
      </c>
      <c r="D6503" s="6" t="s">
        <v>108</v>
      </c>
      <c r="E6503" s="487">
        <v>276.25</v>
      </c>
      <c r="F6503" s="487">
        <v>35.07</v>
      </c>
      <c r="G6503" s="487">
        <v>241.18</v>
      </c>
      <c r="H6503" s="487">
        <v>0</v>
      </c>
      <c r="I6503" s="487">
        <v>0</v>
      </c>
      <c r="J6503" s="487">
        <v>0</v>
      </c>
    </row>
    <row r="6504" spans="1:10" x14ac:dyDescent="0.25">
      <c r="A6504" s="487">
        <v>88789</v>
      </c>
      <c r="B6504" s="6" t="s">
        <v>11716</v>
      </c>
      <c r="C6504" s="6" t="s">
        <v>87</v>
      </c>
      <c r="D6504" s="6" t="s">
        <v>108</v>
      </c>
      <c r="E6504" s="487">
        <v>330.26</v>
      </c>
      <c r="F6504" s="487">
        <v>40.520000000000003</v>
      </c>
      <c r="G6504" s="487">
        <v>289.74</v>
      </c>
      <c r="H6504" s="487">
        <v>0</v>
      </c>
      <c r="I6504" s="487">
        <v>0</v>
      </c>
      <c r="J6504" s="487">
        <v>0</v>
      </c>
    </row>
    <row r="6505" spans="1:10" x14ac:dyDescent="0.25">
      <c r="A6505" s="487">
        <v>89045</v>
      </c>
      <c r="B6505" s="6" t="s">
        <v>3989</v>
      </c>
      <c r="C6505" s="6" t="s">
        <v>87</v>
      </c>
      <c r="D6505" s="6" t="s">
        <v>108</v>
      </c>
      <c r="E6505" s="487">
        <v>60.42</v>
      </c>
      <c r="F6505" s="487">
        <v>16.62</v>
      </c>
      <c r="G6505" s="487">
        <v>43.8</v>
      </c>
      <c r="H6505" s="487">
        <v>0</v>
      </c>
      <c r="I6505" s="487">
        <v>0</v>
      </c>
      <c r="J6505" s="487">
        <v>0</v>
      </c>
    </row>
    <row r="6506" spans="1:10" x14ac:dyDescent="0.25">
      <c r="A6506" s="487">
        <v>89170</v>
      </c>
      <c r="B6506" s="6" t="s">
        <v>3990</v>
      </c>
      <c r="C6506" s="6" t="s">
        <v>87</v>
      </c>
      <c r="D6506" s="6" t="s">
        <v>108</v>
      </c>
      <c r="E6506" s="487">
        <v>60.42</v>
      </c>
      <c r="F6506" s="487">
        <v>16.62</v>
      </c>
      <c r="G6506" s="487">
        <v>43.8</v>
      </c>
      <c r="H6506" s="487">
        <v>0</v>
      </c>
      <c r="I6506" s="487">
        <v>0</v>
      </c>
      <c r="J6506" s="487">
        <v>0</v>
      </c>
    </row>
    <row r="6507" spans="1:10" x14ac:dyDescent="0.25">
      <c r="A6507" s="487">
        <v>93393</v>
      </c>
      <c r="B6507" s="6" t="s">
        <v>11717</v>
      </c>
      <c r="C6507" s="6" t="s">
        <v>87</v>
      </c>
      <c r="D6507" s="6" t="s">
        <v>108</v>
      </c>
      <c r="E6507" s="487">
        <v>50.19</v>
      </c>
      <c r="F6507" s="487">
        <v>15.7</v>
      </c>
      <c r="G6507" s="487">
        <v>34.49</v>
      </c>
      <c r="H6507" s="487">
        <v>0</v>
      </c>
      <c r="I6507" s="487">
        <v>0</v>
      </c>
      <c r="J6507" s="487">
        <v>0</v>
      </c>
    </row>
    <row r="6508" spans="1:10" x14ac:dyDescent="0.25">
      <c r="A6508" s="487">
        <v>93395</v>
      </c>
      <c r="B6508" s="6" t="s">
        <v>11718</v>
      </c>
      <c r="C6508" s="6" t="s">
        <v>87</v>
      </c>
      <c r="D6508" s="6" t="s">
        <v>108</v>
      </c>
      <c r="E6508" s="487">
        <v>55.08</v>
      </c>
      <c r="F6508" s="487">
        <v>19.420000000000002</v>
      </c>
      <c r="G6508" s="487">
        <v>35.659999999999997</v>
      </c>
      <c r="H6508" s="487">
        <v>0</v>
      </c>
      <c r="I6508" s="487">
        <v>0</v>
      </c>
      <c r="J6508" s="487">
        <v>0</v>
      </c>
    </row>
    <row r="6509" spans="1:10" x14ac:dyDescent="0.25">
      <c r="A6509" s="487">
        <v>99195</v>
      </c>
      <c r="B6509" s="6" t="s">
        <v>11719</v>
      </c>
      <c r="C6509" s="6" t="s">
        <v>87</v>
      </c>
      <c r="D6509" s="6" t="s">
        <v>108</v>
      </c>
      <c r="E6509" s="487">
        <v>57.7</v>
      </c>
      <c r="F6509" s="487">
        <v>15.7</v>
      </c>
      <c r="G6509" s="487">
        <v>42</v>
      </c>
      <c r="H6509" s="487">
        <v>0</v>
      </c>
      <c r="I6509" s="487">
        <v>0</v>
      </c>
      <c r="J6509" s="487">
        <v>0</v>
      </c>
    </row>
    <row r="6510" spans="1:10" x14ac:dyDescent="0.25">
      <c r="A6510" s="487">
        <v>99198</v>
      </c>
      <c r="B6510" s="6" t="s">
        <v>11720</v>
      </c>
      <c r="C6510" s="6" t="s">
        <v>87</v>
      </c>
      <c r="D6510" s="6" t="s">
        <v>108</v>
      </c>
      <c r="E6510" s="487">
        <v>62.59</v>
      </c>
      <c r="F6510" s="487">
        <v>19.41</v>
      </c>
      <c r="G6510" s="487">
        <v>43.18</v>
      </c>
      <c r="H6510" s="487">
        <v>0</v>
      </c>
      <c r="I6510" s="487">
        <v>0</v>
      </c>
      <c r="J6510" s="487">
        <v>0</v>
      </c>
    </row>
    <row r="6511" spans="1:10" x14ac:dyDescent="0.25">
      <c r="A6511" s="487">
        <v>104611</v>
      </c>
      <c r="B6511" s="6" t="s">
        <v>11721</v>
      </c>
      <c r="C6511" s="6" t="s">
        <v>87</v>
      </c>
      <c r="D6511" s="6" t="s">
        <v>108</v>
      </c>
      <c r="E6511" s="487">
        <v>80.39</v>
      </c>
      <c r="F6511" s="487">
        <v>20.98</v>
      </c>
      <c r="G6511" s="487">
        <v>59.41</v>
      </c>
      <c r="H6511" s="487">
        <v>0</v>
      </c>
      <c r="I6511" s="487">
        <v>0</v>
      </c>
      <c r="J6511" s="487">
        <v>0</v>
      </c>
    </row>
    <row r="6512" spans="1:10" x14ac:dyDescent="0.25">
      <c r="A6512" s="487">
        <v>104612</v>
      </c>
      <c r="B6512" s="6" t="s">
        <v>11722</v>
      </c>
      <c r="C6512" s="6" t="s">
        <v>87</v>
      </c>
      <c r="D6512" s="6" t="s">
        <v>108</v>
      </c>
      <c r="E6512" s="487">
        <v>81.11</v>
      </c>
      <c r="F6512" s="487">
        <v>21.9</v>
      </c>
      <c r="G6512" s="487">
        <v>59.21</v>
      </c>
      <c r="H6512" s="487">
        <v>0</v>
      </c>
      <c r="I6512" s="487">
        <v>0</v>
      </c>
      <c r="J6512" s="487">
        <v>0</v>
      </c>
    </row>
    <row r="6513" spans="1:10" x14ac:dyDescent="0.25">
      <c r="A6513" s="487">
        <v>104613</v>
      </c>
      <c r="B6513" s="6" t="s">
        <v>11723</v>
      </c>
      <c r="C6513" s="6" t="s">
        <v>87</v>
      </c>
      <c r="D6513" s="6" t="s">
        <v>108</v>
      </c>
      <c r="E6513" s="487">
        <v>62.52</v>
      </c>
      <c r="F6513" s="487">
        <v>17.97</v>
      </c>
      <c r="G6513" s="487">
        <v>44.55</v>
      </c>
      <c r="H6513" s="487">
        <v>0</v>
      </c>
      <c r="I6513" s="487">
        <v>0</v>
      </c>
      <c r="J6513" s="487">
        <v>0</v>
      </c>
    </row>
    <row r="6514" spans="1:10" x14ac:dyDescent="0.25">
      <c r="A6514" s="487">
        <v>104614</v>
      </c>
      <c r="B6514" s="6" t="s">
        <v>11724</v>
      </c>
      <c r="C6514" s="6" t="s">
        <v>87</v>
      </c>
      <c r="D6514" s="6" t="s">
        <v>108</v>
      </c>
      <c r="E6514" s="487">
        <v>69</v>
      </c>
      <c r="F6514" s="487">
        <v>22.74</v>
      </c>
      <c r="G6514" s="487">
        <v>46.26</v>
      </c>
      <c r="H6514" s="487">
        <v>0</v>
      </c>
      <c r="I6514" s="487">
        <v>0</v>
      </c>
      <c r="J6514" s="487">
        <v>0</v>
      </c>
    </row>
    <row r="6515" spans="1:10" x14ac:dyDescent="0.25">
      <c r="A6515" s="487">
        <v>104615</v>
      </c>
      <c r="B6515" s="6" t="s">
        <v>11725</v>
      </c>
      <c r="C6515" s="6" t="s">
        <v>87</v>
      </c>
      <c r="D6515" s="6" t="s">
        <v>108</v>
      </c>
      <c r="E6515" s="487">
        <v>192.61</v>
      </c>
      <c r="F6515" s="487">
        <v>28.7</v>
      </c>
      <c r="G6515" s="487">
        <v>163.91</v>
      </c>
      <c r="H6515" s="487">
        <v>0</v>
      </c>
      <c r="I6515" s="487">
        <v>0</v>
      </c>
      <c r="J6515" s="487">
        <v>0</v>
      </c>
    </row>
    <row r="6516" spans="1:10" x14ac:dyDescent="0.25">
      <c r="A6516" s="487">
        <v>104616</v>
      </c>
      <c r="B6516" s="6" t="s">
        <v>11726</v>
      </c>
      <c r="C6516" s="6" t="s">
        <v>87</v>
      </c>
      <c r="D6516" s="6" t="s">
        <v>108</v>
      </c>
      <c r="E6516" s="487">
        <v>275.99</v>
      </c>
      <c r="F6516" s="487">
        <v>28.7</v>
      </c>
      <c r="G6516" s="487">
        <v>247.29</v>
      </c>
      <c r="H6516" s="487">
        <v>0</v>
      </c>
      <c r="I6516" s="487">
        <v>0</v>
      </c>
      <c r="J6516" s="487">
        <v>0</v>
      </c>
    </row>
    <row r="6517" spans="1:10" x14ac:dyDescent="0.25">
      <c r="A6517" s="487">
        <v>104617</v>
      </c>
      <c r="B6517" s="6" t="s">
        <v>11727</v>
      </c>
      <c r="C6517" s="6" t="s">
        <v>87</v>
      </c>
      <c r="D6517" s="6" t="s">
        <v>108</v>
      </c>
      <c r="E6517" s="487">
        <v>202.55</v>
      </c>
      <c r="F6517" s="487">
        <v>36.51</v>
      </c>
      <c r="G6517" s="487">
        <v>166.04</v>
      </c>
      <c r="H6517" s="487">
        <v>0</v>
      </c>
      <c r="I6517" s="487">
        <v>0</v>
      </c>
      <c r="J6517" s="487">
        <v>0</v>
      </c>
    </row>
    <row r="6518" spans="1:10" x14ac:dyDescent="0.25">
      <c r="A6518" s="487">
        <v>104618</v>
      </c>
      <c r="B6518" s="6" t="s">
        <v>11728</v>
      </c>
      <c r="C6518" s="6" t="s">
        <v>87</v>
      </c>
      <c r="D6518" s="6" t="s">
        <v>108</v>
      </c>
      <c r="E6518" s="487">
        <v>285.93</v>
      </c>
      <c r="F6518" s="487">
        <v>36.51</v>
      </c>
      <c r="G6518" s="487">
        <v>249.42</v>
      </c>
      <c r="H6518" s="487">
        <v>0</v>
      </c>
      <c r="I6518" s="487">
        <v>0</v>
      </c>
      <c r="J6518" s="487">
        <v>0</v>
      </c>
    </row>
    <row r="6519" spans="1:10" x14ac:dyDescent="0.25">
      <c r="A6519" s="487">
        <v>104619</v>
      </c>
      <c r="B6519" s="6" t="s">
        <v>11729</v>
      </c>
      <c r="C6519" s="6" t="s">
        <v>79</v>
      </c>
      <c r="D6519" s="6" t="s">
        <v>108</v>
      </c>
      <c r="E6519" s="487">
        <v>18.13</v>
      </c>
      <c r="F6519" s="487">
        <v>2.52</v>
      </c>
      <c r="G6519" s="487">
        <v>15.61</v>
      </c>
      <c r="H6519" s="487">
        <v>0</v>
      </c>
      <c r="I6519" s="487">
        <v>0</v>
      </c>
      <c r="J6519" s="487">
        <v>0</v>
      </c>
    </row>
    <row r="6520" spans="1:10" x14ac:dyDescent="0.25">
      <c r="A6520" s="487">
        <v>101965</v>
      </c>
      <c r="B6520" s="6" t="s">
        <v>3991</v>
      </c>
      <c r="C6520" s="6" t="s">
        <v>79</v>
      </c>
      <c r="D6520" s="6" t="s">
        <v>108</v>
      </c>
      <c r="E6520" s="487">
        <v>123.13</v>
      </c>
      <c r="F6520" s="487">
        <v>23.92</v>
      </c>
      <c r="G6520" s="487">
        <v>99.14</v>
      </c>
      <c r="H6520" s="487">
        <v>0.03</v>
      </c>
      <c r="I6520" s="487">
        <v>0</v>
      </c>
      <c r="J6520" s="487">
        <v>0.04</v>
      </c>
    </row>
    <row r="6521" spans="1:10" x14ac:dyDescent="0.25">
      <c r="A6521" s="487">
        <v>101966</v>
      </c>
      <c r="B6521" s="6" t="s">
        <v>3992</v>
      </c>
      <c r="C6521" s="6" t="s">
        <v>79</v>
      </c>
      <c r="D6521" s="6" t="s">
        <v>108</v>
      </c>
      <c r="E6521" s="487">
        <v>152.15</v>
      </c>
      <c r="F6521" s="487">
        <v>11.04</v>
      </c>
      <c r="G6521" s="487">
        <v>141.07</v>
      </c>
      <c r="H6521" s="487">
        <v>0.01</v>
      </c>
      <c r="I6521" s="487">
        <v>0</v>
      </c>
      <c r="J6521" s="487">
        <v>0.03</v>
      </c>
    </row>
    <row r="6522" spans="1:10" x14ac:dyDescent="0.25">
      <c r="A6522" s="487">
        <v>101979</v>
      </c>
      <c r="B6522" s="6" t="s">
        <v>3993</v>
      </c>
      <c r="C6522" s="6" t="s">
        <v>79</v>
      </c>
      <c r="D6522" s="6" t="s">
        <v>108</v>
      </c>
      <c r="E6522" s="487">
        <v>46.3</v>
      </c>
      <c r="F6522" s="487">
        <v>5.27</v>
      </c>
      <c r="G6522" s="487">
        <v>41.03</v>
      </c>
      <c r="H6522" s="487">
        <v>0</v>
      </c>
      <c r="I6522" s="487">
        <v>0</v>
      </c>
      <c r="J6522" s="487">
        <v>0</v>
      </c>
    </row>
    <row r="6523" spans="1:10" x14ac:dyDescent="0.25">
      <c r="A6523" s="487">
        <v>96112</v>
      </c>
      <c r="B6523" s="6" t="s">
        <v>13028</v>
      </c>
      <c r="C6523" s="6" t="s">
        <v>87</v>
      </c>
      <c r="D6523" s="6" t="s">
        <v>108</v>
      </c>
      <c r="E6523" s="487">
        <v>114.22</v>
      </c>
      <c r="F6523" s="487">
        <v>45.11</v>
      </c>
      <c r="G6523" s="487">
        <v>69.11</v>
      </c>
      <c r="H6523" s="487">
        <v>0</v>
      </c>
      <c r="I6523" s="487">
        <v>0</v>
      </c>
      <c r="J6523" s="487">
        <v>0</v>
      </c>
    </row>
    <row r="6524" spans="1:10" x14ac:dyDescent="0.25">
      <c r="A6524" s="487">
        <v>96122</v>
      </c>
      <c r="B6524" s="6" t="s">
        <v>13029</v>
      </c>
      <c r="C6524" s="6" t="s">
        <v>79</v>
      </c>
      <c r="D6524" s="6" t="s">
        <v>108</v>
      </c>
      <c r="E6524" s="487">
        <v>32.36</v>
      </c>
      <c r="F6524" s="487">
        <v>9.92</v>
      </c>
      <c r="G6524" s="487">
        <v>22.44</v>
      </c>
      <c r="H6524" s="487">
        <v>0</v>
      </c>
      <c r="I6524" s="487">
        <v>0</v>
      </c>
      <c r="J6524" s="487">
        <v>0</v>
      </c>
    </row>
    <row r="6525" spans="1:10" x14ac:dyDescent="0.25">
      <c r="A6525" s="487">
        <v>104756</v>
      </c>
      <c r="B6525" s="6" t="s">
        <v>13030</v>
      </c>
      <c r="C6525" s="6" t="s">
        <v>87</v>
      </c>
      <c r="D6525" s="6" t="s">
        <v>108</v>
      </c>
      <c r="E6525" s="487">
        <v>140.88</v>
      </c>
      <c r="F6525" s="487">
        <v>41.72</v>
      </c>
      <c r="G6525" s="487">
        <v>99.16</v>
      </c>
      <c r="H6525" s="487">
        <v>0</v>
      </c>
      <c r="I6525" s="487">
        <v>0</v>
      </c>
      <c r="J6525" s="487">
        <v>0</v>
      </c>
    </row>
    <row r="6526" spans="1:10" x14ac:dyDescent="0.25">
      <c r="A6526" s="487">
        <v>96109</v>
      </c>
      <c r="B6526" s="6" t="s">
        <v>13031</v>
      </c>
      <c r="C6526" s="6" t="s">
        <v>87</v>
      </c>
      <c r="D6526" s="6" t="s">
        <v>437</v>
      </c>
      <c r="E6526" s="487">
        <v>52.53</v>
      </c>
      <c r="F6526" s="487">
        <v>27.86</v>
      </c>
      <c r="G6526" s="487">
        <v>24.67</v>
      </c>
      <c r="H6526" s="487">
        <v>0</v>
      </c>
      <c r="I6526" s="487">
        <v>0</v>
      </c>
      <c r="J6526" s="487">
        <v>0</v>
      </c>
    </row>
    <row r="6527" spans="1:10" x14ac:dyDescent="0.25">
      <c r="A6527" s="487">
        <v>96110</v>
      </c>
      <c r="B6527" s="6" t="s">
        <v>13032</v>
      </c>
      <c r="C6527" s="6" t="s">
        <v>87</v>
      </c>
      <c r="D6527" s="6" t="s">
        <v>437</v>
      </c>
      <c r="E6527" s="487">
        <v>81.7</v>
      </c>
      <c r="F6527" s="487">
        <v>21.17</v>
      </c>
      <c r="G6527" s="487">
        <v>60.53</v>
      </c>
      <c r="H6527" s="487">
        <v>0</v>
      </c>
      <c r="I6527" s="487">
        <v>0</v>
      </c>
      <c r="J6527" s="487">
        <v>0</v>
      </c>
    </row>
    <row r="6528" spans="1:10" x14ac:dyDescent="0.25">
      <c r="A6528" s="487">
        <v>96113</v>
      </c>
      <c r="B6528" s="6" t="s">
        <v>13033</v>
      </c>
      <c r="C6528" s="6" t="s">
        <v>87</v>
      </c>
      <c r="D6528" s="6" t="s">
        <v>437</v>
      </c>
      <c r="E6528" s="487">
        <v>47.62</v>
      </c>
      <c r="F6528" s="487">
        <v>24.02</v>
      </c>
      <c r="G6528" s="487">
        <v>23.6</v>
      </c>
      <c r="H6528" s="487">
        <v>0</v>
      </c>
      <c r="I6528" s="487">
        <v>0</v>
      </c>
      <c r="J6528" s="487">
        <v>0</v>
      </c>
    </row>
    <row r="6529" spans="1:10" x14ac:dyDescent="0.25">
      <c r="A6529" s="487">
        <v>96114</v>
      </c>
      <c r="B6529" s="6" t="s">
        <v>13034</v>
      </c>
      <c r="C6529" s="6" t="s">
        <v>87</v>
      </c>
      <c r="D6529" s="6" t="s">
        <v>437</v>
      </c>
      <c r="E6529" s="487">
        <v>83.73</v>
      </c>
      <c r="F6529" s="487">
        <v>18.57</v>
      </c>
      <c r="G6529" s="487">
        <v>65.16</v>
      </c>
      <c r="H6529" s="487">
        <v>0</v>
      </c>
      <c r="I6529" s="487">
        <v>0</v>
      </c>
      <c r="J6529" s="487">
        <v>0</v>
      </c>
    </row>
    <row r="6530" spans="1:10" x14ac:dyDescent="0.25">
      <c r="A6530" s="487">
        <v>96120</v>
      </c>
      <c r="B6530" s="6" t="s">
        <v>13035</v>
      </c>
      <c r="C6530" s="6" t="s">
        <v>79</v>
      </c>
      <c r="D6530" s="6" t="s">
        <v>108</v>
      </c>
      <c r="E6530" s="487">
        <v>3.12</v>
      </c>
      <c r="F6530" s="487">
        <v>1.39</v>
      </c>
      <c r="G6530" s="487">
        <v>1.73</v>
      </c>
      <c r="H6530" s="487">
        <v>0</v>
      </c>
      <c r="I6530" s="487">
        <v>0</v>
      </c>
      <c r="J6530" s="487">
        <v>0</v>
      </c>
    </row>
    <row r="6531" spans="1:10" x14ac:dyDescent="0.25">
      <c r="A6531" s="487">
        <v>96123</v>
      </c>
      <c r="B6531" s="6" t="s">
        <v>13036</v>
      </c>
      <c r="C6531" s="6" t="s">
        <v>79</v>
      </c>
      <c r="D6531" s="6" t="s">
        <v>437</v>
      </c>
      <c r="E6531" s="487">
        <v>31.93</v>
      </c>
      <c r="F6531" s="487">
        <v>8.43</v>
      </c>
      <c r="G6531" s="487">
        <v>23.5</v>
      </c>
      <c r="H6531" s="487">
        <v>0</v>
      </c>
      <c r="I6531" s="487">
        <v>0</v>
      </c>
      <c r="J6531" s="487">
        <v>0</v>
      </c>
    </row>
    <row r="6532" spans="1:10" x14ac:dyDescent="0.25">
      <c r="A6532" s="487">
        <v>99054</v>
      </c>
      <c r="B6532" s="6" t="s">
        <v>13037</v>
      </c>
      <c r="C6532" s="6" t="s">
        <v>87</v>
      </c>
      <c r="D6532" s="6" t="s">
        <v>437</v>
      </c>
      <c r="E6532" s="487">
        <v>59.76</v>
      </c>
      <c r="F6532" s="487">
        <v>33.44</v>
      </c>
      <c r="G6532" s="487">
        <v>26.32</v>
      </c>
      <c r="H6532" s="487">
        <v>0</v>
      </c>
      <c r="I6532" s="487">
        <v>0</v>
      </c>
      <c r="J6532" s="487">
        <v>0</v>
      </c>
    </row>
    <row r="6533" spans="1:10" x14ac:dyDescent="0.25">
      <c r="A6533" s="487">
        <v>96111</v>
      </c>
      <c r="B6533" s="6" t="s">
        <v>13038</v>
      </c>
      <c r="C6533" s="6" t="s">
        <v>87</v>
      </c>
      <c r="D6533" s="6" t="s">
        <v>437</v>
      </c>
      <c r="E6533" s="487">
        <v>75.33</v>
      </c>
      <c r="F6533" s="487">
        <v>15.46</v>
      </c>
      <c r="G6533" s="487">
        <v>59.87</v>
      </c>
      <c r="H6533" s="487">
        <v>0</v>
      </c>
      <c r="I6533" s="487">
        <v>0</v>
      </c>
      <c r="J6533" s="487">
        <v>0</v>
      </c>
    </row>
    <row r="6534" spans="1:10" x14ac:dyDescent="0.25">
      <c r="A6534" s="487">
        <v>96116</v>
      </c>
      <c r="B6534" s="6" t="s">
        <v>13039</v>
      </c>
      <c r="C6534" s="6" t="s">
        <v>87</v>
      </c>
      <c r="D6534" s="6" t="s">
        <v>437</v>
      </c>
      <c r="E6534" s="487">
        <v>78.86</v>
      </c>
      <c r="F6534" s="487">
        <v>13.3</v>
      </c>
      <c r="G6534" s="487">
        <v>65.56</v>
      </c>
      <c r="H6534" s="487">
        <v>0</v>
      </c>
      <c r="I6534" s="487">
        <v>0</v>
      </c>
      <c r="J6534" s="487">
        <v>0</v>
      </c>
    </row>
    <row r="6535" spans="1:10" x14ac:dyDescent="0.25">
      <c r="A6535" s="487">
        <v>96121</v>
      </c>
      <c r="B6535" s="6" t="s">
        <v>13040</v>
      </c>
      <c r="C6535" s="6" t="s">
        <v>79</v>
      </c>
      <c r="D6535" s="6" t="s">
        <v>437</v>
      </c>
      <c r="E6535" s="487">
        <v>13.83</v>
      </c>
      <c r="F6535" s="487">
        <v>4.6900000000000004</v>
      </c>
      <c r="G6535" s="487">
        <v>9.14</v>
      </c>
      <c r="H6535" s="487">
        <v>0</v>
      </c>
      <c r="I6535" s="487">
        <v>0</v>
      </c>
      <c r="J6535" s="487">
        <v>0</v>
      </c>
    </row>
    <row r="6536" spans="1:10" x14ac:dyDescent="0.25">
      <c r="A6536" s="487">
        <v>96485</v>
      </c>
      <c r="B6536" s="6" t="s">
        <v>13041</v>
      </c>
      <c r="C6536" s="6" t="s">
        <v>87</v>
      </c>
      <c r="D6536" s="6" t="s">
        <v>437</v>
      </c>
      <c r="E6536" s="487">
        <v>88.81</v>
      </c>
      <c r="F6536" s="487">
        <v>15.46</v>
      </c>
      <c r="G6536" s="487">
        <v>73.349999999999994</v>
      </c>
      <c r="H6536" s="487">
        <v>0</v>
      </c>
      <c r="I6536" s="487">
        <v>0</v>
      </c>
      <c r="J6536" s="487">
        <v>0</v>
      </c>
    </row>
    <row r="6537" spans="1:10" x14ac:dyDescent="0.25">
      <c r="A6537" s="487">
        <v>96486</v>
      </c>
      <c r="B6537" s="6" t="s">
        <v>13042</v>
      </c>
      <c r="C6537" s="6" t="s">
        <v>87</v>
      </c>
      <c r="D6537" s="6" t="s">
        <v>437</v>
      </c>
      <c r="E6537" s="487">
        <v>92.34</v>
      </c>
      <c r="F6537" s="487">
        <v>13.3</v>
      </c>
      <c r="G6537" s="487">
        <v>79.040000000000006</v>
      </c>
      <c r="H6537" s="487">
        <v>0</v>
      </c>
      <c r="I6537" s="487">
        <v>0</v>
      </c>
      <c r="J6537" s="487">
        <v>0</v>
      </c>
    </row>
    <row r="6538" spans="1:10" x14ac:dyDescent="0.25">
      <c r="A6538" s="487">
        <v>91515</v>
      </c>
      <c r="B6538" s="6" t="s">
        <v>11730</v>
      </c>
      <c r="C6538" s="6" t="s">
        <v>87</v>
      </c>
      <c r="D6538" s="6" t="s">
        <v>108</v>
      </c>
      <c r="E6538" s="487">
        <v>6.11</v>
      </c>
      <c r="F6538" s="487">
        <v>4.6900000000000004</v>
      </c>
      <c r="G6538" s="487">
        <v>1.42</v>
      </c>
      <c r="H6538" s="487">
        <v>0</v>
      </c>
      <c r="I6538" s="487">
        <v>0</v>
      </c>
      <c r="J6538" s="487">
        <v>0</v>
      </c>
    </row>
    <row r="6539" spans="1:10" x14ac:dyDescent="0.25">
      <c r="A6539" s="487">
        <v>91519</v>
      </c>
      <c r="B6539" s="6" t="s">
        <v>11731</v>
      </c>
      <c r="C6539" s="6" t="s">
        <v>87</v>
      </c>
      <c r="D6539" s="6" t="s">
        <v>108</v>
      </c>
      <c r="E6539" s="487">
        <v>8.2200000000000006</v>
      </c>
      <c r="F6539" s="487">
        <v>6.37</v>
      </c>
      <c r="G6539" s="487">
        <v>1.85</v>
      </c>
      <c r="H6539" s="487">
        <v>0</v>
      </c>
      <c r="I6539" s="487">
        <v>0</v>
      </c>
      <c r="J6539" s="487">
        <v>0</v>
      </c>
    </row>
    <row r="6540" spans="1:10" x14ac:dyDescent="0.25">
      <c r="A6540" s="487">
        <v>91520</v>
      </c>
      <c r="B6540" s="6" t="s">
        <v>11732</v>
      </c>
      <c r="C6540" s="6" t="s">
        <v>87</v>
      </c>
      <c r="D6540" s="6" t="s">
        <v>108</v>
      </c>
      <c r="E6540" s="487">
        <v>2.2799999999999998</v>
      </c>
      <c r="F6540" s="487">
        <v>1.75</v>
      </c>
      <c r="G6540" s="487">
        <v>0.53</v>
      </c>
      <c r="H6540" s="487">
        <v>0</v>
      </c>
      <c r="I6540" s="487">
        <v>0</v>
      </c>
      <c r="J6540" s="487">
        <v>0</v>
      </c>
    </row>
    <row r="6541" spans="1:10" x14ac:dyDescent="0.25">
      <c r="A6541" s="487">
        <v>91522</v>
      </c>
      <c r="B6541" s="6" t="s">
        <v>11733</v>
      </c>
      <c r="C6541" s="6" t="s">
        <v>87</v>
      </c>
      <c r="D6541" s="6" t="s">
        <v>108</v>
      </c>
      <c r="E6541" s="487">
        <v>3.15</v>
      </c>
      <c r="F6541" s="487">
        <v>2.4500000000000002</v>
      </c>
      <c r="G6541" s="487">
        <v>0.7</v>
      </c>
      <c r="H6541" s="487">
        <v>0</v>
      </c>
      <c r="I6541" s="487">
        <v>0</v>
      </c>
      <c r="J6541" s="487">
        <v>0</v>
      </c>
    </row>
    <row r="6542" spans="1:10" x14ac:dyDescent="0.25">
      <c r="A6542" s="487">
        <v>91525</v>
      </c>
      <c r="B6542" s="6" t="s">
        <v>11734</v>
      </c>
      <c r="C6542" s="6" t="s">
        <v>87</v>
      </c>
      <c r="D6542" s="6" t="s">
        <v>108</v>
      </c>
      <c r="E6542" s="487">
        <v>7.26</v>
      </c>
      <c r="F6542" s="487">
        <v>3.87</v>
      </c>
      <c r="G6542" s="487">
        <v>3.39</v>
      </c>
      <c r="H6542" s="487">
        <v>0</v>
      </c>
      <c r="I6542" s="487">
        <v>0</v>
      </c>
      <c r="J6542" s="487">
        <v>0</v>
      </c>
    </row>
    <row r="6543" spans="1:10" x14ac:dyDescent="0.25">
      <c r="A6543" s="487">
        <v>104412</v>
      </c>
      <c r="B6543" s="6" t="s">
        <v>11735</v>
      </c>
      <c r="C6543" s="6" t="s">
        <v>87</v>
      </c>
      <c r="D6543" s="6" t="s">
        <v>108</v>
      </c>
      <c r="E6543" s="487">
        <v>2.83</v>
      </c>
      <c r="F6543" s="487">
        <v>2.1800000000000002</v>
      </c>
      <c r="G6543" s="487">
        <v>0.65</v>
      </c>
      <c r="H6543" s="487">
        <v>0</v>
      </c>
      <c r="I6543" s="487">
        <v>0</v>
      </c>
      <c r="J6543" s="487">
        <v>0</v>
      </c>
    </row>
    <row r="6544" spans="1:10" x14ac:dyDescent="0.25">
      <c r="A6544" s="487">
        <v>104413</v>
      </c>
      <c r="B6544" s="6" t="s">
        <v>11736</v>
      </c>
      <c r="C6544" s="6" t="s">
        <v>87</v>
      </c>
      <c r="D6544" s="6" t="s">
        <v>108</v>
      </c>
      <c r="E6544" s="487">
        <v>4.9800000000000004</v>
      </c>
      <c r="F6544" s="487">
        <v>3.86</v>
      </c>
      <c r="G6544" s="487">
        <v>1.1200000000000001</v>
      </c>
      <c r="H6544" s="487">
        <v>0</v>
      </c>
      <c r="I6544" s="487">
        <v>0</v>
      </c>
      <c r="J6544" s="487">
        <v>0</v>
      </c>
    </row>
    <row r="6545" spans="1:10" x14ac:dyDescent="0.25">
      <c r="A6545" s="487">
        <v>104414</v>
      </c>
      <c r="B6545" s="6" t="s">
        <v>11737</v>
      </c>
      <c r="C6545" s="6" t="s">
        <v>87</v>
      </c>
      <c r="D6545" s="6" t="s">
        <v>108</v>
      </c>
      <c r="E6545" s="487">
        <v>6.52</v>
      </c>
      <c r="F6545" s="487">
        <v>3.29</v>
      </c>
      <c r="G6545" s="487">
        <v>3.23</v>
      </c>
      <c r="H6545" s="487">
        <v>0</v>
      </c>
      <c r="I6545" s="487">
        <v>0</v>
      </c>
      <c r="J6545" s="487">
        <v>0</v>
      </c>
    </row>
    <row r="6546" spans="1:10" x14ac:dyDescent="0.25">
      <c r="A6546" s="487">
        <v>104415</v>
      </c>
      <c r="B6546" s="6" t="s">
        <v>11738</v>
      </c>
      <c r="C6546" s="6" t="s">
        <v>87</v>
      </c>
      <c r="D6546" s="6" t="s">
        <v>108</v>
      </c>
      <c r="E6546" s="487">
        <v>11.35</v>
      </c>
      <c r="F6546" s="487">
        <v>7.09</v>
      </c>
      <c r="G6546" s="487">
        <v>4.26</v>
      </c>
      <c r="H6546" s="487">
        <v>0</v>
      </c>
      <c r="I6546" s="487">
        <v>0</v>
      </c>
      <c r="J6546" s="487">
        <v>0</v>
      </c>
    </row>
    <row r="6547" spans="1:10" x14ac:dyDescent="0.25">
      <c r="A6547" s="487">
        <v>104416</v>
      </c>
      <c r="B6547" s="6" t="s">
        <v>11739</v>
      </c>
      <c r="C6547" s="6" t="s">
        <v>87</v>
      </c>
      <c r="D6547" s="6" t="s">
        <v>108</v>
      </c>
      <c r="E6547" s="487">
        <v>1.95</v>
      </c>
      <c r="F6547" s="487">
        <v>1.5</v>
      </c>
      <c r="G6547" s="487">
        <v>0.45</v>
      </c>
      <c r="H6547" s="487">
        <v>0</v>
      </c>
      <c r="I6547" s="487">
        <v>0</v>
      </c>
      <c r="J6547" s="487">
        <v>0</v>
      </c>
    </row>
    <row r="6548" spans="1:10" x14ac:dyDescent="0.25">
      <c r="A6548" s="487">
        <v>104417</v>
      </c>
      <c r="B6548" s="6" t="s">
        <v>11740</v>
      </c>
      <c r="C6548" s="6" t="s">
        <v>87</v>
      </c>
      <c r="D6548" s="6" t="s">
        <v>108</v>
      </c>
      <c r="E6548" s="487">
        <v>4.1100000000000003</v>
      </c>
      <c r="F6548" s="487">
        <v>3.19</v>
      </c>
      <c r="G6548" s="487">
        <v>0.92</v>
      </c>
      <c r="H6548" s="487">
        <v>0</v>
      </c>
      <c r="I6548" s="487">
        <v>0</v>
      </c>
      <c r="J6548" s="487">
        <v>0</v>
      </c>
    </row>
    <row r="6549" spans="1:10" x14ac:dyDescent="0.25">
      <c r="A6549" s="487">
        <v>104418</v>
      </c>
      <c r="B6549" s="6" t="s">
        <v>11741</v>
      </c>
      <c r="C6549" s="6" t="s">
        <v>87</v>
      </c>
      <c r="D6549" s="6" t="s">
        <v>108</v>
      </c>
      <c r="E6549" s="487">
        <v>2.64</v>
      </c>
      <c r="F6549" s="487">
        <v>1.97</v>
      </c>
      <c r="G6549" s="487">
        <v>0.67</v>
      </c>
      <c r="H6549" s="487">
        <v>0</v>
      </c>
      <c r="I6549" s="487">
        <v>0</v>
      </c>
      <c r="J6549" s="487">
        <v>0</v>
      </c>
    </row>
    <row r="6550" spans="1:10" x14ac:dyDescent="0.25">
      <c r="A6550" s="487">
        <v>104419</v>
      </c>
      <c r="B6550" s="6" t="s">
        <v>11742</v>
      </c>
      <c r="C6550" s="6" t="s">
        <v>87</v>
      </c>
      <c r="D6550" s="6" t="s">
        <v>108</v>
      </c>
      <c r="E6550" s="487">
        <v>10.99</v>
      </c>
      <c r="F6550" s="487">
        <v>8.5299999999999994</v>
      </c>
      <c r="G6550" s="487">
        <v>2.46</v>
      </c>
      <c r="H6550" s="487">
        <v>0</v>
      </c>
      <c r="I6550" s="487">
        <v>0</v>
      </c>
      <c r="J6550" s="487">
        <v>0</v>
      </c>
    </row>
    <row r="6551" spans="1:10" x14ac:dyDescent="0.25">
      <c r="A6551" s="487">
        <v>104420</v>
      </c>
      <c r="B6551" s="6" t="s">
        <v>11743</v>
      </c>
      <c r="C6551" s="6" t="s">
        <v>87</v>
      </c>
      <c r="D6551" s="6" t="s">
        <v>108</v>
      </c>
      <c r="E6551" s="487">
        <v>9.91</v>
      </c>
      <c r="F6551" s="487">
        <v>7.68</v>
      </c>
      <c r="G6551" s="487">
        <v>2.23</v>
      </c>
      <c r="H6551" s="487">
        <v>0</v>
      </c>
      <c r="I6551" s="487">
        <v>0</v>
      </c>
      <c r="J6551" s="487">
        <v>0</v>
      </c>
    </row>
    <row r="6552" spans="1:10" x14ac:dyDescent="0.25">
      <c r="A6552" s="487">
        <v>104421</v>
      </c>
      <c r="B6552" s="6" t="s">
        <v>11744</v>
      </c>
      <c r="C6552" s="6" t="s">
        <v>87</v>
      </c>
      <c r="D6552" s="6" t="s">
        <v>108</v>
      </c>
      <c r="E6552" s="487">
        <v>13.93</v>
      </c>
      <c r="F6552" s="487">
        <v>7.9</v>
      </c>
      <c r="G6552" s="487">
        <v>6.03</v>
      </c>
      <c r="H6552" s="487">
        <v>0</v>
      </c>
      <c r="I6552" s="487">
        <v>0</v>
      </c>
      <c r="J6552" s="487">
        <v>0</v>
      </c>
    </row>
    <row r="6553" spans="1:10" x14ac:dyDescent="0.25">
      <c r="A6553" s="487">
        <v>104422</v>
      </c>
      <c r="B6553" s="6" t="s">
        <v>11745</v>
      </c>
      <c r="C6553" s="6" t="s">
        <v>87</v>
      </c>
      <c r="D6553" s="6" t="s">
        <v>108</v>
      </c>
      <c r="E6553" s="487">
        <v>8.1199999999999992</v>
      </c>
      <c r="F6553" s="487">
        <v>3.3</v>
      </c>
      <c r="G6553" s="487">
        <v>4.82</v>
      </c>
      <c r="H6553" s="487">
        <v>0</v>
      </c>
      <c r="I6553" s="487">
        <v>0</v>
      </c>
      <c r="J6553" s="487">
        <v>0</v>
      </c>
    </row>
    <row r="6554" spans="1:10" x14ac:dyDescent="0.25">
      <c r="A6554" s="487">
        <v>104423</v>
      </c>
      <c r="B6554" s="6" t="s">
        <v>11746</v>
      </c>
      <c r="C6554" s="6" t="s">
        <v>87</v>
      </c>
      <c r="D6554" s="6" t="s">
        <v>108</v>
      </c>
      <c r="E6554" s="487">
        <v>22.15</v>
      </c>
      <c r="F6554" s="487">
        <v>14.37</v>
      </c>
      <c r="G6554" s="487">
        <v>7.78</v>
      </c>
      <c r="H6554" s="487">
        <v>0</v>
      </c>
      <c r="I6554" s="487">
        <v>0</v>
      </c>
      <c r="J6554" s="487">
        <v>0</v>
      </c>
    </row>
    <row r="6555" spans="1:10" x14ac:dyDescent="0.25">
      <c r="A6555" s="487">
        <v>104424</v>
      </c>
      <c r="B6555" s="6" t="s">
        <v>11747</v>
      </c>
      <c r="C6555" s="6" t="s">
        <v>87</v>
      </c>
      <c r="D6555" s="6" t="s">
        <v>108</v>
      </c>
      <c r="E6555" s="487">
        <v>20.399999999999999</v>
      </c>
      <c r="F6555" s="487">
        <v>12.99</v>
      </c>
      <c r="G6555" s="487">
        <v>7.41</v>
      </c>
      <c r="H6555" s="487">
        <v>0</v>
      </c>
      <c r="I6555" s="487">
        <v>0</v>
      </c>
      <c r="J6555" s="487">
        <v>0</v>
      </c>
    </row>
    <row r="6556" spans="1:10" x14ac:dyDescent="0.25">
      <c r="A6556" s="487">
        <v>104425</v>
      </c>
      <c r="B6556" s="6" t="s">
        <v>11748</v>
      </c>
      <c r="C6556" s="6" t="s">
        <v>87</v>
      </c>
      <c r="D6556" s="6" t="s">
        <v>108</v>
      </c>
      <c r="E6556" s="487">
        <v>17.489999999999998</v>
      </c>
      <c r="F6556" s="487">
        <v>10.7</v>
      </c>
      <c r="G6556" s="487">
        <v>6.79</v>
      </c>
      <c r="H6556" s="487">
        <v>0</v>
      </c>
      <c r="I6556" s="487">
        <v>0</v>
      </c>
      <c r="J6556" s="487">
        <v>0</v>
      </c>
    </row>
    <row r="6557" spans="1:10" x14ac:dyDescent="0.25">
      <c r="A6557" s="487">
        <v>87280</v>
      </c>
      <c r="B6557" s="6" t="s">
        <v>3994</v>
      </c>
      <c r="C6557" s="6" t="s">
        <v>62</v>
      </c>
      <c r="D6557" s="6" t="s">
        <v>108</v>
      </c>
      <c r="E6557" s="487">
        <v>443.52</v>
      </c>
      <c r="F6557" s="487">
        <v>108.26</v>
      </c>
      <c r="G6557" s="487">
        <v>332.05</v>
      </c>
      <c r="H6557" s="487">
        <v>2.02</v>
      </c>
      <c r="I6557" s="487">
        <v>0</v>
      </c>
      <c r="J6557" s="487">
        <v>1.19</v>
      </c>
    </row>
    <row r="6558" spans="1:10" x14ac:dyDescent="0.25">
      <c r="A6558" s="487">
        <v>87281</v>
      </c>
      <c r="B6558" s="6" t="s">
        <v>3995</v>
      </c>
      <c r="C6558" s="6" t="s">
        <v>62</v>
      </c>
      <c r="D6558" s="6" t="s">
        <v>108</v>
      </c>
      <c r="E6558" s="487">
        <v>430.36</v>
      </c>
      <c r="F6558" s="487">
        <v>91.18</v>
      </c>
      <c r="G6558" s="487">
        <v>331.3</v>
      </c>
      <c r="H6558" s="487">
        <v>6.14</v>
      </c>
      <c r="I6558" s="487">
        <v>0</v>
      </c>
      <c r="J6558" s="487">
        <v>1.74</v>
      </c>
    </row>
    <row r="6559" spans="1:10" x14ac:dyDescent="0.25">
      <c r="A6559" s="487">
        <v>87283</v>
      </c>
      <c r="B6559" s="6" t="s">
        <v>3996</v>
      </c>
      <c r="C6559" s="6" t="s">
        <v>62</v>
      </c>
      <c r="D6559" s="6" t="s">
        <v>108</v>
      </c>
      <c r="E6559" s="487">
        <v>458.72</v>
      </c>
      <c r="F6559" s="487">
        <v>97.25</v>
      </c>
      <c r="G6559" s="487">
        <v>355.31</v>
      </c>
      <c r="H6559" s="487">
        <v>2.6</v>
      </c>
      <c r="I6559" s="487">
        <v>0</v>
      </c>
      <c r="J6559" s="487">
        <v>3.56</v>
      </c>
    </row>
    <row r="6560" spans="1:10" x14ac:dyDescent="0.25">
      <c r="A6560" s="487">
        <v>87284</v>
      </c>
      <c r="B6560" s="6" t="s">
        <v>3997</v>
      </c>
      <c r="C6560" s="6" t="s">
        <v>62</v>
      </c>
      <c r="D6560" s="6" t="s">
        <v>108</v>
      </c>
      <c r="E6560" s="487">
        <v>445.16</v>
      </c>
      <c r="F6560" s="487">
        <v>81.650000000000006</v>
      </c>
      <c r="G6560" s="487">
        <v>356.47</v>
      </c>
      <c r="H6560" s="487">
        <v>5.48</v>
      </c>
      <c r="I6560" s="487">
        <v>0</v>
      </c>
      <c r="J6560" s="487">
        <v>1.56</v>
      </c>
    </row>
    <row r="6561" spans="1:10" x14ac:dyDescent="0.25">
      <c r="A6561" s="487">
        <v>87286</v>
      </c>
      <c r="B6561" s="6" t="s">
        <v>3998</v>
      </c>
      <c r="C6561" s="6" t="s">
        <v>62</v>
      </c>
      <c r="D6561" s="6" t="s">
        <v>108</v>
      </c>
      <c r="E6561" s="487">
        <v>560.32000000000005</v>
      </c>
      <c r="F6561" s="487">
        <v>115.89</v>
      </c>
      <c r="G6561" s="487">
        <v>440.98</v>
      </c>
      <c r="H6561" s="487">
        <v>2.17</v>
      </c>
      <c r="I6561" s="487">
        <v>0</v>
      </c>
      <c r="J6561" s="487">
        <v>1.28</v>
      </c>
    </row>
    <row r="6562" spans="1:10" x14ac:dyDescent="0.25">
      <c r="A6562" s="487">
        <v>87287</v>
      </c>
      <c r="B6562" s="6" t="s">
        <v>3999</v>
      </c>
      <c r="C6562" s="6" t="s">
        <v>62</v>
      </c>
      <c r="D6562" s="6" t="s">
        <v>108</v>
      </c>
      <c r="E6562" s="487">
        <v>531.99</v>
      </c>
      <c r="F6562" s="487">
        <v>83.15</v>
      </c>
      <c r="G6562" s="487">
        <v>441.76</v>
      </c>
      <c r="H6562" s="487">
        <v>5.52</v>
      </c>
      <c r="I6562" s="487">
        <v>0</v>
      </c>
      <c r="J6562" s="487">
        <v>1.56</v>
      </c>
    </row>
    <row r="6563" spans="1:10" x14ac:dyDescent="0.25">
      <c r="A6563" s="487">
        <v>87289</v>
      </c>
      <c r="B6563" s="6" t="s">
        <v>4000</v>
      </c>
      <c r="C6563" s="6" t="s">
        <v>62</v>
      </c>
      <c r="D6563" s="6" t="s">
        <v>108</v>
      </c>
      <c r="E6563" s="487">
        <v>532.44000000000005</v>
      </c>
      <c r="F6563" s="487">
        <v>109.38</v>
      </c>
      <c r="G6563" s="487">
        <v>419.81</v>
      </c>
      <c r="H6563" s="487">
        <v>2.0499999999999998</v>
      </c>
      <c r="I6563" s="487">
        <v>0</v>
      </c>
      <c r="J6563" s="487">
        <v>1.2</v>
      </c>
    </row>
    <row r="6564" spans="1:10" x14ac:dyDescent="0.25">
      <c r="A6564" s="487">
        <v>87290</v>
      </c>
      <c r="B6564" s="6" t="s">
        <v>4001</v>
      </c>
      <c r="C6564" s="6" t="s">
        <v>62</v>
      </c>
      <c r="D6564" s="6" t="s">
        <v>108</v>
      </c>
      <c r="E6564" s="487">
        <v>515.67999999999995</v>
      </c>
      <c r="F6564" s="487">
        <v>89.33</v>
      </c>
      <c r="G6564" s="487">
        <v>418.6</v>
      </c>
      <c r="H6564" s="487">
        <v>6.03</v>
      </c>
      <c r="I6564" s="487">
        <v>0</v>
      </c>
      <c r="J6564" s="487">
        <v>1.72</v>
      </c>
    </row>
    <row r="6565" spans="1:10" x14ac:dyDescent="0.25">
      <c r="A6565" s="487">
        <v>87292</v>
      </c>
      <c r="B6565" s="6" t="s">
        <v>4002</v>
      </c>
      <c r="C6565" s="6" t="s">
        <v>62</v>
      </c>
      <c r="D6565" s="6" t="s">
        <v>108</v>
      </c>
      <c r="E6565" s="487">
        <v>537.55999999999995</v>
      </c>
      <c r="F6565" s="487">
        <v>101.06</v>
      </c>
      <c r="G6565" s="487">
        <v>433.48</v>
      </c>
      <c r="H6565" s="487">
        <v>1.9</v>
      </c>
      <c r="I6565" s="487">
        <v>0</v>
      </c>
      <c r="J6565" s="487">
        <v>1.1200000000000001</v>
      </c>
    </row>
    <row r="6566" spans="1:10" x14ac:dyDescent="0.25">
      <c r="A6566" s="487">
        <v>87294</v>
      </c>
      <c r="B6566" s="6" t="s">
        <v>4003</v>
      </c>
      <c r="C6566" s="6" t="s">
        <v>62</v>
      </c>
      <c r="D6566" s="6" t="s">
        <v>108</v>
      </c>
      <c r="E6566" s="487">
        <v>508.9</v>
      </c>
      <c r="F6566" s="487">
        <v>95.11</v>
      </c>
      <c r="G6566" s="487">
        <v>405.55</v>
      </c>
      <c r="H6566" s="487">
        <v>6.42</v>
      </c>
      <c r="I6566" s="487">
        <v>0</v>
      </c>
      <c r="J6566" s="487">
        <v>1.82</v>
      </c>
    </row>
    <row r="6567" spans="1:10" x14ac:dyDescent="0.25">
      <c r="A6567" s="487">
        <v>87295</v>
      </c>
      <c r="B6567" s="6" t="s">
        <v>4004</v>
      </c>
      <c r="C6567" s="6" t="s">
        <v>62</v>
      </c>
      <c r="D6567" s="6" t="s">
        <v>108</v>
      </c>
      <c r="E6567" s="487">
        <v>524.80999999999995</v>
      </c>
      <c r="F6567" s="487">
        <v>124.2</v>
      </c>
      <c r="G6567" s="487">
        <v>396.89</v>
      </c>
      <c r="H6567" s="487">
        <v>2.34</v>
      </c>
      <c r="I6567" s="487">
        <v>0</v>
      </c>
      <c r="J6567" s="487">
        <v>1.38</v>
      </c>
    </row>
    <row r="6568" spans="1:10" x14ac:dyDescent="0.25">
      <c r="A6568" s="487">
        <v>87296</v>
      </c>
      <c r="B6568" s="6" t="s">
        <v>4005</v>
      </c>
      <c r="C6568" s="6" t="s">
        <v>62</v>
      </c>
      <c r="D6568" s="6" t="s">
        <v>108</v>
      </c>
      <c r="E6568" s="487">
        <v>484.83</v>
      </c>
      <c r="F6568" s="487">
        <v>83.83</v>
      </c>
      <c r="G6568" s="487">
        <v>393.83</v>
      </c>
      <c r="H6568" s="487">
        <v>5.58</v>
      </c>
      <c r="I6568" s="487">
        <v>0</v>
      </c>
      <c r="J6568" s="487">
        <v>1.59</v>
      </c>
    </row>
    <row r="6569" spans="1:10" x14ac:dyDescent="0.25">
      <c r="A6569" s="487">
        <v>87298</v>
      </c>
      <c r="B6569" s="6" t="s">
        <v>56</v>
      </c>
      <c r="C6569" s="6" t="s">
        <v>62</v>
      </c>
      <c r="D6569" s="6" t="s">
        <v>108</v>
      </c>
      <c r="E6569" s="487">
        <v>694</v>
      </c>
      <c r="F6569" s="487">
        <v>99.27</v>
      </c>
      <c r="G6569" s="487">
        <v>591.78</v>
      </c>
      <c r="H6569" s="487">
        <v>1.85</v>
      </c>
      <c r="I6569" s="487">
        <v>0</v>
      </c>
      <c r="J6569" s="487">
        <v>1.1000000000000001</v>
      </c>
    </row>
    <row r="6570" spans="1:10" x14ac:dyDescent="0.25">
      <c r="A6570" s="487">
        <v>87299</v>
      </c>
      <c r="B6570" s="6" t="s">
        <v>4006</v>
      </c>
      <c r="C6570" s="6" t="s">
        <v>62</v>
      </c>
      <c r="D6570" s="6" t="s">
        <v>108</v>
      </c>
      <c r="E6570" s="487">
        <v>442.7</v>
      </c>
      <c r="F6570" s="487">
        <v>87.25</v>
      </c>
      <c r="G6570" s="487">
        <v>347.99</v>
      </c>
      <c r="H6570" s="487">
        <v>5.81</v>
      </c>
      <c r="I6570" s="487">
        <v>0</v>
      </c>
      <c r="J6570" s="487">
        <v>1.65</v>
      </c>
    </row>
    <row r="6571" spans="1:10" x14ac:dyDescent="0.25">
      <c r="A6571" s="487">
        <v>87301</v>
      </c>
      <c r="B6571" s="6" t="s">
        <v>4007</v>
      </c>
      <c r="C6571" s="6" t="s">
        <v>62</v>
      </c>
      <c r="D6571" s="6" t="s">
        <v>108</v>
      </c>
      <c r="E6571" s="487">
        <v>621.32000000000005</v>
      </c>
      <c r="F6571" s="487">
        <v>108.93</v>
      </c>
      <c r="G6571" s="487">
        <v>509.14</v>
      </c>
      <c r="H6571" s="487">
        <v>2.0499999999999998</v>
      </c>
      <c r="I6571" s="487">
        <v>0</v>
      </c>
      <c r="J6571" s="487">
        <v>1.2</v>
      </c>
    </row>
    <row r="6572" spans="1:10" x14ac:dyDescent="0.25">
      <c r="A6572" s="487">
        <v>87302</v>
      </c>
      <c r="B6572" s="6" t="s">
        <v>4008</v>
      </c>
      <c r="C6572" s="6" t="s">
        <v>62</v>
      </c>
      <c r="D6572" s="6" t="s">
        <v>108</v>
      </c>
      <c r="E6572" s="487">
        <v>604.35</v>
      </c>
      <c r="F6572" s="487">
        <v>88.25</v>
      </c>
      <c r="G6572" s="487">
        <v>508.52</v>
      </c>
      <c r="H6572" s="487">
        <v>5.91</v>
      </c>
      <c r="I6572" s="487">
        <v>0</v>
      </c>
      <c r="J6572" s="487">
        <v>1.67</v>
      </c>
    </row>
    <row r="6573" spans="1:10" x14ac:dyDescent="0.25">
      <c r="A6573" s="487">
        <v>87304</v>
      </c>
      <c r="B6573" s="6" t="s">
        <v>4009</v>
      </c>
      <c r="C6573" s="6" t="s">
        <v>62</v>
      </c>
      <c r="D6573" s="6" t="s">
        <v>108</v>
      </c>
      <c r="E6573" s="487">
        <v>556.07000000000005</v>
      </c>
      <c r="F6573" s="487">
        <v>98.82</v>
      </c>
      <c r="G6573" s="487">
        <v>454.3</v>
      </c>
      <c r="H6573" s="487">
        <v>1.85</v>
      </c>
      <c r="I6573" s="487">
        <v>0</v>
      </c>
      <c r="J6573" s="487">
        <v>1.1000000000000001</v>
      </c>
    </row>
    <row r="6574" spans="1:10" x14ac:dyDescent="0.25">
      <c r="A6574" s="487">
        <v>87305</v>
      </c>
      <c r="B6574" s="6" t="s">
        <v>4010</v>
      </c>
      <c r="C6574" s="6" t="s">
        <v>62</v>
      </c>
      <c r="D6574" s="6" t="s">
        <v>108</v>
      </c>
      <c r="E6574" s="487">
        <v>553.58000000000004</v>
      </c>
      <c r="F6574" s="487">
        <v>91.39</v>
      </c>
      <c r="G6574" s="487">
        <v>454.34</v>
      </c>
      <c r="H6574" s="487">
        <v>6.11</v>
      </c>
      <c r="I6574" s="487">
        <v>0</v>
      </c>
      <c r="J6574" s="487">
        <v>1.74</v>
      </c>
    </row>
    <row r="6575" spans="1:10" x14ac:dyDescent="0.25">
      <c r="A6575" s="487">
        <v>87307</v>
      </c>
      <c r="B6575" s="6" t="s">
        <v>4011</v>
      </c>
      <c r="C6575" s="6" t="s">
        <v>62</v>
      </c>
      <c r="D6575" s="6" t="s">
        <v>108</v>
      </c>
      <c r="E6575" s="487">
        <v>528.28</v>
      </c>
      <c r="F6575" s="487">
        <v>108.93</v>
      </c>
      <c r="G6575" s="487">
        <v>416.1</v>
      </c>
      <c r="H6575" s="487">
        <v>2.0499999999999998</v>
      </c>
      <c r="I6575" s="487">
        <v>0</v>
      </c>
      <c r="J6575" s="487">
        <v>1.2</v>
      </c>
    </row>
    <row r="6576" spans="1:10" x14ac:dyDescent="0.25">
      <c r="A6576" s="487">
        <v>87308</v>
      </c>
      <c r="B6576" s="6" t="s">
        <v>4012</v>
      </c>
      <c r="C6576" s="6" t="s">
        <v>62</v>
      </c>
      <c r="D6576" s="6" t="s">
        <v>108</v>
      </c>
      <c r="E6576" s="487">
        <v>511.51</v>
      </c>
      <c r="F6576" s="487">
        <v>90.95</v>
      </c>
      <c r="G6576" s="487">
        <v>412.7</v>
      </c>
      <c r="H6576" s="487">
        <v>6.12</v>
      </c>
      <c r="I6576" s="487">
        <v>0</v>
      </c>
      <c r="J6576" s="487">
        <v>1.74</v>
      </c>
    </row>
    <row r="6577" spans="1:10" x14ac:dyDescent="0.25">
      <c r="A6577" s="487">
        <v>87310</v>
      </c>
      <c r="B6577" s="6" t="s">
        <v>4013</v>
      </c>
      <c r="C6577" s="6" t="s">
        <v>62</v>
      </c>
      <c r="D6577" s="6" t="s">
        <v>108</v>
      </c>
      <c r="E6577" s="487">
        <v>444.62</v>
      </c>
      <c r="F6577" s="487">
        <v>96.57</v>
      </c>
      <c r="G6577" s="487">
        <v>345.15</v>
      </c>
      <c r="H6577" s="487">
        <v>1.83</v>
      </c>
      <c r="I6577" s="487">
        <v>0</v>
      </c>
      <c r="J6577" s="487">
        <v>1.07</v>
      </c>
    </row>
    <row r="6578" spans="1:10" x14ac:dyDescent="0.25">
      <c r="A6578" s="487">
        <v>87311</v>
      </c>
      <c r="B6578" s="6" t="s">
        <v>4014</v>
      </c>
      <c r="C6578" s="6" t="s">
        <v>62</v>
      </c>
      <c r="D6578" s="6" t="s">
        <v>108</v>
      </c>
      <c r="E6578" s="487">
        <v>428.07</v>
      </c>
      <c r="F6578" s="487">
        <v>78.97</v>
      </c>
      <c r="G6578" s="487">
        <v>342.26</v>
      </c>
      <c r="H6578" s="487">
        <v>5.32</v>
      </c>
      <c r="I6578" s="487">
        <v>0</v>
      </c>
      <c r="J6578" s="487">
        <v>1.52</v>
      </c>
    </row>
    <row r="6579" spans="1:10" x14ac:dyDescent="0.25">
      <c r="A6579" s="487">
        <v>87313</v>
      </c>
      <c r="B6579" s="6" t="s">
        <v>4015</v>
      </c>
      <c r="C6579" s="6" t="s">
        <v>62</v>
      </c>
      <c r="D6579" s="6" t="s">
        <v>108</v>
      </c>
      <c r="E6579" s="487">
        <v>545.92999999999995</v>
      </c>
      <c r="F6579" s="487">
        <v>97.02</v>
      </c>
      <c r="G6579" s="487">
        <v>446</v>
      </c>
      <c r="H6579" s="487">
        <v>1.83</v>
      </c>
      <c r="I6579" s="487">
        <v>0</v>
      </c>
      <c r="J6579" s="487">
        <v>1.08</v>
      </c>
    </row>
    <row r="6580" spans="1:10" x14ac:dyDescent="0.25">
      <c r="A6580" s="487">
        <v>87314</v>
      </c>
      <c r="B6580" s="6" t="s">
        <v>4016</v>
      </c>
      <c r="C6580" s="6" t="s">
        <v>62</v>
      </c>
      <c r="D6580" s="6" t="s">
        <v>108</v>
      </c>
      <c r="E6580" s="487">
        <v>531.32000000000005</v>
      </c>
      <c r="F6580" s="487">
        <v>79.349999999999994</v>
      </c>
      <c r="G6580" s="487">
        <v>445.12</v>
      </c>
      <c r="H6580" s="487">
        <v>5.33</v>
      </c>
      <c r="I6580" s="487">
        <v>0</v>
      </c>
      <c r="J6580" s="487">
        <v>1.52</v>
      </c>
    </row>
    <row r="6581" spans="1:10" x14ac:dyDescent="0.25">
      <c r="A6581" s="487">
        <v>87316</v>
      </c>
      <c r="B6581" s="6" t="s">
        <v>54</v>
      </c>
      <c r="C6581" s="6" t="s">
        <v>62</v>
      </c>
      <c r="D6581" s="6" t="s">
        <v>108</v>
      </c>
      <c r="E6581" s="487">
        <v>493.56</v>
      </c>
      <c r="F6581" s="487">
        <v>104.22</v>
      </c>
      <c r="G6581" s="487">
        <v>386.24</v>
      </c>
      <c r="H6581" s="487">
        <v>1.95</v>
      </c>
      <c r="I6581" s="487">
        <v>0</v>
      </c>
      <c r="J6581" s="487">
        <v>1.1499999999999999</v>
      </c>
    </row>
    <row r="6582" spans="1:10" x14ac:dyDescent="0.25">
      <c r="A6582" s="487">
        <v>87317</v>
      </c>
      <c r="B6582" s="6" t="s">
        <v>4017</v>
      </c>
      <c r="C6582" s="6" t="s">
        <v>62</v>
      </c>
      <c r="D6582" s="6" t="s">
        <v>108</v>
      </c>
      <c r="E6582" s="487">
        <v>470.32</v>
      </c>
      <c r="F6582" s="487">
        <v>79.290000000000006</v>
      </c>
      <c r="G6582" s="487">
        <v>384.23</v>
      </c>
      <c r="H6582" s="487">
        <v>5.3</v>
      </c>
      <c r="I6582" s="487">
        <v>0</v>
      </c>
      <c r="J6582" s="487">
        <v>1.5</v>
      </c>
    </row>
    <row r="6583" spans="1:10" x14ac:dyDescent="0.25">
      <c r="A6583" s="487">
        <v>87319</v>
      </c>
      <c r="B6583" s="6" t="s">
        <v>4018</v>
      </c>
      <c r="C6583" s="6" t="s">
        <v>62</v>
      </c>
      <c r="D6583" s="6" t="s">
        <v>108</v>
      </c>
      <c r="E6583" s="488">
        <v>4154.17</v>
      </c>
      <c r="F6583" s="487">
        <v>97.02</v>
      </c>
      <c r="G6583" s="488">
        <v>4054.24</v>
      </c>
      <c r="H6583" s="487">
        <v>1.83</v>
      </c>
      <c r="I6583" s="487">
        <v>0</v>
      </c>
      <c r="J6583" s="487">
        <v>1.08</v>
      </c>
    </row>
    <row r="6584" spans="1:10" x14ac:dyDescent="0.25">
      <c r="A6584" s="487">
        <v>87320</v>
      </c>
      <c r="B6584" s="6" t="s">
        <v>4019</v>
      </c>
      <c r="C6584" s="6" t="s">
        <v>62</v>
      </c>
      <c r="D6584" s="6" t="s">
        <v>108</v>
      </c>
      <c r="E6584" s="488">
        <v>4155.45</v>
      </c>
      <c r="F6584" s="487">
        <v>80.31</v>
      </c>
      <c r="G6584" s="488">
        <v>4068.15</v>
      </c>
      <c r="H6584" s="487">
        <v>5.45</v>
      </c>
      <c r="I6584" s="487">
        <v>0</v>
      </c>
      <c r="J6584" s="487">
        <v>1.54</v>
      </c>
    </row>
    <row r="6585" spans="1:10" x14ac:dyDescent="0.25">
      <c r="A6585" s="487">
        <v>87322</v>
      </c>
      <c r="B6585" s="6" t="s">
        <v>4020</v>
      </c>
      <c r="C6585" s="6" t="s">
        <v>62</v>
      </c>
      <c r="D6585" s="6" t="s">
        <v>108</v>
      </c>
      <c r="E6585" s="488">
        <v>4277.37</v>
      </c>
      <c r="F6585" s="487">
        <v>102.41</v>
      </c>
      <c r="G6585" s="488">
        <v>4171.91</v>
      </c>
      <c r="H6585" s="487">
        <v>1.92</v>
      </c>
      <c r="I6585" s="487">
        <v>0</v>
      </c>
      <c r="J6585" s="487">
        <v>1.1299999999999999</v>
      </c>
    </row>
    <row r="6586" spans="1:10" x14ac:dyDescent="0.25">
      <c r="A6586" s="487">
        <v>87323</v>
      </c>
      <c r="B6586" s="6" t="s">
        <v>4021</v>
      </c>
      <c r="C6586" s="6" t="s">
        <v>62</v>
      </c>
      <c r="D6586" s="6" t="s">
        <v>108</v>
      </c>
      <c r="E6586" s="488">
        <v>4270.92</v>
      </c>
      <c r="F6586" s="487">
        <v>77.55</v>
      </c>
      <c r="G6586" s="488">
        <v>4186.7</v>
      </c>
      <c r="H6586" s="487">
        <v>5.19</v>
      </c>
      <c r="I6586" s="487">
        <v>0</v>
      </c>
      <c r="J6586" s="487">
        <v>1.48</v>
      </c>
    </row>
    <row r="6587" spans="1:10" x14ac:dyDescent="0.25">
      <c r="A6587" s="487">
        <v>87325</v>
      </c>
      <c r="B6587" s="6" t="s">
        <v>4022</v>
      </c>
      <c r="C6587" s="6" t="s">
        <v>62</v>
      </c>
      <c r="D6587" s="6" t="s">
        <v>108</v>
      </c>
      <c r="E6587" s="488">
        <v>4184.93</v>
      </c>
      <c r="F6587" s="487">
        <v>105.33</v>
      </c>
      <c r="G6587" s="488">
        <v>4076.47</v>
      </c>
      <c r="H6587" s="487">
        <v>1.97</v>
      </c>
      <c r="I6587" s="487">
        <v>0</v>
      </c>
      <c r="J6587" s="487">
        <v>1.1599999999999999</v>
      </c>
    </row>
    <row r="6588" spans="1:10" x14ac:dyDescent="0.25">
      <c r="A6588" s="487">
        <v>87326</v>
      </c>
      <c r="B6588" s="6" t="s">
        <v>4023</v>
      </c>
      <c r="C6588" s="6" t="s">
        <v>62</v>
      </c>
      <c r="D6588" s="6" t="s">
        <v>108</v>
      </c>
      <c r="E6588" s="488">
        <v>4190.04</v>
      </c>
      <c r="F6588" s="487">
        <v>73.180000000000007</v>
      </c>
      <c r="G6588" s="488">
        <v>4110.54</v>
      </c>
      <c r="H6588" s="487">
        <v>4.93</v>
      </c>
      <c r="I6588" s="487">
        <v>0</v>
      </c>
      <c r="J6588" s="487">
        <v>1.39</v>
      </c>
    </row>
    <row r="6589" spans="1:10" x14ac:dyDescent="0.25">
      <c r="A6589" s="487">
        <v>87327</v>
      </c>
      <c r="B6589" s="6" t="s">
        <v>4024</v>
      </c>
      <c r="C6589" s="6" t="s">
        <v>62</v>
      </c>
      <c r="D6589" s="6" t="s">
        <v>108</v>
      </c>
      <c r="E6589" s="487">
        <v>471.13</v>
      </c>
      <c r="F6589" s="487">
        <v>131.16999999999999</v>
      </c>
      <c r="G6589" s="487">
        <v>329.63</v>
      </c>
      <c r="H6589" s="487">
        <v>6.68</v>
      </c>
      <c r="I6589" s="487">
        <v>0</v>
      </c>
      <c r="J6589" s="487">
        <v>3.65</v>
      </c>
    </row>
    <row r="6590" spans="1:10" x14ac:dyDescent="0.25">
      <c r="A6590" s="487">
        <v>87328</v>
      </c>
      <c r="B6590" s="6" t="s">
        <v>4025</v>
      </c>
      <c r="C6590" s="6" t="s">
        <v>62</v>
      </c>
      <c r="D6590" s="6" t="s">
        <v>108</v>
      </c>
      <c r="E6590" s="487">
        <v>397.57</v>
      </c>
      <c r="F6590" s="487">
        <v>69.319999999999993</v>
      </c>
      <c r="G6590" s="487">
        <v>322.17</v>
      </c>
      <c r="H6590" s="487">
        <v>3.59</v>
      </c>
      <c r="I6590" s="487">
        <v>0</v>
      </c>
      <c r="J6590" s="487">
        <v>2.4900000000000002</v>
      </c>
    </row>
    <row r="6591" spans="1:10" x14ac:dyDescent="0.25">
      <c r="A6591" s="487">
        <v>87329</v>
      </c>
      <c r="B6591" s="6" t="s">
        <v>4026</v>
      </c>
      <c r="C6591" s="6" t="s">
        <v>62</v>
      </c>
      <c r="D6591" s="6" t="s">
        <v>108</v>
      </c>
      <c r="E6591" s="487">
        <v>509.4</v>
      </c>
      <c r="F6591" s="487">
        <v>141.94999999999999</v>
      </c>
      <c r="G6591" s="487">
        <v>356.28</v>
      </c>
      <c r="H6591" s="487">
        <v>7.22</v>
      </c>
      <c r="I6591" s="487">
        <v>0</v>
      </c>
      <c r="J6591" s="487">
        <v>3.95</v>
      </c>
    </row>
    <row r="6592" spans="1:10" x14ac:dyDescent="0.25">
      <c r="A6592" s="487">
        <v>87330</v>
      </c>
      <c r="B6592" s="6" t="s">
        <v>4027</v>
      </c>
      <c r="C6592" s="6" t="s">
        <v>62</v>
      </c>
      <c r="D6592" s="6" t="s">
        <v>108</v>
      </c>
      <c r="E6592" s="487">
        <v>426.45</v>
      </c>
      <c r="F6592" s="487">
        <v>72.69</v>
      </c>
      <c r="G6592" s="487">
        <v>347.35</v>
      </c>
      <c r="H6592" s="487">
        <v>3.8</v>
      </c>
      <c r="I6592" s="487">
        <v>0</v>
      </c>
      <c r="J6592" s="487">
        <v>2.61</v>
      </c>
    </row>
    <row r="6593" spans="1:10" x14ac:dyDescent="0.25">
      <c r="A6593" s="487">
        <v>87331</v>
      </c>
      <c r="B6593" s="6" t="s">
        <v>4028</v>
      </c>
      <c r="C6593" s="6" t="s">
        <v>62</v>
      </c>
      <c r="D6593" s="6" t="s">
        <v>108</v>
      </c>
      <c r="E6593" s="487">
        <v>587.14</v>
      </c>
      <c r="F6593" s="487">
        <v>139.24</v>
      </c>
      <c r="G6593" s="487">
        <v>436.89</v>
      </c>
      <c r="H6593" s="487">
        <v>7.11</v>
      </c>
      <c r="I6593" s="487">
        <v>0</v>
      </c>
      <c r="J6593" s="487">
        <v>3.9</v>
      </c>
    </row>
    <row r="6594" spans="1:10" x14ac:dyDescent="0.25">
      <c r="A6594" s="487">
        <v>87332</v>
      </c>
      <c r="B6594" s="6" t="s">
        <v>4029</v>
      </c>
      <c r="C6594" s="6" t="s">
        <v>62</v>
      </c>
      <c r="D6594" s="6" t="s">
        <v>108</v>
      </c>
      <c r="E6594" s="487">
        <v>510.19</v>
      </c>
      <c r="F6594" s="487">
        <v>73.58</v>
      </c>
      <c r="G6594" s="487">
        <v>430.14</v>
      </c>
      <c r="H6594" s="487">
        <v>3.82</v>
      </c>
      <c r="I6594" s="487">
        <v>0</v>
      </c>
      <c r="J6594" s="487">
        <v>2.65</v>
      </c>
    </row>
    <row r="6595" spans="1:10" x14ac:dyDescent="0.25">
      <c r="A6595" s="487">
        <v>87333</v>
      </c>
      <c r="B6595" s="6" t="s">
        <v>4030</v>
      </c>
      <c r="C6595" s="6" t="s">
        <v>62</v>
      </c>
      <c r="D6595" s="6" t="s">
        <v>108</v>
      </c>
      <c r="E6595" s="487">
        <v>539.85</v>
      </c>
      <c r="F6595" s="487">
        <v>120.38</v>
      </c>
      <c r="G6595" s="487">
        <v>409.98</v>
      </c>
      <c r="H6595" s="487">
        <v>6.13</v>
      </c>
      <c r="I6595" s="487">
        <v>0</v>
      </c>
      <c r="J6595" s="487">
        <v>3.36</v>
      </c>
    </row>
    <row r="6596" spans="1:10" x14ac:dyDescent="0.25">
      <c r="A6596" s="487">
        <v>87334</v>
      </c>
      <c r="B6596" s="6" t="s">
        <v>4031</v>
      </c>
      <c r="C6596" s="6" t="s">
        <v>62</v>
      </c>
      <c r="D6596" s="6" t="s">
        <v>108</v>
      </c>
      <c r="E6596" s="487">
        <v>491.91</v>
      </c>
      <c r="F6596" s="487">
        <v>79.2</v>
      </c>
      <c r="G6596" s="487">
        <v>405.71</v>
      </c>
      <c r="H6596" s="487">
        <v>4.1399999999999997</v>
      </c>
      <c r="I6596" s="487">
        <v>0</v>
      </c>
      <c r="J6596" s="487">
        <v>2.86</v>
      </c>
    </row>
    <row r="6597" spans="1:10" x14ac:dyDescent="0.25">
      <c r="A6597" s="487">
        <v>87335</v>
      </c>
      <c r="B6597" s="6" t="s">
        <v>65</v>
      </c>
      <c r="C6597" s="6" t="s">
        <v>62</v>
      </c>
      <c r="D6597" s="6" t="s">
        <v>108</v>
      </c>
      <c r="E6597" s="487">
        <v>530.52</v>
      </c>
      <c r="F6597" s="487">
        <v>111.4</v>
      </c>
      <c r="G6597" s="487">
        <v>410.33</v>
      </c>
      <c r="H6597" s="487">
        <v>5.67</v>
      </c>
      <c r="I6597" s="487">
        <v>0</v>
      </c>
      <c r="J6597" s="487">
        <v>3.12</v>
      </c>
    </row>
    <row r="6598" spans="1:10" x14ac:dyDescent="0.25">
      <c r="A6598" s="487">
        <v>87336</v>
      </c>
      <c r="B6598" s="6" t="s">
        <v>4032</v>
      </c>
      <c r="C6598" s="6" t="s">
        <v>62</v>
      </c>
      <c r="D6598" s="6" t="s">
        <v>108</v>
      </c>
      <c r="E6598" s="487">
        <v>502.86</v>
      </c>
      <c r="F6598" s="487">
        <v>75.88</v>
      </c>
      <c r="G6598" s="487">
        <v>420.28</v>
      </c>
      <c r="H6598" s="487">
        <v>3.96</v>
      </c>
      <c r="I6598" s="487">
        <v>0</v>
      </c>
      <c r="J6598" s="487">
        <v>2.74</v>
      </c>
    </row>
    <row r="6599" spans="1:10" x14ac:dyDescent="0.25">
      <c r="A6599" s="487">
        <v>87337</v>
      </c>
      <c r="B6599" s="6" t="s">
        <v>4033</v>
      </c>
      <c r="C6599" s="6" t="s">
        <v>62</v>
      </c>
      <c r="D6599" s="6" t="s">
        <v>108</v>
      </c>
      <c r="E6599" s="487">
        <v>517.79999999999995</v>
      </c>
      <c r="F6599" s="487">
        <v>109.6</v>
      </c>
      <c r="G6599" s="487">
        <v>399.56</v>
      </c>
      <c r="H6599" s="487">
        <v>5.58</v>
      </c>
      <c r="I6599" s="487">
        <v>0</v>
      </c>
      <c r="J6599" s="487">
        <v>3.06</v>
      </c>
    </row>
    <row r="6600" spans="1:10" x14ac:dyDescent="0.25">
      <c r="A6600" s="487">
        <v>87338</v>
      </c>
      <c r="B6600" s="6" t="s">
        <v>4034</v>
      </c>
      <c r="C6600" s="6" t="s">
        <v>62</v>
      </c>
      <c r="D6600" s="6" t="s">
        <v>108</v>
      </c>
      <c r="E6600" s="487">
        <v>486.67</v>
      </c>
      <c r="F6600" s="487">
        <v>93.61</v>
      </c>
      <c r="G6600" s="487">
        <v>384.68</v>
      </c>
      <c r="H6600" s="487">
        <v>4.96</v>
      </c>
      <c r="I6600" s="487">
        <v>0</v>
      </c>
      <c r="J6600" s="487">
        <v>3.42</v>
      </c>
    </row>
    <row r="6601" spans="1:10" x14ac:dyDescent="0.25">
      <c r="A6601" s="487">
        <v>87339</v>
      </c>
      <c r="B6601" s="6" t="s">
        <v>4035</v>
      </c>
      <c r="C6601" s="6" t="s">
        <v>62</v>
      </c>
      <c r="D6601" s="6" t="s">
        <v>108</v>
      </c>
      <c r="E6601" s="487">
        <v>842.58</v>
      </c>
      <c r="F6601" s="487">
        <v>232.46</v>
      </c>
      <c r="G6601" s="487">
        <v>595.04</v>
      </c>
      <c r="H6601" s="487">
        <v>11.2</v>
      </c>
      <c r="I6601" s="487">
        <v>0</v>
      </c>
      <c r="J6601" s="487">
        <v>3.88</v>
      </c>
    </row>
    <row r="6602" spans="1:10" x14ac:dyDescent="0.25">
      <c r="A6602" s="487">
        <v>87340</v>
      </c>
      <c r="B6602" s="6" t="s">
        <v>4036</v>
      </c>
      <c r="C6602" s="6" t="s">
        <v>62</v>
      </c>
      <c r="D6602" s="6" t="s">
        <v>108</v>
      </c>
      <c r="E6602" s="487">
        <v>692.91</v>
      </c>
      <c r="F6602" s="487">
        <v>107.35</v>
      </c>
      <c r="G6602" s="487">
        <v>577.08000000000004</v>
      </c>
      <c r="H6602" s="487">
        <v>5.47</v>
      </c>
      <c r="I6602" s="487">
        <v>0</v>
      </c>
      <c r="J6602" s="487">
        <v>3.01</v>
      </c>
    </row>
    <row r="6603" spans="1:10" x14ac:dyDescent="0.25">
      <c r="A6603" s="487">
        <v>87341</v>
      </c>
      <c r="B6603" s="6" t="s">
        <v>4037</v>
      </c>
      <c r="C6603" s="6" t="s">
        <v>62</v>
      </c>
      <c r="D6603" s="6" t="s">
        <v>108</v>
      </c>
      <c r="E6603" s="487">
        <v>652.9</v>
      </c>
      <c r="F6603" s="487">
        <v>72.290000000000006</v>
      </c>
      <c r="G6603" s="487">
        <v>574.21</v>
      </c>
      <c r="H6603" s="487">
        <v>3.79</v>
      </c>
      <c r="I6603" s="487">
        <v>0</v>
      </c>
      <c r="J6603" s="487">
        <v>2.61</v>
      </c>
    </row>
    <row r="6604" spans="1:10" x14ac:dyDescent="0.25">
      <c r="A6604" s="487">
        <v>87342</v>
      </c>
      <c r="B6604" s="6" t="s">
        <v>4038</v>
      </c>
      <c r="C6604" s="6" t="s">
        <v>62</v>
      </c>
      <c r="D6604" s="6" t="s">
        <v>108</v>
      </c>
      <c r="E6604" s="487">
        <v>708.24</v>
      </c>
      <c r="F6604" s="487">
        <v>187.54</v>
      </c>
      <c r="G6604" s="487">
        <v>508.53</v>
      </c>
      <c r="H6604" s="487">
        <v>9.0399999999999991</v>
      </c>
      <c r="I6604" s="487">
        <v>0</v>
      </c>
      <c r="J6604" s="487">
        <v>3.13</v>
      </c>
    </row>
    <row r="6605" spans="1:10" x14ac:dyDescent="0.25">
      <c r="A6605" s="487">
        <v>87343</v>
      </c>
      <c r="B6605" s="6" t="s">
        <v>4039</v>
      </c>
      <c r="C6605" s="6" t="s">
        <v>62</v>
      </c>
      <c r="D6605" s="6" t="s">
        <v>108</v>
      </c>
      <c r="E6605" s="487">
        <v>623.39</v>
      </c>
      <c r="F6605" s="487">
        <v>116.34</v>
      </c>
      <c r="G6605" s="487">
        <v>497.89</v>
      </c>
      <c r="H6605" s="487">
        <v>5.91</v>
      </c>
      <c r="I6605" s="487">
        <v>0</v>
      </c>
      <c r="J6605" s="487">
        <v>3.25</v>
      </c>
    </row>
    <row r="6606" spans="1:10" x14ac:dyDescent="0.25">
      <c r="A6606" s="487">
        <v>87344</v>
      </c>
      <c r="B6606" s="6" t="s">
        <v>4040</v>
      </c>
      <c r="C6606" s="6" t="s">
        <v>62</v>
      </c>
      <c r="D6606" s="6" t="s">
        <v>108</v>
      </c>
      <c r="E6606" s="487">
        <v>573.76</v>
      </c>
      <c r="F6606" s="487">
        <v>72.010000000000005</v>
      </c>
      <c r="G6606" s="487">
        <v>495.38</v>
      </c>
      <c r="H6606" s="487">
        <v>3.76</v>
      </c>
      <c r="I6606" s="487">
        <v>0</v>
      </c>
      <c r="J6606" s="487">
        <v>2.61</v>
      </c>
    </row>
    <row r="6607" spans="1:10" x14ac:dyDescent="0.25">
      <c r="A6607" s="487">
        <v>87345</v>
      </c>
      <c r="B6607" s="6" t="s">
        <v>4041</v>
      </c>
      <c r="C6607" s="6" t="s">
        <v>62</v>
      </c>
      <c r="D6607" s="6" t="s">
        <v>108</v>
      </c>
      <c r="E6607" s="487">
        <v>629.78</v>
      </c>
      <c r="F6607" s="487">
        <v>167.1</v>
      </c>
      <c r="G6607" s="487">
        <v>451.82</v>
      </c>
      <c r="H6607" s="487">
        <v>8.06</v>
      </c>
      <c r="I6607" s="487">
        <v>0</v>
      </c>
      <c r="J6607" s="487">
        <v>2.8</v>
      </c>
    </row>
    <row r="6608" spans="1:10" x14ac:dyDescent="0.25">
      <c r="A6608" s="487">
        <v>87346</v>
      </c>
      <c r="B6608" s="6" t="s">
        <v>4042</v>
      </c>
      <c r="C6608" s="6" t="s">
        <v>62</v>
      </c>
      <c r="D6608" s="6" t="s">
        <v>108</v>
      </c>
      <c r="E6608" s="487">
        <v>559.64</v>
      </c>
      <c r="F6608" s="487">
        <v>107.58</v>
      </c>
      <c r="G6608" s="487">
        <v>443.57</v>
      </c>
      <c r="H6608" s="487">
        <v>5.48</v>
      </c>
      <c r="I6608" s="487">
        <v>0</v>
      </c>
      <c r="J6608" s="487">
        <v>3.01</v>
      </c>
    </row>
    <row r="6609" spans="1:10" x14ac:dyDescent="0.25">
      <c r="A6609" s="487">
        <v>87347</v>
      </c>
      <c r="B6609" s="6" t="s">
        <v>4043</v>
      </c>
      <c r="C6609" s="6" t="s">
        <v>62</v>
      </c>
      <c r="D6609" s="6" t="s">
        <v>108</v>
      </c>
      <c r="E6609" s="487">
        <v>519.66</v>
      </c>
      <c r="F6609" s="487">
        <v>72.52</v>
      </c>
      <c r="G6609" s="487">
        <v>440.73</v>
      </c>
      <c r="H6609" s="487">
        <v>3.8</v>
      </c>
      <c r="I6609" s="487">
        <v>0</v>
      </c>
      <c r="J6609" s="487">
        <v>2.61</v>
      </c>
    </row>
    <row r="6610" spans="1:10" x14ac:dyDescent="0.25">
      <c r="A6610" s="487">
        <v>87348</v>
      </c>
      <c r="B6610" s="6" t="s">
        <v>4044</v>
      </c>
      <c r="C6610" s="6" t="s">
        <v>62</v>
      </c>
      <c r="D6610" s="6" t="s">
        <v>108</v>
      </c>
      <c r="E6610" s="487">
        <v>570.95000000000005</v>
      </c>
      <c r="F6610" s="487">
        <v>150.47999999999999</v>
      </c>
      <c r="G6610" s="487">
        <v>410.7</v>
      </c>
      <c r="H6610" s="487">
        <v>7.26</v>
      </c>
      <c r="I6610" s="487">
        <v>0</v>
      </c>
      <c r="J6610" s="487">
        <v>2.5099999999999998</v>
      </c>
    </row>
    <row r="6611" spans="1:10" x14ac:dyDescent="0.25">
      <c r="A6611" s="487">
        <v>87349</v>
      </c>
      <c r="B6611" s="6" t="s">
        <v>4045</v>
      </c>
      <c r="C6611" s="6" t="s">
        <v>62</v>
      </c>
      <c r="D6611" s="6" t="s">
        <v>108</v>
      </c>
      <c r="E6611" s="487">
        <v>476.24</v>
      </c>
      <c r="F6611" s="487">
        <v>68.03</v>
      </c>
      <c r="G6611" s="487">
        <v>402.23</v>
      </c>
      <c r="H6611" s="487">
        <v>3.53</v>
      </c>
      <c r="I6611" s="487">
        <v>0</v>
      </c>
      <c r="J6611" s="487">
        <v>2.4500000000000002</v>
      </c>
    </row>
    <row r="6612" spans="1:10" x14ac:dyDescent="0.25">
      <c r="A6612" s="487">
        <v>87350</v>
      </c>
      <c r="B6612" s="6" t="s">
        <v>4046</v>
      </c>
      <c r="C6612" s="6" t="s">
        <v>62</v>
      </c>
      <c r="D6612" s="6" t="s">
        <v>108</v>
      </c>
      <c r="E6612" s="487">
        <v>499.77</v>
      </c>
      <c r="F6612" s="487">
        <v>143.97</v>
      </c>
      <c r="G6612" s="487">
        <v>344.42</v>
      </c>
      <c r="H6612" s="487">
        <v>7.35</v>
      </c>
      <c r="I6612" s="487">
        <v>0</v>
      </c>
      <c r="J6612" s="487">
        <v>4.03</v>
      </c>
    </row>
    <row r="6613" spans="1:10" x14ac:dyDescent="0.25">
      <c r="A6613" s="487">
        <v>87351</v>
      </c>
      <c r="B6613" s="6" t="s">
        <v>4047</v>
      </c>
      <c r="C6613" s="6" t="s">
        <v>62</v>
      </c>
      <c r="D6613" s="6" t="s">
        <v>108</v>
      </c>
      <c r="E6613" s="487">
        <v>411.11</v>
      </c>
      <c r="F6613" s="487">
        <v>70.67</v>
      </c>
      <c r="G6613" s="487">
        <v>334.33</v>
      </c>
      <c r="H6613" s="487">
        <v>3.66</v>
      </c>
      <c r="I6613" s="487">
        <v>0</v>
      </c>
      <c r="J6613" s="487">
        <v>2.4500000000000002</v>
      </c>
    </row>
    <row r="6614" spans="1:10" x14ac:dyDescent="0.25">
      <c r="A6614" s="487">
        <v>87352</v>
      </c>
      <c r="B6614" s="6" t="s">
        <v>4048</v>
      </c>
      <c r="C6614" s="6" t="s">
        <v>62</v>
      </c>
      <c r="D6614" s="6" t="s">
        <v>108</v>
      </c>
      <c r="E6614" s="487">
        <v>644.15</v>
      </c>
      <c r="F6614" s="487">
        <v>182.6</v>
      </c>
      <c r="G6614" s="487">
        <v>449.7</v>
      </c>
      <c r="H6614" s="487">
        <v>8.8000000000000007</v>
      </c>
      <c r="I6614" s="487">
        <v>0</v>
      </c>
      <c r="J6614" s="487">
        <v>3.05</v>
      </c>
    </row>
    <row r="6615" spans="1:10" x14ac:dyDescent="0.25">
      <c r="A6615" s="487">
        <v>87353</v>
      </c>
      <c r="B6615" s="6" t="s">
        <v>4049</v>
      </c>
      <c r="C6615" s="6" t="s">
        <v>62</v>
      </c>
      <c r="D6615" s="6" t="s">
        <v>108</v>
      </c>
      <c r="E6615" s="487">
        <v>551.94000000000005</v>
      </c>
      <c r="F6615" s="487">
        <v>106.91</v>
      </c>
      <c r="G6615" s="487">
        <v>436.62</v>
      </c>
      <c r="H6615" s="487">
        <v>5.43</v>
      </c>
      <c r="I6615" s="487">
        <v>0</v>
      </c>
      <c r="J6615" s="487">
        <v>2.98</v>
      </c>
    </row>
    <row r="6616" spans="1:10" x14ac:dyDescent="0.25">
      <c r="A6616" s="487">
        <v>87354</v>
      </c>
      <c r="B6616" s="6" t="s">
        <v>4050</v>
      </c>
      <c r="C6616" s="6" t="s">
        <v>62</v>
      </c>
      <c r="D6616" s="6" t="s">
        <v>108</v>
      </c>
      <c r="E6616" s="487">
        <v>507.76</v>
      </c>
      <c r="F6616" s="487">
        <v>67.08</v>
      </c>
      <c r="G6616" s="487">
        <v>434.76</v>
      </c>
      <c r="H6616" s="487">
        <v>3.51</v>
      </c>
      <c r="I6616" s="487">
        <v>0</v>
      </c>
      <c r="J6616" s="487">
        <v>2.41</v>
      </c>
    </row>
    <row r="6617" spans="1:10" x14ac:dyDescent="0.25">
      <c r="A6617" s="487">
        <v>87355</v>
      </c>
      <c r="B6617" s="6" t="s">
        <v>4051</v>
      </c>
      <c r="C6617" s="6" t="s">
        <v>62</v>
      </c>
      <c r="D6617" s="6" t="s">
        <v>108</v>
      </c>
      <c r="E6617" s="487">
        <v>540.32000000000005</v>
      </c>
      <c r="F6617" s="487">
        <v>147.11000000000001</v>
      </c>
      <c r="G6617" s="487">
        <v>383.65</v>
      </c>
      <c r="H6617" s="487">
        <v>7.1</v>
      </c>
      <c r="I6617" s="487">
        <v>0</v>
      </c>
      <c r="J6617" s="487">
        <v>2.46</v>
      </c>
    </row>
    <row r="6618" spans="1:10" x14ac:dyDescent="0.25">
      <c r="A6618" s="487">
        <v>87356</v>
      </c>
      <c r="B6618" s="6" t="s">
        <v>4052</v>
      </c>
      <c r="C6618" s="6" t="s">
        <v>62</v>
      </c>
      <c r="D6618" s="6" t="s">
        <v>108</v>
      </c>
      <c r="E6618" s="487">
        <v>477.56</v>
      </c>
      <c r="F6618" s="487">
        <v>93.87</v>
      </c>
      <c r="G6618" s="487">
        <v>376.28</v>
      </c>
      <c r="H6618" s="487">
        <v>4.78</v>
      </c>
      <c r="I6618" s="487">
        <v>0</v>
      </c>
      <c r="J6618" s="487">
        <v>2.63</v>
      </c>
    </row>
    <row r="6619" spans="1:10" x14ac:dyDescent="0.25">
      <c r="A6619" s="487">
        <v>87357</v>
      </c>
      <c r="B6619" s="6" t="s">
        <v>4053</v>
      </c>
      <c r="C6619" s="6" t="s">
        <v>62</v>
      </c>
      <c r="D6619" s="6" t="s">
        <v>108</v>
      </c>
      <c r="E6619" s="487">
        <v>445.04</v>
      </c>
      <c r="F6619" s="487">
        <v>65.41</v>
      </c>
      <c r="G6619" s="487">
        <v>373.85</v>
      </c>
      <c r="H6619" s="487">
        <v>3.41</v>
      </c>
      <c r="I6619" s="487">
        <v>0</v>
      </c>
      <c r="J6619" s="487">
        <v>2.37</v>
      </c>
    </row>
    <row r="6620" spans="1:10" x14ac:dyDescent="0.25">
      <c r="A6620" s="487">
        <v>87358</v>
      </c>
      <c r="B6620" s="6" t="s">
        <v>4054</v>
      </c>
      <c r="C6620" s="6" t="s">
        <v>62</v>
      </c>
      <c r="D6620" s="6" t="s">
        <v>108</v>
      </c>
      <c r="E6620" s="488">
        <v>4107.04</v>
      </c>
      <c r="F6620" s="487">
        <v>120.6</v>
      </c>
      <c r="G6620" s="488">
        <v>3976.93</v>
      </c>
      <c r="H6620" s="487">
        <v>6.15</v>
      </c>
      <c r="I6620" s="487">
        <v>0</v>
      </c>
      <c r="J6620" s="487">
        <v>3.36</v>
      </c>
    </row>
    <row r="6621" spans="1:10" x14ac:dyDescent="0.25">
      <c r="A6621" s="487">
        <v>87359</v>
      </c>
      <c r="B6621" s="6" t="s">
        <v>4055</v>
      </c>
      <c r="C6621" s="6" t="s">
        <v>62</v>
      </c>
      <c r="D6621" s="6" t="s">
        <v>108</v>
      </c>
      <c r="E6621" s="488">
        <v>4070.92</v>
      </c>
      <c r="F6621" s="487">
        <v>77.45</v>
      </c>
      <c r="G6621" s="488">
        <v>3986.55</v>
      </c>
      <c r="H6621" s="487">
        <v>4.0999999999999996</v>
      </c>
      <c r="I6621" s="487">
        <v>0</v>
      </c>
      <c r="J6621" s="487">
        <v>2.82</v>
      </c>
    </row>
    <row r="6622" spans="1:10" x14ac:dyDescent="0.25">
      <c r="A6622" s="487">
        <v>87360</v>
      </c>
      <c r="B6622" s="6" t="s">
        <v>4056</v>
      </c>
      <c r="C6622" s="6" t="s">
        <v>62</v>
      </c>
      <c r="D6622" s="6" t="s">
        <v>108</v>
      </c>
      <c r="E6622" s="488">
        <v>4227.76</v>
      </c>
      <c r="F6622" s="487">
        <v>154.74</v>
      </c>
      <c r="G6622" s="488">
        <v>4062.97</v>
      </c>
      <c r="H6622" s="487">
        <v>7.46</v>
      </c>
      <c r="I6622" s="487">
        <v>0</v>
      </c>
      <c r="J6622" s="487">
        <v>2.59</v>
      </c>
    </row>
    <row r="6623" spans="1:10" x14ac:dyDescent="0.25">
      <c r="A6623" s="487">
        <v>87361</v>
      </c>
      <c r="B6623" s="6" t="s">
        <v>4057</v>
      </c>
      <c r="C6623" s="6" t="s">
        <v>62</v>
      </c>
      <c r="D6623" s="6" t="s">
        <v>108</v>
      </c>
      <c r="E6623" s="488">
        <v>4174.87</v>
      </c>
      <c r="F6623" s="487">
        <v>92.53</v>
      </c>
      <c r="G6623" s="488">
        <v>4075.06</v>
      </c>
      <c r="H6623" s="487">
        <v>4.7</v>
      </c>
      <c r="I6623" s="487">
        <v>0</v>
      </c>
      <c r="J6623" s="487">
        <v>2.58</v>
      </c>
    </row>
    <row r="6624" spans="1:10" x14ac:dyDescent="0.25">
      <c r="A6624" s="487">
        <v>87362</v>
      </c>
      <c r="B6624" s="6" t="s">
        <v>4058</v>
      </c>
      <c r="C6624" s="6" t="s">
        <v>62</v>
      </c>
      <c r="D6624" s="6" t="s">
        <v>108</v>
      </c>
      <c r="E6624" s="488">
        <v>4171.42</v>
      </c>
      <c r="F6624" s="487">
        <v>64.95</v>
      </c>
      <c r="G6624" s="488">
        <v>4100.76</v>
      </c>
      <c r="H6624" s="487">
        <v>3.38</v>
      </c>
      <c r="I6624" s="487">
        <v>0</v>
      </c>
      <c r="J6624" s="487">
        <v>2.33</v>
      </c>
    </row>
    <row r="6625" spans="1:10" x14ac:dyDescent="0.25">
      <c r="A6625" s="487">
        <v>87363</v>
      </c>
      <c r="B6625" s="6" t="s">
        <v>4059</v>
      </c>
      <c r="C6625" s="6" t="s">
        <v>62</v>
      </c>
      <c r="D6625" s="6" t="s">
        <v>108</v>
      </c>
      <c r="E6625" s="488">
        <v>4148.95</v>
      </c>
      <c r="F6625" s="487">
        <v>131.61000000000001</v>
      </c>
      <c r="G6625" s="488">
        <v>4006.96</v>
      </c>
      <c r="H6625" s="487">
        <v>6.7</v>
      </c>
      <c r="I6625" s="487">
        <v>0</v>
      </c>
      <c r="J6625" s="487">
        <v>3.68</v>
      </c>
    </row>
    <row r="6626" spans="1:10" x14ac:dyDescent="0.25">
      <c r="A6626" s="487">
        <v>87364</v>
      </c>
      <c r="B6626" s="6" t="s">
        <v>4060</v>
      </c>
      <c r="C6626" s="6" t="s">
        <v>62</v>
      </c>
      <c r="D6626" s="6" t="s">
        <v>108</v>
      </c>
      <c r="E6626" s="488">
        <v>4113.3</v>
      </c>
      <c r="F6626" s="487">
        <v>68.19</v>
      </c>
      <c r="G6626" s="488">
        <v>4039.1</v>
      </c>
      <c r="H6626" s="487">
        <v>3.56</v>
      </c>
      <c r="I6626" s="487">
        <v>0</v>
      </c>
      <c r="J6626" s="487">
        <v>2.4500000000000002</v>
      </c>
    </row>
    <row r="6627" spans="1:10" x14ac:dyDescent="0.25">
      <c r="A6627" s="487">
        <v>87365</v>
      </c>
      <c r="B6627" s="6" t="s">
        <v>4061</v>
      </c>
      <c r="C6627" s="6" t="s">
        <v>62</v>
      </c>
      <c r="D6627" s="6" t="s">
        <v>108</v>
      </c>
      <c r="E6627" s="487">
        <v>546.29</v>
      </c>
      <c r="F6627" s="487">
        <v>179.59</v>
      </c>
      <c r="G6627" s="487">
        <v>366.7</v>
      </c>
      <c r="H6627" s="487">
        <v>0</v>
      </c>
      <c r="I6627" s="487">
        <v>0</v>
      </c>
      <c r="J6627" s="487">
        <v>0</v>
      </c>
    </row>
    <row r="6628" spans="1:10" x14ac:dyDescent="0.25">
      <c r="A6628" s="487">
        <v>87366</v>
      </c>
      <c r="B6628" s="6" t="s">
        <v>4062</v>
      </c>
      <c r="C6628" s="6" t="s">
        <v>62</v>
      </c>
      <c r="D6628" s="6" t="s">
        <v>108</v>
      </c>
      <c r="E6628" s="487">
        <v>579.12</v>
      </c>
      <c r="F6628" s="487">
        <v>185.26</v>
      </c>
      <c r="G6628" s="487">
        <v>393.86</v>
      </c>
      <c r="H6628" s="487">
        <v>0</v>
      </c>
      <c r="I6628" s="487">
        <v>0</v>
      </c>
      <c r="J6628" s="487">
        <v>0</v>
      </c>
    </row>
    <row r="6629" spans="1:10" x14ac:dyDescent="0.25">
      <c r="A6629" s="487">
        <v>87367</v>
      </c>
      <c r="B6629" s="6" t="s">
        <v>4063</v>
      </c>
      <c r="C6629" s="6" t="s">
        <v>62</v>
      </c>
      <c r="D6629" s="6" t="s">
        <v>108</v>
      </c>
      <c r="E6629" s="487">
        <v>662.32</v>
      </c>
      <c r="F6629" s="487">
        <v>186.75</v>
      </c>
      <c r="G6629" s="487">
        <v>475.57</v>
      </c>
      <c r="H6629" s="487">
        <v>0</v>
      </c>
      <c r="I6629" s="487">
        <v>0</v>
      </c>
      <c r="J6629" s="487">
        <v>0</v>
      </c>
    </row>
    <row r="6630" spans="1:10" x14ac:dyDescent="0.25">
      <c r="A6630" s="487">
        <v>87368</v>
      </c>
      <c r="B6630" s="6" t="s">
        <v>4064</v>
      </c>
      <c r="C6630" s="6" t="s">
        <v>62</v>
      </c>
      <c r="D6630" s="6" t="s">
        <v>108</v>
      </c>
      <c r="E6630" s="487">
        <v>640.69000000000005</v>
      </c>
      <c r="F6630" s="487">
        <v>188.25</v>
      </c>
      <c r="G6630" s="487">
        <v>452.44</v>
      </c>
      <c r="H6630" s="487">
        <v>0</v>
      </c>
      <c r="I6630" s="487">
        <v>0</v>
      </c>
      <c r="J6630" s="487">
        <v>0</v>
      </c>
    </row>
    <row r="6631" spans="1:10" x14ac:dyDescent="0.25">
      <c r="A6631" s="487">
        <v>87369</v>
      </c>
      <c r="B6631" s="6" t="s">
        <v>4065</v>
      </c>
      <c r="C6631" s="6" t="s">
        <v>62</v>
      </c>
      <c r="D6631" s="6" t="s">
        <v>108</v>
      </c>
      <c r="E6631" s="487">
        <v>650.82000000000005</v>
      </c>
      <c r="F6631" s="487">
        <v>184.59</v>
      </c>
      <c r="G6631" s="487">
        <v>466.23</v>
      </c>
      <c r="H6631" s="487">
        <v>0</v>
      </c>
      <c r="I6631" s="487">
        <v>0</v>
      </c>
      <c r="J6631" s="487">
        <v>0</v>
      </c>
    </row>
    <row r="6632" spans="1:10" x14ac:dyDescent="0.25">
      <c r="A6632" s="487">
        <v>87370</v>
      </c>
      <c r="B6632" s="6" t="s">
        <v>4066</v>
      </c>
      <c r="C6632" s="6" t="s">
        <v>62</v>
      </c>
      <c r="D6632" s="6" t="s">
        <v>108</v>
      </c>
      <c r="E6632" s="487">
        <v>627.25</v>
      </c>
      <c r="F6632" s="487">
        <v>185.75</v>
      </c>
      <c r="G6632" s="487">
        <v>441.5</v>
      </c>
      <c r="H6632" s="487">
        <v>0</v>
      </c>
      <c r="I6632" s="487">
        <v>0</v>
      </c>
      <c r="J6632" s="487">
        <v>0</v>
      </c>
    </row>
    <row r="6633" spans="1:10" x14ac:dyDescent="0.25">
      <c r="A6633" s="487">
        <v>87371</v>
      </c>
      <c r="B6633" s="6" t="s">
        <v>4067</v>
      </c>
      <c r="C6633" s="6" t="s">
        <v>62</v>
      </c>
      <c r="D6633" s="6" t="s">
        <v>108</v>
      </c>
      <c r="E6633" s="487">
        <v>608.49</v>
      </c>
      <c r="F6633" s="487">
        <v>180.93</v>
      </c>
      <c r="G6633" s="487">
        <v>427.56</v>
      </c>
      <c r="H6633" s="487">
        <v>0</v>
      </c>
      <c r="I6633" s="487">
        <v>0</v>
      </c>
      <c r="J6633" s="487">
        <v>0</v>
      </c>
    </row>
    <row r="6634" spans="1:10" x14ac:dyDescent="0.25">
      <c r="A6634" s="487">
        <v>87372</v>
      </c>
      <c r="B6634" s="6" t="s">
        <v>4068</v>
      </c>
      <c r="C6634" s="6" t="s">
        <v>62</v>
      </c>
      <c r="D6634" s="6" t="s">
        <v>108</v>
      </c>
      <c r="E6634" s="487">
        <v>818.81</v>
      </c>
      <c r="F6634" s="487">
        <v>193.73</v>
      </c>
      <c r="G6634" s="487">
        <v>625.08000000000004</v>
      </c>
      <c r="H6634" s="487">
        <v>0</v>
      </c>
      <c r="I6634" s="487">
        <v>0</v>
      </c>
      <c r="J6634" s="487">
        <v>0</v>
      </c>
    </row>
    <row r="6635" spans="1:10" x14ac:dyDescent="0.25">
      <c r="A6635" s="487">
        <v>87373</v>
      </c>
      <c r="B6635" s="6" t="s">
        <v>4069</v>
      </c>
      <c r="C6635" s="6" t="s">
        <v>62</v>
      </c>
      <c r="D6635" s="6" t="s">
        <v>108</v>
      </c>
      <c r="E6635" s="487">
        <v>725.16</v>
      </c>
      <c r="F6635" s="487">
        <v>183.25</v>
      </c>
      <c r="G6635" s="487">
        <v>541.91</v>
      </c>
      <c r="H6635" s="487">
        <v>0</v>
      </c>
      <c r="I6635" s="487">
        <v>0</v>
      </c>
      <c r="J6635" s="487">
        <v>0</v>
      </c>
    </row>
    <row r="6636" spans="1:10" x14ac:dyDescent="0.25">
      <c r="A6636" s="487">
        <v>87374</v>
      </c>
      <c r="B6636" s="6" t="s">
        <v>4070</v>
      </c>
      <c r="C6636" s="6" t="s">
        <v>62</v>
      </c>
      <c r="D6636" s="6" t="s">
        <v>108</v>
      </c>
      <c r="E6636" s="487">
        <v>672.34</v>
      </c>
      <c r="F6636" s="487">
        <v>184.59</v>
      </c>
      <c r="G6636" s="487">
        <v>487.75</v>
      </c>
      <c r="H6636" s="487">
        <v>0</v>
      </c>
      <c r="I6636" s="487">
        <v>0</v>
      </c>
      <c r="J6636" s="487">
        <v>0</v>
      </c>
    </row>
    <row r="6637" spans="1:10" x14ac:dyDescent="0.25">
      <c r="A6637" s="487">
        <v>87375</v>
      </c>
      <c r="B6637" s="6" t="s">
        <v>4071</v>
      </c>
      <c r="C6637" s="6" t="s">
        <v>62</v>
      </c>
      <c r="D6637" s="6" t="s">
        <v>108</v>
      </c>
      <c r="E6637" s="487">
        <v>638.19000000000005</v>
      </c>
      <c r="F6637" s="487">
        <v>188.08</v>
      </c>
      <c r="G6637" s="487">
        <v>450.11</v>
      </c>
      <c r="H6637" s="487">
        <v>0</v>
      </c>
      <c r="I6637" s="487">
        <v>0</v>
      </c>
      <c r="J6637" s="487">
        <v>0</v>
      </c>
    </row>
    <row r="6638" spans="1:10" x14ac:dyDescent="0.25">
      <c r="A6638" s="487">
        <v>87376</v>
      </c>
      <c r="B6638" s="6" t="s">
        <v>4072</v>
      </c>
      <c r="C6638" s="6" t="s">
        <v>62</v>
      </c>
      <c r="D6638" s="6" t="s">
        <v>108</v>
      </c>
      <c r="E6638" s="487">
        <v>559.47</v>
      </c>
      <c r="F6638" s="487">
        <v>179.59</v>
      </c>
      <c r="G6638" s="487">
        <v>379.88</v>
      </c>
      <c r="H6638" s="487">
        <v>0</v>
      </c>
      <c r="I6638" s="487">
        <v>0</v>
      </c>
      <c r="J6638" s="487">
        <v>0</v>
      </c>
    </row>
    <row r="6639" spans="1:10" x14ac:dyDescent="0.25">
      <c r="A6639" s="487">
        <v>87377</v>
      </c>
      <c r="B6639" s="6" t="s">
        <v>4073</v>
      </c>
      <c r="C6639" s="6" t="s">
        <v>62</v>
      </c>
      <c r="D6639" s="6" t="s">
        <v>108</v>
      </c>
      <c r="E6639" s="487">
        <v>665.48</v>
      </c>
      <c r="F6639" s="487">
        <v>183.25</v>
      </c>
      <c r="G6639" s="487">
        <v>482.23</v>
      </c>
      <c r="H6639" s="487">
        <v>0</v>
      </c>
      <c r="I6639" s="487">
        <v>0</v>
      </c>
      <c r="J6639" s="487">
        <v>0</v>
      </c>
    </row>
    <row r="6640" spans="1:10" x14ac:dyDescent="0.25">
      <c r="A6640" s="487">
        <v>87378</v>
      </c>
      <c r="B6640" s="6" t="s">
        <v>4074</v>
      </c>
      <c r="C6640" s="6" t="s">
        <v>62</v>
      </c>
      <c r="D6640" s="6" t="s">
        <v>108</v>
      </c>
      <c r="E6640" s="487">
        <v>597</v>
      </c>
      <c r="F6640" s="487">
        <v>177.27</v>
      </c>
      <c r="G6640" s="487">
        <v>419.73</v>
      </c>
      <c r="H6640" s="487">
        <v>0</v>
      </c>
      <c r="I6640" s="487">
        <v>0</v>
      </c>
      <c r="J6640" s="487">
        <v>0</v>
      </c>
    </row>
    <row r="6641" spans="1:10" x14ac:dyDescent="0.25">
      <c r="A6641" s="487">
        <v>87379</v>
      </c>
      <c r="B6641" s="6" t="s">
        <v>4075</v>
      </c>
      <c r="C6641" s="6" t="s">
        <v>62</v>
      </c>
      <c r="D6641" s="6" t="s">
        <v>108</v>
      </c>
      <c r="E6641" s="488">
        <v>4243.2700000000004</v>
      </c>
      <c r="F6641" s="487">
        <v>177.1</v>
      </c>
      <c r="G6641" s="488">
        <v>4066.17</v>
      </c>
      <c r="H6641" s="487">
        <v>0</v>
      </c>
      <c r="I6641" s="487">
        <v>0</v>
      </c>
      <c r="J6641" s="487">
        <v>0</v>
      </c>
    </row>
    <row r="6642" spans="1:10" x14ac:dyDescent="0.25">
      <c r="A6642" s="487">
        <v>87380</v>
      </c>
      <c r="B6642" s="6" t="s">
        <v>4076</v>
      </c>
      <c r="C6642" s="6" t="s">
        <v>62</v>
      </c>
      <c r="D6642" s="6" t="s">
        <v>108</v>
      </c>
      <c r="E6642" s="488">
        <v>4348.1499999999996</v>
      </c>
      <c r="F6642" s="487">
        <v>180.76</v>
      </c>
      <c r="G6642" s="488">
        <v>4167.3900000000003</v>
      </c>
      <c r="H6642" s="487">
        <v>0</v>
      </c>
      <c r="I6642" s="487">
        <v>0</v>
      </c>
      <c r="J6642" s="487">
        <v>0</v>
      </c>
    </row>
    <row r="6643" spans="1:10" x14ac:dyDescent="0.25">
      <c r="A6643" s="487">
        <v>87381</v>
      </c>
      <c r="B6643" s="6" t="s">
        <v>4077</v>
      </c>
      <c r="C6643" s="6" t="s">
        <v>62</v>
      </c>
      <c r="D6643" s="6" t="s">
        <v>108</v>
      </c>
      <c r="E6643" s="488">
        <v>4280.13</v>
      </c>
      <c r="F6643" s="487">
        <v>174.77</v>
      </c>
      <c r="G6643" s="488">
        <v>4105.3599999999997</v>
      </c>
      <c r="H6643" s="487">
        <v>0</v>
      </c>
      <c r="I6643" s="487">
        <v>0</v>
      </c>
      <c r="J6643" s="487">
        <v>0</v>
      </c>
    </row>
    <row r="6644" spans="1:10" x14ac:dyDescent="0.25">
      <c r="A6644" s="487">
        <v>87382</v>
      </c>
      <c r="B6644" s="6" t="s">
        <v>4078</v>
      </c>
      <c r="C6644" s="6" t="s">
        <v>62</v>
      </c>
      <c r="D6644" s="6" t="s">
        <v>108</v>
      </c>
      <c r="E6644" s="488">
        <v>1597.74</v>
      </c>
      <c r="F6644" s="487">
        <v>100.16</v>
      </c>
      <c r="G6644" s="488">
        <v>1491.09</v>
      </c>
      <c r="H6644" s="487">
        <v>4.82</v>
      </c>
      <c r="I6644" s="487">
        <v>0</v>
      </c>
      <c r="J6644" s="487">
        <v>1.67</v>
      </c>
    </row>
    <row r="6645" spans="1:10" x14ac:dyDescent="0.25">
      <c r="A6645" s="487">
        <v>87383</v>
      </c>
      <c r="B6645" s="6" t="s">
        <v>4079</v>
      </c>
      <c r="C6645" s="6" t="s">
        <v>62</v>
      </c>
      <c r="D6645" s="6" t="s">
        <v>108</v>
      </c>
      <c r="E6645" s="488">
        <v>1586.65</v>
      </c>
      <c r="F6645" s="487">
        <v>78.599999999999994</v>
      </c>
      <c r="G6645" s="488">
        <v>1501.86</v>
      </c>
      <c r="H6645" s="487">
        <v>3.99</v>
      </c>
      <c r="I6645" s="487">
        <v>0</v>
      </c>
      <c r="J6645" s="487">
        <v>2.2000000000000002</v>
      </c>
    </row>
    <row r="6646" spans="1:10" x14ac:dyDescent="0.25">
      <c r="A6646" s="487">
        <v>87384</v>
      </c>
      <c r="B6646" s="6" t="s">
        <v>4080</v>
      </c>
      <c r="C6646" s="6" t="s">
        <v>62</v>
      </c>
      <c r="D6646" s="6" t="s">
        <v>108</v>
      </c>
      <c r="E6646" s="488">
        <v>1570.73</v>
      </c>
      <c r="F6646" s="487">
        <v>56.69</v>
      </c>
      <c r="G6646" s="488">
        <v>1509.12</v>
      </c>
      <c r="H6646" s="487">
        <v>2.91</v>
      </c>
      <c r="I6646" s="487">
        <v>0</v>
      </c>
      <c r="J6646" s="487">
        <v>2.0099999999999998</v>
      </c>
    </row>
    <row r="6647" spans="1:10" x14ac:dyDescent="0.25">
      <c r="A6647" s="487">
        <v>87385</v>
      </c>
      <c r="B6647" s="6" t="s">
        <v>4081</v>
      </c>
      <c r="C6647" s="6" t="s">
        <v>62</v>
      </c>
      <c r="D6647" s="6" t="s">
        <v>108</v>
      </c>
      <c r="E6647" s="488">
        <v>1862.77</v>
      </c>
      <c r="F6647" s="487">
        <v>119.48</v>
      </c>
      <c r="G6647" s="488">
        <v>1735.54</v>
      </c>
      <c r="H6647" s="487">
        <v>5.76</v>
      </c>
      <c r="I6647" s="487">
        <v>0</v>
      </c>
      <c r="J6647" s="487">
        <v>1.99</v>
      </c>
    </row>
    <row r="6648" spans="1:10" x14ac:dyDescent="0.25">
      <c r="A6648" s="487">
        <v>87386</v>
      </c>
      <c r="B6648" s="6" t="s">
        <v>4082</v>
      </c>
      <c r="C6648" s="6" t="s">
        <v>62</v>
      </c>
      <c r="D6648" s="6" t="s">
        <v>108</v>
      </c>
      <c r="E6648" s="488">
        <v>1844.62</v>
      </c>
      <c r="F6648" s="487">
        <v>90.28</v>
      </c>
      <c r="G6648" s="488">
        <v>1747.23</v>
      </c>
      <c r="H6648" s="487">
        <v>4.59</v>
      </c>
      <c r="I6648" s="487">
        <v>0</v>
      </c>
      <c r="J6648" s="487">
        <v>2.52</v>
      </c>
    </row>
    <row r="6649" spans="1:10" x14ac:dyDescent="0.25">
      <c r="A6649" s="487">
        <v>87387</v>
      </c>
      <c r="B6649" s="6" t="s">
        <v>4083</v>
      </c>
      <c r="C6649" s="6" t="s">
        <v>62</v>
      </c>
      <c r="D6649" s="6" t="s">
        <v>108</v>
      </c>
      <c r="E6649" s="488">
        <v>1829.66</v>
      </c>
      <c r="F6649" s="487">
        <v>66.39</v>
      </c>
      <c r="G6649" s="488">
        <v>1757.57</v>
      </c>
      <c r="H6649" s="487">
        <v>3.37</v>
      </c>
      <c r="I6649" s="487">
        <v>0</v>
      </c>
      <c r="J6649" s="487">
        <v>2.33</v>
      </c>
    </row>
    <row r="6650" spans="1:10" x14ac:dyDescent="0.25">
      <c r="A6650" s="487">
        <v>87388</v>
      </c>
      <c r="B6650" s="6" t="s">
        <v>4084</v>
      </c>
      <c r="C6650" s="6" t="s">
        <v>62</v>
      </c>
      <c r="D6650" s="6" t="s">
        <v>108</v>
      </c>
      <c r="E6650" s="488">
        <v>4418.3599999999997</v>
      </c>
      <c r="F6650" s="487">
        <v>100.84</v>
      </c>
      <c r="G6650" s="488">
        <v>4310.9799999999996</v>
      </c>
      <c r="H6650" s="487">
        <v>4.8499999999999996</v>
      </c>
      <c r="I6650" s="487">
        <v>0</v>
      </c>
      <c r="J6650" s="487">
        <v>1.69</v>
      </c>
    </row>
    <row r="6651" spans="1:10" x14ac:dyDescent="0.25">
      <c r="A6651" s="487">
        <v>87389</v>
      </c>
      <c r="B6651" s="6" t="s">
        <v>4085</v>
      </c>
      <c r="C6651" s="6" t="s">
        <v>62</v>
      </c>
      <c r="D6651" s="6" t="s">
        <v>108</v>
      </c>
      <c r="E6651" s="488">
        <v>4426.88</v>
      </c>
      <c r="F6651" s="487">
        <v>77.92</v>
      </c>
      <c r="G6651" s="488">
        <v>4342.83</v>
      </c>
      <c r="H6651" s="487">
        <v>3.96</v>
      </c>
      <c r="I6651" s="487">
        <v>0</v>
      </c>
      <c r="J6651" s="487">
        <v>2.17</v>
      </c>
    </row>
    <row r="6652" spans="1:10" x14ac:dyDescent="0.25">
      <c r="A6652" s="487">
        <v>87390</v>
      </c>
      <c r="B6652" s="6" t="s">
        <v>4086</v>
      </c>
      <c r="C6652" s="6" t="s">
        <v>62</v>
      </c>
      <c r="D6652" s="6" t="s">
        <v>108</v>
      </c>
      <c r="E6652" s="488">
        <v>4440.28</v>
      </c>
      <c r="F6652" s="487">
        <v>56.69</v>
      </c>
      <c r="G6652" s="488">
        <v>4378.67</v>
      </c>
      <c r="H6652" s="487">
        <v>2.91</v>
      </c>
      <c r="I6652" s="487">
        <v>0</v>
      </c>
      <c r="J6652" s="487">
        <v>2.0099999999999998</v>
      </c>
    </row>
    <row r="6653" spans="1:10" x14ac:dyDescent="0.25">
      <c r="A6653" s="487">
        <v>87391</v>
      </c>
      <c r="B6653" s="6" t="s">
        <v>4087</v>
      </c>
      <c r="C6653" s="6" t="s">
        <v>62</v>
      </c>
      <c r="D6653" s="6" t="s">
        <v>108</v>
      </c>
      <c r="E6653" s="488">
        <v>4915.04</v>
      </c>
      <c r="F6653" s="487">
        <v>130.71</v>
      </c>
      <c r="G6653" s="488">
        <v>4775.8500000000004</v>
      </c>
      <c r="H6653" s="487">
        <v>6.3</v>
      </c>
      <c r="I6653" s="487">
        <v>0</v>
      </c>
      <c r="J6653" s="487">
        <v>2.1800000000000002</v>
      </c>
    </row>
    <row r="6654" spans="1:10" x14ac:dyDescent="0.25">
      <c r="A6654" s="487">
        <v>87393</v>
      </c>
      <c r="B6654" s="6" t="s">
        <v>4088</v>
      </c>
      <c r="C6654" s="6" t="s">
        <v>62</v>
      </c>
      <c r="D6654" s="6" t="s">
        <v>108</v>
      </c>
      <c r="E6654" s="488">
        <v>4949.24</v>
      </c>
      <c r="F6654" s="487">
        <v>106</v>
      </c>
      <c r="G6654" s="488">
        <v>4834.8999999999996</v>
      </c>
      <c r="H6654" s="487">
        <v>5.39</v>
      </c>
      <c r="I6654" s="487">
        <v>0</v>
      </c>
      <c r="J6654" s="487">
        <v>2.95</v>
      </c>
    </row>
    <row r="6655" spans="1:10" x14ac:dyDescent="0.25">
      <c r="A6655" s="487">
        <v>87394</v>
      </c>
      <c r="B6655" s="6" t="s">
        <v>4089</v>
      </c>
      <c r="C6655" s="6" t="s">
        <v>62</v>
      </c>
      <c r="D6655" s="6" t="s">
        <v>108</v>
      </c>
      <c r="E6655" s="488">
        <v>4981.26</v>
      </c>
      <c r="F6655" s="487">
        <v>81.430000000000007</v>
      </c>
      <c r="G6655" s="488">
        <v>4892.9399999999996</v>
      </c>
      <c r="H6655" s="487">
        <v>4.07</v>
      </c>
      <c r="I6655" s="487">
        <v>0</v>
      </c>
      <c r="J6655" s="487">
        <v>2.82</v>
      </c>
    </row>
    <row r="6656" spans="1:10" x14ac:dyDescent="0.25">
      <c r="A6656" s="487">
        <v>87395</v>
      </c>
      <c r="B6656" s="6" t="s">
        <v>4090</v>
      </c>
      <c r="C6656" s="6" t="s">
        <v>62</v>
      </c>
      <c r="D6656" s="6" t="s">
        <v>108</v>
      </c>
      <c r="E6656" s="488">
        <v>3116.47</v>
      </c>
      <c r="F6656" s="487">
        <v>130.71</v>
      </c>
      <c r="G6656" s="488">
        <v>2977.28</v>
      </c>
      <c r="H6656" s="487">
        <v>6.3</v>
      </c>
      <c r="I6656" s="487">
        <v>0</v>
      </c>
      <c r="J6656" s="487">
        <v>2.1800000000000002</v>
      </c>
    </row>
    <row r="6657" spans="1:10" x14ac:dyDescent="0.25">
      <c r="A6657" s="487">
        <v>87396</v>
      </c>
      <c r="B6657" s="6" t="s">
        <v>4091</v>
      </c>
      <c r="C6657" s="6" t="s">
        <v>62</v>
      </c>
      <c r="D6657" s="6" t="s">
        <v>108</v>
      </c>
      <c r="E6657" s="488">
        <v>3126.51</v>
      </c>
      <c r="F6657" s="487">
        <v>106</v>
      </c>
      <c r="G6657" s="488">
        <v>3012.17</v>
      </c>
      <c r="H6657" s="487">
        <v>5.39</v>
      </c>
      <c r="I6657" s="487">
        <v>0</v>
      </c>
      <c r="J6657" s="487">
        <v>2.95</v>
      </c>
    </row>
    <row r="6658" spans="1:10" x14ac:dyDescent="0.25">
      <c r="A6658" s="487">
        <v>87397</v>
      </c>
      <c r="B6658" s="6" t="s">
        <v>4092</v>
      </c>
      <c r="C6658" s="6" t="s">
        <v>62</v>
      </c>
      <c r="D6658" s="6" t="s">
        <v>108</v>
      </c>
      <c r="E6658" s="488">
        <v>3135.45</v>
      </c>
      <c r="F6658" s="487">
        <v>81.430000000000007</v>
      </c>
      <c r="G6658" s="488">
        <v>3047.13</v>
      </c>
      <c r="H6658" s="487">
        <v>4.07</v>
      </c>
      <c r="I6658" s="487">
        <v>0</v>
      </c>
      <c r="J6658" s="487">
        <v>2.82</v>
      </c>
    </row>
    <row r="6659" spans="1:10" x14ac:dyDescent="0.25">
      <c r="A6659" s="487">
        <v>87398</v>
      </c>
      <c r="B6659" s="6" t="s">
        <v>4093</v>
      </c>
      <c r="C6659" s="6" t="s">
        <v>62</v>
      </c>
      <c r="D6659" s="6" t="s">
        <v>108</v>
      </c>
      <c r="E6659" s="488">
        <v>1788.72</v>
      </c>
      <c r="F6659" s="487">
        <v>209.36</v>
      </c>
      <c r="G6659" s="488">
        <v>1579.36</v>
      </c>
      <c r="H6659" s="487">
        <v>0</v>
      </c>
      <c r="I6659" s="487">
        <v>0</v>
      </c>
      <c r="J6659" s="487">
        <v>0</v>
      </c>
    </row>
    <row r="6660" spans="1:10" x14ac:dyDescent="0.25">
      <c r="A6660" s="487">
        <v>87399</v>
      </c>
      <c r="B6660" s="6" t="s">
        <v>4094</v>
      </c>
      <c r="C6660" s="6" t="s">
        <v>62</v>
      </c>
      <c r="D6660" s="6" t="s">
        <v>108</v>
      </c>
      <c r="E6660" s="488">
        <v>2052.98</v>
      </c>
      <c r="F6660" s="487">
        <v>225</v>
      </c>
      <c r="G6660" s="488">
        <v>1827.98</v>
      </c>
      <c r="H6660" s="487">
        <v>0</v>
      </c>
      <c r="I6660" s="487">
        <v>0</v>
      </c>
      <c r="J6660" s="487">
        <v>0</v>
      </c>
    </row>
    <row r="6661" spans="1:10" x14ac:dyDescent="0.25">
      <c r="A6661" s="487">
        <v>87401</v>
      </c>
      <c r="B6661" s="6" t="s">
        <v>4095</v>
      </c>
      <c r="C6661" s="6" t="s">
        <v>62</v>
      </c>
      <c r="D6661" s="6" t="s">
        <v>108</v>
      </c>
      <c r="E6661" s="488">
        <v>5194.6899999999996</v>
      </c>
      <c r="F6661" s="487">
        <v>262.42</v>
      </c>
      <c r="G6661" s="488">
        <v>4932.2700000000004</v>
      </c>
      <c r="H6661" s="487">
        <v>0</v>
      </c>
      <c r="I6661" s="487">
        <v>0</v>
      </c>
      <c r="J6661" s="487">
        <v>0</v>
      </c>
    </row>
    <row r="6662" spans="1:10" x14ac:dyDescent="0.25">
      <c r="A6662" s="487">
        <v>87402</v>
      </c>
      <c r="B6662" s="6" t="s">
        <v>4096</v>
      </c>
      <c r="C6662" s="6" t="s">
        <v>62</v>
      </c>
      <c r="D6662" s="6" t="s">
        <v>108</v>
      </c>
      <c r="E6662" s="488">
        <v>3359.29</v>
      </c>
      <c r="F6662" s="487">
        <v>262.42</v>
      </c>
      <c r="G6662" s="488">
        <v>3096.87</v>
      </c>
      <c r="H6662" s="487">
        <v>0</v>
      </c>
      <c r="I6662" s="487">
        <v>0</v>
      </c>
      <c r="J6662" s="487">
        <v>0</v>
      </c>
    </row>
    <row r="6663" spans="1:10" x14ac:dyDescent="0.25">
      <c r="A6663" s="487">
        <v>87404</v>
      </c>
      <c r="B6663" s="6" t="s">
        <v>4097</v>
      </c>
      <c r="C6663" s="6" t="s">
        <v>62</v>
      </c>
      <c r="D6663" s="6" t="s">
        <v>108</v>
      </c>
      <c r="E6663" s="488">
        <v>4608.21</v>
      </c>
      <c r="F6663" s="487">
        <v>141.04</v>
      </c>
      <c r="G6663" s="488">
        <v>4423.7700000000004</v>
      </c>
      <c r="H6663" s="487">
        <v>42.8</v>
      </c>
      <c r="I6663" s="487">
        <v>0</v>
      </c>
      <c r="J6663" s="487">
        <v>0.6</v>
      </c>
    </row>
    <row r="6664" spans="1:10" x14ac:dyDescent="0.25">
      <c r="A6664" s="487">
        <v>87405</v>
      </c>
      <c r="B6664" s="6" t="s">
        <v>4098</v>
      </c>
      <c r="C6664" s="6" t="s">
        <v>62</v>
      </c>
      <c r="D6664" s="6" t="s">
        <v>108</v>
      </c>
      <c r="E6664" s="488">
        <v>4606.0600000000004</v>
      </c>
      <c r="F6664" s="487">
        <v>105.78</v>
      </c>
      <c r="G6664" s="488">
        <v>4457.2700000000004</v>
      </c>
      <c r="H6664" s="487">
        <v>42.56</v>
      </c>
      <c r="I6664" s="487">
        <v>0</v>
      </c>
      <c r="J6664" s="487">
        <v>0.45</v>
      </c>
    </row>
    <row r="6665" spans="1:10" x14ac:dyDescent="0.25">
      <c r="A6665" s="487">
        <v>87407</v>
      </c>
      <c r="B6665" s="6" t="s">
        <v>4099</v>
      </c>
      <c r="C6665" s="6" t="s">
        <v>62</v>
      </c>
      <c r="D6665" s="6" t="s">
        <v>108</v>
      </c>
      <c r="E6665" s="488">
        <v>1630.13</v>
      </c>
      <c r="F6665" s="487">
        <v>95.22</v>
      </c>
      <c r="G6665" s="488">
        <v>1504.06</v>
      </c>
      <c r="H6665" s="487">
        <v>30.25</v>
      </c>
      <c r="I6665" s="487">
        <v>0</v>
      </c>
      <c r="J6665" s="487">
        <v>0.6</v>
      </c>
    </row>
    <row r="6666" spans="1:10" x14ac:dyDescent="0.25">
      <c r="A6666" s="487">
        <v>87408</v>
      </c>
      <c r="B6666" s="6" t="s">
        <v>4100</v>
      </c>
      <c r="C6666" s="6" t="s">
        <v>62</v>
      </c>
      <c r="D6666" s="6" t="s">
        <v>108</v>
      </c>
      <c r="E6666" s="488">
        <v>1610.73</v>
      </c>
      <c r="F6666" s="487">
        <v>71.41</v>
      </c>
      <c r="G6666" s="488">
        <v>1508.8</v>
      </c>
      <c r="H6666" s="487">
        <v>30.07</v>
      </c>
      <c r="I6666" s="487">
        <v>0</v>
      </c>
      <c r="J6666" s="487">
        <v>0.45</v>
      </c>
    </row>
    <row r="6667" spans="1:10" x14ac:dyDescent="0.25">
      <c r="A6667" s="487">
        <v>87410</v>
      </c>
      <c r="B6667" s="6" t="s">
        <v>4101</v>
      </c>
      <c r="C6667" s="6" t="s">
        <v>62</v>
      </c>
      <c r="D6667" s="6" t="s">
        <v>108</v>
      </c>
      <c r="E6667" s="487">
        <v>987.58</v>
      </c>
      <c r="F6667" s="487">
        <v>132.72999999999999</v>
      </c>
      <c r="G6667" s="487">
        <v>813.73</v>
      </c>
      <c r="H6667" s="487">
        <v>40.520000000000003</v>
      </c>
      <c r="I6667" s="487">
        <v>0</v>
      </c>
      <c r="J6667" s="487">
        <v>0.6</v>
      </c>
    </row>
    <row r="6668" spans="1:10" x14ac:dyDescent="0.25">
      <c r="A6668" s="487">
        <v>88626</v>
      </c>
      <c r="B6668" s="6" t="s">
        <v>4102</v>
      </c>
      <c r="C6668" s="6" t="s">
        <v>62</v>
      </c>
      <c r="D6668" s="6" t="s">
        <v>108</v>
      </c>
      <c r="E6668" s="487">
        <v>545.63</v>
      </c>
      <c r="F6668" s="487">
        <v>87.13</v>
      </c>
      <c r="G6668" s="487">
        <v>455.91</v>
      </c>
      <c r="H6668" s="487">
        <v>1.63</v>
      </c>
      <c r="I6668" s="487">
        <v>0</v>
      </c>
      <c r="J6668" s="487">
        <v>0.96</v>
      </c>
    </row>
    <row r="6669" spans="1:10" x14ac:dyDescent="0.25">
      <c r="A6669" s="487">
        <v>88627</v>
      </c>
      <c r="B6669" s="6" t="s">
        <v>4103</v>
      </c>
      <c r="C6669" s="6" t="s">
        <v>62</v>
      </c>
      <c r="D6669" s="6" t="s">
        <v>108</v>
      </c>
      <c r="E6669" s="487">
        <v>632.04</v>
      </c>
      <c r="F6669" s="487">
        <v>146.01</v>
      </c>
      <c r="G6669" s="487">
        <v>486.03</v>
      </c>
      <c r="H6669" s="487">
        <v>0</v>
      </c>
      <c r="I6669" s="487">
        <v>0</v>
      </c>
      <c r="J6669" s="487">
        <v>0</v>
      </c>
    </row>
    <row r="6670" spans="1:10" x14ac:dyDescent="0.25">
      <c r="A6670" s="487">
        <v>88628</v>
      </c>
      <c r="B6670" s="6" t="s">
        <v>4104</v>
      </c>
      <c r="C6670" s="6" t="s">
        <v>62</v>
      </c>
      <c r="D6670" s="6" t="s">
        <v>108</v>
      </c>
      <c r="E6670" s="487">
        <v>576.70000000000005</v>
      </c>
      <c r="F6670" s="487">
        <v>76.8</v>
      </c>
      <c r="G6670" s="487">
        <v>497.61</v>
      </c>
      <c r="H6670" s="487">
        <v>1.44</v>
      </c>
      <c r="I6670" s="487">
        <v>0</v>
      </c>
      <c r="J6670" s="487">
        <v>0.85</v>
      </c>
    </row>
    <row r="6671" spans="1:10" x14ac:dyDescent="0.25">
      <c r="A6671" s="487">
        <v>88629</v>
      </c>
      <c r="B6671" s="6" t="s">
        <v>4105</v>
      </c>
      <c r="C6671" s="6" t="s">
        <v>62</v>
      </c>
      <c r="D6671" s="6" t="s">
        <v>108</v>
      </c>
      <c r="E6671" s="487">
        <v>670.5</v>
      </c>
      <c r="F6671" s="487">
        <v>142.51</v>
      </c>
      <c r="G6671" s="487">
        <v>527.99</v>
      </c>
      <c r="H6671" s="487">
        <v>0</v>
      </c>
      <c r="I6671" s="487">
        <v>0</v>
      </c>
      <c r="J6671" s="487">
        <v>0</v>
      </c>
    </row>
    <row r="6672" spans="1:10" x14ac:dyDescent="0.25">
      <c r="A6672" s="487">
        <v>88630</v>
      </c>
      <c r="B6672" s="6" t="s">
        <v>4106</v>
      </c>
      <c r="C6672" s="6" t="s">
        <v>62</v>
      </c>
      <c r="D6672" s="6" t="s">
        <v>108</v>
      </c>
      <c r="E6672" s="487">
        <v>484.43</v>
      </c>
      <c r="F6672" s="487">
        <v>75.45</v>
      </c>
      <c r="G6672" s="487">
        <v>406.74</v>
      </c>
      <c r="H6672" s="487">
        <v>1.41</v>
      </c>
      <c r="I6672" s="487">
        <v>0</v>
      </c>
      <c r="J6672" s="487">
        <v>0.83</v>
      </c>
    </row>
    <row r="6673" spans="1:10" x14ac:dyDescent="0.25">
      <c r="A6673" s="487">
        <v>88631</v>
      </c>
      <c r="B6673" s="6" t="s">
        <v>80</v>
      </c>
      <c r="C6673" s="6" t="s">
        <v>62</v>
      </c>
      <c r="D6673" s="6" t="s">
        <v>108</v>
      </c>
      <c r="E6673" s="487">
        <v>595.48</v>
      </c>
      <c r="F6673" s="487">
        <v>137.85</v>
      </c>
      <c r="G6673" s="487">
        <v>457.63</v>
      </c>
      <c r="H6673" s="487">
        <v>0</v>
      </c>
      <c r="I6673" s="487">
        <v>0</v>
      </c>
      <c r="J6673" s="487">
        <v>0</v>
      </c>
    </row>
    <row r="6674" spans="1:10" x14ac:dyDescent="0.25">
      <c r="A6674" s="487">
        <v>88715</v>
      </c>
      <c r="B6674" s="6" t="s">
        <v>4107</v>
      </c>
      <c r="C6674" s="6" t="s">
        <v>62</v>
      </c>
      <c r="D6674" s="6" t="s">
        <v>108</v>
      </c>
      <c r="E6674" s="487">
        <v>506.07</v>
      </c>
      <c r="F6674" s="487">
        <v>95.68</v>
      </c>
      <c r="G6674" s="487">
        <v>407.56</v>
      </c>
      <c r="H6674" s="487">
        <v>1.78</v>
      </c>
      <c r="I6674" s="487">
        <v>0</v>
      </c>
      <c r="J6674" s="487">
        <v>1.05</v>
      </c>
    </row>
    <row r="6675" spans="1:10" x14ac:dyDescent="0.25">
      <c r="A6675" s="487">
        <v>95563</v>
      </c>
      <c r="B6675" s="6" t="s">
        <v>4108</v>
      </c>
      <c r="C6675" s="6" t="s">
        <v>62</v>
      </c>
      <c r="D6675" s="6" t="s">
        <v>108</v>
      </c>
      <c r="E6675" s="487">
        <v>850.26</v>
      </c>
      <c r="F6675" s="487">
        <v>153.06</v>
      </c>
      <c r="G6675" s="487">
        <v>675.21</v>
      </c>
      <c r="H6675" s="487">
        <v>17.96</v>
      </c>
      <c r="I6675" s="487">
        <v>0</v>
      </c>
      <c r="J6675" s="487">
        <v>4.03</v>
      </c>
    </row>
    <row r="6676" spans="1:10" x14ac:dyDescent="0.25">
      <c r="A6676" s="487">
        <v>100464</v>
      </c>
      <c r="B6676" s="6" t="s">
        <v>4109</v>
      </c>
      <c r="C6676" s="6" t="s">
        <v>62</v>
      </c>
      <c r="D6676" s="6" t="s">
        <v>108</v>
      </c>
      <c r="E6676" s="487">
        <v>577.97</v>
      </c>
      <c r="F6676" s="487">
        <v>119.49</v>
      </c>
      <c r="G6676" s="487">
        <v>450.73</v>
      </c>
      <c r="H6676" s="487">
        <v>5.76</v>
      </c>
      <c r="I6676" s="487">
        <v>0</v>
      </c>
      <c r="J6676" s="487">
        <v>1.99</v>
      </c>
    </row>
    <row r="6677" spans="1:10" x14ac:dyDescent="0.25">
      <c r="A6677" s="487">
        <v>100465</v>
      </c>
      <c r="B6677" s="6" t="s">
        <v>4110</v>
      </c>
      <c r="C6677" s="6" t="s">
        <v>62</v>
      </c>
      <c r="D6677" s="6" t="s">
        <v>108</v>
      </c>
      <c r="E6677" s="487">
        <v>531.13</v>
      </c>
      <c r="F6677" s="487">
        <v>78.819999999999993</v>
      </c>
      <c r="G6677" s="487">
        <v>446.11</v>
      </c>
      <c r="H6677" s="487">
        <v>4</v>
      </c>
      <c r="I6677" s="487">
        <v>0</v>
      </c>
      <c r="J6677" s="487">
        <v>2.2000000000000002</v>
      </c>
    </row>
    <row r="6678" spans="1:10" x14ac:dyDescent="0.25">
      <c r="A6678" s="487">
        <v>100466</v>
      </c>
      <c r="B6678" s="6" t="s">
        <v>4111</v>
      </c>
      <c r="C6678" s="6" t="s">
        <v>62</v>
      </c>
      <c r="D6678" s="6" t="s">
        <v>108</v>
      </c>
      <c r="E6678" s="487">
        <v>505.43</v>
      </c>
      <c r="F6678" s="487">
        <v>55.44</v>
      </c>
      <c r="G6678" s="487">
        <v>445.29</v>
      </c>
      <c r="H6678" s="487">
        <v>2.77</v>
      </c>
      <c r="I6678" s="487">
        <v>0</v>
      </c>
      <c r="J6678" s="487">
        <v>1.93</v>
      </c>
    </row>
    <row r="6679" spans="1:10" x14ac:dyDescent="0.25">
      <c r="A6679" s="487">
        <v>100468</v>
      </c>
      <c r="B6679" s="6" t="s">
        <v>4112</v>
      </c>
      <c r="C6679" s="6" t="s">
        <v>62</v>
      </c>
      <c r="D6679" s="6" t="s">
        <v>108</v>
      </c>
      <c r="E6679" s="487">
        <v>702.2</v>
      </c>
      <c r="F6679" s="487">
        <v>152.51</v>
      </c>
      <c r="G6679" s="487">
        <v>498.08</v>
      </c>
      <c r="H6679" s="487">
        <v>49.07</v>
      </c>
      <c r="I6679" s="487">
        <v>0</v>
      </c>
      <c r="J6679" s="487">
        <v>2.54</v>
      </c>
    </row>
    <row r="6680" spans="1:10" x14ac:dyDescent="0.25">
      <c r="A6680" s="487">
        <v>100469</v>
      </c>
      <c r="B6680" s="6" t="s">
        <v>4113</v>
      </c>
      <c r="C6680" s="6" t="s">
        <v>62</v>
      </c>
      <c r="D6680" s="6" t="s">
        <v>108</v>
      </c>
      <c r="E6680" s="487">
        <v>565.65</v>
      </c>
      <c r="F6680" s="487">
        <v>72.989999999999995</v>
      </c>
      <c r="G6680" s="487">
        <v>486.92</v>
      </c>
      <c r="H6680" s="487">
        <v>3.7</v>
      </c>
      <c r="I6680" s="487">
        <v>0</v>
      </c>
      <c r="J6680" s="487">
        <v>2.04</v>
      </c>
    </row>
    <row r="6681" spans="1:10" x14ac:dyDescent="0.25">
      <c r="A6681" s="487">
        <v>100470</v>
      </c>
      <c r="B6681" s="6" t="s">
        <v>4114</v>
      </c>
      <c r="C6681" s="6" t="s">
        <v>62</v>
      </c>
      <c r="D6681" s="6" t="s">
        <v>108</v>
      </c>
      <c r="E6681" s="487">
        <v>507.45</v>
      </c>
      <c r="F6681" s="487">
        <v>72.989999999999995</v>
      </c>
      <c r="G6681" s="487">
        <v>426.99</v>
      </c>
      <c r="H6681" s="487">
        <v>4.41</v>
      </c>
      <c r="I6681" s="487">
        <v>0</v>
      </c>
      <c r="J6681" s="487">
        <v>3.06</v>
      </c>
    </row>
    <row r="6682" spans="1:10" x14ac:dyDescent="0.25">
      <c r="A6682" s="487">
        <v>100472</v>
      </c>
      <c r="B6682" s="6" t="s">
        <v>4115</v>
      </c>
      <c r="C6682" s="6" t="s">
        <v>62</v>
      </c>
      <c r="D6682" s="6" t="s">
        <v>108</v>
      </c>
      <c r="E6682" s="487">
        <v>564.37</v>
      </c>
      <c r="F6682" s="487">
        <v>128.91999999999999</v>
      </c>
      <c r="G6682" s="487">
        <v>427.1</v>
      </c>
      <c r="H6682" s="487">
        <v>6.2</v>
      </c>
      <c r="I6682" s="487">
        <v>0</v>
      </c>
      <c r="J6682" s="487">
        <v>2.15</v>
      </c>
    </row>
    <row r="6683" spans="1:10" x14ac:dyDescent="0.25">
      <c r="A6683" s="487">
        <v>100473</v>
      </c>
      <c r="B6683" s="6" t="s">
        <v>4116</v>
      </c>
      <c r="C6683" s="6" t="s">
        <v>62</v>
      </c>
      <c r="D6683" s="6" t="s">
        <v>108</v>
      </c>
      <c r="E6683" s="487">
        <v>505.34</v>
      </c>
      <c r="F6683" s="487">
        <v>79.28</v>
      </c>
      <c r="G6683" s="487">
        <v>419.85</v>
      </c>
      <c r="H6683" s="487">
        <v>4.01</v>
      </c>
      <c r="I6683" s="487">
        <v>0</v>
      </c>
      <c r="J6683" s="487">
        <v>2.2000000000000002</v>
      </c>
    </row>
    <row r="6684" spans="1:10" x14ac:dyDescent="0.25">
      <c r="A6684" s="487">
        <v>100474</v>
      </c>
      <c r="B6684" s="6" t="s">
        <v>4117</v>
      </c>
      <c r="C6684" s="6" t="s">
        <v>62</v>
      </c>
      <c r="D6684" s="6" t="s">
        <v>108</v>
      </c>
      <c r="E6684" s="487">
        <v>476.96</v>
      </c>
      <c r="F6684" s="487">
        <v>52.81</v>
      </c>
      <c r="G6684" s="487">
        <v>419.73</v>
      </c>
      <c r="H6684" s="487">
        <v>2.61</v>
      </c>
      <c r="I6684" s="487">
        <v>0</v>
      </c>
      <c r="J6684" s="487">
        <v>1.81</v>
      </c>
    </row>
    <row r="6685" spans="1:10" x14ac:dyDescent="0.25">
      <c r="A6685" s="487">
        <v>100475</v>
      </c>
      <c r="B6685" s="6" t="s">
        <v>4118</v>
      </c>
      <c r="C6685" s="6" t="s">
        <v>62</v>
      </c>
      <c r="D6685" s="6" t="s">
        <v>108</v>
      </c>
      <c r="E6685" s="487">
        <v>733.5</v>
      </c>
      <c r="F6685" s="487">
        <v>84.22</v>
      </c>
      <c r="G6685" s="487">
        <v>646.77</v>
      </c>
      <c r="H6685" s="487">
        <v>1.58</v>
      </c>
      <c r="I6685" s="487">
        <v>0</v>
      </c>
      <c r="J6685" s="487">
        <v>0.93</v>
      </c>
    </row>
    <row r="6686" spans="1:10" x14ac:dyDescent="0.25">
      <c r="A6686" s="487">
        <v>100477</v>
      </c>
      <c r="B6686" s="6" t="s">
        <v>4119</v>
      </c>
      <c r="C6686" s="6" t="s">
        <v>62</v>
      </c>
      <c r="D6686" s="6" t="s">
        <v>108</v>
      </c>
      <c r="E6686" s="487">
        <v>810.34</v>
      </c>
      <c r="F6686" s="487">
        <v>159.91</v>
      </c>
      <c r="G6686" s="487">
        <v>640.04999999999995</v>
      </c>
      <c r="H6686" s="487">
        <v>7.71</v>
      </c>
      <c r="I6686" s="487">
        <v>0</v>
      </c>
      <c r="J6686" s="487">
        <v>2.67</v>
      </c>
    </row>
    <row r="6687" spans="1:10" x14ac:dyDescent="0.25">
      <c r="A6687" s="487">
        <v>100478</v>
      </c>
      <c r="B6687" s="6" t="s">
        <v>4120</v>
      </c>
      <c r="C6687" s="6" t="s">
        <v>62</v>
      </c>
      <c r="D6687" s="6" t="s">
        <v>108</v>
      </c>
      <c r="E6687" s="487">
        <v>718.67</v>
      </c>
      <c r="F6687" s="487">
        <v>80.400000000000006</v>
      </c>
      <c r="G6687" s="487">
        <v>631.96</v>
      </c>
      <c r="H6687" s="487">
        <v>4.08</v>
      </c>
      <c r="I6687" s="487">
        <v>0</v>
      </c>
      <c r="J6687" s="487">
        <v>2.23</v>
      </c>
    </row>
    <row r="6688" spans="1:10" x14ac:dyDescent="0.25">
      <c r="A6688" s="487">
        <v>100479</v>
      </c>
      <c r="B6688" s="6" t="s">
        <v>4121</v>
      </c>
      <c r="C6688" s="6" t="s">
        <v>62</v>
      </c>
      <c r="D6688" s="6" t="s">
        <v>108</v>
      </c>
      <c r="E6688" s="487">
        <v>696.46</v>
      </c>
      <c r="F6688" s="487">
        <v>59.01</v>
      </c>
      <c r="G6688" s="487">
        <v>632.53</v>
      </c>
      <c r="H6688" s="487">
        <v>2.91</v>
      </c>
      <c r="I6688" s="487">
        <v>0</v>
      </c>
      <c r="J6688" s="487">
        <v>2.0099999999999998</v>
      </c>
    </row>
    <row r="6689" spans="1:10" x14ac:dyDescent="0.25">
      <c r="A6689" s="487">
        <v>100480</v>
      </c>
      <c r="B6689" s="6" t="s">
        <v>4122</v>
      </c>
      <c r="C6689" s="6" t="s">
        <v>62</v>
      </c>
      <c r="D6689" s="6" t="s">
        <v>108</v>
      </c>
      <c r="E6689" s="487">
        <v>824.64</v>
      </c>
      <c r="F6689" s="487">
        <v>148</v>
      </c>
      <c r="G6689" s="487">
        <v>676.64</v>
      </c>
      <c r="H6689" s="487">
        <v>0</v>
      </c>
      <c r="I6689" s="487">
        <v>0</v>
      </c>
      <c r="J6689" s="487">
        <v>0</v>
      </c>
    </row>
    <row r="6690" spans="1:10" x14ac:dyDescent="0.25">
      <c r="A6690" s="487">
        <v>100481</v>
      </c>
      <c r="B6690" s="6" t="s">
        <v>4123</v>
      </c>
      <c r="C6690" s="6" t="s">
        <v>62</v>
      </c>
      <c r="D6690" s="6" t="s">
        <v>108</v>
      </c>
      <c r="E6690" s="487">
        <v>627.86</v>
      </c>
      <c r="F6690" s="487">
        <v>78.819999999999993</v>
      </c>
      <c r="G6690" s="487">
        <v>546.70000000000005</v>
      </c>
      <c r="H6690" s="487">
        <v>1.47</v>
      </c>
      <c r="I6690" s="487">
        <v>0</v>
      </c>
      <c r="J6690" s="487">
        <v>0.87</v>
      </c>
    </row>
    <row r="6691" spans="1:10" x14ac:dyDescent="0.25">
      <c r="A6691" s="487">
        <v>100483</v>
      </c>
      <c r="B6691" s="6" t="s">
        <v>4124</v>
      </c>
      <c r="C6691" s="6" t="s">
        <v>62</v>
      </c>
      <c r="D6691" s="6" t="s">
        <v>108</v>
      </c>
      <c r="E6691" s="487">
        <v>685.45</v>
      </c>
      <c r="F6691" s="487">
        <v>134.97999999999999</v>
      </c>
      <c r="G6691" s="487">
        <v>541.73</v>
      </c>
      <c r="H6691" s="487">
        <v>6.49</v>
      </c>
      <c r="I6691" s="487">
        <v>0</v>
      </c>
      <c r="J6691" s="487">
        <v>2.25</v>
      </c>
    </row>
    <row r="6692" spans="1:10" x14ac:dyDescent="0.25">
      <c r="A6692" s="487">
        <v>100484</v>
      </c>
      <c r="B6692" s="6" t="s">
        <v>4125</v>
      </c>
      <c r="C6692" s="6" t="s">
        <v>62</v>
      </c>
      <c r="D6692" s="6" t="s">
        <v>108</v>
      </c>
      <c r="E6692" s="487">
        <v>627.52</v>
      </c>
      <c r="F6692" s="487">
        <v>85.34</v>
      </c>
      <c r="G6692" s="487">
        <v>535.44000000000005</v>
      </c>
      <c r="H6692" s="487">
        <v>4.3499999999999996</v>
      </c>
      <c r="I6692" s="487">
        <v>0</v>
      </c>
      <c r="J6692" s="487">
        <v>2.39</v>
      </c>
    </row>
    <row r="6693" spans="1:10" x14ac:dyDescent="0.25">
      <c r="A6693" s="487">
        <v>100485</v>
      </c>
      <c r="B6693" s="6" t="s">
        <v>4126</v>
      </c>
      <c r="C6693" s="6" t="s">
        <v>62</v>
      </c>
      <c r="D6693" s="6" t="s">
        <v>108</v>
      </c>
      <c r="E6693" s="487">
        <v>600.88</v>
      </c>
      <c r="F6693" s="487">
        <v>58.75</v>
      </c>
      <c r="G6693" s="487">
        <v>537.24</v>
      </c>
      <c r="H6693" s="487">
        <v>2.88</v>
      </c>
      <c r="I6693" s="487">
        <v>0</v>
      </c>
      <c r="J6693" s="487">
        <v>2.0099999999999998</v>
      </c>
    </row>
    <row r="6694" spans="1:10" x14ac:dyDescent="0.25">
      <c r="A6694" s="487">
        <v>100486</v>
      </c>
      <c r="B6694" s="6" t="s">
        <v>4127</v>
      </c>
      <c r="C6694" s="6" t="s">
        <v>62</v>
      </c>
      <c r="D6694" s="6" t="s">
        <v>108</v>
      </c>
      <c r="E6694" s="487">
        <v>724.9</v>
      </c>
      <c r="F6694" s="487">
        <v>142.16999999999999</v>
      </c>
      <c r="G6694" s="487">
        <v>582.73</v>
      </c>
      <c r="H6694" s="487">
        <v>0</v>
      </c>
      <c r="I6694" s="487">
        <v>0</v>
      </c>
      <c r="J6694" s="487">
        <v>0</v>
      </c>
    </row>
    <row r="6695" spans="1:10" x14ac:dyDescent="0.25">
      <c r="A6695" s="487">
        <v>100487</v>
      </c>
      <c r="B6695" s="6" t="s">
        <v>4128</v>
      </c>
      <c r="C6695" s="6" t="s">
        <v>62</v>
      </c>
      <c r="D6695" s="6" t="s">
        <v>108</v>
      </c>
      <c r="E6695" s="487">
        <v>474.72</v>
      </c>
      <c r="F6695" s="487">
        <v>72.97</v>
      </c>
      <c r="G6695" s="487">
        <v>395.35</v>
      </c>
      <c r="H6695" s="487">
        <v>3.79</v>
      </c>
      <c r="I6695" s="487">
        <v>0</v>
      </c>
      <c r="J6695" s="487">
        <v>2.61</v>
      </c>
    </row>
    <row r="6696" spans="1:10" x14ac:dyDescent="0.25">
      <c r="A6696" s="487">
        <v>100488</v>
      </c>
      <c r="B6696" s="6" t="s">
        <v>4129</v>
      </c>
      <c r="C6696" s="6" t="s">
        <v>62</v>
      </c>
      <c r="D6696" s="6" t="s">
        <v>108</v>
      </c>
      <c r="E6696" s="487">
        <v>530.20000000000005</v>
      </c>
      <c r="F6696" s="487">
        <v>68.67</v>
      </c>
      <c r="G6696" s="487">
        <v>455.93</v>
      </c>
      <c r="H6696" s="487">
        <v>4.3600000000000003</v>
      </c>
      <c r="I6696" s="487">
        <v>0</v>
      </c>
      <c r="J6696" s="487">
        <v>1.24</v>
      </c>
    </row>
    <row r="6697" spans="1:10" x14ac:dyDescent="0.25">
      <c r="A6697" s="487">
        <v>100489</v>
      </c>
      <c r="B6697" s="6" t="s">
        <v>4130</v>
      </c>
      <c r="C6697" s="6" t="s">
        <v>62</v>
      </c>
      <c r="D6697" s="6" t="s">
        <v>108</v>
      </c>
      <c r="E6697" s="487">
        <v>570.16</v>
      </c>
      <c r="F6697" s="487">
        <v>67.260000000000005</v>
      </c>
      <c r="G6697" s="487">
        <v>497.4</v>
      </c>
      <c r="H6697" s="487">
        <v>4.28</v>
      </c>
      <c r="I6697" s="487">
        <v>0</v>
      </c>
      <c r="J6697" s="487">
        <v>1.22</v>
      </c>
    </row>
    <row r="6698" spans="1:10" x14ac:dyDescent="0.25">
      <c r="A6698" s="487">
        <v>100490</v>
      </c>
      <c r="B6698" s="6" t="s">
        <v>4131</v>
      </c>
      <c r="C6698" s="6" t="s">
        <v>62</v>
      </c>
      <c r="D6698" s="6" t="s">
        <v>108</v>
      </c>
      <c r="E6698" s="487">
        <v>497.08</v>
      </c>
      <c r="F6698" s="487">
        <v>63.46</v>
      </c>
      <c r="G6698" s="487">
        <v>428.41</v>
      </c>
      <c r="H6698" s="487">
        <v>4.05</v>
      </c>
      <c r="I6698" s="487">
        <v>0</v>
      </c>
      <c r="J6698" s="487">
        <v>1.1599999999999999</v>
      </c>
    </row>
    <row r="6699" spans="1:10" x14ac:dyDescent="0.25">
      <c r="A6699" s="487">
        <v>100491</v>
      </c>
      <c r="B6699" s="6" t="s">
        <v>4132</v>
      </c>
      <c r="C6699" s="6" t="s">
        <v>62</v>
      </c>
      <c r="D6699" s="6" t="s">
        <v>108</v>
      </c>
      <c r="E6699" s="487">
        <v>727.69</v>
      </c>
      <c r="F6699" s="487">
        <v>74.8</v>
      </c>
      <c r="G6699" s="487">
        <v>646.85</v>
      </c>
      <c r="H6699" s="487">
        <v>4.71</v>
      </c>
      <c r="I6699" s="487">
        <v>0</v>
      </c>
      <c r="J6699" s="487">
        <v>1.33</v>
      </c>
    </row>
    <row r="6700" spans="1:10" x14ac:dyDescent="0.25">
      <c r="A6700" s="487">
        <v>100492</v>
      </c>
      <c r="B6700" s="6" t="s">
        <v>4133</v>
      </c>
      <c r="C6700" s="6" t="s">
        <v>62</v>
      </c>
      <c r="D6700" s="6" t="s">
        <v>108</v>
      </c>
      <c r="E6700" s="487">
        <v>622.88</v>
      </c>
      <c r="F6700" s="487">
        <v>69.39</v>
      </c>
      <c r="G6700" s="487">
        <v>547.88</v>
      </c>
      <c r="H6700" s="487">
        <v>4.37</v>
      </c>
      <c r="I6700" s="487">
        <v>0</v>
      </c>
      <c r="J6700" s="487">
        <v>1.24</v>
      </c>
    </row>
    <row r="6701" spans="1:10" x14ac:dyDescent="0.25">
      <c r="A6701" s="487">
        <v>92121</v>
      </c>
      <c r="B6701" s="6" t="s">
        <v>4134</v>
      </c>
      <c r="C6701" s="6" t="s">
        <v>62</v>
      </c>
      <c r="D6701" s="6" t="s">
        <v>108</v>
      </c>
      <c r="E6701" s="487">
        <v>31.3</v>
      </c>
      <c r="F6701" s="487">
        <v>21.98</v>
      </c>
      <c r="G6701" s="487">
        <v>7.03</v>
      </c>
      <c r="H6701" s="487">
        <v>1.83</v>
      </c>
      <c r="I6701" s="487">
        <v>0</v>
      </c>
      <c r="J6701" s="487">
        <v>0.46</v>
      </c>
    </row>
    <row r="6702" spans="1:10" x14ac:dyDescent="0.25">
      <c r="A6702" s="487">
        <v>92122</v>
      </c>
      <c r="B6702" s="6" t="s">
        <v>4135</v>
      </c>
      <c r="C6702" s="6" t="s">
        <v>62</v>
      </c>
      <c r="D6702" s="6" t="s">
        <v>469</v>
      </c>
      <c r="E6702" s="487">
        <v>52.7</v>
      </c>
      <c r="F6702" s="487">
        <v>39.909999999999997</v>
      </c>
      <c r="G6702" s="487">
        <v>12.79</v>
      </c>
      <c r="H6702" s="487">
        <v>0</v>
      </c>
      <c r="I6702" s="487">
        <v>0</v>
      </c>
      <c r="J6702" s="487">
        <v>0</v>
      </c>
    </row>
    <row r="6703" spans="1:10" x14ac:dyDescent="0.25">
      <c r="A6703" s="487">
        <v>92123</v>
      </c>
      <c r="B6703" s="6" t="s">
        <v>4136</v>
      </c>
      <c r="C6703" s="6" t="s">
        <v>62</v>
      </c>
      <c r="D6703" s="6" t="s">
        <v>108</v>
      </c>
      <c r="E6703" s="487">
        <v>50.98</v>
      </c>
      <c r="F6703" s="487">
        <v>25.65</v>
      </c>
      <c r="G6703" s="487">
        <v>24.87</v>
      </c>
      <c r="H6703" s="487">
        <v>0.46</v>
      </c>
      <c r="I6703" s="487">
        <v>0</v>
      </c>
      <c r="J6703" s="487">
        <v>0</v>
      </c>
    </row>
    <row r="6704" spans="1:10" x14ac:dyDescent="0.25">
      <c r="A6704" s="487">
        <v>100195</v>
      </c>
      <c r="B6704" s="6" t="s">
        <v>4137</v>
      </c>
      <c r="C6704" s="6" t="s">
        <v>4138</v>
      </c>
      <c r="D6704" s="6" t="s">
        <v>469</v>
      </c>
      <c r="E6704" s="487">
        <v>0.8</v>
      </c>
      <c r="F6704" s="487">
        <v>0.63</v>
      </c>
      <c r="G6704" s="487">
        <v>0.17</v>
      </c>
      <c r="H6704" s="487">
        <v>0</v>
      </c>
      <c r="I6704" s="487">
        <v>0</v>
      </c>
      <c r="J6704" s="487">
        <v>0</v>
      </c>
    </row>
    <row r="6705" spans="1:10" x14ac:dyDescent="0.25">
      <c r="A6705" s="487">
        <v>100196</v>
      </c>
      <c r="B6705" s="6" t="s">
        <v>4139</v>
      </c>
      <c r="C6705" s="6" t="s">
        <v>4138</v>
      </c>
      <c r="D6705" s="6" t="s">
        <v>469</v>
      </c>
      <c r="E6705" s="487">
        <v>1.34</v>
      </c>
      <c r="F6705" s="487">
        <v>1.05</v>
      </c>
      <c r="G6705" s="487">
        <v>0.28999999999999998</v>
      </c>
      <c r="H6705" s="487">
        <v>0</v>
      </c>
      <c r="I6705" s="487">
        <v>0</v>
      </c>
      <c r="J6705" s="487">
        <v>0</v>
      </c>
    </row>
    <row r="6706" spans="1:10" x14ac:dyDescent="0.25">
      <c r="A6706" s="487">
        <v>100197</v>
      </c>
      <c r="B6706" s="6" t="s">
        <v>4140</v>
      </c>
      <c r="C6706" s="6" t="s">
        <v>4138</v>
      </c>
      <c r="D6706" s="6" t="s">
        <v>469</v>
      </c>
      <c r="E6706" s="487">
        <v>2.0099999999999998</v>
      </c>
      <c r="F6706" s="487">
        <v>1.55</v>
      </c>
      <c r="G6706" s="487">
        <v>0.46</v>
      </c>
      <c r="H6706" s="487">
        <v>0</v>
      </c>
      <c r="I6706" s="487">
        <v>0</v>
      </c>
      <c r="J6706" s="487">
        <v>0</v>
      </c>
    </row>
    <row r="6707" spans="1:10" x14ac:dyDescent="0.25">
      <c r="A6707" s="487">
        <v>100198</v>
      </c>
      <c r="B6707" s="6" t="s">
        <v>4141</v>
      </c>
      <c r="C6707" s="6" t="s">
        <v>4138</v>
      </c>
      <c r="D6707" s="6" t="s">
        <v>469</v>
      </c>
      <c r="E6707" s="487">
        <v>0.28000000000000003</v>
      </c>
      <c r="F6707" s="487">
        <v>0.24</v>
      </c>
      <c r="G6707" s="487">
        <v>0.04</v>
      </c>
      <c r="H6707" s="487">
        <v>0</v>
      </c>
      <c r="I6707" s="487">
        <v>0</v>
      </c>
      <c r="J6707" s="487">
        <v>0</v>
      </c>
    </row>
    <row r="6708" spans="1:10" x14ac:dyDescent="0.25">
      <c r="A6708" s="487">
        <v>100199</v>
      </c>
      <c r="B6708" s="6" t="s">
        <v>4142</v>
      </c>
      <c r="C6708" s="6" t="s">
        <v>4138</v>
      </c>
      <c r="D6708" s="6" t="s">
        <v>469</v>
      </c>
      <c r="E6708" s="487">
        <v>0.33</v>
      </c>
      <c r="F6708" s="487">
        <v>0.28999999999999998</v>
      </c>
      <c r="G6708" s="487">
        <v>0.04</v>
      </c>
      <c r="H6708" s="487">
        <v>0</v>
      </c>
      <c r="I6708" s="487">
        <v>0</v>
      </c>
      <c r="J6708" s="487">
        <v>0</v>
      </c>
    </row>
    <row r="6709" spans="1:10" x14ac:dyDescent="0.25">
      <c r="A6709" s="487">
        <v>100200</v>
      </c>
      <c r="B6709" s="6" t="s">
        <v>4143</v>
      </c>
      <c r="C6709" s="6" t="s">
        <v>4138</v>
      </c>
      <c r="D6709" s="6" t="s">
        <v>469</v>
      </c>
      <c r="E6709" s="487">
        <v>0.41</v>
      </c>
      <c r="F6709" s="487">
        <v>0.33</v>
      </c>
      <c r="G6709" s="487">
        <v>0.08</v>
      </c>
      <c r="H6709" s="487">
        <v>0</v>
      </c>
      <c r="I6709" s="487">
        <v>0</v>
      </c>
      <c r="J6709" s="487">
        <v>0</v>
      </c>
    </row>
    <row r="6710" spans="1:10" x14ac:dyDescent="0.25">
      <c r="A6710" s="487">
        <v>100201</v>
      </c>
      <c r="B6710" s="6" t="s">
        <v>4144</v>
      </c>
      <c r="C6710" s="6" t="s">
        <v>4138</v>
      </c>
      <c r="D6710" s="6" t="s">
        <v>469</v>
      </c>
      <c r="E6710" s="487">
        <v>0.81</v>
      </c>
      <c r="F6710" s="487">
        <v>0.64</v>
      </c>
      <c r="G6710" s="487">
        <v>0.17</v>
      </c>
      <c r="H6710" s="487">
        <v>0</v>
      </c>
      <c r="I6710" s="487">
        <v>0</v>
      </c>
      <c r="J6710" s="487">
        <v>0</v>
      </c>
    </row>
    <row r="6711" spans="1:10" x14ac:dyDescent="0.25">
      <c r="A6711" s="487">
        <v>100202</v>
      </c>
      <c r="B6711" s="6" t="s">
        <v>4145</v>
      </c>
      <c r="C6711" s="6" t="s">
        <v>4138</v>
      </c>
      <c r="D6711" s="6" t="s">
        <v>469</v>
      </c>
      <c r="E6711" s="487">
        <v>0.95</v>
      </c>
      <c r="F6711" s="487">
        <v>0.75</v>
      </c>
      <c r="G6711" s="487">
        <v>0.2</v>
      </c>
      <c r="H6711" s="487">
        <v>0</v>
      </c>
      <c r="I6711" s="487">
        <v>0</v>
      </c>
      <c r="J6711" s="487">
        <v>0</v>
      </c>
    </row>
    <row r="6712" spans="1:10" x14ac:dyDescent="0.25">
      <c r="A6712" s="487">
        <v>100203</v>
      </c>
      <c r="B6712" s="6" t="s">
        <v>4146</v>
      </c>
      <c r="C6712" s="6" t="s">
        <v>4138</v>
      </c>
      <c r="D6712" s="6" t="s">
        <v>469</v>
      </c>
      <c r="E6712" s="487">
        <v>1.1299999999999999</v>
      </c>
      <c r="F6712" s="487">
        <v>0.88</v>
      </c>
      <c r="G6712" s="487">
        <v>0.25</v>
      </c>
      <c r="H6712" s="487">
        <v>0</v>
      </c>
      <c r="I6712" s="487">
        <v>0</v>
      </c>
      <c r="J6712" s="487">
        <v>0</v>
      </c>
    </row>
    <row r="6713" spans="1:10" x14ac:dyDescent="0.25">
      <c r="A6713" s="487">
        <v>100204</v>
      </c>
      <c r="B6713" s="6" t="s">
        <v>4147</v>
      </c>
      <c r="C6713" s="6" t="s">
        <v>4138</v>
      </c>
      <c r="D6713" s="6" t="s">
        <v>437</v>
      </c>
      <c r="E6713" s="487">
        <v>0.11</v>
      </c>
      <c r="F6713" s="487">
        <v>0.03</v>
      </c>
      <c r="G6713" s="487">
        <v>0.02</v>
      </c>
      <c r="H6713" s="487">
        <v>0.06</v>
      </c>
      <c r="I6713" s="487">
        <v>0</v>
      </c>
      <c r="J6713" s="487">
        <v>0</v>
      </c>
    </row>
    <row r="6714" spans="1:10" x14ac:dyDescent="0.25">
      <c r="A6714" s="487">
        <v>100205</v>
      </c>
      <c r="B6714" s="6" t="s">
        <v>4148</v>
      </c>
      <c r="C6714" s="6" t="s">
        <v>4149</v>
      </c>
      <c r="D6714" s="6" t="s">
        <v>469</v>
      </c>
      <c r="E6714" s="488">
        <v>1501.37</v>
      </c>
      <c r="F6714" s="488">
        <v>1135.96</v>
      </c>
      <c r="G6714" s="487">
        <v>365.41</v>
      </c>
      <c r="H6714" s="487">
        <v>0</v>
      </c>
      <c r="I6714" s="487">
        <v>0</v>
      </c>
      <c r="J6714" s="487">
        <v>0</v>
      </c>
    </row>
    <row r="6715" spans="1:10" x14ac:dyDescent="0.25">
      <c r="A6715" s="487">
        <v>100206</v>
      </c>
      <c r="B6715" s="6" t="s">
        <v>4150</v>
      </c>
      <c r="C6715" s="6" t="s">
        <v>4149</v>
      </c>
      <c r="D6715" s="6" t="s">
        <v>469</v>
      </c>
      <c r="E6715" s="488">
        <v>1085.24</v>
      </c>
      <c r="F6715" s="487">
        <v>821.12</v>
      </c>
      <c r="G6715" s="487">
        <v>264.12</v>
      </c>
      <c r="H6715" s="487">
        <v>0</v>
      </c>
      <c r="I6715" s="487">
        <v>0</v>
      </c>
      <c r="J6715" s="487">
        <v>0</v>
      </c>
    </row>
    <row r="6716" spans="1:10" x14ac:dyDescent="0.25">
      <c r="A6716" s="487">
        <v>100207</v>
      </c>
      <c r="B6716" s="6" t="s">
        <v>4151</v>
      </c>
      <c r="C6716" s="6" t="s">
        <v>4149</v>
      </c>
      <c r="D6716" s="6" t="s">
        <v>108</v>
      </c>
      <c r="E6716" s="487">
        <v>519.45000000000005</v>
      </c>
      <c r="F6716" s="487">
        <v>186.45</v>
      </c>
      <c r="G6716" s="487">
        <v>106.38</v>
      </c>
      <c r="H6716" s="487">
        <v>226.62</v>
      </c>
      <c r="I6716" s="487">
        <v>0</v>
      </c>
      <c r="J6716" s="487">
        <v>0</v>
      </c>
    </row>
    <row r="6717" spans="1:10" x14ac:dyDescent="0.25">
      <c r="A6717" s="487">
        <v>100208</v>
      </c>
      <c r="B6717" s="6" t="s">
        <v>4152</v>
      </c>
      <c r="C6717" s="6" t="s">
        <v>4153</v>
      </c>
      <c r="D6717" s="6" t="s">
        <v>469</v>
      </c>
      <c r="E6717" s="487">
        <v>19.86</v>
      </c>
      <c r="F6717" s="487">
        <v>15.05</v>
      </c>
      <c r="G6717" s="487">
        <v>4.8099999999999996</v>
      </c>
      <c r="H6717" s="487">
        <v>0</v>
      </c>
      <c r="I6717" s="487">
        <v>0</v>
      </c>
      <c r="J6717" s="487">
        <v>0</v>
      </c>
    </row>
    <row r="6718" spans="1:10" x14ac:dyDescent="0.25">
      <c r="A6718" s="487">
        <v>100209</v>
      </c>
      <c r="B6718" s="6" t="s">
        <v>4154</v>
      </c>
      <c r="C6718" s="6" t="s">
        <v>4153</v>
      </c>
      <c r="D6718" s="6" t="s">
        <v>469</v>
      </c>
      <c r="E6718" s="487">
        <v>9.93</v>
      </c>
      <c r="F6718" s="487">
        <v>7.54</v>
      </c>
      <c r="G6718" s="487">
        <v>2.39</v>
      </c>
      <c r="H6718" s="487">
        <v>0</v>
      </c>
      <c r="I6718" s="487">
        <v>0</v>
      </c>
      <c r="J6718" s="487">
        <v>0</v>
      </c>
    </row>
    <row r="6719" spans="1:10" x14ac:dyDescent="0.25">
      <c r="A6719" s="487">
        <v>100210</v>
      </c>
      <c r="B6719" s="6" t="s">
        <v>4155</v>
      </c>
      <c r="C6719" s="6" t="s">
        <v>4153</v>
      </c>
      <c r="D6719" s="6" t="s">
        <v>469</v>
      </c>
      <c r="E6719" s="487">
        <v>18.3</v>
      </c>
      <c r="F6719" s="487">
        <v>13.87</v>
      </c>
      <c r="G6719" s="487">
        <v>4.43</v>
      </c>
      <c r="H6719" s="487">
        <v>0</v>
      </c>
      <c r="I6719" s="487">
        <v>0</v>
      </c>
      <c r="J6719" s="487">
        <v>0</v>
      </c>
    </row>
    <row r="6720" spans="1:10" x14ac:dyDescent="0.25">
      <c r="A6720" s="487">
        <v>100211</v>
      </c>
      <c r="B6720" s="6" t="s">
        <v>4156</v>
      </c>
      <c r="C6720" s="6" t="s">
        <v>4153</v>
      </c>
      <c r="D6720" s="6" t="s">
        <v>469</v>
      </c>
      <c r="E6720" s="487">
        <v>7.06</v>
      </c>
      <c r="F6720" s="487">
        <v>5.37</v>
      </c>
      <c r="G6720" s="487">
        <v>1.69</v>
      </c>
      <c r="H6720" s="487">
        <v>0</v>
      </c>
      <c r="I6720" s="487">
        <v>0</v>
      </c>
      <c r="J6720" s="487">
        <v>0</v>
      </c>
    </row>
    <row r="6721" spans="1:10" x14ac:dyDescent="0.25">
      <c r="A6721" s="487">
        <v>100212</v>
      </c>
      <c r="B6721" s="6" t="s">
        <v>4157</v>
      </c>
      <c r="C6721" s="6" t="s">
        <v>4153</v>
      </c>
      <c r="D6721" s="6" t="s">
        <v>469</v>
      </c>
      <c r="E6721" s="487">
        <v>7.79</v>
      </c>
      <c r="F6721" s="487">
        <v>5.92</v>
      </c>
      <c r="G6721" s="487">
        <v>1.87</v>
      </c>
      <c r="H6721" s="487">
        <v>0</v>
      </c>
      <c r="I6721" s="487">
        <v>0</v>
      </c>
      <c r="J6721" s="487">
        <v>0</v>
      </c>
    </row>
    <row r="6722" spans="1:10" x14ac:dyDescent="0.25">
      <c r="A6722" s="487">
        <v>100213</v>
      </c>
      <c r="B6722" s="6" t="s">
        <v>4158</v>
      </c>
      <c r="C6722" s="6" t="s">
        <v>4153</v>
      </c>
      <c r="D6722" s="6" t="s">
        <v>469</v>
      </c>
      <c r="E6722" s="487">
        <v>2.8</v>
      </c>
      <c r="F6722" s="487">
        <v>2.15</v>
      </c>
      <c r="G6722" s="487">
        <v>0.65</v>
      </c>
      <c r="H6722" s="487">
        <v>0</v>
      </c>
      <c r="I6722" s="487">
        <v>0</v>
      </c>
      <c r="J6722" s="487">
        <v>0</v>
      </c>
    </row>
    <row r="6723" spans="1:10" x14ac:dyDescent="0.25">
      <c r="A6723" s="487">
        <v>100214</v>
      </c>
      <c r="B6723" s="6" t="s">
        <v>4159</v>
      </c>
      <c r="C6723" s="6" t="s">
        <v>4153</v>
      </c>
      <c r="D6723" s="6" t="s">
        <v>469</v>
      </c>
      <c r="E6723" s="487">
        <v>4.3</v>
      </c>
      <c r="F6723" s="487">
        <v>3.28</v>
      </c>
      <c r="G6723" s="487">
        <v>1.02</v>
      </c>
      <c r="H6723" s="487">
        <v>0</v>
      </c>
      <c r="I6723" s="487">
        <v>0</v>
      </c>
      <c r="J6723" s="487">
        <v>0</v>
      </c>
    </row>
    <row r="6724" spans="1:10" x14ac:dyDescent="0.25">
      <c r="A6724" s="487">
        <v>100215</v>
      </c>
      <c r="B6724" s="6" t="s">
        <v>4160</v>
      </c>
      <c r="C6724" s="6" t="s">
        <v>4153</v>
      </c>
      <c r="D6724" s="6" t="s">
        <v>469</v>
      </c>
      <c r="E6724" s="487">
        <v>3.68</v>
      </c>
      <c r="F6724" s="487">
        <v>2.81</v>
      </c>
      <c r="G6724" s="487">
        <v>0.87</v>
      </c>
      <c r="H6724" s="487">
        <v>0</v>
      </c>
      <c r="I6724" s="487">
        <v>0</v>
      </c>
      <c r="J6724" s="487">
        <v>0</v>
      </c>
    </row>
    <row r="6725" spans="1:10" x14ac:dyDescent="0.25">
      <c r="A6725" s="487">
        <v>100216</v>
      </c>
      <c r="B6725" s="6" t="s">
        <v>4161</v>
      </c>
      <c r="C6725" s="6" t="s">
        <v>4153</v>
      </c>
      <c r="D6725" s="6" t="s">
        <v>469</v>
      </c>
      <c r="E6725" s="487">
        <v>0.99</v>
      </c>
      <c r="F6725" s="487">
        <v>0.78</v>
      </c>
      <c r="G6725" s="487">
        <v>0.21</v>
      </c>
      <c r="H6725" s="487">
        <v>0</v>
      </c>
      <c r="I6725" s="487">
        <v>0</v>
      </c>
      <c r="J6725" s="487">
        <v>0</v>
      </c>
    </row>
    <row r="6726" spans="1:10" x14ac:dyDescent="0.25">
      <c r="A6726" s="487">
        <v>100217</v>
      </c>
      <c r="B6726" s="6" t="s">
        <v>4162</v>
      </c>
      <c r="C6726" s="6" t="s">
        <v>4153</v>
      </c>
      <c r="D6726" s="6" t="s">
        <v>437</v>
      </c>
      <c r="E6726" s="487">
        <v>3.23</v>
      </c>
      <c r="F6726" s="487">
        <v>0.99</v>
      </c>
      <c r="G6726" s="487">
        <v>0.71</v>
      </c>
      <c r="H6726" s="487">
        <v>1.53</v>
      </c>
      <c r="I6726" s="487">
        <v>0</v>
      </c>
      <c r="J6726" s="487">
        <v>0</v>
      </c>
    </row>
    <row r="6727" spans="1:10" x14ac:dyDescent="0.25">
      <c r="A6727" s="487">
        <v>100218</v>
      </c>
      <c r="B6727" s="6" t="s">
        <v>4163</v>
      </c>
      <c r="C6727" s="6" t="s">
        <v>4153</v>
      </c>
      <c r="D6727" s="6" t="s">
        <v>437</v>
      </c>
      <c r="E6727" s="487">
        <v>2.2000000000000002</v>
      </c>
      <c r="F6727" s="487">
        <v>0.69</v>
      </c>
      <c r="G6727" s="487">
        <v>0.44</v>
      </c>
      <c r="H6727" s="487">
        <v>1.07</v>
      </c>
      <c r="I6727" s="487">
        <v>0</v>
      </c>
      <c r="J6727" s="487">
        <v>0</v>
      </c>
    </row>
    <row r="6728" spans="1:10" x14ac:dyDescent="0.25">
      <c r="A6728" s="487">
        <v>100219</v>
      </c>
      <c r="B6728" s="6" t="s">
        <v>4164</v>
      </c>
      <c r="C6728" s="6" t="s">
        <v>4153</v>
      </c>
      <c r="D6728" s="6" t="s">
        <v>437</v>
      </c>
      <c r="E6728" s="487">
        <v>0.49</v>
      </c>
      <c r="F6728" s="487">
        <v>0.15</v>
      </c>
      <c r="G6728" s="487">
        <v>0.09</v>
      </c>
      <c r="H6728" s="487">
        <v>0.25</v>
      </c>
      <c r="I6728" s="487">
        <v>0</v>
      </c>
      <c r="J6728" s="487">
        <v>0</v>
      </c>
    </row>
    <row r="6729" spans="1:10" x14ac:dyDescent="0.25">
      <c r="A6729" s="487">
        <v>100220</v>
      </c>
      <c r="B6729" s="6" t="s">
        <v>4165</v>
      </c>
      <c r="C6729" s="6" t="s">
        <v>4166</v>
      </c>
      <c r="D6729" s="6" t="s">
        <v>469</v>
      </c>
      <c r="E6729" s="487">
        <v>28.53</v>
      </c>
      <c r="F6729" s="487">
        <v>21.62</v>
      </c>
      <c r="G6729" s="487">
        <v>6.91</v>
      </c>
      <c r="H6729" s="487">
        <v>0</v>
      </c>
      <c r="I6729" s="487">
        <v>0</v>
      </c>
      <c r="J6729" s="487">
        <v>0</v>
      </c>
    </row>
    <row r="6730" spans="1:10" x14ac:dyDescent="0.25">
      <c r="A6730" s="487">
        <v>100221</v>
      </c>
      <c r="B6730" s="6" t="s">
        <v>4167</v>
      </c>
      <c r="C6730" s="6" t="s">
        <v>4166</v>
      </c>
      <c r="D6730" s="6" t="s">
        <v>469</v>
      </c>
      <c r="E6730" s="487">
        <v>32.340000000000003</v>
      </c>
      <c r="F6730" s="487">
        <v>24.5</v>
      </c>
      <c r="G6730" s="487">
        <v>7.84</v>
      </c>
      <c r="H6730" s="487">
        <v>0</v>
      </c>
      <c r="I6730" s="487">
        <v>0</v>
      </c>
      <c r="J6730" s="487">
        <v>0</v>
      </c>
    </row>
    <row r="6731" spans="1:10" x14ac:dyDescent="0.25">
      <c r="A6731" s="487">
        <v>100222</v>
      </c>
      <c r="B6731" s="6" t="s">
        <v>4168</v>
      </c>
      <c r="C6731" s="6" t="s">
        <v>4166</v>
      </c>
      <c r="D6731" s="6" t="s">
        <v>469</v>
      </c>
      <c r="E6731" s="487">
        <v>12.25</v>
      </c>
      <c r="F6731" s="487">
        <v>9.31</v>
      </c>
      <c r="G6731" s="487">
        <v>2.94</v>
      </c>
      <c r="H6731" s="487">
        <v>0</v>
      </c>
      <c r="I6731" s="487">
        <v>0</v>
      </c>
      <c r="J6731" s="487">
        <v>0</v>
      </c>
    </row>
    <row r="6732" spans="1:10" x14ac:dyDescent="0.25">
      <c r="A6732" s="487">
        <v>100223</v>
      </c>
      <c r="B6732" s="6" t="s">
        <v>4169</v>
      </c>
      <c r="C6732" s="6" t="s">
        <v>4166</v>
      </c>
      <c r="D6732" s="6" t="s">
        <v>469</v>
      </c>
      <c r="E6732" s="487">
        <v>5.73</v>
      </c>
      <c r="F6732" s="487">
        <v>4.37</v>
      </c>
      <c r="G6732" s="487">
        <v>1.36</v>
      </c>
      <c r="H6732" s="487">
        <v>0</v>
      </c>
      <c r="I6732" s="487">
        <v>0</v>
      </c>
      <c r="J6732" s="487">
        <v>0</v>
      </c>
    </row>
    <row r="6733" spans="1:10" x14ac:dyDescent="0.25">
      <c r="A6733" s="487">
        <v>100224</v>
      </c>
      <c r="B6733" s="6" t="s">
        <v>4170</v>
      </c>
      <c r="C6733" s="6" t="s">
        <v>4166</v>
      </c>
      <c r="D6733" s="6" t="s">
        <v>437</v>
      </c>
      <c r="E6733" s="487">
        <v>3.23</v>
      </c>
      <c r="F6733" s="487">
        <v>0.99</v>
      </c>
      <c r="G6733" s="487">
        <v>0.71</v>
      </c>
      <c r="H6733" s="487">
        <v>1.53</v>
      </c>
      <c r="I6733" s="487">
        <v>0</v>
      </c>
      <c r="J6733" s="487">
        <v>0</v>
      </c>
    </row>
    <row r="6734" spans="1:10" x14ac:dyDescent="0.25">
      <c r="A6734" s="487">
        <v>100225</v>
      </c>
      <c r="B6734" s="6" t="s">
        <v>4171</v>
      </c>
      <c r="C6734" s="6" t="s">
        <v>4172</v>
      </c>
      <c r="D6734" s="6" t="s">
        <v>469</v>
      </c>
      <c r="E6734" s="487">
        <v>2.2400000000000002</v>
      </c>
      <c r="F6734" s="487">
        <v>1.72</v>
      </c>
      <c r="G6734" s="487">
        <v>0.52</v>
      </c>
      <c r="H6734" s="487">
        <v>0</v>
      </c>
      <c r="I6734" s="487">
        <v>0</v>
      </c>
      <c r="J6734" s="487">
        <v>0</v>
      </c>
    </row>
    <row r="6735" spans="1:10" x14ac:dyDescent="0.25">
      <c r="A6735" s="487">
        <v>100226</v>
      </c>
      <c r="B6735" s="6" t="s">
        <v>4173</v>
      </c>
      <c r="C6735" s="6" t="s">
        <v>4172</v>
      </c>
      <c r="D6735" s="6" t="s">
        <v>469</v>
      </c>
      <c r="E6735" s="487">
        <v>0.7</v>
      </c>
      <c r="F6735" s="487">
        <v>0.55000000000000004</v>
      </c>
      <c r="G6735" s="487">
        <v>0.15</v>
      </c>
      <c r="H6735" s="487">
        <v>0</v>
      </c>
      <c r="I6735" s="487">
        <v>0</v>
      </c>
      <c r="J6735" s="487">
        <v>0</v>
      </c>
    </row>
    <row r="6736" spans="1:10" x14ac:dyDescent="0.25">
      <c r="A6736" s="487">
        <v>100227</v>
      </c>
      <c r="B6736" s="6" t="s">
        <v>4174</v>
      </c>
      <c r="C6736" s="6" t="s">
        <v>4172</v>
      </c>
      <c r="D6736" s="6" t="s">
        <v>469</v>
      </c>
      <c r="E6736" s="487">
        <v>1.04</v>
      </c>
      <c r="F6736" s="487">
        <v>0.82</v>
      </c>
      <c r="G6736" s="487">
        <v>0.22</v>
      </c>
      <c r="H6736" s="487">
        <v>0</v>
      </c>
      <c r="I6736" s="487">
        <v>0</v>
      </c>
      <c r="J6736" s="487">
        <v>0</v>
      </c>
    </row>
    <row r="6737" spans="1:10" x14ac:dyDescent="0.25">
      <c r="A6737" s="487">
        <v>100228</v>
      </c>
      <c r="B6737" s="6" t="s">
        <v>4175</v>
      </c>
      <c r="C6737" s="6" t="s">
        <v>4172</v>
      </c>
      <c r="D6737" s="6" t="s">
        <v>437</v>
      </c>
      <c r="E6737" s="487">
        <v>0.32</v>
      </c>
      <c r="F6737" s="487">
        <v>0.09</v>
      </c>
      <c r="G6737" s="487">
        <v>0.06</v>
      </c>
      <c r="H6737" s="487">
        <v>0.17</v>
      </c>
      <c r="I6737" s="487">
        <v>0</v>
      </c>
      <c r="J6737" s="487">
        <v>0</v>
      </c>
    </row>
    <row r="6738" spans="1:10" x14ac:dyDescent="0.25">
      <c r="A6738" s="487">
        <v>100229</v>
      </c>
      <c r="B6738" s="6" t="s">
        <v>4176</v>
      </c>
      <c r="C6738" s="6" t="s">
        <v>77</v>
      </c>
      <c r="D6738" s="6" t="s">
        <v>469</v>
      </c>
      <c r="E6738" s="487">
        <v>0.01</v>
      </c>
      <c r="F6738" s="487">
        <v>0.01</v>
      </c>
      <c r="G6738" s="487">
        <v>0</v>
      </c>
      <c r="H6738" s="487">
        <v>0</v>
      </c>
      <c r="I6738" s="487">
        <v>0</v>
      </c>
      <c r="J6738" s="487">
        <v>0</v>
      </c>
    </row>
    <row r="6739" spans="1:10" x14ac:dyDescent="0.25">
      <c r="A6739" s="487">
        <v>100230</v>
      </c>
      <c r="B6739" s="6" t="s">
        <v>4177</v>
      </c>
      <c r="C6739" s="6" t="s">
        <v>77</v>
      </c>
      <c r="D6739" s="6" t="s">
        <v>469</v>
      </c>
      <c r="E6739" s="487">
        <v>0.02</v>
      </c>
      <c r="F6739" s="487">
        <v>0.02</v>
      </c>
      <c r="G6739" s="487">
        <v>0</v>
      </c>
      <c r="H6739" s="487">
        <v>0</v>
      </c>
      <c r="I6739" s="487">
        <v>0</v>
      </c>
      <c r="J6739" s="487">
        <v>0</v>
      </c>
    </row>
    <row r="6740" spans="1:10" x14ac:dyDescent="0.25">
      <c r="A6740" s="487">
        <v>100231</v>
      </c>
      <c r="B6740" s="6" t="s">
        <v>4178</v>
      </c>
      <c r="C6740" s="6" t="s">
        <v>77</v>
      </c>
      <c r="D6740" s="6" t="s">
        <v>469</v>
      </c>
      <c r="E6740" s="487">
        <v>0.03</v>
      </c>
      <c r="F6740" s="487">
        <v>0.03</v>
      </c>
      <c r="G6740" s="487">
        <v>0</v>
      </c>
      <c r="H6740" s="487">
        <v>0</v>
      </c>
      <c r="I6740" s="487">
        <v>0</v>
      </c>
      <c r="J6740" s="487">
        <v>0</v>
      </c>
    </row>
    <row r="6741" spans="1:10" x14ac:dyDescent="0.25">
      <c r="A6741" s="487">
        <v>100232</v>
      </c>
      <c r="B6741" s="6" t="s">
        <v>4179</v>
      </c>
      <c r="C6741" s="6" t="s">
        <v>40</v>
      </c>
      <c r="D6741" s="6" t="s">
        <v>469</v>
      </c>
      <c r="E6741" s="487">
        <v>0.37</v>
      </c>
      <c r="F6741" s="487">
        <v>0.3</v>
      </c>
      <c r="G6741" s="487">
        <v>7.0000000000000007E-2</v>
      </c>
      <c r="H6741" s="487">
        <v>0</v>
      </c>
      <c r="I6741" s="487">
        <v>0</v>
      </c>
      <c r="J6741" s="487">
        <v>0</v>
      </c>
    </row>
    <row r="6742" spans="1:10" x14ac:dyDescent="0.25">
      <c r="A6742" s="487">
        <v>100233</v>
      </c>
      <c r="B6742" s="6" t="s">
        <v>4180</v>
      </c>
      <c r="C6742" s="6" t="s">
        <v>40</v>
      </c>
      <c r="D6742" s="6" t="s">
        <v>469</v>
      </c>
      <c r="E6742" s="487">
        <v>0.18</v>
      </c>
      <c r="F6742" s="487">
        <v>0.16</v>
      </c>
      <c r="G6742" s="487">
        <v>0.02</v>
      </c>
      <c r="H6742" s="487">
        <v>0</v>
      </c>
      <c r="I6742" s="487">
        <v>0</v>
      </c>
      <c r="J6742" s="487">
        <v>0</v>
      </c>
    </row>
    <row r="6743" spans="1:10" x14ac:dyDescent="0.25">
      <c r="A6743" s="487">
        <v>100234</v>
      </c>
      <c r="B6743" s="6" t="s">
        <v>4181</v>
      </c>
      <c r="C6743" s="6" t="s">
        <v>87</v>
      </c>
      <c r="D6743" s="6" t="s">
        <v>469</v>
      </c>
      <c r="E6743" s="487">
        <v>0.56000000000000005</v>
      </c>
      <c r="F6743" s="487">
        <v>0.45</v>
      </c>
      <c r="G6743" s="487">
        <v>0.11</v>
      </c>
      <c r="H6743" s="487">
        <v>0</v>
      </c>
      <c r="I6743" s="487">
        <v>0</v>
      </c>
      <c r="J6743" s="487">
        <v>0</v>
      </c>
    </row>
    <row r="6744" spans="1:10" x14ac:dyDescent="0.25">
      <c r="A6744" s="487">
        <v>100235</v>
      </c>
      <c r="B6744" s="6" t="s">
        <v>4182</v>
      </c>
      <c r="C6744" s="6" t="s">
        <v>30</v>
      </c>
      <c r="D6744" s="6" t="s">
        <v>469</v>
      </c>
      <c r="E6744" s="487">
        <v>0.04</v>
      </c>
      <c r="F6744" s="487">
        <v>0.04</v>
      </c>
      <c r="G6744" s="487">
        <v>0</v>
      </c>
      <c r="H6744" s="487">
        <v>0</v>
      </c>
      <c r="I6744" s="487">
        <v>0</v>
      </c>
      <c r="J6744" s="487">
        <v>0</v>
      </c>
    </row>
    <row r="6745" spans="1:10" x14ac:dyDescent="0.25">
      <c r="A6745" s="487">
        <v>100236</v>
      </c>
      <c r="B6745" s="6" t="s">
        <v>4183</v>
      </c>
      <c r="C6745" s="6" t="s">
        <v>4184</v>
      </c>
      <c r="D6745" s="6" t="s">
        <v>469</v>
      </c>
      <c r="E6745" s="487">
        <v>2.84</v>
      </c>
      <c r="F6745" s="487">
        <v>2.1800000000000002</v>
      </c>
      <c r="G6745" s="487">
        <v>0.66</v>
      </c>
      <c r="H6745" s="487">
        <v>0</v>
      </c>
      <c r="I6745" s="487">
        <v>0</v>
      </c>
      <c r="J6745" s="487">
        <v>0</v>
      </c>
    </row>
    <row r="6746" spans="1:10" x14ac:dyDescent="0.25">
      <c r="A6746" s="487">
        <v>100237</v>
      </c>
      <c r="B6746" s="6" t="s">
        <v>4185</v>
      </c>
      <c r="C6746" s="6" t="s">
        <v>4184</v>
      </c>
      <c r="D6746" s="6" t="s">
        <v>469</v>
      </c>
      <c r="E6746" s="487">
        <v>3.41</v>
      </c>
      <c r="F6746" s="487">
        <v>2.61</v>
      </c>
      <c r="G6746" s="487">
        <v>0.8</v>
      </c>
      <c r="H6746" s="487">
        <v>0</v>
      </c>
      <c r="I6746" s="487">
        <v>0</v>
      </c>
      <c r="J6746" s="487">
        <v>0</v>
      </c>
    </row>
    <row r="6747" spans="1:10" x14ac:dyDescent="0.25">
      <c r="A6747" s="487">
        <v>100238</v>
      </c>
      <c r="B6747" s="6" t="s">
        <v>4186</v>
      </c>
      <c r="C6747" s="6" t="s">
        <v>4184</v>
      </c>
      <c r="D6747" s="6" t="s">
        <v>469</v>
      </c>
      <c r="E6747" s="487">
        <v>5.46</v>
      </c>
      <c r="F6747" s="487">
        <v>4.16</v>
      </c>
      <c r="G6747" s="487">
        <v>1.3</v>
      </c>
      <c r="H6747" s="487">
        <v>0</v>
      </c>
      <c r="I6747" s="487">
        <v>0</v>
      </c>
      <c r="J6747" s="487">
        <v>0</v>
      </c>
    </row>
    <row r="6748" spans="1:10" x14ac:dyDescent="0.25">
      <c r="A6748" s="487">
        <v>100239</v>
      </c>
      <c r="B6748" s="6" t="s">
        <v>4187</v>
      </c>
      <c r="C6748" s="6" t="s">
        <v>4184</v>
      </c>
      <c r="D6748" s="6" t="s">
        <v>469</v>
      </c>
      <c r="E6748" s="487">
        <v>6.82</v>
      </c>
      <c r="F6748" s="487">
        <v>5.19</v>
      </c>
      <c r="G6748" s="487">
        <v>1.63</v>
      </c>
      <c r="H6748" s="487">
        <v>0</v>
      </c>
      <c r="I6748" s="487">
        <v>0</v>
      </c>
      <c r="J6748" s="487">
        <v>0</v>
      </c>
    </row>
    <row r="6749" spans="1:10" x14ac:dyDescent="0.25">
      <c r="A6749" s="487">
        <v>100240</v>
      </c>
      <c r="B6749" s="6" t="s">
        <v>4188</v>
      </c>
      <c r="C6749" s="6" t="s">
        <v>4184</v>
      </c>
      <c r="D6749" s="6" t="s">
        <v>469</v>
      </c>
      <c r="E6749" s="487">
        <v>4.09</v>
      </c>
      <c r="F6749" s="487">
        <v>3.12</v>
      </c>
      <c r="G6749" s="487">
        <v>0.97</v>
      </c>
      <c r="H6749" s="487">
        <v>0</v>
      </c>
      <c r="I6749" s="487">
        <v>0</v>
      </c>
      <c r="J6749" s="487">
        <v>0</v>
      </c>
    </row>
    <row r="6750" spans="1:10" x14ac:dyDescent="0.25">
      <c r="A6750" s="487">
        <v>100241</v>
      </c>
      <c r="B6750" s="6" t="s">
        <v>4189</v>
      </c>
      <c r="C6750" s="6" t="s">
        <v>4184</v>
      </c>
      <c r="D6750" s="6" t="s">
        <v>469</v>
      </c>
      <c r="E6750" s="487">
        <v>6.82</v>
      </c>
      <c r="F6750" s="487">
        <v>5.19</v>
      </c>
      <c r="G6750" s="487">
        <v>1.63</v>
      </c>
      <c r="H6750" s="487">
        <v>0</v>
      </c>
      <c r="I6750" s="487">
        <v>0</v>
      </c>
      <c r="J6750" s="487">
        <v>0</v>
      </c>
    </row>
    <row r="6751" spans="1:10" x14ac:dyDescent="0.25">
      <c r="A6751" s="487">
        <v>100242</v>
      </c>
      <c r="B6751" s="6" t="s">
        <v>4190</v>
      </c>
      <c r="C6751" s="6" t="s">
        <v>4184</v>
      </c>
      <c r="D6751" s="6" t="s">
        <v>469</v>
      </c>
      <c r="E6751" s="487">
        <v>20.170000000000002</v>
      </c>
      <c r="F6751" s="487">
        <v>15.29</v>
      </c>
      <c r="G6751" s="487">
        <v>4.88</v>
      </c>
      <c r="H6751" s="487">
        <v>0</v>
      </c>
      <c r="I6751" s="487">
        <v>0</v>
      </c>
      <c r="J6751" s="487">
        <v>0</v>
      </c>
    </row>
    <row r="6752" spans="1:10" x14ac:dyDescent="0.25">
      <c r="A6752" s="487">
        <v>100243</v>
      </c>
      <c r="B6752" s="6" t="s">
        <v>4191</v>
      </c>
      <c r="C6752" s="6" t="s">
        <v>4184</v>
      </c>
      <c r="D6752" s="6" t="s">
        <v>469</v>
      </c>
      <c r="E6752" s="487">
        <v>3.27</v>
      </c>
      <c r="F6752" s="487">
        <v>2.5099999999999998</v>
      </c>
      <c r="G6752" s="487">
        <v>0.76</v>
      </c>
      <c r="H6752" s="487">
        <v>0</v>
      </c>
      <c r="I6752" s="487">
        <v>0</v>
      </c>
      <c r="J6752" s="487">
        <v>0</v>
      </c>
    </row>
    <row r="6753" spans="1:10" x14ac:dyDescent="0.25">
      <c r="A6753" s="487">
        <v>100244</v>
      </c>
      <c r="B6753" s="6" t="s">
        <v>4192</v>
      </c>
      <c r="C6753" s="6" t="s">
        <v>4184</v>
      </c>
      <c r="D6753" s="6" t="s">
        <v>469</v>
      </c>
      <c r="E6753" s="487">
        <v>4.09</v>
      </c>
      <c r="F6753" s="487">
        <v>3.12</v>
      </c>
      <c r="G6753" s="487">
        <v>0.97</v>
      </c>
      <c r="H6753" s="487">
        <v>0</v>
      </c>
      <c r="I6753" s="487">
        <v>0</v>
      </c>
      <c r="J6753" s="487">
        <v>0</v>
      </c>
    </row>
    <row r="6754" spans="1:10" x14ac:dyDescent="0.25">
      <c r="A6754" s="487">
        <v>100245</v>
      </c>
      <c r="B6754" s="6" t="s">
        <v>4193</v>
      </c>
      <c r="C6754" s="6" t="s">
        <v>4184</v>
      </c>
      <c r="D6754" s="6" t="s">
        <v>469</v>
      </c>
      <c r="E6754" s="487">
        <v>8.19</v>
      </c>
      <c r="F6754" s="487">
        <v>6.23</v>
      </c>
      <c r="G6754" s="487">
        <v>1.96</v>
      </c>
      <c r="H6754" s="487">
        <v>0</v>
      </c>
      <c r="I6754" s="487">
        <v>0</v>
      </c>
      <c r="J6754" s="487">
        <v>0</v>
      </c>
    </row>
    <row r="6755" spans="1:10" x14ac:dyDescent="0.25">
      <c r="A6755" s="487">
        <v>100246</v>
      </c>
      <c r="B6755" s="6" t="s">
        <v>4194</v>
      </c>
      <c r="C6755" s="6" t="s">
        <v>4184</v>
      </c>
      <c r="D6755" s="6" t="s">
        <v>469</v>
      </c>
      <c r="E6755" s="487">
        <v>2.72</v>
      </c>
      <c r="F6755" s="487">
        <v>2.09</v>
      </c>
      <c r="G6755" s="487">
        <v>0.63</v>
      </c>
      <c r="H6755" s="487">
        <v>0</v>
      </c>
      <c r="I6755" s="487">
        <v>0</v>
      </c>
      <c r="J6755" s="487">
        <v>0</v>
      </c>
    </row>
    <row r="6756" spans="1:10" x14ac:dyDescent="0.25">
      <c r="A6756" s="487">
        <v>100247</v>
      </c>
      <c r="B6756" s="6" t="s">
        <v>4195</v>
      </c>
      <c r="C6756" s="6" t="s">
        <v>4184</v>
      </c>
      <c r="D6756" s="6" t="s">
        <v>469</v>
      </c>
      <c r="E6756" s="487">
        <v>3.41</v>
      </c>
      <c r="F6756" s="487">
        <v>2.61</v>
      </c>
      <c r="G6756" s="487">
        <v>0.8</v>
      </c>
      <c r="H6756" s="487">
        <v>0</v>
      </c>
      <c r="I6756" s="487">
        <v>0</v>
      </c>
      <c r="J6756" s="487">
        <v>0</v>
      </c>
    </row>
    <row r="6757" spans="1:10" x14ac:dyDescent="0.25">
      <c r="A6757" s="487">
        <v>100248</v>
      </c>
      <c r="B6757" s="6" t="s">
        <v>4196</v>
      </c>
      <c r="C6757" s="6" t="s">
        <v>4184</v>
      </c>
      <c r="D6757" s="6" t="s">
        <v>469</v>
      </c>
      <c r="E6757" s="487">
        <v>13.44</v>
      </c>
      <c r="F6757" s="487">
        <v>10.19</v>
      </c>
      <c r="G6757" s="487">
        <v>3.25</v>
      </c>
      <c r="H6757" s="487">
        <v>0</v>
      </c>
      <c r="I6757" s="487">
        <v>0</v>
      </c>
      <c r="J6757" s="487">
        <v>0</v>
      </c>
    </row>
    <row r="6758" spans="1:10" x14ac:dyDescent="0.25">
      <c r="A6758" s="487">
        <v>100249</v>
      </c>
      <c r="B6758" s="6" t="s">
        <v>4197</v>
      </c>
      <c r="C6758" s="6" t="s">
        <v>4184</v>
      </c>
      <c r="D6758" s="6" t="s">
        <v>469</v>
      </c>
      <c r="E6758" s="487">
        <v>2.72</v>
      </c>
      <c r="F6758" s="487">
        <v>2.09</v>
      </c>
      <c r="G6758" s="487">
        <v>0.63</v>
      </c>
      <c r="H6758" s="487">
        <v>0</v>
      </c>
      <c r="I6758" s="487">
        <v>0</v>
      </c>
      <c r="J6758" s="487">
        <v>0</v>
      </c>
    </row>
    <row r="6759" spans="1:10" x14ac:dyDescent="0.25">
      <c r="A6759" s="487">
        <v>100250</v>
      </c>
      <c r="B6759" s="6" t="s">
        <v>4198</v>
      </c>
      <c r="C6759" s="6" t="s">
        <v>4184</v>
      </c>
      <c r="D6759" s="6" t="s">
        <v>469</v>
      </c>
      <c r="E6759" s="487">
        <v>4.54</v>
      </c>
      <c r="F6759" s="487">
        <v>3.46</v>
      </c>
      <c r="G6759" s="487">
        <v>1.08</v>
      </c>
      <c r="H6759" s="487">
        <v>0</v>
      </c>
      <c r="I6759" s="487">
        <v>0</v>
      </c>
      <c r="J6759" s="487">
        <v>0</v>
      </c>
    </row>
    <row r="6760" spans="1:10" x14ac:dyDescent="0.25">
      <c r="A6760" s="487">
        <v>100251</v>
      </c>
      <c r="B6760" s="6" t="s">
        <v>4199</v>
      </c>
      <c r="C6760" s="6" t="s">
        <v>4184</v>
      </c>
      <c r="D6760" s="6" t="s">
        <v>469</v>
      </c>
      <c r="E6760" s="487">
        <v>13.44</v>
      </c>
      <c r="F6760" s="487">
        <v>10.19</v>
      </c>
      <c r="G6760" s="487">
        <v>3.25</v>
      </c>
      <c r="H6760" s="487">
        <v>0</v>
      </c>
      <c r="I6760" s="487">
        <v>0</v>
      </c>
      <c r="J6760" s="487">
        <v>0</v>
      </c>
    </row>
    <row r="6761" spans="1:10" x14ac:dyDescent="0.25">
      <c r="A6761" s="487">
        <v>100252</v>
      </c>
      <c r="B6761" s="6" t="s">
        <v>4200</v>
      </c>
      <c r="C6761" s="6" t="s">
        <v>4184</v>
      </c>
      <c r="D6761" s="6" t="s">
        <v>469</v>
      </c>
      <c r="E6761" s="487">
        <v>20.170000000000002</v>
      </c>
      <c r="F6761" s="487">
        <v>15.29</v>
      </c>
      <c r="G6761" s="487">
        <v>4.88</v>
      </c>
      <c r="H6761" s="487">
        <v>0</v>
      </c>
      <c r="I6761" s="487">
        <v>0</v>
      </c>
      <c r="J6761" s="487">
        <v>0</v>
      </c>
    </row>
    <row r="6762" spans="1:10" x14ac:dyDescent="0.25">
      <c r="A6762" s="487">
        <v>100253</v>
      </c>
      <c r="B6762" s="6" t="s">
        <v>4201</v>
      </c>
      <c r="C6762" s="6" t="s">
        <v>4184</v>
      </c>
      <c r="D6762" s="6" t="s">
        <v>469</v>
      </c>
      <c r="E6762" s="487">
        <v>26.89</v>
      </c>
      <c r="F6762" s="487">
        <v>20.37</v>
      </c>
      <c r="G6762" s="487">
        <v>6.52</v>
      </c>
      <c r="H6762" s="487">
        <v>0</v>
      </c>
      <c r="I6762" s="487">
        <v>0</v>
      </c>
      <c r="J6762" s="487">
        <v>0</v>
      </c>
    </row>
    <row r="6763" spans="1:10" x14ac:dyDescent="0.25">
      <c r="A6763" s="487">
        <v>100254</v>
      </c>
      <c r="B6763" s="6" t="s">
        <v>4202</v>
      </c>
      <c r="C6763" s="6" t="s">
        <v>4184</v>
      </c>
      <c r="D6763" s="6" t="s">
        <v>469</v>
      </c>
      <c r="E6763" s="487">
        <v>40.340000000000003</v>
      </c>
      <c r="F6763" s="487">
        <v>30.54</v>
      </c>
      <c r="G6763" s="487">
        <v>9.8000000000000007</v>
      </c>
      <c r="H6763" s="487">
        <v>0</v>
      </c>
      <c r="I6763" s="487">
        <v>0</v>
      </c>
      <c r="J6763" s="487">
        <v>0</v>
      </c>
    </row>
    <row r="6764" spans="1:10" x14ac:dyDescent="0.25">
      <c r="A6764" s="487">
        <v>100255</v>
      </c>
      <c r="B6764" s="6" t="s">
        <v>4203</v>
      </c>
      <c r="C6764" s="6" t="s">
        <v>4184</v>
      </c>
      <c r="D6764" s="6" t="s">
        <v>469</v>
      </c>
      <c r="E6764" s="487">
        <v>13.65</v>
      </c>
      <c r="F6764" s="487">
        <v>10.36</v>
      </c>
      <c r="G6764" s="487">
        <v>3.29</v>
      </c>
      <c r="H6764" s="487">
        <v>0</v>
      </c>
      <c r="I6764" s="487">
        <v>0</v>
      </c>
      <c r="J6764" s="487">
        <v>0</v>
      </c>
    </row>
    <row r="6765" spans="1:10" x14ac:dyDescent="0.25">
      <c r="A6765" s="487">
        <v>100256</v>
      </c>
      <c r="B6765" s="6" t="s">
        <v>4204</v>
      </c>
      <c r="C6765" s="6" t="s">
        <v>4184</v>
      </c>
      <c r="D6765" s="6" t="s">
        <v>469</v>
      </c>
      <c r="E6765" s="487">
        <v>9.1</v>
      </c>
      <c r="F6765" s="487">
        <v>6.91</v>
      </c>
      <c r="G6765" s="487">
        <v>2.19</v>
      </c>
      <c r="H6765" s="487">
        <v>0</v>
      </c>
      <c r="I6765" s="487">
        <v>0</v>
      </c>
      <c r="J6765" s="487">
        <v>0</v>
      </c>
    </row>
    <row r="6766" spans="1:10" x14ac:dyDescent="0.25">
      <c r="A6766" s="487">
        <v>100257</v>
      </c>
      <c r="B6766" s="6" t="s">
        <v>4205</v>
      </c>
      <c r="C6766" s="6" t="s">
        <v>4184</v>
      </c>
      <c r="D6766" s="6" t="s">
        <v>469</v>
      </c>
      <c r="E6766" s="487">
        <v>5.46</v>
      </c>
      <c r="F6766" s="487">
        <v>4.16</v>
      </c>
      <c r="G6766" s="487">
        <v>1.3</v>
      </c>
      <c r="H6766" s="487">
        <v>0</v>
      </c>
      <c r="I6766" s="487">
        <v>0</v>
      </c>
      <c r="J6766" s="487">
        <v>0</v>
      </c>
    </row>
    <row r="6767" spans="1:10" x14ac:dyDescent="0.25">
      <c r="A6767" s="487">
        <v>100258</v>
      </c>
      <c r="B6767" s="6" t="s">
        <v>4206</v>
      </c>
      <c r="C6767" s="6" t="s">
        <v>4184</v>
      </c>
      <c r="D6767" s="6" t="s">
        <v>469</v>
      </c>
      <c r="E6767" s="487">
        <v>13.65</v>
      </c>
      <c r="F6767" s="487">
        <v>10.36</v>
      </c>
      <c r="G6767" s="487">
        <v>3.29</v>
      </c>
      <c r="H6767" s="487">
        <v>0</v>
      </c>
      <c r="I6767" s="487">
        <v>0</v>
      </c>
      <c r="J6767" s="487">
        <v>0</v>
      </c>
    </row>
    <row r="6768" spans="1:10" x14ac:dyDescent="0.25">
      <c r="A6768" s="487">
        <v>100259</v>
      </c>
      <c r="B6768" s="6" t="s">
        <v>4207</v>
      </c>
      <c r="C6768" s="6" t="s">
        <v>4184</v>
      </c>
      <c r="D6768" s="6" t="s">
        <v>469</v>
      </c>
      <c r="E6768" s="487">
        <v>26.89</v>
      </c>
      <c r="F6768" s="487">
        <v>20.37</v>
      </c>
      <c r="G6768" s="487">
        <v>6.52</v>
      </c>
      <c r="H6768" s="487">
        <v>0</v>
      </c>
      <c r="I6768" s="487">
        <v>0</v>
      </c>
      <c r="J6768" s="487">
        <v>0</v>
      </c>
    </row>
    <row r="6769" spans="1:10" x14ac:dyDescent="0.25">
      <c r="A6769" s="487">
        <v>100260</v>
      </c>
      <c r="B6769" s="6" t="s">
        <v>4208</v>
      </c>
      <c r="C6769" s="6" t="s">
        <v>4138</v>
      </c>
      <c r="D6769" s="6" t="s">
        <v>469</v>
      </c>
      <c r="E6769" s="487">
        <v>8.86</v>
      </c>
      <c r="F6769" s="487">
        <v>6.74</v>
      </c>
      <c r="G6769" s="487">
        <v>2.12</v>
      </c>
      <c r="H6769" s="487">
        <v>0</v>
      </c>
      <c r="I6769" s="487">
        <v>0</v>
      </c>
      <c r="J6769" s="487">
        <v>0</v>
      </c>
    </row>
    <row r="6770" spans="1:10" x14ac:dyDescent="0.25">
      <c r="A6770" s="487">
        <v>100261</v>
      </c>
      <c r="B6770" s="6" t="s">
        <v>4209</v>
      </c>
      <c r="C6770" s="6" t="s">
        <v>4138</v>
      </c>
      <c r="D6770" s="6" t="s">
        <v>469</v>
      </c>
      <c r="E6770" s="487">
        <v>5.57</v>
      </c>
      <c r="F6770" s="487">
        <v>4.25</v>
      </c>
      <c r="G6770" s="487">
        <v>1.32</v>
      </c>
      <c r="H6770" s="487">
        <v>0</v>
      </c>
      <c r="I6770" s="487">
        <v>0</v>
      </c>
      <c r="J6770" s="487">
        <v>0</v>
      </c>
    </row>
    <row r="6771" spans="1:10" x14ac:dyDescent="0.25">
      <c r="A6771" s="487">
        <v>100262</v>
      </c>
      <c r="B6771" s="6" t="s">
        <v>4210</v>
      </c>
      <c r="C6771" s="6" t="s">
        <v>4138</v>
      </c>
      <c r="D6771" s="6" t="s">
        <v>469</v>
      </c>
      <c r="E6771" s="487">
        <v>3.45</v>
      </c>
      <c r="F6771" s="487">
        <v>2.64</v>
      </c>
      <c r="G6771" s="487">
        <v>0.81</v>
      </c>
      <c r="H6771" s="487">
        <v>0</v>
      </c>
      <c r="I6771" s="487">
        <v>0</v>
      </c>
      <c r="J6771" s="487">
        <v>0</v>
      </c>
    </row>
    <row r="6772" spans="1:10" x14ac:dyDescent="0.25">
      <c r="A6772" s="487">
        <v>100263</v>
      </c>
      <c r="B6772" s="6" t="s">
        <v>4211</v>
      </c>
      <c r="C6772" s="6" t="s">
        <v>4138</v>
      </c>
      <c r="D6772" s="6" t="s">
        <v>469</v>
      </c>
      <c r="E6772" s="487">
        <v>2.21</v>
      </c>
      <c r="F6772" s="487">
        <v>1.7</v>
      </c>
      <c r="G6772" s="487">
        <v>0.51</v>
      </c>
      <c r="H6772" s="487">
        <v>0</v>
      </c>
      <c r="I6772" s="487">
        <v>0</v>
      </c>
      <c r="J6772" s="487">
        <v>0</v>
      </c>
    </row>
    <row r="6773" spans="1:10" x14ac:dyDescent="0.25">
      <c r="A6773" s="487">
        <v>100264</v>
      </c>
      <c r="B6773" s="6" t="s">
        <v>4212</v>
      </c>
      <c r="C6773" s="6" t="s">
        <v>4166</v>
      </c>
      <c r="D6773" s="6" t="s">
        <v>469</v>
      </c>
      <c r="E6773" s="487">
        <v>40.28</v>
      </c>
      <c r="F6773" s="487">
        <v>30.5</v>
      </c>
      <c r="G6773" s="487">
        <v>9.7799999999999994</v>
      </c>
      <c r="H6773" s="487">
        <v>0</v>
      </c>
      <c r="I6773" s="487">
        <v>0</v>
      </c>
      <c r="J6773" s="487">
        <v>0</v>
      </c>
    </row>
    <row r="6774" spans="1:10" x14ac:dyDescent="0.25">
      <c r="A6774" s="487">
        <v>100265</v>
      </c>
      <c r="B6774" s="6" t="s">
        <v>4213</v>
      </c>
      <c r="C6774" s="6" t="s">
        <v>87</v>
      </c>
      <c r="D6774" s="6" t="s">
        <v>469</v>
      </c>
      <c r="E6774" s="487">
        <v>0.84</v>
      </c>
      <c r="F6774" s="487">
        <v>0.67</v>
      </c>
      <c r="G6774" s="487">
        <v>0.17</v>
      </c>
      <c r="H6774" s="487">
        <v>0</v>
      </c>
      <c r="I6774" s="487">
        <v>0</v>
      </c>
      <c r="J6774" s="487">
        <v>0</v>
      </c>
    </row>
    <row r="6775" spans="1:10" x14ac:dyDescent="0.25">
      <c r="A6775" s="487">
        <v>100266</v>
      </c>
      <c r="B6775" s="6" t="s">
        <v>4214</v>
      </c>
      <c r="C6775" s="6" t="s">
        <v>4153</v>
      </c>
      <c r="D6775" s="6" t="s">
        <v>469</v>
      </c>
      <c r="E6775" s="487">
        <v>85.6</v>
      </c>
      <c r="F6775" s="487">
        <v>64.8</v>
      </c>
      <c r="G6775" s="487">
        <v>20.8</v>
      </c>
      <c r="H6775" s="487">
        <v>0</v>
      </c>
      <c r="I6775" s="487">
        <v>0</v>
      </c>
      <c r="J6775" s="487">
        <v>0</v>
      </c>
    </row>
    <row r="6776" spans="1:10" x14ac:dyDescent="0.25">
      <c r="A6776" s="487">
        <v>100267</v>
      </c>
      <c r="B6776" s="6" t="s">
        <v>4215</v>
      </c>
      <c r="C6776" s="6" t="s">
        <v>40</v>
      </c>
      <c r="D6776" s="6" t="s">
        <v>469</v>
      </c>
      <c r="E6776" s="487">
        <v>1.69</v>
      </c>
      <c r="F6776" s="487">
        <v>1.31</v>
      </c>
      <c r="G6776" s="487">
        <v>0.38</v>
      </c>
      <c r="H6776" s="487">
        <v>0</v>
      </c>
      <c r="I6776" s="487">
        <v>0</v>
      </c>
      <c r="J6776" s="487">
        <v>0</v>
      </c>
    </row>
    <row r="6777" spans="1:10" x14ac:dyDescent="0.25">
      <c r="A6777" s="487">
        <v>100268</v>
      </c>
      <c r="B6777" s="6" t="s">
        <v>4216</v>
      </c>
      <c r="C6777" s="6" t="s">
        <v>4153</v>
      </c>
      <c r="D6777" s="6" t="s">
        <v>469</v>
      </c>
      <c r="E6777" s="487">
        <v>85.6</v>
      </c>
      <c r="F6777" s="487">
        <v>64.8</v>
      </c>
      <c r="G6777" s="487">
        <v>20.8</v>
      </c>
      <c r="H6777" s="487">
        <v>0</v>
      </c>
      <c r="I6777" s="487">
        <v>0</v>
      </c>
      <c r="J6777" s="487">
        <v>0</v>
      </c>
    </row>
    <row r="6778" spans="1:10" x14ac:dyDescent="0.25">
      <c r="A6778" s="487">
        <v>100269</v>
      </c>
      <c r="B6778" s="6" t="s">
        <v>4217</v>
      </c>
      <c r="C6778" s="6" t="s">
        <v>40</v>
      </c>
      <c r="D6778" s="6" t="s">
        <v>469</v>
      </c>
      <c r="E6778" s="487">
        <v>1.69</v>
      </c>
      <c r="F6778" s="487">
        <v>1.31</v>
      </c>
      <c r="G6778" s="487">
        <v>0.38</v>
      </c>
      <c r="H6778" s="487">
        <v>0</v>
      </c>
      <c r="I6778" s="487">
        <v>0</v>
      </c>
      <c r="J6778" s="487">
        <v>0</v>
      </c>
    </row>
    <row r="6779" spans="1:10" x14ac:dyDescent="0.25">
      <c r="A6779" s="487">
        <v>100270</v>
      </c>
      <c r="B6779" s="6" t="s">
        <v>4218</v>
      </c>
      <c r="C6779" s="6" t="s">
        <v>4153</v>
      </c>
      <c r="D6779" s="6" t="s">
        <v>469</v>
      </c>
      <c r="E6779" s="487">
        <v>64.16</v>
      </c>
      <c r="F6779" s="487">
        <v>48.58</v>
      </c>
      <c r="G6779" s="487">
        <v>15.58</v>
      </c>
      <c r="H6779" s="487">
        <v>0</v>
      </c>
      <c r="I6779" s="487">
        <v>0</v>
      </c>
      <c r="J6779" s="487">
        <v>0</v>
      </c>
    </row>
    <row r="6780" spans="1:10" x14ac:dyDescent="0.25">
      <c r="A6780" s="487">
        <v>100271</v>
      </c>
      <c r="B6780" s="6" t="s">
        <v>4219</v>
      </c>
      <c r="C6780" s="6" t="s">
        <v>4166</v>
      </c>
      <c r="D6780" s="6" t="s">
        <v>469</v>
      </c>
      <c r="E6780" s="487">
        <v>64.2</v>
      </c>
      <c r="F6780" s="487">
        <v>48.61</v>
      </c>
      <c r="G6780" s="487">
        <v>15.59</v>
      </c>
      <c r="H6780" s="487">
        <v>0</v>
      </c>
      <c r="I6780" s="487">
        <v>0</v>
      </c>
      <c r="J6780" s="487">
        <v>0</v>
      </c>
    </row>
    <row r="6781" spans="1:10" x14ac:dyDescent="0.25">
      <c r="A6781" s="487">
        <v>100272</v>
      </c>
      <c r="B6781" s="6" t="s">
        <v>4220</v>
      </c>
      <c r="C6781" s="6" t="s">
        <v>87</v>
      </c>
      <c r="D6781" s="6" t="s">
        <v>469</v>
      </c>
      <c r="E6781" s="487">
        <v>1.27</v>
      </c>
      <c r="F6781" s="487">
        <v>0.99</v>
      </c>
      <c r="G6781" s="487">
        <v>0.28000000000000003</v>
      </c>
      <c r="H6781" s="487">
        <v>0</v>
      </c>
      <c r="I6781" s="487">
        <v>0</v>
      </c>
      <c r="J6781" s="487">
        <v>0</v>
      </c>
    </row>
    <row r="6782" spans="1:10" x14ac:dyDescent="0.25">
      <c r="A6782" s="487">
        <v>100273</v>
      </c>
      <c r="B6782" s="6" t="s">
        <v>4221</v>
      </c>
      <c r="C6782" s="6" t="s">
        <v>4138</v>
      </c>
      <c r="D6782" s="6" t="s">
        <v>469</v>
      </c>
      <c r="E6782" s="487">
        <v>3.34</v>
      </c>
      <c r="F6782" s="487">
        <v>2.5499999999999998</v>
      </c>
      <c r="G6782" s="487">
        <v>0.79</v>
      </c>
      <c r="H6782" s="487">
        <v>0</v>
      </c>
      <c r="I6782" s="487">
        <v>0</v>
      </c>
      <c r="J6782" s="487">
        <v>0</v>
      </c>
    </row>
    <row r="6783" spans="1:10" x14ac:dyDescent="0.25">
      <c r="A6783" s="487">
        <v>100274</v>
      </c>
      <c r="B6783" s="6" t="s">
        <v>4222</v>
      </c>
      <c r="C6783" s="6" t="s">
        <v>4166</v>
      </c>
      <c r="D6783" s="6" t="s">
        <v>469</v>
      </c>
      <c r="E6783" s="487">
        <v>28.54</v>
      </c>
      <c r="F6783" s="487">
        <v>21.62</v>
      </c>
      <c r="G6783" s="487">
        <v>6.92</v>
      </c>
      <c r="H6783" s="487">
        <v>0</v>
      </c>
      <c r="I6783" s="487">
        <v>0</v>
      </c>
      <c r="J6783" s="487">
        <v>0</v>
      </c>
    </row>
    <row r="6784" spans="1:10" x14ac:dyDescent="0.25">
      <c r="A6784" s="487">
        <v>100275</v>
      </c>
      <c r="B6784" s="6" t="s">
        <v>4223</v>
      </c>
      <c r="C6784" s="6" t="s">
        <v>4166</v>
      </c>
      <c r="D6784" s="6" t="s">
        <v>469</v>
      </c>
      <c r="E6784" s="487">
        <v>18.45</v>
      </c>
      <c r="F6784" s="487">
        <v>14</v>
      </c>
      <c r="G6784" s="487">
        <v>4.45</v>
      </c>
      <c r="H6784" s="487">
        <v>0</v>
      </c>
      <c r="I6784" s="487">
        <v>0</v>
      </c>
      <c r="J6784" s="487">
        <v>0</v>
      </c>
    </row>
    <row r="6785" spans="1:10" x14ac:dyDescent="0.25">
      <c r="A6785" s="487">
        <v>100276</v>
      </c>
      <c r="B6785" s="6" t="s">
        <v>4224</v>
      </c>
      <c r="C6785" s="6" t="s">
        <v>4166</v>
      </c>
      <c r="D6785" s="6" t="s">
        <v>469</v>
      </c>
      <c r="E6785" s="487">
        <v>33.68</v>
      </c>
      <c r="F6785" s="487">
        <v>25.52</v>
      </c>
      <c r="G6785" s="487">
        <v>8.16</v>
      </c>
      <c r="H6785" s="487">
        <v>0</v>
      </c>
      <c r="I6785" s="487">
        <v>0</v>
      </c>
      <c r="J6785" s="487">
        <v>0</v>
      </c>
    </row>
    <row r="6786" spans="1:10" x14ac:dyDescent="0.25">
      <c r="A6786" s="487">
        <v>100277</v>
      </c>
      <c r="B6786" s="6" t="s">
        <v>4225</v>
      </c>
      <c r="C6786" s="6" t="s">
        <v>4166</v>
      </c>
      <c r="D6786" s="6" t="s">
        <v>437</v>
      </c>
      <c r="E6786" s="487">
        <v>2.0499999999999998</v>
      </c>
      <c r="F6786" s="487">
        <v>0.65</v>
      </c>
      <c r="G6786" s="487">
        <v>0.42</v>
      </c>
      <c r="H6786" s="487">
        <v>0.98</v>
      </c>
      <c r="I6786" s="487">
        <v>0</v>
      </c>
      <c r="J6786" s="487">
        <v>0</v>
      </c>
    </row>
    <row r="6787" spans="1:10" x14ac:dyDescent="0.25">
      <c r="A6787" s="487">
        <v>100278</v>
      </c>
      <c r="B6787" s="6" t="s">
        <v>4226</v>
      </c>
      <c r="C6787" s="6" t="s">
        <v>4153</v>
      </c>
      <c r="D6787" s="6" t="s">
        <v>469</v>
      </c>
      <c r="E6787" s="487">
        <v>40.950000000000003</v>
      </c>
      <c r="F6787" s="487">
        <v>31.02</v>
      </c>
      <c r="G6787" s="487">
        <v>9.93</v>
      </c>
      <c r="H6787" s="487">
        <v>0</v>
      </c>
      <c r="I6787" s="487">
        <v>0</v>
      </c>
      <c r="J6787" s="487">
        <v>0</v>
      </c>
    </row>
    <row r="6788" spans="1:10" x14ac:dyDescent="0.25">
      <c r="A6788" s="487">
        <v>100279</v>
      </c>
      <c r="B6788" s="6" t="s">
        <v>4227</v>
      </c>
      <c r="C6788" s="6" t="s">
        <v>40</v>
      </c>
      <c r="D6788" s="6" t="s">
        <v>469</v>
      </c>
      <c r="E6788" s="487">
        <v>0.79</v>
      </c>
      <c r="F6788" s="487">
        <v>0.62</v>
      </c>
      <c r="G6788" s="487">
        <v>0.17</v>
      </c>
      <c r="H6788" s="487">
        <v>0</v>
      </c>
      <c r="I6788" s="487">
        <v>0</v>
      </c>
      <c r="J6788" s="487">
        <v>0</v>
      </c>
    </row>
    <row r="6789" spans="1:10" x14ac:dyDescent="0.25">
      <c r="A6789" s="487">
        <v>100280</v>
      </c>
      <c r="B6789" s="6" t="s">
        <v>4228</v>
      </c>
      <c r="C6789" s="6" t="s">
        <v>4153</v>
      </c>
      <c r="D6789" s="6" t="s">
        <v>469</v>
      </c>
      <c r="E6789" s="487">
        <v>18.8</v>
      </c>
      <c r="F6789" s="487">
        <v>14.26</v>
      </c>
      <c r="G6789" s="487">
        <v>4.54</v>
      </c>
      <c r="H6789" s="487">
        <v>0</v>
      </c>
      <c r="I6789" s="487">
        <v>0</v>
      </c>
      <c r="J6789" s="487">
        <v>0</v>
      </c>
    </row>
    <row r="6790" spans="1:10" x14ac:dyDescent="0.25">
      <c r="A6790" s="487">
        <v>100281</v>
      </c>
      <c r="B6790" s="6" t="s">
        <v>4229</v>
      </c>
      <c r="C6790" s="6" t="s">
        <v>4153</v>
      </c>
      <c r="D6790" s="6" t="s">
        <v>437</v>
      </c>
      <c r="E6790" s="487">
        <v>3.95</v>
      </c>
      <c r="F6790" s="487">
        <v>1.23</v>
      </c>
      <c r="G6790" s="487">
        <v>0.85</v>
      </c>
      <c r="H6790" s="487">
        <v>1.87</v>
      </c>
      <c r="I6790" s="487">
        <v>0</v>
      </c>
      <c r="J6790" s="487">
        <v>0</v>
      </c>
    </row>
    <row r="6791" spans="1:10" x14ac:dyDescent="0.25">
      <c r="A6791" s="487">
        <v>100282</v>
      </c>
      <c r="B6791" s="6" t="s">
        <v>4230</v>
      </c>
      <c r="C6791" s="6" t="s">
        <v>4166</v>
      </c>
      <c r="D6791" s="6" t="s">
        <v>469</v>
      </c>
      <c r="E6791" s="487">
        <v>160.38</v>
      </c>
      <c r="F6791" s="487">
        <v>121.37</v>
      </c>
      <c r="G6791" s="487">
        <v>39.01</v>
      </c>
      <c r="H6791" s="487">
        <v>0</v>
      </c>
      <c r="I6791" s="487">
        <v>0</v>
      </c>
      <c r="J6791" s="487">
        <v>0</v>
      </c>
    </row>
    <row r="6792" spans="1:10" x14ac:dyDescent="0.25">
      <c r="A6792" s="487">
        <v>100283</v>
      </c>
      <c r="B6792" s="6" t="s">
        <v>4231</v>
      </c>
      <c r="C6792" s="6" t="s">
        <v>4166</v>
      </c>
      <c r="D6792" s="6" t="s">
        <v>469</v>
      </c>
      <c r="E6792" s="487">
        <v>25.91</v>
      </c>
      <c r="F6792" s="487">
        <v>19.63</v>
      </c>
      <c r="G6792" s="487">
        <v>6.28</v>
      </c>
      <c r="H6792" s="487">
        <v>0</v>
      </c>
      <c r="I6792" s="487">
        <v>0</v>
      </c>
      <c r="J6792" s="487">
        <v>0</v>
      </c>
    </row>
    <row r="6793" spans="1:10" x14ac:dyDescent="0.25">
      <c r="A6793" s="487">
        <v>100284</v>
      </c>
      <c r="B6793" s="6" t="s">
        <v>4232</v>
      </c>
      <c r="C6793" s="6" t="s">
        <v>4166</v>
      </c>
      <c r="D6793" s="6" t="s">
        <v>437</v>
      </c>
      <c r="E6793" s="487">
        <v>11.56</v>
      </c>
      <c r="F6793" s="487">
        <v>3.59</v>
      </c>
      <c r="G6793" s="487">
        <v>2.59</v>
      </c>
      <c r="H6793" s="487">
        <v>5.38</v>
      </c>
      <c r="I6793" s="487">
        <v>0</v>
      </c>
      <c r="J6793" s="487">
        <v>0</v>
      </c>
    </row>
    <row r="6794" spans="1:10" x14ac:dyDescent="0.25">
      <c r="A6794" s="487">
        <v>100285</v>
      </c>
      <c r="B6794" s="6" t="s">
        <v>4233</v>
      </c>
      <c r="C6794" s="6" t="s">
        <v>4184</v>
      </c>
      <c r="D6794" s="6" t="s">
        <v>469</v>
      </c>
      <c r="E6794" s="487">
        <v>43.09</v>
      </c>
      <c r="F6794" s="487">
        <v>32.630000000000003</v>
      </c>
      <c r="G6794" s="487">
        <v>10.46</v>
      </c>
      <c r="H6794" s="487">
        <v>0</v>
      </c>
      <c r="I6794" s="487">
        <v>0</v>
      </c>
      <c r="J6794" s="487">
        <v>0</v>
      </c>
    </row>
    <row r="6795" spans="1:10" x14ac:dyDescent="0.25">
      <c r="A6795" s="487">
        <v>100286</v>
      </c>
      <c r="B6795" s="6" t="s">
        <v>4234</v>
      </c>
      <c r="C6795" s="6" t="s">
        <v>4184</v>
      </c>
      <c r="D6795" s="6" t="s">
        <v>469</v>
      </c>
      <c r="E6795" s="487">
        <v>14.04</v>
      </c>
      <c r="F6795" s="487">
        <v>10.66</v>
      </c>
      <c r="G6795" s="487">
        <v>3.38</v>
      </c>
      <c r="H6795" s="487">
        <v>0</v>
      </c>
      <c r="I6795" s="487">
        <v>0</v>
      </c>
      <c r="J6795" s="487">
        <v>0</v>
      </c>
    </row>
    <row r="6796" spans="1:10" x14ac:dyDescent="0.25">
      <c r="A6796" s="487">
        <v>100287</v>
      </c>
      <c r="B6796" s="6" t="s">
        <v>4235</v>
      </c>
      <c r="C6796" s="6" t="s">
        <v>4184</v>
      </c>
      <c r="D6796" s="6" t="s">
        <v>469</v>
      </c>
      <c r="E6796" s="487">
        <v>13.44</v>
      </c>
      <c r="F6796" s="487">
        <v>10.19</v>
      </c>
      <c r="G6796" s="487">
        <v>3.25</v>
      </c>
      <c r="H6796" s="487">
        <v>0</v>
      </c>
      <c r="I6796" s="487">
        <v>0</v>
      </c>
      <c r="J6796" s="487">
        <v>0</v>
      </c>
    </row>
    <row r="6797" spans="1:10" x14ac:dyDescent="0.25">
      <c r="A6797" s="487">
        <v>99802</v>
      </c>
      <c r="B6797" s="6" t="s">
        <v>4236</v>
      </c>
      <c r="C6797" s="6" t="s">
        <v>87</v>
      </c>
      <c r="D6797" s="6" t="s">
        <v>469</v>
      </c>
      <c r="E6797" s="487">
        <v>0.54</v>
      </c>
      <c r="F6797" s="487">
        <v>0.43</v>
      </c>
      <c r="G6797" s="487">
        <v>0.11</v>
      </c>
      <c r="H6797" s="487">
        <v>0</v>
      </c>
      <c r="I6797" s="487">
        <v>0</v>
      </c>
      <c r="J6797" s="487">
        <v>0</v>
      </c>
    </row>
    <row r="6798" spans="1:10" x14ac:dyDescent="0.25">
      <c r="A6798" s="487">
        <v>99803</v>
      </c>
      <c r="B6798" s="6" t="s">
        <v>4237</v>
      </c>
      <c r="C6798" s="6" t="s">
        <v>87</v>
      </c>
      <c r="D6798" s="6" t="s">
        <v>469</v>
      </c>
      <c r="E6798" s="487">
        <v>2.13</v>
      </c>
      <c r="F6798" s="487">
        <v>1.64</v>
      </c>
      <c r="G6798" s="487">
        <v>0.49</v>
      </c>
      <c r="H6798" s="487">
        <v>0</v>
      </c>
      <c r="I6798" s="487">
        <v>0</v>
      </c>
      <c r="J6798" s="487">
        <v>0</v>
      </c>
    </row>
    <row r="6799" spans="1:10" x14ac:dyDescent="0.25">
      <c r="A6799" s="487">
        <v>99804</v>
      </c>
      <c r="B6799" s="6" t="s">
        <v>4238</v>
      </c>
      <c r="C6799" s="6" t="s">
        <v>87</v>
      </c>
      <c r="D6799" s="6" t="s">
        <v>108</v>
      </c>
      <c r="E6799" s="487">
        <v>5.55</v>
      </c>
      <c r="F6799" s="487">
        <v>4.1399999999999997</v>
      </c>
      <c r="G6799" s="487">
        <v>1.41</v>
      </c>
      <c r="H6799" s="487">
        <v>0</v>
      </c>
      <c r="I6799" s="487">
        <v>0</v>
      </c>
      <c r="J6799" s="487">
        <v>0</v>
      </c>
    </row>
    <row r="6800" spans="1:10" x14ac:dyDescent="0.25">
      <c r="A6800" s="487">
        <v>99805</v>
      </c>
      <c r="B6800" s="6" t="s">
        <v>4239</v>
      </c>
      <c r="C6800" s="6" t="s">
        <v>87</v>
      </c>
      <c r="D6800" s="6" t="s">
        <v>108</v>
      </c>
      <c r="E6800" s="487">
        <v>11.73</v>
      </c>
      <c r="F6800" s="487">
        <v>8.2200000000000006</v>
      </c>
      <c r="G6800" s="487">
        <v>3.51</v>
      </c>
      <c r="H6800" s="487">
        <v>0</v>
      </c>
      <c r="I6800" s="487">
        <v>0</v>
      </c>
      <c r="J6800" s="487">
        <v>0</v>
      </c>
    </row>
    <row r="6801" spans="1:10" x14ac:dyDescent="0.25">
      <c r="A6801" s="487">
        <v>99806</v>
      </c>
      <c r="B6801" s="6" t="s">
        <v>4240</v>
      </c>
      <c r="C6801" s="6" t="s">
        <v>87</v>
      </c>
      <c r="D6801" s="6" t="s">
        <v>469</v>
      </c>
      <c r="E6801" s="487">
        <v>0.87</v>
      </c>
      <c r="F6801" s="487">
        <v>0.67</v>
      </c>
      <c r="G6801" s="487">
        <v>0.2</v>
      </c>
      <c r="H6801" s="487">
        <v>0</v>
      </c>
      <c r="I6801" s="487">
        <v>0</v>
      </c>
      <c r="J6801" s="487">
        <v>0</v>
      </c>
    </row>
    <row r="6802" spans="1:10" x14ac:dyDescent="0.25">
      <c r="A6802" s="487">
        <v>99807</v>
      </c>
      <c r="B6802" s="6" t="s">
        <v>4241</v>
      </c>
      <c r="C6802" s="6" t="s">
        <v>87</v>
      </c>
      <c r="D6802" s="6" t="s">
        <v>108</v>
      </c>
      <c r="E6802" s="487">
        <v>1.7</v>
      </c>
      <c r="F6802" s="487">
        <v>1.23</v>
      </c>
      <c r="G6802" s="487">
        <v>0.47</v>
      </c>
      <c r="H6802" s="487">
        <v>0</v>
      </c>
      <c r="I6802" s="487">
        <v>0</v>
      </c>
      <c r="J6802" s="487">
        <v>0</v>
      </c>
    </row>
    <row r="6803" spans="1:10" x14ac:dyDescent="0.25">
      <c r="A6803" s="487">
        <v>99808</v>
      </c>
      <c r="B6803" s="6" t="s">
        <v>4242</v>
      </c>
      <c r="C6803" s="6" t="s">
        <v>87</v>
      </c>
      <c r="D6803" s="6" t="s">
        <v>108</v>
      </c>
      <c r="E6803" s="487">
        <v>4.26</v>
      </c>
      <c r="F6803" s="487">
        <v>2.5499999999999998</v>
      </c>
      <c r="G6803" s="487">
        <v>1.71</v>
      </c>
      <c r="H6803" s="487">
        <v>0</v>
      </c>
      <c r="I6803" s="487">
        <v>0</v>
      </c>
      <c r="J6803" s="487">
        <v>0</v>
      </c>
    </row>
    <row r="6804" spans="1:10" x14ac:dyDescent="0.25">
      <c r="A6804" s="487">
        <v>99809</v>
      </c>
      <c r="B6804" s="6" t="s">
        <v>4243</v>
      </c>
      <c r="C6804" s="6" t="s">
        <v>87</v>
      </c>
      <c r="D6804" s="6" t="s">
        <v>469</v>
      </c>
      <c r="E6804" s="487">
        <v>6.06</v>
      </c>
      <c r="F6804" s="487">
        <v>4.6100000000000003</v>
      </c>
      <c r="G6804" s="487">
        <v>1.45</v>
      </c>
      <c r="H6804" s="487">
        <v>0</v>
      </c>
      <c r="I6804" s="487">
        <v>0</v>
      </c>
      <c r="J6804" s="487">
        <v>0</v>
      </c>
    </row>
    <row r="6805" spans="1:10" x14ac:dyDescent="0.25">
      <c r="A6805" s="487">
        <v>99810</v>
      </c>
      <c r="B6805" s="6" t="s">
        <v>4244</v>
      </c>
      <c r="C6805" s="6" t="s">
        <v>87</v>
      </c>
      <c r="D6805" s="6" t="s">
        <v>108</v>
      </c>
      <c r="E6805" s="487">
        <v>7.57</v>
      </c>
      <c r="F6805" s="487">
        <v>5.67</v>
      </c>
      <c r="G6805" s="487">
        <v>1.9</v>
      </c>
      <c r="H6805" s="487">
        <v>0</v>
      </c>
      <c r="I6805" s="487">
        <v>0</v>
      </c>
      <c r="J6805" s="487">
        <v>0</v>
      </c>
    </row>
    <row r="6806" spans="1:10" x14ac:dyDescent="0.25">
      <c r="A6806" s="487">
        <v>99811</v>
      </c>
      <c r="B6806" s="6" t="s">
        <v>4245</v>
      </c>
      <c r="C6806" s="6" t="s">
        <v>87</v>
      </c>
      <c r="D6806" s="6" t="s">
        <v>469</v>
      </c>
      <c r="E6806" s="487">
        <v>3.62</v>
      </c>
      <c r="F6806" s="487">
        <v>2.77</v>
      </c>
      <c r="G6806" s="487">
        <v>0.85</v>
      </c>
      <c r="H6806" s="487">
        <v>0</v>
      </c>
      <c r="I6806" s="487">
        <v>0</v>
      </c>
      <c r="J6806" s="487">
        <v>0</v>
      </c>
    </row>
    <row r="6807" spans="1:10" x14ac:dyDescent="0.25">
      <c r="A6807" s="487">
        <v>99812</v>
      </c>
      <c r="B6807" s="6" t="s">
        <v>4246</v>
      </c>
      <c r="C6807" s="6" t="s">
        <v>87</v>
      </c>
      <c r="D6807" s="6" t="s">
        <v>469</v>
      </c>
      <c r="E6807" s="487">
        <v>1.1599999999999999</v>
      </c>
      <c r="F6807" s="487">
        <v>0.9</v>
      </c>
      <c r="G6807" s="487">
        <v>0.26</v>
      </c>
      <c r="H6807" s="487">
        <v>0</v>
      </c>
      <c r="I6807" s="487">
        <v>0</v>
      </c>
      <c r="J6807" s="487">
        <v>0</v>
      </c>
    </row>
    <row r="6808" spans="1:10" x14ac:dyDescent="0.25">
      <c r="A6808" s="487">
        <v>99813</v>
      </c>
      <c r="B6808" s="6" t="s">
        <v>4247</v>
      </c>
      <c r="C6808" s="6" t="s">
        <v>87</v>
      </c>
      <c r="D6808" s="6" t="s">
        <v>108</v>
      </c>
      <c r="E6808" s="487">
        <v>1.02</v>
      </c>
      <c r="F6808" s="487">
        <v>0.72</v>
      </c>
      <c r="G6808" s="487">
        <v>0.3</v>
      </c>
      <c r="H6808" s="487">
        <v>0</v>
      </c>
      <c r="I6808" s="487">
        <v>0</v>
      </c>
      <c r="J6808" s="487">
        <v>0</v>
      </c>
    </row>
    <row r="6809" spans="1:10" x14ac:dyDescent="0.25">
      <c r="A6809" s="487">
        <v>99814</v>
      </c>
      <c r="B6809" s="6" t="s">
        <v>4248</v>
      </c>
      <c r="C6809" s="6" t="s">
        <v>87</v>
      </c>
      <c r="D6809" s="6" t="s">
        <v>108</v>
      </c>
      <c r="E6809" s="487">
        <v>1.97</v>
      </c>
      <c r="F6809" s="487">
        <v>1.49</v>
      </c>
      <c r="G6809" s="487">
        <v>0.46</v>
      </c>
      <c r="H6809" s="487">
        <v>0</v>
      </c>
      <c r="I6809" s="487">
        <v>0</v>
      </c>
      <c r="J6809" s="487">
        <v>0.02</v>
      </c>
    </row>
    <row r="6810" spans="1:10" x14ac:dyDescent="0.25">
      <c r="A6810" s="487">
        <v>99815</v>
      </c>
      <c r="B6810" s="6" t="s">
        <v>4249</v>
      </c>
      <c r="C6810" s="6" t="s">
        <v>40</v>
      </c>
      <c r="D6810" s="6" t="s">
        <v>108</v>
      </c>
      <c r="E6810" s="487">
        <v>9.7799999999999994</v>
      </c>
      <c r="F6810" s="487">
        <v>4.54</v>
      </c>
      <c r="G6810" s="487">
        <v>5.24</v>
      </c>
      <c r="H6810" s="487">
        <v>0</v>
      </c>
      <c r="I6810" s="487">
        <v>0</v>
      </c>
      <c r="J6810" s="487">
        <v>0</v>
      </c>
    </row>
    <row r="6811" spans="1:10" x14ac:dyDescent="0.25">
      <c r="A6811" s="487">
        <v>99816</v>
      </c>
      <c r="B6811" s="6" t="s">
        <v>4250</v>
      </c>
      <c r="C6811" s="6" t="s">
        <v>40</v>
      </c>
      <c r="D6811" s="6" t="s">
        <v>108</v>
      </c>
      <c r="E6811" s="487">
        <v>10.33</v>
      </c>
      <c r="F6811" s="487">
        <v>4.96</v>
      </c>
      <c r="G6811" s="487">
        <v>5.37</v>
      </c>
      <c r="H6811" s="487">
        <v>0</v>
      </c>
      <c r="I6811" s="487">
        <v>0</v>
      </c>
      <c r="J6811" s="487">
        <v>0</v>
      </c>
    </row>
    <row r="6812" spans="1:10" x14ac:dyDescent="0.25">
      <c r="A6812" s="487">
        <v>99817</v>
      </c>
      <c r="B6812" s="6" t="s">
        <v>4251</v>
      </c>
      <c r="C6812" s="6" t="s">
        <v>40</v>
      </c>
      <c r="D6812" s="6" t="s">
        <v>108</v>
      </c>
      <c r="E6812" s="487">
        <v>6.5</v>
      </c>
      <c r="F6812" s="487">
        <v>2.06</v>
      </c>
      <c r="G6812" s="487">
        <v>4.4400000000000004</v>
      </c>
      <c r="H6812" s="487">
        <v>0</v>
      </c>
      <c r="I6812" s="487">
        <v>0</v>
      </c>
      <c r="J6812" s="487">
        <v>0</v>
      </c>
    </row>
    <row r="6813" spans="1:10" x14ac:dyDescent="0.25">
      <c r="A6813" s="487">
        <v>99818</v>
      </c>
      <c r="B6813" s="6" t="s">
        <v>4252</v>
      </c>
      <c r="C6813" s="6" t="s">
        <v>40</v>
      </c>
      <c r="D6813" s="6" t="s">
        <v>108</v>
      </c>
      <c r="E6813" s="487">
        <v>6.5</v>
      </c>
      <c r="F6813" s="487">
        <v>2.06</v>
      </c>
      <c r="G6813" s="487">
        <v>4.4400000000000004</v>
      </c>
      <c r="H6813" s="487">
        <v>0</v>
      </c>
      <c r="I6813" s="487">
        <v>0</v>
      </c>
      <c r="J6813" s="487">
        <v>0</v>
      </c>
    </row>
    <row r="6814" spans="1:10" x14ac:dyDescent="0.25">
      <c r="A6814" s="487">
        <v>99819</v>
      </c>
      <c r="B6814" s="6" t="s">
        <v>4253</v>
      </c>
      <c r="C6814" s="6" t="s">
        <v>87</v>
      </c>
      <c r="D6814" s="6" t="s">
        <v>108</v>
      </c>
      <c r="E6814" s="487">
        <v>17.329999999999998</v>
      </c>
      <c r="F6814" s="487">
        <v>12.94</v>
      </c>
      <c r="G6814" s="487">
        <v>4.3899999999999997</v>
      </c>
      <c r="H6814" s="487">
        <v>0</v>
      </c>
      <c r="I6814" s="487">
        <v>0</v>
      </c>
      <c r="J6814" s="487">
        <v>0</v>
      </c>
    </row>
    <row r="6815" spans="1:10" x14ac:dyDescent="0.25">
      <c r="A6815" s="487">
        <v>99820</v>
      </c>
      <c r="B6815" s="6" t="s">
        <v>4254</v>
      </c>
      <c r="C6815" s="6" t="s">
        <v>87</v>
      </c>
      <c r="D6815" s="6" t="s">
        <v>108</v>
      </c>
      <c r="E6815" s="487">
        <v>2.21</v>
      </c>
      <c r="F6815" s="487">
        <v>1.05</v>
      </c>
      <c r="G6815" s="487">
        <v>1.1599999999999999</v>
      </c>
      <c r="H6815" s="487">
        <v>0</v>
      </c>
      <c r="I6815" s="487">
        <v>0</v>
      </c>
      <c r="J6815" s="487">
        <v>0</v>
      </c>
    </row>
    <row r="6816" spans="1:10" x14ac:dyDescent="0.25">
      <c r="A6816" s="487">
        <v>99821</v>
      </c>
      <c r="B6816" s="6" t="s">
        <v>4255</v>
      </c>
      <c r="C6816" s="6" t="s">
        <v>87</v>
      </c>
      <c r="D6816" s="6" t="s">
        <v>108</v>
      </c>
      <c r="E6816" s="487">
        <v>3.47</v>
      </c>
      <c r="F6816" s="487">
        <v>1.53</v>
      </c>
      <c r="G6816" s="487">
        <v>1.94</v>
      </c>
      <c r="H6816" s="487">
        <v>0</v>
      </c>
      <c r="I6816" s="487">
        <v>0</v>
      </c>
      <c r="J6816" s="487">
        <v>0</v>
      </c>
    </row>
    <row r="6817" spans="1:10" x14ac:dyDescent="0.25">
      <c r="A6817" s="487">
        <v>99822</v>
      </c>
      <c r="B6817" s="6" t="s">
        <v>4256</v>
      </c>
      <c r="C6817" s="6" t="s">
        <v>87</v>
      </c>
      <c r="D6817" s="6" t="s">
        <v>469</v>
      </c>
      <c r="E6817" s="487">
        <v>1.03</v>
      </c>
      <c r="F6817" s="487">
        <v>0.81</v>
      </c>
      <c r="G6817" s="487">
        <v>0.22</v>
      </c>
      <c r="H6817" s="487">
        <v>0</v>
      </c>
      <c r="I6817" s="487">
        <v>0</v>
      </c>
      <c r="J6817" s="487">
        <v>0</v>
      </c>
    </row>
    <row r="6818" spans="1:10" x14ac:dyDescent="0.25">
      <c r="A6818" s="487">
        <v>99823</v>
      </c>
      <c r="B6818" s="6" t="s">
        <v>4257</v>
      </c>
      <c r="C6818" s="6" t="s">
        <v>87</v>
      </c>
      <c r="D6818" s="6" t="s">
        <v>108</v>
      </c>
      <c r="E6818" s="487">
        <v>2.56</v>
      </c>
      <c r="F6818" s="487">
        <v>1.32</v>
      </c>
      <c r="G6818" s="487">
        <v>1.24</v>
      </c>
      <c r="H6818" s="487">
        <v>0</v>
      </c>
      <c r="I6818" s="487">
        <v>0</v>
      </c>
      <c r="J6818" s="487">
        <v>0</v>
      </c>
    </row>
    <row r="6819" spans="1:10" x14ac:dyDescent="0.25">
      <c r="A6819" s="487">
        <v>99824</v>
      </c>
      <c r="B6819" s="6" t="s">
        <v>4258</v>
      </c>
      <c r="C6819" s="6" t="s">
        <v>87</v>
      </c>
      <c r="D6819" s="6" t="s">
        <v>108</v>
      </c>
      <c r="E6819" s="487">
        <v>2.76</v>
      </c>
      <c r="F6819" s="487">
        <v>1.57</v>
      </c>
      <c r="G6819" s="487">
        <v>1.19</v>
      </c>
      <c r="H6819" s="487">
        <v>0</v>
      </c>
      <c r="I6819" s="487">
        <v>0</v>
      </c>
      <c r="J6819" s="487">
        <v>0</v>
      </c>
    </row>
    <row r="6820" spans="1:10" x14ac:dyDescent="0.25">
      <c r="A6820" s="487">
        <v>99825</v>
      </c>
      <c r="B6820" s="6" t="s">
        <v>4259</v>
      </c>
      <c r="C6820" s="6" t="s">
        <v>87</v>
      </c>
      <c r="D6820" s="6" t="s">
        <v>108</v>
      </c>
      <c r="E6820" s="487">
        <v>3.99</v>
      </c>
      <c r="F6820" s="487">
        <v>1.93</v>
      </c>
      <c r="G6820" s="487">
        <v>2.06</v>
      </c>
      <c r="H6820" s="487">
        <v>0</v>
      </c>
      <c r="I6820" s="487">
        <v>0</v>
      </c>
      <c r="J6820" s="487">
        <v>0</v>
      </c>
    </row>
    <row r="6821" spans="1:10" x14ac:dyDescent="0.25">
      <c r="A6821" s="487">
        <v>99826</v>
      </c>
      <c r="B6821" s="6" t="s">
        <v>4260</v>
      </c>
      <c r="C6821" s="6" t="s">
        <v>87</v>
      </c>
      <c r="D6821" s="6" t="s">
        <v>469</v>
      </c>
      <c r="E6821" s="487">
        <v>1.58</v>
      </c>
      <c r="F6821" s="487">
        <v>1.21</v>
      </c>
      <c r="G6821" s="487">
        <v>0.37</v>
      </c>
      <c r="H6821" s="487">
        <v>0</v>
      </c>
      <c r="I6821" s="487">
        <v>0</v>
      </c>
      <c r="J6821" s="487">
        <v>0</v>
      </c>
    </row>
    <row r="6822" spans="1:10" x14ac:dyDescent="0.25">
      <c r="A6822" s="487">
        <v>97010</v>
      </c>
      <c r="B6822" s="6" t="s">
        <v>4261</v>
      </c>
      <c r="C6822" s="6" t="s">
        <v>79</v>
      </c>
      <c r="D6822" s="6" t="s">
        <v>108</v>
      </c>
      <c r="E6822" s="487">
        <v>47.91</v>
      </c>
      <c r="F6822" s="487">
        <v>13.71</v>
      </c>
      <c r="G6822" s="487">
        <v>34.200000000000003</v>
      </c>
      <c r="H6822" s="487">
        <v>0</v>
      </c>
      <c r="I6822" s="487">
        <v>0</v>
      </c>
      <c r="J6822" s="487">
        <v>0</v>
      </c>
    </row>
    <row r="6823" spans="1:10" x14ac:dyDescent="0.25">
      <c r="A6823" s="487">
        <v>97011</v>
      </c>
      <c r="B6823" s="6" t="s">
        <v>4262</v>
      </c>
      <c r="C6823" s="6" t="s">
        <v>79</v>
      </c>
      <c r="D6823" s="6" t="s">
        <v>108</v>
      </c>
      <c r="E6823" s="487">
        <v>38.409999999999997</v>
      </c>
      <c r="F6823" s="487">
        <v>13.72</v>
      </c>
      <c r="G6823" s="487">
        <v>24.69</v>
      </c>
      <c r="H6823" s="487">
        <v>0</v>
      </c>
      <c r="I6823" s="487">
        <v>0</v>
      </c>
      <c r="J6823" s="487">
        <v>0</v>
      </c>
    </row>
    <row r="6824" spans="1:10" x14ac:dyDescent="0.25">
      <c r="A6824" s="487">
        <v>97012</v>
      </c>
      <c r="B6824" s="6" t="s">
        <v>4263</v>
      </c>
      <c r="C6824" s="6" t="s">
        <v>79</v>
      </c>
      <c r="D6824" s="6" t="s">
        <v>108</v>
      </c>
      <c r="E6824" s="487">
        <v>33.659999999999997</v>
      </c>
      <c r="F6824" s="487">
        <v>13.72</v>
      </c>
      <c r="G6824" s="487">
        <v>19.940000000000001</v>
      </c>
      <c r="H6824" s="487">
        <v>0</v>
      </c>
      <c r="I6824" s="487">
        <v>0</v>
      </c>
      <c r="J6824" s="487">
        <v>0</v>
      </c>
    </row>
    <row r="6825" spans="1:10" x14ac:dyDescent="0.25">
      <c r="A6825" s="487">
        <v>97013</v>
      </c>
      <c r="B6825" s="6" t="s">
        <v>4264</v>
      </c>
      <c r="C6825" s="6" t="s">
        <v>79</v>
      </c>
      <c r="D6825" s="6" t="s">
        <v>108</v>
      </c>
      <c r="E6825" s="487">
        <v>114.66</v>
      </c>
      <c r="F6825" s="487">
        <v>14.56</v>
      </c>
      <c r="G6825" s="487">
        <v>100.1</v>
      </c>
      <c r="H6825" s="487">
        <v>0</v>
      </c>
      <c r="I6825" s="487">
        <v>0</v>
      </c>
      <c r="J6825" s="487">
        <v>0</v>
      </c>
    </row>
    <row r="6826" spans="1:10" x14ac:dyDescent="0.25">
      <c r="A6826" s="487">
        <v>97014</v>
      </c>
      <c r="B6826" s="6" t="s">
        <v>4265</v>
      </c>
      <c r="C6826" s="6" t="s">
        <v>79</v>
      </c>
      <c r="D6826" s="6" t="s">
        <v>108</v>
      </c>
      <c r="E6826" s="487">
        <v>83.16</v>
      </c>
      <c r="F6826" s="487">
        <v>14.56</v>
      </c>
      <c r="G6826" s="487">
        <v>68.599999999999994</v>
      </c>
      <c r="H6826" s="487">
        <v>0</v>
      </c>
      <c r="I6826" s="487">
        <v>0</v>
      </c>
      <c r="J6826" s="487">
        <v>0</v>
      </c>
    </row>
    <row r="6827" spans="1:10" x14ac:dyDescent="0.25">
      <c r="A6827" s="487">
        <v>97015</v>
      </c>
      <c r="B6827" s="6" t="s">
        <v>4266</v>
      </c>
      <c r="C6827" s="6" t="s">
        <v>79</v>
      </c>
      <c r="D6827" s="6" t="s">
        <v>108</v>
      </c>
      <c r="E6827" s="487">
        <v>67.36</v>
      </c>
      <c r="F6827" s="487">
        <v>14.56</v>
      </c>
      <c r="G6827" s="487">
        <v>52.8</v>
      </c>
      <c r="H6827" s="487">
        <v>0</v>
      </c>
      <c r="I6827" s="487">
        <v>0</v>
      </c>
      <c r="J6827" s="487">
        <v>0</v>
      </c>
    </row>
    <row r="6828" spans="1:10" x14ac:dyDescent="0.25">
      <c r="A6828" s="487">
        <v>97016</v>
      </c>
      <c r="B6828" s="6" t="s">
        <v>4267</v>
      </c>
      <c r="C6828" s="6" t="s">
        <v>79</v>
      </c>
      <c r="D6828" s="6" t="s">
        <v>108</v>
      </c>
      <c r="E6828" s="487">
        <v>40.799999999999997</v>
      </c>
      <c r="F6828" s="487">
        <v>8.6</v>
      </c>
      <c r="G6828" s="487">
        <v>32.200000000000003</v>
      </c>
      <c r="H6828" s="487">
        <v>0</v>
      </c>
      <c r="I6828" s="487">
        <v>0</v>
      </c>
      <c r="J6828" s="487">
        <v>0</v>
      </c>
    </row>
    <row r="6829" spans="1:10" x14ac:dyDescent="0.25">
      <c r="A6829" s="487">
        <v>97017</v>
      </c>
      <c r="B6829" s="6" t="s">
        <v>4268</v>
      </c>
      <c r="C6829" s="6" t="s">
        <v>79</v>
      </c>
      <c r="D6829" s="6" t="s">
        <v>108</v>
      </c>
      <c r="E6829" s="487">
        <v>31.73</v>
      </c>
      <c r="F6829" s="487">
        <v>8.6</v>
      </c>
      <c r="G6829" s="487">
        <v>23.13</v>
      </c>
      <c r="H6829" s="487">
        <v>0</v>
      </c>
      <c r="I6829" s="487">
        <v>0</v>
      </c>
      <c r="J6829" s="487">
        <v>0</v>
      </c>
    </row>
    <row r="6830" spans="1:10" x14ac:dyDescent="0.25">
      <c r="A6830" s="487">
        <v>97018</v>
      </c>
      <c r="B6830" s="6" t="s">
        <v>4269</v>
      </c>
      <c r="C6830" s="6" t="s">
        <v>79</v>
      </c>
      <c r="D6830" s="6" t="s">
        <v>108</v>
      </c>
      <c r="E6830" s="487">
        <v>27.03</v>
      </c>
      <c r="F6830" s="487">
        <v>8.61</v>
      </c>
      <c r="G6830" s="487">
        <v>18.420000000000002</v>
      </c>
      <c r="H6830" s="487">
        <v>0</v>
      </c>
      <c r="I6830" s="487">
        <v>0</v>
      </c>
      <c r="J6830" s="487">
        <v>0</v>
      </c>
    </row>
    <row r="6831" spans="1:10" x14ac:dyDescent="0.25">
      <c r="A6831" s="487">
        <v>97031</v>
      </c>
      <c r="B6831" s="6" t="s">
        <v>4270</v>
      </c>
      <c r="C6831" s="6" t="s">
        <v>79</v>
      </c>
      <c r="D6831" s="6" t="s">
        <v>108</v>
      </c>
      <c r="E6831" s="487">
        <v>69.900000000000006</v>
      </c>
      <c r="F6831" s="487">
        <v>14.01</v>
      </c>
      <c r="G6831" s="487">
        <v>55.89</v>
      </c>
      <c r="H6831" s="487">
        <v>0</v>
      </c>
      <c r="I6831" s="487">
        <v>0</v>
      </c>
      <c r="J6831" s="487">
        <v>0</v>
      </c>
    </row>
    <row r="6832" spans="1:10" x14ac:dyDescent="0.25">
      <c r="A6832" s="487">
        <v>97032</v>
      </c>
      <c r="B6832" s="6" t="s">
        <v>4271</v>
      </c>
      <c r="C6832" s="6" t="s">
        <v>79</v>
      </c>
      <c r="D6832" s="6" t="s">
        <v>108</v>
      </c>
      <c r="E6832" s="487">
        <v>45.27</v>
      </c>
      <c r="F6832" s="487">
        <v>14.02</v>
      </c>
      <c r="G6832" s="487">
        <v>31.25</v>
      </c>
      <c r="H6832" s="487">
        <v>0</v>
      </c>
      <c r="I6832" s="487">
        <v>0</v>
      </c>
      <c r="J6832" s="487">
        <v>0</v>
      </c>
    </row>
    <row r="6833" spans="1:10" x14ac:dyDescent="0.25">
      <c r="A6833" s="487">
        <v>97033</v>
      </c>
      <c r="B6833" s="6" t="s">
        <v>4272</v>
      </c>
      <c r="C6833" s="6" t="s">
        <v>79</v>
      </c>
      <c r="D6833" s="6" t="s">
        <v>108</v>
      </c>
      <c r="E6833" s="487">
        <v>112.71</v>
      </c>
      <c r="F6833" s="487">
        <v>13.12</v>
      </c>
      <c r="G6833" s="487">
        <v>40.409999999999997</v>
      </c>
      <c r="H6833" s="487">
        <v>59.18</v>
      </c>
      <c r="I6833" s="487">
        <v>0</v>
      </c>
      <c r="J6833" s="487">
        <v>0</v>
      </c>
    </row>
    <row r="6834" spans="1:10" x14ac:dyDescent="0.25">
      <c r="A6834" s="487">
        <v>97034</v>
      </c>
      <c r="B6834" s="6" t="s">
        <v>4273</v>
      </c>
      <c r="C6834" s="6" t="s">
        <v>79</v>
      </c>
      <c r="D6834" s="6" t="s">
        <v>108</v>
      </c>
      <c r="E6834" s="487">
        <v>65.599999999999994</v>
      </c>
      <c r="F6834" s="487">
        <v>13.13</v>
      </c>
      <c r="G6834" s="487">
        <v>22.87</v>
      </c>
      <c r="H6834" s="487">
        <v>29.6</v>
      </c>
      <c r="I6834" s="487">
        <v>0</v>
      </c>
      <c r="J6834" s="487">
        <v>0</v>
      </c>
    </row>
    <row r="6835" spans="1:10" x14ac:dyDescent="0.25">
      <c r="A6835" s="487">
        <v>97039</v>
      </c>
      <c r="B6835" s="6" t="s">
        <v>4274</v>
      </c>
      <c r="C6835" s="6" t="s">
        <v>87</v>
      </c>
      <c r="D6835" s="6" t="s">
        <v>108</v>
      </c>
      <c r="E6835" s="487">
        <v>58.29</v>
      </c>
      <c r="F6835" s="487">
        <v>13.67</v>
      </c>
      <c r="G6835" s="487">
        <v>44.6</v>
      </c>
      <c r="H6835" s="487">
        <v>0</v>
      </c>
      <c r="I6835" s="487">
        <v>0</v>
      </c>
      <c r="J6835" s="487">
        <v>0.02</v>
      </c>
    </row>
    <row r="6836" spans="1:10" x14ac:dyDescent="0.25">
      <c r="A6836" s="487">
        <v>97040</v>
      </c>
      <c r="B6836" s="6" t="s">
        <v>4275</v>
      </c>
      <c r="C6836" s="6" t="s">
        <v>87</v>
      </c>
      <c r="D6836" s="6" t="s">
        <v>108</v>
      </c>
      <c r="E6836" s="487">
        <v>16.09</v>
      </c>
      <c r="F6836" s="487">
        <v>8.43</v>
      </c>
      <c r="G6836" s="487">
        <v>7.64</v>
      </c>
      <c r="H6836" s="487">
        <v>0</v>
      </c>
      <c r="I6836" s="487">
        <v>0</v>
      </c>
      <c r="J6836" s="487">
        <v>0.02</v>
      </c>
    </row>
    <row r="6837" spans="1:10" x14ac:dyDescent="0.25">
      <c r="A6837" s="487">
        <v>97041</v>
      </c>
      <c r="B6837" s="6" t="s">
        <v>4276</v>
      </c>
      <c r="C6837" s="6" t="s">
        <v>87</v>
      </c>
      <c r="D6837" s="6" t="s">
        <v>108</v>
      </c>
      <c r="E6837" s="487">
        <v>171.31</v>
      </c>
      <c r="F6837" s="487">
        <v>22.49</v>
      </c>
      <c r="G6837" s="487">
        <v>148.75</v>
      </c>
      <c r="H6837" s="487">
        <v>0</v>
      </c>
      <c r="I6837" s="487">
        <v>0</v>
      </c>
      <c r="J6837" s="487">
        <v>7.0000000000000007E-2</v>
      </c>
    </row>
    <row r="6838" spans="1:10" x14ac:dyDescent="0.25">
      <c r="A6838" s="487">
        <v>97046</v>
      </c>
      <c r="B6838" s="6" t="s">
        <v>4277</v>
      </c>
      <c r="C6838" s="6" t="s">
        <v>87</v>
      </c>
      <c r="D6838" s="6" t="s">
        <v>108</v>
      </c>
      <c r="E6838" s="487">
        <v>0.28000000000000003</v>
      </c>
      <c r="F6838" s="487">
        <v>0.06</v>
      </c>
      <c r="G6838" s="487">
        <v>0.22</v>
      </c>
      <c r="H6838" s="487">
        <v>0</v>
      </c>
      <c r="I6838" s="487">
        <v>0</v>
      </c>
      <c r="J6838" s="487">
        <v>0</v>
      </c>
    </row>
    <row r="6839" spans="1:10" x14ac:dyDescent="0.25">
      <c r="A6839" s="487">
        <v>97047</v>
      </c>
      <c r="B6839" s="6" t="s">
        <v>4278</v>
      </c>
      <c r="C6839" s="6" t="s">
        <v>87</v>
      </c>
      <c r="D6839" s="6" t="s">
        <v>108</v>
      </c>
      <c r="E6839" s="487">
        <v>0.1</v>
      </c>
      <c r="F6839" s="487">
        <v>0.02</v>
      </c>
      <c r="G6839" s="487">
        <v>0.08</v>
      </c>
      <c r="H6839" s="487">
        <v>0</v>
      </c>
      <c r="I6839" s="487">
        <v>0</v>
      </c>
      <c r="J6839" s="487">
        <v>0</v>
      </c>
    </row>
    <row r="6840" spans="1:10" x14ac:dyDescent="0.25">
      <c r="A6840" s="487">
        <v>97048</v>
      </c>
      <c r="B6840" s="6" t="s">
        <v>4279</v>
      </c>
      <c r="C6840" s="6" t="s">
        <v>87</v>
      </c>
      <c r="D6840" s="6" t="s">
        <v>108</v>
      </c>
      <c r="E6840" s="487">
        <v>7.0000000000000007E-2</v>
      </c>
      <c r="F6840" s="487">
        <v>0.02</v>
      </c>
      <c r="G6840" s="487">
        <v>0.05</v>
      </c>
      <c r="H6840" s="487">
        <v>0</v>
      </c>
      <c r="I6840" s="487">
        <v>0</v>
      </c>
      <c r="J6840" s="487">
        <v>0</v>
      </c>
    </row>
    <row r="6841" spans="1:10" x14ac:dyDescent="0.25">
      <c r="A6841" s="487">
        <v>97054</v>
      </c>
      <c r="B6841" s="6" t="s">
        <v>4280</v>
      </c>
      <c r="C6841" s="6" t="s">
        <v>40</v>
      </c>
      <c r="D6841" s="6" t="s">
        <v>108</v>
      </c>
      <c r="E6841" s="487">
        <v>27.76</v>
      </c>
      <c r="F6841" s="487">
        <v>8.69</v>
      </c>
      <c r="G6841" s="487">
        <v>19.07</v>
      </c>
      <c r="H6841" s="487">
        <v>0</v>
      </c>
      <c r="I6841" s="487">
        <v>0</v>
      </c>
      <c r="J6841" s="487">
        <v>0</v>
      </c>
    </row>
    <row r="6842" spans="1:10" x14ac:dyDescent="0.25">
      <c r="A6842" s="487">
        <v>97062</v>
      </c>
      <c r="B6842" s="6" t="s">
        <v>4281</v>
      </c>
      <c r="C6842" s="6" t="s">
        <v>87</v>
      </c>
      <c r="D6842" s="6" t="s">
        <v>108</v>
      </c>
      <c r="E6842" s="487">
        <v>7.28</v>
      </c>
      <c r="F6842" s="487">
        <v>2.78</v>
      </c>
      <c r="G6842" s="487">
        <v>4.5</v>
      </c>
      <c r="H6842" s="487">
        <v>0</v>
      </c>
      <c r="I6842" s="487">
        <v>0</v>
      </c>
      <c r="J6842" s="487">
        <v>0</v>
      </c>
    </row>
    <row r="6843" spans="1:10" x14ac:dyDescent="0.25">
      <c r="A6843" s="487">
        <v>97063</v>
      </c>
      <c r="B6843" s="6" t="s">
        <v>4282</v>
      </c>
      <c r="C6843" s="6" t="s">
        <v>87</v>
      </c>
      <c r="D6843" s="6" t="s">
        <v>108</v>
      </c>
      <c r="E6843" s="487">
        <v>11.35</v>
      </c>
      <c r="F6843" s="487">
        <v>9.2799999999999994</v>
      </c>
      <c r="G6843" s="487">
        <v>2.0699999999999998</v>
      </c>
      <c r="H6843" s="487">
        <v>0</v>
      </c>
      <c r="I6843" s="487">
        <v>0</v>
      </c>
      <c r="J6843" s="487">
        <v>0</v>
      </c>
    </row>
    <row r="6844" spans="1:10" x14ac:dyDescent="0.25">
      <c r="A6844" s="487">
        <v>97064</v>
      </c>
      <c r="B6844" s="6" t="s">
        <v>4283</v>
      </c>
      <c r="C6844" s="6" t="s">
        <v>79</v>
      </c>
      <c r="D6844" s="6" t="s">
        <v>108</v>
      </c>
      <c r="E6844" s="487">
        <v>20.85</v>
      </c>
      <c r="F6844" s="487">
        <v>16.91</v>
      </c>
      <c r="G6844" s="487">
        <v>3.94</v>
      </c>
      <c r="H6844" s="487">
        <v>0</v>
      </c>
      <c r="I6844" s="487">
        <v>0</v>
      </c>
      <c r="J6844" s="487">
        <v>0</v>
      </c>
    </row>
    <row r="6845" spans="1:10" x14ac:dyDescent="0.25">
      <c r="A6845" s="487">
        <v>97065</v>
      </c>
      <c r="B6845" s="6" t="s">
        <v>4284</v>
      </c>
      <c r="C6845" s="6" t="s">
        <v>62</v>
      </c>
      <c r="D6845" s="6" t="s">
        <v>108</v>
      </c>
      <c r="E6845" s="487">
        <v>7.15</v>
      </c>
      <c r="F6845" s="487">
        <v>5.75</v>
      </c>
      <c r="G6845" s="487">
        <v>1.4</v>
      </c>
      <c r="H6845" s="487">
        <v>0</v>
      </c>
      <c r="I6845" s="487">
        <v>0</v>
      </c>
      <c r="J6845" s="487">
        <v>0</v>
      </c>
    </row>
    <row r="6846" spans="1:10" x14ac:dyDescent="0.25">
      <c r="A6846" s="487">
        <v>97066</v>
      </c>
      <c r="B6846" s="6" t="s">
        <v>4285</v>
      </c>
      <c r="C6846" s="6" t="s">
        <v>87</v>
      </c>
      <c r="D6846" s="6" t="s">
        <v>108</v>
      </c>
      <c r="E6846" s="487">
        <v>152.63999999999999</v>
      </c>
      <c r="F6846" s="487">
        <v>24.95</v>
      </c>
      <c r="G6846" s="487">
        <v>127.69</v>
      </c>
      <c r="H6846" s="487">
        <v>0</v>
      </c>
      <c r="I6846" s="487">
        <v>0</v>
      </c>
      <c r="J6846" s="487">
        <v>0</v>
      </c>
    </row>
    <row r="6847" spans="1:10" x14ac:dyDescent="0.25">
      <c r="A6847" s="487">
        <v>97067</v>
      </c>
      <c r="B6847" s="6" t="s">
        <v>4286</v>
      </c>
      <c r="C6847" s="6" t="s">
        <v>79</v>
      </c>
      <c r="D6847" s="6" t="s">
        <v>108</v>
      </c>
      <c r="E6847" s="487">
        <v>534.67999999999995</v>
      </c>
      <c r="F6847" s="487">
        <v>214.12</v>
      </c>
      <c r="G6847" s="487">
        <v>320.55</v>
      </c>
      <c r="H6847" s="487">
        <v>0</v>
      </c>
      <c r="I6847" s="487">
        <v>0</v>
      </c>
      <c r="J6847" s="487">
        <v>0.01</v>
      </c>
    </row>
    <row r="6848" spans="1:10" x14ac:dyDescent="0.25">
      <c r="A6848" s="487">
        <v>97621</v>
      </c>
      <c r="B6848" s="6" t="s">
        <v>13043</v>
      </c>
      <c r="C6848" s="6" t="s">
        <v>62</v>
      </c>
      <c r="D6848" s="6" t="s">
        <v>469</v>
      </c>
      <c r="E6848" s="487">
        <v>118.39</v>
      </c>
      <c r="F6848" s="487">
        <v>90.32</v>
      </c>
      <c r="G6848" s="487">
        <v>28.07</v>
      </c>
      <c r="H6848" s="487">
        <v>0</v>
      </c>
      <c r="I6848" s="487">
        <v>0</v>
      </c>
      <c r="J6848" s="487">
        <v>0</v>
      </c>
    </row>
    <row r="6849" spans="1:10" x14ac:dyDescent="0.25">
      <c r="A6849" s="487">
        <v>97622</v>
      </c>
      <c r="B6849" s="6" t="s">
        <v>13044</v>
      </c>
      <c r="C6849" s="6" t="s">
        <v>62</v>
      </c>
      <c r="D6849" s="6" t="s">
        <v>469</v>
      </c>
      <c r="E6849" s="487">
        <v>57.7</v>
      </c>
      <c r="F6849" s="487">
        <v>44.05</v>
      </c>
      <c r="G6849" s="487">
        <v>13.65</v>
      </c>
      <c r="H6849" s="487">
        <v>0</v>
      </c>
      <c r="I6849" s="487">
        <v>0</v>
      </c>
      <c r="J6849" s="487">
        <v>0</v>
      </c>
    </row>
    <row r="6850" spans="1:10" x14ac:dyDescent="0.25">
      <c r="A6850" s="487">
        <v>97623</v>
      </c>
      <c r="B6850" s="6" t="s">
        <v>13045</v>
      </c>
      <c r="C6850" s="6" t="s">
        <v>62</v>
      </c>
      <c r="D6850" s="6" t="s">
        <v>469</v>
      </c>
      <c r="E6850" s="487">
        <v>176.75</v>
      </c>
      <c r="F6850" s="487">
        <v>134.84</v>
      </c>
      <c r="G6850" s="487">
        <v>41.91</v>
      </c>
      <c r="H6850" s="487">
        <v>0</v>
      </c>
      <c r="I6850" s="487">
        <v>0</v>
      </c>
      <c r="J6850" s="487">
        <v>0</v>
      </c>
    </row>
    <row r="6851" spans="1:10" x14ac:dyDescent="0.25">
      <c r="A6851" s="487">
        <v>97624</v>
      </c>
      <c r="B6851" s="6" t="s">
        <v>13046</v>
      </c>
      <c r="C6851" s="6" t="s">
        <v>62</v>
      </c>
      <c r="D6851" s="6" t="s">
        <v>469</v>
      </c>
      <c r="E6851" s="487">
        <v>108.48</v>
      </c>
      <c r="F6851" s="487">
        <v>82.78</v>
      </c>
      <c r="G6851" s="487">
        <v>25.7</v>
      </c>
      <c r="H6851" s="487">
        <v>0</v>
      </c>
      <c r="I6851" s="487">
        <v>0</v>
      </c>
      <c r="J6851" s="487">
        <v>0</v>
      </c>
    </row>
    <row r="6852" spans="1:10" x14ac:dyDescent="0.25">
      <c r="A6852" s="487">
        <v>97625</v>
      </c>
      <c r="B6852" s="6" t="s">
        <v>13047</v>
      </c>
      <c r="C6852" s="6" t="s">
        <v>62</v>
      </c>
      <c r="D6852" s="6" t="s">
        <v>108</v>
      </c>
      <c r="E6852" s="487">
        <v>56.52</v>
      </c>
      <c r="F6852" s="487">
        <v>10.78</v>
      </c>
      <c r="G6852" s="487">
        <v>12.63</v>
      </c>
      <c r="H6852" s="487">
        <v>33.11</v>
      </c>
      <c r="I6852" s="487">
        <v>0</v>
      </c>
      <c r="J6852" s="487">
        <v>0</v>
      </c>
    </row>
    <row r="6853" spans="1:10" x14ac:dyDescent="0.25">
      <c r="A6853" s="487">
        <v>97626</v>
      </c>
      <c r="B6853" s="6" t="s">
        <v>13048</v>
      </c>
      <c r="C6853" s="6" t="s">
        <v>62</v>
      </c>
      <c r="D6853" s="6" t="s">
        <v>469</v>
      </c>
      <c r="E6853" s="487">
        <v>579.89</v>
      </c>
      <c r="F6853" s="487">
        <v>442.27</v>
      </c>
      <c r="G6853" s="487">
        <v>137.62</v>
      </c>
      <c r="H6853" s="487">
        <v>0</v>
      </c>
      <c r="I6853" s="487">
        <v>0</v>
      </c>
      <c r="J6853" s="487">
        <v>0</v>
      </c>
    </row>
    <row r="6854" spans="1:10" x14ac:dyDescent="0.25">
      <c r="A6854" s="487">
        <v>97627</v>
      </c>
      <c r="B6854" s="6" t="s">
        <v>13049</v>
      </c>
      <c r="C6854" s="6" t="s">
        <v>62</v>
      </c>
      <c r="D6854" s="6" t="s">
        <v>108</v>
      </c>
      <c r="E6854" s="487">
        <v>214.64</v>
      </c>
      <c r="F6854" s="487">
        <v>168.85</v>
      </c>
      <c r="G6854" s="487">
        <v>32.729999999999997</v>
      </c>
      <c r="H6854" s="487">
        <v>8.32</v>
      </c>
      <c r="I6854" s="487">
        <v>0</v>
      </c>
      <c r="J6854" s="487">
        <v>4.74</v>
      </c>
    </row>
    <row r="6855" spans="1:10" x14ac:dyDescent="0.25">
      <c r="A6855" s="487">
        <v>97628</v>
      </c>
      <c r="B6855" s="6" t="s">
        <v>13050</v>
      </c>
      <c r="C6855" s="6" t="s">
        <v>62</v>
      </c>
      <c r="D6855" s="6" t="s">
        <v>469</v>
      </c>
      <c r="E6855" s="487">
        <v>270.07</v>
      </c>
      <c r="F6855" s="487">
        <v>206</v>
      </c>
      <c r="G6855" s="487">
        <v>64.069999999999993</v>
      </c>
      <c r="H6855" s="487">
        <v>0</v>
      </c>
      <c r="I6855" s="487">
        <v>0</v>
      </c>
      <c r="J6855" s="487">
        <v>0</v>
      </c>
    </row>
    <row r="6856" spans="1:10" x14ac:dyDescent="0.25">
      <c r="A6856" s="487">
        <v>97629</v>
      </c>
      <c r="B6856" s="6" t="s">
        <v>13051</v>
      </c>
      <c r="C6856" s="6" t="s">
        <v>62</v>
      </c>
      <c r="D6856" s="6" t="s">
        <v>108</v>
      </c>
      <c r="E6856" s="487">
        <v>99.96</v>
      </c>
      <c r="F6856" s="487">
        <v>78.7</v>
      </c>
      <c r="G6856" s="487">
        <v>15.2</v>
      </c>
      <c r="H6856" s="487">
        <v>3.86</v>
      </c>
      <c r="I6856" s="487">
        <v>0</v>
      </c>
      <c r="J6856" s="487">
        <v>2.2000000000000002</v>
      </c>
    </row>
    <row r="6857" spans="1:10" x14ac:dyDescent="0.25">
      <c r="A6857" s="487">
        <v>97631</v>
      </c>
      <c r="B6857" s="6" t="s">
        <v>13052</v>
      </c>
      <c r="C6857" s="6" t="s">
        <v>87</v>
      </c>
      <c r="D6857" s="6" t="s">
        <v>469</v>
      </c>
      <c r="E6857" s="487">
        <v>11.58</v>
      </c>
      <c r="F6857" s="487">
        <v>8.92</v>
      </c>
      <c r="G6857" s="487">
        <v>2.66</v>
      </c>
      <c r="H6857" s="487">
        <v>0</v>
      </c>
      <c r="I6857" s="487">
        <v>0</v>
      </c>
      <c r="J6857" s="487">
        <v>0</v>
      </c>
    </row>
    <row r="6858" spans="1:10" x14ac:dyDescent="0.25">
      <c r="A6858" s="487">
        <v>97632</v>
      </c>
      <c r="B6858" s="6" t="s">
        <v>13053</v>
      </c>
      <c r="C6858" s="6" t="s">
        <v>79</v>
      </c>
      <c r="D6858" s="6" t="s">
        <v>108</v>
      </c>
      <c r="E6858" s="487">
        <v>2.65</v>
      </c>
      <c r="F6858" s="487">
        <v>2.0499999999999998</v>
      </c>
      <c r="G6858" s="487">
        <v>0.6</v>
      </c>
      <c r="H6858" s="487">
        <v>0</v>
      </c>
      <c r="I6858" s="487">
        <v>0</v>
      </c>
      <c r="J6858" s="487">
        <v>0</v>
      </c>
    </row>
    <row r="6859" spans="1:10" x14ac:dyDescent="0.25">
      <c r="A6859" s="487">
        <v>97633</v>
      </c>
      <c r="B6859" s="6" t="s">
        <v>13054</v>
      </c>
      <c r="C6859" s="6" t="s">
        <v>87</v>
      </c>
      <c r="D6859" s="6" t="s">
        <v>108</v>
      </c>
      <c r="E6859" s="487">
        <v>23.11</v>
      </c>
      <c r="F6859" s="487">
        <v>17.75</v>
      </c>
      <c r="G6859" s="487">
        <v>5.36</v>
      </c>
      <c r="H6859" s="487">
        <v>0</v>
      </c>
      <c r="I6859" s="487">
        <v>0</v>
      </c>
      <c r="J6859" s="487">
        <v>0</v>
      </c>
    </row>
    <row r="6860" spans="1:10" x14ac:dyDescent="0.25">
      <c r="A6860" s="487">
        <v>97634</v>
      </c>
      <c r="B6860" s="6" t="s">
        <v>13055</v>
      </c>
      <c r="C6860" s="6" t="s">
        <v>87</v>
      </c>
      <c r="D6860" s="6" t="s">
        <v>108</v>
      </c>
      <c r="E6860" s="487">
        <v>7.61</v>
      </c>
      <c r="F6860" s="487">
        <v>6.05</v>
      </c>
      <c r="G6860" s="487">
        <v>1.27</v>
      </c>
      <c r="H6860" s="487">
        <v>0.18</v>
      </c>
      <c r="I6860" s="487">
        <v>0</v>
      </c>
      <c r="J6860" s="487">
        <v>0.11</v>
      </c>
    </row>
    <row r="6861" spans="1:10" x14ac:dyDescent="0.25">
      <c r="A6861" s="487">
        <v>97635</v>
      </c>
      <c r="B6861" s="6" t="s">
        <v>13056</v>
      </c>
      <c r="C6861" s="6" t="s">
        <v>87</v>
      </c>
      <c r="D6861" s="6" t="s">
        <v>108</v>
      </c>
      <c r="E6861" s="487">
        <v>15.91</v>
      </c>
      <c r="F6861" s="487">
        <v>12.17</v>
      </c>
      <c r="G6861" s="487">
        <v>3.74</v>
      </c>
      <c r="H6861" s="487">
        <v>0</v>
      </c>
      <c r="I6861" s="487">
        <v>0</v>
      </c>
      <c r="J6861" s="487">
        <v>0</v>
      </c>
    </row>
    <row r="6862" spans="1:10" x14ac:dyDescent="0.25">
      <c r="A6862" s="487">
        <v>97636</v>
      </c>
      <c r="B6862" s="6" t="s">
        <v>13057</v>
      </c>
      <c r="C6862" s="6" t="s">
        <v>87</v>
      </c>
      <c r="D6862" s="6" t="s">
        <v>108</v>
      </c>
      <c r="E6862" s="487">
        <v>23.6</v>
      </c>
      <c r="F6862" s="487">
        <v>9.02</v>
      </c>
      <c r="G6862" s="487">
        <v>4.3600000000000003</v>
      </c>
      <c r="H6862" s="487">
        <v>10.220000000000001</v>
      </c>
      <c r="I6862" s="487">
        <v>0</v>
      </c>
      <c r="J6862" s="487">
        <v>0</v>
      </c>
    </row>
    <row r="6863" spans="1:10" x14ac:dyDescent="0.25">
      <c r="A6863" s="487">
        <v>97637</v>
      </c>
      <c r="B6863" s="6" t="s">
        <v>13058</v>
      </c>
      <c r="C6863" s="6" t="s">
        <v>87</v>
      </c>
      <c r="D6863" s="6" t="s">
        <v>108</v>
      </c>
      <c r="E6863" s="487">
        <v>2.98</v>
      </c>
      <c r="F6863" s="487">
        <v>2.38</v>
      </c>
      <c r="G6863" s="487">
        <v>0.6</v>
      </c>
      <c r="H6863" s="487">
        <v>0</v>
      </c>
      <c r="I6863" s="487">
        <v>0</v>
      </c>
      <c r="J6863" s="487">
        <v>0</v>
      </c>
    </row>
    <row r="6864" spans="1:10" x14ac:dyDescent="0.25">
      <c r="A6864" s="487">
        <v>97638</v>
      </c>
      <c r="B6864" s="6" t="s">
        <v>13059</v>
      </c>
      <c r="C6864" s="6" t="s">
        <v>87</v>
      </c>
      <c r="D6864" s="6" t="s">
        <v>108</v>
      </c>
      <c r="E6864" s="487">
        <v>8.67</v>
      </c>
      <c r="F6864" s="487">
        <v>6.8</v>
      </c>
      <c r="G6864" s="487">
        <v>1.87</v>
      </c>
      <c r="H6864" s="487">
        <v>0</v>
      </c>
      <c r="I6864" s="487">
        <v>0</v>
      </c>
      <c r="J6864" s="487">
        <v>0</v>
      </c>
    </row>
    <row r="6865" spans="1:10" x14ac:dyDescent="0.25">
      <c r="A6865" s="487">
        <v>97639</v>
      </c>
      <c r="B6865" s="6" t="s">
        <v>13060</v>
      </c>
      <c r="C6865" s="6" t="s">
        <v>87</v>
      </c>
      <c r="D6865" s="6" t="s">
        <v>469</v>
      </c>
      <c r="E6865" s="487">
        <v>20.84</v>
      </c>
      <c r="F6865" s="487">
        <v>16.04</v>
      </c>
      <c r="G6865" s="487">
        <v>4.8</v>
      </c>
      <c r="H6865" s="487">
        <v>0</v>
      </c>
      <c r="I6865" s="487">
        <v>0</v>
      </c>
      <c r="J6865" s="487">
        <v>0</v>
      </c>
    </row>
    <row r="6866" spans="1:10" x14ac:dyDescent="0.25">
      <c r="A6866" s="487">
        <v>97640</v>
      </c>
      <c r="B6866" s="6" t="s">
        <v>13061</v>
      </c>
      <c r="C6866" s="6" t="s">
        <v>87</v>
      </c>
      <c r="D6866" s="6" t="s">
        <v>108</v>
      </c>
      <c r="E6866" s="487">
        <v>2.02</v>
      </c>
      <c r="F6866" s="487">
        <v>1.62</v>
      </c>
      <c r="G6866" s="487">
        <v>0.4</v>
      </c>
      <c r="H6866" s="487">
        <v>0</v>
      </c>
      <c r="I6866" s="487">
        <v>0</v>
      </c>
      <c r="J6866" s="487">
        <v>0</v>
      </c>
    </row>
    <row r="6867" spans="1:10" x14ac:dyDescent="0.25">
      <c r="A6867" s="487">
        <v>97641</v>
      </c>
      <c r="B6867" s="6" t="s">
        <v>13062</v>
      </c>
      <c r="C6867" s="6" t="s">
        <v>87</v>
      </c>
      <c r="D6867" s="6" t="s">
        <v>108</v>
      </c>
      <c r="E6867" s="487">
        <v>2.97</v>
      </c>
      <c r="F6867" s="487">
        <v>2.34</v>
      </c>
      <c r="G6867" s="487">
        <v>0.63</v>
      </c>
      <c r="H6867" s="487">
        <v>0</v>
      </c>
      <c r="I6867" s="487">
        <v>0</v>
      </c>
      <c r="J6867" s="487">
        <v>0</v>
      </c>
    </row>
    <row r="6868" spans="1:10" x14ac:dyDescent="0.25">
      <c r="A6868" s="487">
        <v>97642</v>
      </c>
      <c r="B6868" s="6" t="s">
        <v>13063</v>
      </c>
      <c r="C6868" s="6" t="s">
        <v>87</v>
      </c>
      <c r="D6868" s="6" t="s">
        <v>108</v>
      </c>
      <c r="E6868" s="487">
        <v>2.9</v>
      </c>
      <c r="F6868" s="487">
        <v>2.31</v>
      </c>
      <c r="G6868" s="487">
        <v>0.59</v>
      </c>
      <c r="H6868" s="487">
        <v>0</v>
      </c>
      <c r="I6868" s="487">
        <v>0</v>
      </c>
      <c r="J6868" s="487">
        <v>0</v>
      </c>
    </row>
    <row r="6869" spans="1:10" x14ac:dyDescent="0.25">
      <c r="A6869" s="487">
        <v>97643</v>
      </c>
      <c r="B6869" s="6" t="s">
        <v>13064</v>
      </c>
      <c r="C6869" s="6" t="s">
        <v>87</v>
      </c>
      <c r="D6869" s="6" t="s">
        <v>469</v>
      </c>
      <c r="E6869" s="487">
        <v>25.55</v>
      </c>
      <c r="F6869" s="487">
        <v>19.68</v>
      </c>
      <c r="G6869" s="487">
        <v>5.87</v>
      </c>
      <c r="H6869" s="487">
        <v>0</v>
      </c>
      <c r="I6869" s="487">
        <v>0</v>
      </c>
      <c r="J6869" s="487">
        <v>0</v>
      </c>
    </row>
    <row r="6870" spans="1:10" x14ac:dyDescent="0.25">
      <c r="A6870" s="487">
        <v>97644</v>
      </c>
      <c r="B6870" s="6" t="s">
        <v>13065</v>
      </c>
      <c r="C6870" s="6" t="s">
        <v>87</v>
      </c>
      <c r="D6870" s="6" t="s">
        <v>469</v>
      </c>
      <c r="E6870" s="487">
        <v>9.65</v>
      </c>
      <c r="F6870" s="487">
        <v>7.45</v>
      </c>
      <c r="G6870" s="487">
        <v>2.2000000000000002</v>
      </c>
      <c r="H6870" s="487">
        <v>0</v>
      </c>
      <c r="I6870" s="487">
        <v>0</v>
      </c>
      <c r="J6870" s="487">
        <v>0</v>
      </c>
    </row>
    <row r="6871" spans="1:10" x14ac:dyDescent="0.25">
      <c r="A6871" s="487">
        <v>97645</v>
      </c>
      <c r="B6871" s="6" t="s">
        <v>13066</v>
      </c>
      <c r="C6871" s="6" t="s">
        <v>87</v>
      </c>
      <c r="D6871" s="6" t="s">
        <v>469</v>
      </c>
      <c r="E6871" s="487">
        <v>24.92</v>
      </c>
      <c r="F6871" s="487">
        <v>19.190000000000001</v>
      </c>
      <c r="G6871" s="487">
        <v>5.73</v>
      </c>
      <c r="H6871" s="487">
        <v>0</v>
      </c>
      <c r="I6871" s="487">
        <v>0</v>
      </c>
      <c r="J6871" s="487">
        <v>0</v>
      </c>
    </row>
    <row r="6872" spans="1:10" x14ac:dyDescent="0.25">
      <c r="A6872" s="487">
        <v>97647</v>
      </c>
      <c r="B6872" s="6" t="s">
        <v>13067</v>
      </c>
      <c r="C6872" s="6" t="s">
        <v>87</v>
      </c>
      <c r="D6872" s="6" t="s">
        <v>108</v>
      </c>
      <c r="E6872" s="487">
        <v>3.59</v>
      </c>
      <c r="F6872" s="487">
        <v>2.81</v>
      </c>
      <c r="G6872" s="487">
        <v>0.78</v>
      </c>
      <c r="H6872" s="487">
        <v>0</v>
      </c>
      <c r="I6872" s="487">
        <v>0</v>
      </c>
      <c r="J6872" s="487">
        <v>0</v>
      </c>
    </row>
    <row r="6873" spans="1:10" x14ac:dyDescent="0.25">
      <c r="A6873" s="487">
        <v>97648</v>
      </c>
      <c r="B6873" s="6" t="s">
        <v>13068</v>
      </c>
      <c r="C6873" s="6" t="s">
        <v>87</v>
      </c>
      <c r="D6873" s="6" t="s">
        <v>108</v>
      </c>
      <c r="E6873" s="487">
        <v>2.06</v>
      </c>
      <c r="F6873" s="487">
        <v>1.63</v>
      </c>
      <c r="G6873" s="487">
        <v>0.43</v>
      </c>
      <c r="H6873" s="487">
        <v>0</v>
      </c>
      <c r="I6873" s="487">
        <v>0</v>
      </c>
      <c r="J6873" s="487">
        <v>0</v>
      </c>
    </row>
    <row r="6874" spans="1:10" x14ac:dyDescent="0.25">
      <c r="A6874" s="487">
        <v>97649</v>
      </c>
      <c r="B6874" s="6" t="s">
        <v>13069</v>
      </c>
      <c r="C6874" s="6" t="s">
        <v>87</v>
      </c>
      <c r="D6874" s="6" t="s">
        <v>108</v>
      </c>
      <c r="E6874" s="487">
        <v>4.51</v>
      </c>
      <c r="F6874" s="487">
        <v>3.1</v>
      </c>
      <c r="G6874" s="487">
        <v>0.84</v>
      </c>
      <c r="H6874" s="487">
        <v>0.56999999999999995</v>
      </c>
      <c r="I6874" s="487">
        <v>0</v>
      </c>
      <c r="J6874" s="487">
        <v>0</v>
      </c>
    </row>
    <row r="6875" spans="1:10" x14ac:dyDescent="0.25">
      <c r="A6875" s="487">
        <v>97650</v>
      </c>
      <c r="B6875" s="6" t="s">
        <v>13070</v>
      </c>
      <c r="C6875" s="6" t="s">
        <v>87</v>
      </c>
      <c r="D6875" s="6" t="s">
        <v>108</v>
      </c>
      <c r="E6875" s="487">
        <v>7.74</v>
      </c>
      <c r="F6875" s="487">
        <v>5.98</v>
      </c>
      <c r="G6875" s="487">
        <v>1.76</v>
      </c>
      <c r="H6875" s="487">
        <v>0</v>
      </c>
      <c r="I6875" s="487">
        <v>0</v>
      </c>
      <c r="J6875" s="487">
        <v>0</v>
      </c>
    </row>
    <row r="6876" spans="1:10" x14ac:dyDescent="0.25">
      <c r="A6876" s="487">
        <v>97651</v>
      </c>
      <c r="B6876" s="6" t="s">
        <v>13071</v>
      </c>
      <c r="C6876" s="6" t="s">
        <v>40</v>
      </c>
      <c r="D6876" s="6" t="s">
        <v>108</v>
      </c>
      <c r="E6876" s="487">
        <v>84.39</v>
      </c>
      <c r="F6876" s="487">
        <v>64.849999999999994</v>
      </c>
      <c r="G6876" s="487">
        <v>19.54</v>
      </c>
      <c r="H6876" s="487">
        <v>0</v>
      </c>
      <c r="I6876" s="487">
        <v>0</v>
      </c>
      <c r="J6876" s="487">
        <v>0</v>
      </c>
    </row>
    <row r="6877" spans="1:10" x14ac:dyDescent="0.25">
      <c r="A6877" s="487">
        <v>97652</v>
      </c>
      <c r="B6877" s="6" t="s">
        <v>13072</v>
      </c>
      <c r="C6877" s="6" t="s">
        <v>40</v>
      </c>
      <c r="D6877" s="6" t="s">
        <v>108</v>
      </c>
      <c r="E6877" s="487">
        <v>191.32</v>
      </c>
      <c r="F6877" s="487">
        <v>146.96</v>
      </c>
      <c r="G6877" s="487">
        <v>44.36</v>
      </c>
      <c r="H6877" s="487">
        <v>0</v>
      </c>
      <c r="I6877" s="487">
        <v>0</v>
      </c>
      <c r="J6877" s="487">
        <v>0</v>
      </c>
    </row>
    <row r="6878" spans="1:10" x14ac:dyDescent="0.25">
      <c r="A6878" s="487">
        <v>97653</v>
      </c>
      <c r="B6878" s="6" t="s">
        <v>13073</v>
      </c>
      <c r="C6878" s="6" t="s">
        <v>40</v>
      </c>
      <c r="D6878" s="6" t="s">
        <v>108</v>
      </c>
      <c r="E6878" s="487">
        <v>137.13999999999999</v>
      </c>
      <c r="F6878" s="487">
        <v>36.36</v>
      </c>
      <c r="G6878" s="487">
        <v>8.75</v>
      </c>
      <c r="H6878" s="487">
        <v>91.07</v>
      </c>
      <c r="I6878" s="487">
        <v>0</v>
      </c>
      <c r="J6878" s="487">
        <v>0.96</v>
      </c>
    </row>
    <row r="6879" spans="1:10" x14ac:dyDescent="0.25">
      <c r="A6879" s="487">
        <v>97654</v>
      </c>
      <c r="B6879" s="6" t="s">
        <v>13074</v>
      </c>
      <c r="C6879" s="6" t="s">
        <v>40</v>
      </c>
      <c r="D6879" s="6" t="s">
        <v>108</v>
      </c>
      <c r="E6879" s="487">
        <v>172.14</v>
      </c>
      <c r="F6879" s="487">
        <v>63.25</v>
      </c>
      <c r="G6879" s="487">
        <v>16.87</v>
      </c>
      <c r="H6879" s="487">
        <v>91.06</v>
      </c>
      <c r="I6879" s="487">
        <v>0</v>
      </c>
      <c r="J6879" s="487">
        <v>0.96</v>
      </c>
    </row>
    <row r="6880" spans="1:10" x14ac:dyDescent="0.25">
      <c r="A6880" s="487">
        <v>97655</v>
      </c>
      <c r="B6880" s="6" t="s">
        <v>13075</v>
      </c>
      <c r="C6880" s="6" t="s">
        <v>87</v>
      </c>
      <c r="D6880" s="6" t="s">
        <v>108</v>
      </c>
      <c r="E6880" s="487">
        <v>35.020000000000003</v>
      </c>
      <c r="F6880" s="487">
        <v>13.55</v>
      </c>
      <c r="G6880" s="487">
        <v>21.35</v>
      </c>
      <c r="H6880" s="487">
        <v>0.12</v>
      </c>
      <c r="I6880" s="487">
        <v>0</v>
      </c>
      <c r="J6880" s="487">
        <v>0</v>
      </c>
    </row>
    <row r="6881" spans="1:10" x14ac:dyDescent="0.25">
      <c r="A6881" s="487">
        <v>97656</v>
      </c>
      <c r="B6881" s="6" t="s">
        <v>13076</v>
      </c>
      <c r="C6881" s="6" t="s">
        <v>40</v>
      </c>
      <c r="D6881" s="6" t="s">
        <v>108</v>
      </c>
      <c r="E6881" s="487">
        <v>321.62</v>
      </c>
      <c r="F6881" s="487">
        <v>141.87</v>
      </c>
      <c r="G6881" s="487">
        <v>178.65</v>
      </c>
      <c r="H6881" s="487">
        <v>1.1000000000000001</v>
      </c>
      <c r="I6881" s="487">
        <v>0</v>
      </c>
      <c r="J6881" s="487">
        <v>0</v>
      </c>
    </row>
    <row r="6882" spans="1:10" x14ac:dyDescent="0.25">
      <c r="A6882" s="487">
        <v>97657</v>
      </c>
      <c r="B6882" s="6" t="s">
        <v>13077</v>
      </c>
      <c r="C6882" s="6" t="s">
        <v>40</v>
      </c>
      <c r="D6882" s="6" t="s">
        <v>108</v>
      </c>
      <c r="E6882" s="487">
        <v>637.47</v>
      </c>
      <c r="F6882" s="487">
        <v>281.16000000000003</v>
      </c>
      <c r="G6882" s="487">
        <v>354.12</v>
      </c>
      <c r="H6882" s="487">
        <v>2.19</v>
      </c>
      <c r="I6882" s="487">
        <v>0</v>
      </c>
      <c r="J6882" s="487">
        <v>0</v>
      </c>
    </row>
    <row r="6883" spans="1:10" x14ac:dyDescent="0.25">
      <c r="A6883" s="487">
        <v>97658</v>
      </c>
      <c r="B6883" s="6" t="s">
        <v>13078</v>
      </c>
      <c r="C6883" s="6" t="s">
        <v>40</v>
      </c>
      <c r="D6883" s="6" t="s">
        <v>108</v>
      </c>
      <c r="E6883" s="487">
        <v>212.46</v>
      </c>
      <c r="F6883" s="487">
        <v>67.42</v>
      </c>
      <c r="G6883" s="487">
        <v>52.24</v>
      </c>
      <c r="H6883" s="487">
        <v>91.84</v>
      </c>
      <c r="I6883" s="487">
        <v>0</v>
      </c>
      <c r="J6883" s="487">
        <v>0.96</v>
      </c>
    </row>
    <row r="6884" spans="1:10" x14ac:dyDescent="0.25">
      <c r="A6884" s="487">
        <v>97659</v>
      </c>
      <c r="B6884" s="6" t="s">
        <v>13079</v>
      </c>
      <c r="C6884" s="6" t="s">
        <v>40</v>
      </c>
      <c r="D6884" s="6" t="s">
        <v>108</v>
      </c>
      <c r="E6884" s="487">
        <v>295.45</v>
      </c>
      <c r="F6884" s="487">
        <v>109.74</v>
      </c>
      <c r="G6884" s="487">
        <v>92.71</v>
      </c>
      <c r="H6884" s="487">
        <v>92.04</v>
      </c>
      <c r="I6884" s="487">
        <v>0</v>
      </c>
      <c r="J6884" s="487">
        <v>0.96</v>
      </c>
    </row>
    <row r="6885" spans="1:10" x14ac:dyDescent="0.25">
      <c r="A6885" s="487">
        <v>97660</v>
      </c>
      <c r="B6885" s="6" t="s">
        <v>13080</v>
      </c>
      <c r="C6885" s="6" t="s">
        <v>40</v>
      </c>
      <c r="D6885" s="6" t="s">
        <v>469</v>
      </c>
      <c r="E6885" s="487">
        <v>0.68</v>
      </c>
      <c r="F6885" s="487">
        <v>0.57999999999999996</v>
      </c>
      <c r="G6885" s="487">
        <v>0.1</v>
      </c>
      <c r="H6885" s="487">
        <v>0</v>
      </c>
      <c r="I6885" s="487">
        <v>0</v>
      </c>
      <c r="J6885" s="487">
        <v>0</v>
      </c>
    </row>
    <row r="6886" spans="1:10" x14ac:dyDescent="0.25">
      <c r="A6886" s="487">
        <v>97661</v>
      </c>
      <c r="B6886" s="6" t="s">
        <v>13081</v>
      </c>
      <c r="C6886" s="6" t="s">
        <v>79</v>
      </c>
      <c r="D6886" s="6" t="s">
        <v>469</v>
      </c>
      <c r="E6886" s="487">
        <v>0.73</v>
      </c>
      <c r="F6886" s="487">
        <v>0.62</v>
      </c>
      <c r="G6886" s="487">
        <v>0.11</v>
      </c>
      <c r="H6886" s="487">
        <v>0</v>
      </c>
      <c r="I6886" s="487">
        <v>0</v>
      </c>
      <c r="J6886" s="487">
        <v>0</v>
      </c>
    </row>
    <row r="6887" spans="1:10" x14ac:dyDescent="0.25">
      <c r="A6887" s="487">
        <v>97662</v>
      </c>
      <c r="B6887" s="6" t="s">
        <v>13082</v>
      </c>
      <c r="C6887" s="6" t="s">
        <v>79</v>
      </c>
      <c r="D6887" s="6" t="s">
        <v>469</v>
      </c>
      <c r="E6887" s="487">
        <v>0.52</v>
      </c>
      <c r="F6887" s="487">
        <v>0.46</v>
      </c>
      <c r="G6887" s="487">
        <v>0.06</v>
      </c>
      <c r="H6887" s="487">
        <v>0</v>
      </c>
      <c r="I6887" s="487">
        <v>0</v>
      </c>
      <c r="J6887" s="487">
        <v>0</v>
      </c>
    </row>
    <row r="6888" spans="1:10" x14ac:dyDescent="0.25">
      <c r="A6888" s="487">
        <v>97663</v>
      </c>
      <c r="B6888" s="6" t="s">
        <v>13083</v>
      </c>
      <c r="C6888" s="6" t="s">
        <v>40</v>
      </c>
      <c r="D6888" s="6" t="s">
        <v>469</v>
      </c>
      <c r="E6888" s="487">
        <v>13.1</v>
      </c>
      <c r="F6888" s="487">
        <v>10.25</v>
      </c>
      <c r="G6888" s="487">
        <v>2.85</v>
      </c>
      <c r="H6888" s="487">
        <v>0</v>
      </c>
      <c r="I6888" s="487">
        <v>0</v>
      </c>
      <c r="J6888" s="487">
        <v>0</v>
      </c>
    </row>
    <row r="6889" spans="1:10" x14ac:dyDescent="0.25">
      <c r="A6889" s="487">
        <v>97664</v>
      </c>
      <c r="B6889" s="6" t="s">
        <v>13084</v>
      </c>
      <c r="C6889" s="6" t="s">
        <v>40</v>
      </c>
      <c r="D6889" s="6" t="s">
        <v>469</v>
      </c>
      <c r="E6889" s="487">
        <v>1.63</v>
      </c>
      <c r="F6889" s="487">
        <v>1.31</v>
      </c>
      <c r="G6889" s="487">
        <v>0.32</v>
      </c>
      <c r="H6889" s="487">
        <v>0</v>
      </c>
      <c r="I6889" s="487">
        <v>0</v>
      </c>
      <c r="J6889" s="487">
        <v>0</v>
      </c>
    </row>
    <row r="6890" spans="1:10" x14ac:dyDescent="0.25">
      <c r="A6890" s="487">
        <v>97665</v>
      </c>
      <c r="B6890" s="6" t="s">
        <v>13085</v>
      </c>
      <c r="C6890" s="6" t="s">
        <v>40</v>
      </c>
      <c r="D6890" s="6" t="s">
        <v>469</v>
      </c>
      <c r="E6890" s="487">
        <v>1.85</v>
      </c>
      <c r="F6890" s="487">
        <v>1.47</v>
      </c>
      <c r="G6890" s="487">
        <v>0.38</v>
      </c>
      <c r="H6890" s="487">
        <v>0</v>
      </c>
      <c r="I6890" s="487">
        <v>0</v>
      </c>
      <c r="J6890" s="487">
        <v>0</v>
      </c>
    </row>
    <row r="6891" spans="1:10" x14ac:dyDescent="0.25">
      <c r="A6891" s="487">
        <v>97666</v>
      </c>
      <c r="B6891" s="6" t="s">
        <v>13086</v>
      </c>
      <c r="C6891" s="6" t="s">
        <v>40</v>
      </c>
      <c r="D6891" s="6" t="s">
        <v>469</v>
      </c>
      <c r="E6891" s="487">
        <v>9.5500000000000007</v>
      </c>
      <c r="F6891" s="487">
        <v>7.49</v>
      </c>
      <c r="G6891" s="487">
        <v>2.06</v>
      </c>
      <c r="H6891" s="487">
        <v>0</v>
      </c>
      <c r="I6891" s="487">
        <v>0</v>
      </c>
      <c r="J6891" s="487">
        <v>0</v>
      </c>
    </row>
    <row r="6892" spans="1:10" x14ac:dyDescent="0.25">
      <c r="A6892" s="487">
        <v>104789</v>
      </c>
      <c r="B6892" s="6" t="s">
        <v>13087</v>
      </c>
      <c r="C6892" s="6" t="s">
        <v>62</v>
      </c>
      <c r="D6892" s="6" t="s">
        <v>469</v>
      </c>
      <c r="E6892" s="487">
        <v>203.06</v>
      </c>
      <c r="F6892" s="487">
        <v>154.9</v>
      </c>
      <c r="G6892" s="487">
        <v>48.16</v>
      </c>
      <c r="H6892" s="487">
        <v>0</v>
      </c>
      <c r="I6892" s="487">
        <v>0</v>
      </c>
      <c r="J6892" s="487">
        <v>0</v>
      </c>
    </row>
    <row r="6893" spans="1:10" x14ac:dyDescent="0.25">
      <c r="A6893" s="487">
        <v>104790</v>
      </c>
      <c r="B6893" s="6" t="s">
        <v>13088</v>
      </c>
      <c r="C6893" s="6" t="s">
        <v>62</v>
      </c>
      <c r="D6893" s="6" t="s">
        <v>437</v>
      </c>
      <c r="E6893" s="487">
        <v>120.59</v>
      </c>
      <c r="F6893" s="487">
        <v>59.09</v>
      </c>
      <c r="G6893" s="487">
        <v>28.56</v>
      </c>
      <c r="H6893" s="487">
        <v>32.94</v>
      </c>
      <c r="I6893" s="487">
        <v>0</v>
      </c>
      <c r="J6893" s="487">
        <v>0</v>
      </c>
    </row>
    <row r="6894" spans="1:10" x14ac:dyDescent="0.25">
      <c r="A6894" s="487">
        <v>104791</v>
      </c>
      <c r="B6894" s="6" t="s">
        <v>13089</v>
      </c>
      <c r="C6894" s="6" t="s">
        <v>87</v>
      </c>
      <c r="D6894" s="6" t="s">
        <v>108</v>
      </c>
      <c r="E6894" s="487">
        <v>6.91</v>
      </c>
      <c r="F6894" s="487">
        <v>5.53</v>
      </c>
      <c r="G6894" s="487">
        <v>1.07</v>
      </c>
      <c r="H6894" s="487">
        <v>0.19</v>
      </c>
      <c r="I6894" s="487">
        <v>0</v>
      </c>
      <c r="J6894" s="487">
        <v>0.12</v>
      </c>
    </row>
    <row r="6895" spans="1:10" x14ac:dyDescent="0.25">
      <c r="A6895" s="487">
        <v>104792</v>
      </c>
      <c r="B6895" s="6" t="s">
        <v>13090</v>
      </c>
      <c r="C6895" s="6" t="s">
        <v>79</v>
      </c>
      <c r="D6895" s="6" t="s">
        <v>469</v>
      </c>
      <c r="E6895" s="487">
        <v>0.4</v>
      </c>
      <c r="F6895" s="487">
        <v>0.36</v>
      </c>
      <c r="G6895" s="487">
        <v>0.04</v>
      </c>
      <c r="H6895" s="487">
        <v>0</v>
      </c>
      <c r="I6895" s="487">
        <v>0</v>
      </c>
      <c r="J6895" s="487">
        <v>0</v>
      </c>
    </row>
    <row r="6896" spans="1:10" x14ac:dyDescent="0.25">
      <c r="A6896" s="487">
        <v>104793</v>
      </c>
      <c r="B6896" s="6" t="s">
        <v>13091</v>
      </c>
      <c r="C6896" s="6" t="s">
        <v>79</v>
      </c>
      <c r="D6896" s="6" t="s">
        <v>469</v>
      </c>
      <c r="E6896" s="487">
        <v>0.55000000000000004</v>
      </c>
      <c r="F6896" s="487">
        <v>0.47</v>
      </c>
      <c r="G6896" s="487">
        <v>0.08</v>
      </c>
      <c r="H6896" s="487">
        <v>0</v>
      </c>
      <c r="I6896" s="487">
        <v>0</v>
      </c>
      <c r="J6896" s="487">
        <v>0</v>
      </c>
    </row>
    <row r="6897" spans="1:10" x14ac:dyDescent="0.25">
      <c r="A6897" s="487">
        <v>104794</v>
      </c>
      <c r="B6897" s="6" t="s">
        <v>13092</v>
      </c>
      <c r="C6897" s="6" t="s">
        <v>79</v>
      </c>
      <c r="D6897" s="6" t="s">
        <v>469</v>
      </c>
      <c r="E6897" s="487">
        <v>0.99</v>
      </c>
      <c r="F6897" s="487">
        <v>0.81</v>
      </c>
      <c r="G6897" s="487">
        <v>0.18</v>
      </c>
      <c r="H6897" s="487">
        <v>0</v>
      </c>
      <c r="I6897" s="487">
        <v>0</v>
      </c>
      <c r="J6897" s="487">
        <v>0</v>
      </c>
    </row>
    <row r="6898" spans="1:10" x14ac:dyDescent="0.25">
      <c r="A6898" s="487">
        <v>104795</v>
      </c>
      <c r="B6898" s="6" t="s">
        <v>13093</v>
      </c>
      <c r="C6898" s="6" t="s">
        <v>79</v>
      </c>
      <c r="D6898" s="6" t="s">
        <v>469</v>
      </c>
      <c r="E6898" s="487">
        <v>1.38</v>
      </c>
      <c r="F6898" s="487">
        <v>1.1200000000000001</v>
      </c>
      <c r="G6898" s="487">
        <v>0.26</v>
      </c>
      <c r="H6898" s="487">
        <v>0</v>
      </c>
      <c r="I6898" s="487">
        <v>0</v>
      </c>
      <c r="J6898" s="487">
        <v>0</v>
      </c>
    </row>
    <row r="6899" spans="1:10" x14ac:dyDescent="0.25">
      <c r="A6899" s="487">
        <v>104796</v>
      </c>
      <c r="B6899" s="6" t="s">
        <v>13094</v>
      </c>
      <c r="C6899" s="6" t="s">
        <v>79</v>
      </c>
      <c r="D6899" s="6" t="s">
        <v>437</v>
      </c>
      <c r="E6899" s="487">
        <v>14.76</v>
      </c>
      <c r="F6899" s="487">
        <v>8.9499999999999993</v>
      </c>
      <c r="G6899" s="487">
        <v>3.3</v>
      </c>
      <c r="H6899" s="487">
        <v>2.5099999999999998</v>
      </c>
      <c r="I6899" s="487">
        <v>0</v>
      </c>
      <c r="J6899" s="487">
        <v>0</v>
      </c>
    </row>
    <row r="6900" spans="1:10" x14ac:dyDescent="0.25">
      <c r="A6900" s="487">
        <v>104797</v>
      </c>
      <c r="B6900" s="6" t="s">
        <v>13095</v>
      </c>
      <c r="C6900" s="6" t="s">
        <v>79</v>
      </c>
      <c r="D6900" s="6" t="s">
        <v>437</v>
      </c>
      <c r="E6900" s="487">
        <v>18.47</v>
      </c>
      <c r="F6900" s="487">
        <v>11.17</v>
      </c>
      <c r="G6900" s="487">
        <v>4.1399999999999997</v>
      </c>
      <c r="H6900" s="487">
        <v>3.16</v>
      </c>
      <c r="I6900" s="487">
        <v>0</v>
      </c>
      <c r="J6900" s="487">
        <v>0</v>
      </c>
    </row>
    <row r="6901" spans="1:10" x14ac:dyDescent="0.25">
      <c r="A6901" s="487">
        <v>104798</v>
      </c>
      <c r="B6901" s="6" t="s">
        <v>13096</v>
      </c>
      <c r="C6901" s="6" t="s">
        <v>40</v>
      </c>
      <c r="D6901" s="6" t="s">
        <v>108</v>
      </c>
      <c r="E6901" s="487">
        <v>14.24</v>
      </c>
      <c r="F6901" s="487">
        <v>11.15</v>
      </c>
      <c r="G6901" s="487">
        <v>3.09</v>
      </c>
      <c r="H6901" s="487">
        <v>0</v>
      </c>
      <c r="I6901" s="487">
        <v>0</v>
      </c>
      <c r="J6901" s="487">
        <v>0</v>
      </c>
    </row>
    <row r="6902" spans="1:10" x14ac:dyDescent="0.25">
      <c r="A6902" s="487">
        <v>104799</v>
      </c>
      <c r="B6902" s="6" t="s">
        <v>13097</v>
      </c>
      <c r="C6902" s="6" t="s">
        <v>87</v>
      </c>
      <c r="D6902" s="6" t="s">
        <v>108</v>
      </c>
      <c r="E6902" s="487">
        <v>11.18</v>
      </c>
      <c r="F6902" s="487">
        <v>8.76</v>
      </c>
      <c r="G6902" s="487">
        <v>2.42</v>
      </c>
      <c r="H6902" s="487">
        <v>0</v>
      </c>
      <c r="I6902" s="487">
        <v>0</v>
      </c>
      <c r="J6902" s="487">
        <v>0</v>
      </c>
    </row>
    <row r="6903" spans="1:10" x14ac:dyDescent="0.25">
      <c r="A6903" s="487">
        <v>104800</v>
      </c>
      <c r="B6903" s="6" t="s">
        <v>13098</v>
      </c>
      <c r="C6903" s="6" t="s">
        <v>79</v>
      </c>
      <c r="D6903" s="6" t="s">
        <v>469</v>
      </c>
      <c r="E6903" s="487">
        <v>9.32</v>
      </c>
      <c r="F6903" s="487">
        <v>7.29</v>
      </c>
      <c r="G6903" s="487">
        <v>2.0299999999999998</v>
      </c>
      <c r="H6903" s="487">
        <v>0</v>
      </c>
      <c r="I6903" s="487">
        <v>0</v>
      </c>
      <c r="J6903" s="487">
        <v>0</v>
      </c>
    </row>
    <row r="6904" spans="1:10" x14ac:dyDescent="0.25">
      <c r="A6904" s="487">
        <v>104801</v>
      </c>
      <c r="B6904" s="6" t="s">
        <v>13099</v>
      </c>
      <c r="C6904" s="6" t="s">
        <v>87</v>
      </c>
      <c r="D6904" s="6" t="s">
        <v>108</v>
      </c>
      <c r="E6904" s="487">
        <v>14.15</v>
      </c>
      <c r="F6904" s="487">
        <v>11</v>
      </c>
      <c r="G6904" s="487">
        <v>3.15</v>
      </c>
      <c r="H6904" s="487">
        <v>0</v>
      </c>
      <c r="I6904" s="487">
        <v>0</v>
      </c>
      <c r="J6904" s="487">
        <v>0</v>
      </c>
    </row>
    <row r="6905" spans="1:10" x14ac:dyDescent="0.25">
      <c r="A6905" s="487">
        <v>104802</v>
      </c>
      <c r="B6905" s="6" t="s">
        <v>13100</v>
      </c>
      <c r="C6905" s="6" t="s">
        <v>87</v>
      </c>
      <c r="D6905" s="6" t="s">
        <v>108</v>
      </c>
      <c r="E6905" s="487">
        <v>9.41</v>
      </c>
      <c r="F6905" s="487">
        <v>7.33</v>
      </c>
      <c r="G6905" s="487">
        <v>2.08</v>
      </c>
      <c r="H6905" s="487">
        <v>0</v>
      </c>
      <c r="I6905" s="487">
        <v>0</v>
      </c>
      <c r="J6905" s="487">
        <v>0</v>
      </c>
    </row>
    <row r="6906" spans="1:10" x14ac:dyDescent="0.25">
      <c r="A6906" s="487">
        <v>104803</v>
      </c>
      <c r="B6906" s="6" t="s">
        <v>13101</v>
      </c>
      <c r="C6906" s="6" t="s">
        <v>79</v>
      </c>
      <c r="D6906" s="6" t="s">
        <v>108</v>
      </c>
      <c r="E6906" s="487">
        <v>4.58</v>
      </c>
      <c r="F6906" s="487">
        <v>3.59</v>
      </c>
      <c r="G6906" s="487">
        <v>0.99</v>
      </c>
      <c r="H6906" s="487">
        <v>0</v>
      </c>
      <c r="I6906" s="487">
        <v>0</v>
      </c>
      <c r="J6906" s="487">
        <v>0</v>
      </c>
    </row>
    <row r="6907" spans="1:10" x14ac:dyDescent="0.25">
      <c r="A6907" s="487">
        <v>95967</v>
      </c>
      <c r="B6907" s="6" t="s">
        <v>4287</v>
      </c>
      <c r="C6907" s="6" t="s">
        <v>41</v>
      </c>
      <c r="D6907" s="6" t="s">
        <v>108</v>
      </c>
      <c r="E6907" s="487">
        <v>177.91</v>
      </c>
      <c r="F6907" s="487">
        <v>173.49</v>
      </c>
      <c r="G6907" s="487">
        <v>4.42</v>
      </c>
      <c r="H6907" s="487">
        <v>0</v>
      </c>
      <c r="I6907" s="487">
        <v>0</v>
      </c>
      <c r="J6907" s="487">
        <v>0</v>
      </c>
    </row>
    <row r="6908" spans="1:10" x14ac:dyDescent="0.25">
      <c r="A6908" s="487">
        <v>99058</v>
      </c>
      <c r="B6908" s="6" t="s">
        <v>4288</v>
      </c>
      <c r="C6908" s="6" t="s">
        <v>40</v>
      </c>
      <c r="D6908" s="6" t="s">
        <v>108</v>
      </c>
      <c r="E6908" s="487">
        <v>12.8</v>
      </c>
      <c r="F6908" s="487">
        <v>11.09</v>
      </c>
      <c r="G6908" s="487">
        <v>1.28</v>
      </c>
      <c r="H6908" s="487">
        <v>0.43</v>
      </c>
      <c r="I6908" s="487">
        <v>0</v>
      </c>
      <c r="J6908" s="487">
        <v>0</v>
      </c>
    </row>
    <row r="6909" spans="1:10" x14ac:dyDescent="0.25">
      <c r="A6909" s="487">
        <v>99059</v>
      </c>
      <c r="B6909" s="6" t="s">
        <v>4289</v>
      </c>
      <c r="C6909" s="6" t="s">
        <v>79</v>
      </c>
      <c r="D6909" s="6" t="s">
        <v>108</v>
      </c>
      <c r="E6909" s="487">
        <v>49.92</v>
      </c>
      <c r="F6909" s="487">
        <v>25.26</v>
      </c>
      <c r="G6909" s="487">
        <v>24.66</v>
      </c>
      <c r="H6909" s="487">
        <v>0</v>
      </c>
      <c r="I6909" s="487">
        <v>0</v>
      </c>
      <c r="J6909" s="487">
        <v>0</v>
      </c>
    </row>
    <row r="6910" spans="1:10" x14ac:dyDescent="0.25">
      <c r="A6910" s="487">
        <v>99060</v>
      </c>
      <c r="B6910" s="6" t="s">
        <v>4290</v>
      </c>
      <c r="C6910" s="6" t="s">
        <v>40</v>
      </c>
      <c r="D6910" s="6" t="s">
        <v>108</v>
      </c>
      <c r="E6910" s="487">
        <v>130.82</v>
      </c>
      <c r="F6910" s="487">
        <v>69.400000000000006</v>
      </c>
      <c r="G6910" s="487">
        <v>61.41</v>
      </c>
      <c r="H6910" s="487">
        <v>0</v>
      </c>
      <c r="I6910" s="487">
        <v>0</v>
      </c>
      <c r="J6910" s="487">
        <v>0.01</v>
      </c>
    </row>
    <row r="6911" spans="1:10" x14ac:dyDescent="0.25">
      <c r="A6911" s="487">
        <v>99061</v>
      </c>
      <c r="B6911" s="6" t="s">
        <v>4291</v>
      </c>
      <c r="C6911" s="6" t="s">
        <v>40</v>
      </c>
      <c r="D6911" s="6" t="s">
        <v>108</v>
      </c>
      <c r="E6911" s="487">
        <v>90.13</v>
      </c>
      <c r="F6911" s="487">
        <v>50.95</v>
      </c>
      <c r="G6911" s="487">
        <v>39.18</v>
      </c>
      <c r="H6911" s="487">
        <v>0</v>
      </c>
      <c r="I6911" s="487">
        <v>0</v>
      </c>
      <c r="J6911" s="487">
        <v>0</v>
      </c>
    </row>
    <row r="6912" spans="1:10" x14ac:dyDescent="0.25">
      <c r="A6912" s="487">
        <v>99062</v>
      </c>
      <c r="B6912" s="6" t="s">
        <v>4292</v>
      </c>
      <c r="C6912" s="6" t="s">
        <v>40</v>
      </c>
      <c r="D6912" s="6" t="s">
        <v>108</v>
      </c>
      <c r="E6912" s="487">
        <v>2.48</v>
      </c>
      <c r="F6912" s="487">
        <v>1.95</v>
      </c>
      <c r="G6912" s="487">
        <v>0.53</v>
      </c>
      <c r="H6912" s="487">
        <v>0</v>
      </c>
      <c r="I6912" s="487">
        <v>0</v>
      </c>
      <c r="J6912" s="487">
        <v>0</v>
      </c>
    </row>
    <row r="6913" spans="1:10" x14ac:dyDescent="0.25">
      <c r="A6913" s="487">
        <v>99063</v>
      </c>
      <c r="B6913" s="6" t="s">
        <v>4293</v>
      </c>
      <c r="C6913" s="6" t="s">
        <v>79</v>
      </c>
      <c r="D6913" s="6" t="s">
        <v>108</v>
      </c>
      <c r="E6913" s="487">
        <v>4.5</v>
      </c>
      <c r="F6913" s="487">
        <v>2.59</v>
      </c>
      <c r="G6913" s="487">
        <v>1.91</v>
      </c>
      <c r="H6913" s="487">
        <v>0</v>
      </c>
      <c r="I6913" s="487">
        <v>0</v>
      </c>
      <c r="J6913" s="487">
        <v>0</v>
      </c>
    </row>
    <row r="6914" spans="1:10" x14ac:dyDescent="0.25">
      <c r="A6914" s="487">
        <v>99064</v>
      </c>
      <c r="B6914" s="6" t="s">
        <v>4294</v>
      </c>
      <c r="C6914" s="6" t="s">
        <v>79</v>
      </c>
      <c r="D6914" s="6" t="s">
        <v>108</v>
      </c>
      <c r="E6914" s="487">
        <v>0.64</v>
      </c>
      <c r="F6914" s="487">
        <v>0.57999999999999996</v>
      </c>
      <c r="G6914" s="487">
        <v>0.04</v>
      </c>
      <c r="H6914" s="487">
        <v>0.02</v>
      </c>
      <c r="I6914" s="487">
        <v>0</v>
      </c>
      <c r="J6914" s="487">
        <v>0</v>
      </c>
    </row>
    <row r="6915" spans="1:10" x14ac:dyDescent="0.25">
      <c r="A6915" s="487">
        <v>93588</v>
      </c>
      <c r="B6915" s="6" t="s">
        <v>4295</v>
      </c>
      <c r="C6915" s="6" t="s">
        <v>4149</v>
      </c>
      <c r="D6915" s="6" t="s">
        <v>108</v>
      </c>
      <c r="E6915" s="487">
        <v>3.22</v>
      </c>
      <c r="F6915" s="487">
        <v>0.32</v>
      </c>
      <c r="G6915" s="487">
        <v>1.59</v>
      </c>
      <c r="H6915" s="487">
        <v>1.31</v>
      </c>
      <c r="I6915" s="487">
        <v>0</v>
      </c>
      <c r="J6915" s="487">
        <v>0</v>
      </c>
    </row>
    <row r="6916" spans="1:10" x14ac:dyDescent="0.25">
      <c r="A6916" s="487">
        <v>93589</v>
      </c>
      <c r="B6916" s="6" t="s">
        <v>4296</v>
      </c>
      <c r="C6916" s="6" t="s">
        <v>4149</v>
      </c>
      <c r="D6916" s="6" t="s">
        <v>108</v>
      </c>
      <c r="E6916" s="487">
        <v>2.76</v>
      </c>
      <c r="F6916" s="487">
        <v>0.28000000000000003</v>
      </c>
      <c r="G6916" s="487">
        <v>1.35</v>
      </c>
      <c r="H6916" s="487">
        <v>1.1299999999999999</v>
      </c>
      <c r="I6916" s="487">
        <v>0</v>
      </c>
      <c r="J6916" s="487">
        <v>0</v>
      </c>
    </row>
    <row r="6917" spans="1:10" x14ac:dyDescent="0.25">
      <c r="A6917" s="487">
        <v>93590</v>
      </c>
      <c r="B6917" s="6" t="s">
        <v>4297</v>
      </c>
      <c r="C6917" s="6" t="s">
        <v>4149</v>
      </c>
      <c r="D6917" s="6" t="s">
        <v>108</v>
      </c>
      <c r="E6917" s="487">
        <v>1</v>
      </c>
      <c r="F6917" s="487">
        <v>0.08</v>
      </c>
      <c r="G6917" s="487">
        <v>0.54</v>
      </c>
      <c r="H6917" s="487">
        <v>0.38</v>
      </c>
      <c r="I6917" s="487">
        <v>0</v>
      </c>
      <c r="J6917" s="487">
        <v>0</v>
      </c>
    </row>
    <row r="6918" spans="1:10" x14ac:dyDescent="0.25">
      <c r="A6918" s="487">
        <v>93591</v>
      </c>
      <c r="B6918" s="6" t="s">
        <v>4298</v>
      </c>
      <c r="C6918" s="6" t="s">
        <v>4149</v>
      </c>
      <c r="D6918" s="6" t="s">
        <v>108</v>
      </c>
      <c r="E6918" s="487">
        <v>2.88</v>
      </c>
      <c r="F6918" s="487">
        <v>0.21</v>
      </c>
      <c r="G6918" s="487">
        <v>1.4</v>
      </c>
      <c r="H6918" s="487">
        <v>1.27</v>
      </c>
      <c r="I6918" s="487">
        <v>0</v>
      </c>
      <c r="J6918" s="487">
        <v>0</v>
      </c>
    </row>
    <row r="6919" spans="1:10" x14ac:dyDescent="0.25">
      <c r="A6919" s="487">
        <v>93592</v>
      </c>
      <c r="B6919" s="6" t="s">
        <v>4299</v>
      </c>
      <c r="C6919" s="6" t="s">
        <v>4149</v>
      </c>
      <c r="D6919" s="6" t="s">
        <v>108</v>
      </c>
      <c r="E6919" s="487">
        <v>2.4900000000000002</v>
      </c>
      <c r="F6919" s="487">
        <v>0.18</v>
      </c>
      <c r="G6919" s="487">
        <v>1.21</v>
      </c>
      <c r="H6919" s="487">
        <v>1.1000000000000001</v>
      </c>
      <c r="I6919" s="487">
        <v>0</v>
      </c>
      <c r="J6919" s="487">
        <v>0</v>
      </c>
    </row>
    <row r="6920" spans="1:10" x14ac:dyDescent="0.25">
      <c r="A6920" s="487">
        <v>93593</v>
      </c>
      <c r="B6920" s="6" t="s">
        <v>4300</v>
      </c>
      <c r="C6920" s="6" t="s">
        <v>4149</v>
      </c>
      <c r="D6920" s="6" t="s">
        <v>108</v>
      </c>
      <c r="E6920" s="487">
        <v>0.92</v>
      </c>
      <c r="F6920" s="487">
        <v>7.0000000000000007E-2</v>
      </c>
      <c r="G6920" s="487">
        <v>0.48</v>
      </c>
      <c r="H6920" s="487">
        <v>0.37</v>
      </c>
      <c r="I6920" s="487">
        <v>0</v>
      </c>
      <c r="J6920" s="487">
        <v>0</v>
      </c>
    </row>
    <row r="6921" spans="1:10" x14ac:dyDescent="0.25">
      <c r="A6921" s="487">
        <v>93594</v>
      </c>
      <c r="B6921" s="6" t="s">
        <v>4301</v>
      </c>
      <c r="C6921" s="6" t="s">
        <v>3571</v>
      </c>
      <c r="D6921" s="6" t="s">
        <v>108</v>
      </c>
      <c r="E6921" s="487">
        <v>2.14</v>
      </c>
      <c r="F6921" s="487">
        <v>0.21</v>
      </c>
      <c r="G6921" s="487">
        <v>1.06</v>
      </c>
      <c r="H6921" s="487">
        <v>0.87</v>
      </c>
      <c r="I6921" s="487">
        <v>0</v>
      </c>
      <c r="J6921" s="487">
        <v>0</v>
      </c>
    </row>
    <row r="6922" spans="1:10" x14ac:dyDescent="0.25">
      <c r="A6922" s="487">
        <v>93595</v>
      </c>
      <c r="B6922" s="6" t="s">
        <v>4302</v>
      </c>
      <c r="C6922" s="6" t="s">
        <v>3571</v>
      </c>
      <c r="D6922" s="6" t="s">
        <v>108</v>
      </c>
      <c r="E6922" s="487">
        <v>1.87</v>
      </c>
      <c r="F6922" s="487">
        <v>0.18</v>
      </c>
      <c r="G6922" s="487">
        <v>0.94</v>
      </c>
      <c r="H6922" s="487">
        <v>0.75</v>
      </c>
      <c r="I6922" s="487">
        <v>0</v>
      </c>
      <c r="J6922" s="487">
        <v>0</v>
      </c>
    </row>
    <row r="6923" spans="1:10" x14ac:dyDescent="0.25">
      <c r="A6923" s="487">
        <v>93596</v>
      </c>
      <c r="B6923" s="6" t="s">
        <v>4303</v>
      </c>
      <c r="C6923" s="6" t="s">
        <v>3571</v>
      </c>
      <c r="D6923" s="6" t="s">
        <v>108</v>
      </c>
      <c r="E6923" s="487">
        <v>0.67</v>
      </c>
      <c r="F6923" s="487">
        <v>0.06</v>
      </c>
      <c r="G6923" s="487">
        <v>0.37</v>
      </c>
      <c r="H6923" s="487">
        <v>0.24</v>
      </c>
      <c r="I6923" s="487">
        <v>0</v>
      </c>
      <c r="J6923" s="487">
        <v>0</v>
      </c>
    </row>
    <row r="6924" spans="1:10" x14ac:dyDescent="0.25">
      <c r="A6924" s="487">
        <v>93597</v>
      </c>
      <c r="B6924" s="6" t="s">
        <v>4304</v>
      </c>
      <c r="C6924" s="6" t="s">
        <v>3571</v>
      </c>
      <c r="D6924" s="6" t="s">
        <v>108</v>
      </c>
      <c r="E6924" s="487">
        <v>1.91</v>
      </c>
      <c r="F6924" s="487">
        <v>0.14000000000000001</v>
      </c>
      <c r="G6924" s="487">
        <v>0.95</v>
      </c>
      <c r="H6924" s="487">
        <v>0.82</v>
      </c>
      <c r="I6924" s="487">
        <v>0</v>
      </c>
      <c r="J6924" s="487">
        <v>0</v>
      </c>
    </row>
    <row r="6925" spans="1:10" x14ac:dyDescent="0.25">
      <c r="A6925" s="487">
        <v>93598</v>
      </c>
      <c r="B6925" s="6" t="s">
        <v>4305</v>
      </c>
      <c r="C6925" s="6" t="s">
        <v>3571</v>
      </c>
      <c r="D6925" s="6" t="s">
        <v>108</v>
      </c>
      <c r="E6925" s="487">
        <v>1.65</v>
      </c>
      <c r="F6925" s="487">
        <v>0.13</v>
      </c>
      <c r="G6925" s="487">
        <v>0.81</v>
      </c>
      <c r="H6925" s="487">
        <v>0.71</v>
      </c>
      <c r="I6925" s="487">
        <v>0</v>
      </c>
      <c r="J6925" s="487">
        <v>0</v>
      </c>
    </row>
    <row r="6926" spans="1:10" x14ac:dyDescent="0.25">
      <c r="A6926" s="487">
        <v>93599</v>
      </c>
      <c r="B6926" s="6" t="s">
        <v>4306</v>
      </c>
      <c r="C6926" s="6" t="s">
        <v>3571</v>
      </c>
      <c r="D6926" s="6" t="s">
        <v>108</v>
      </c>
      <c r="E6926" s="487">
        <v>0.61</v>
      </c>
      <c r="F6926" s="487">
        <v>0.04</v>
      </c>
      <c r="G6926" s="487">
        <v>0.34</v>
      </c>
      <c r="H6926" s="487">
        <v>0.23</v>
      </c>
      <c r="I6926" s="487">
        <v>0</v>
      </c>
      <c r="J6926" s="487">
        <v>0</v>
      </c>
    </row>
    <row r="6927" spans="1:10" x14ac:dyDescent="0.25">
      <c r="A6927" s="487">
        <v>95425</v>
      </c>
      <c r="B6927" s="6" t="s">
        <v>4307</v>
      </c>
      <c r="C6927" s="6" t="s">
        <v>4149</v>
      </c>
      <c r="D6927" s="6" t="s">
        <v>108</v>
      </c>
      <c r="E6927" s="487">
        <v>2.4500000000000002</v>
      </c>
      <c r="F6927" s="487">
        <v>0.17</v>
      </c>
      <c r="G6927" s="487">
        <v>1.25</v>
      </c>
      <c r="H6927" s="487">
        <v>1.03</v>
      </c>
      <c r="I6927" s="487">
        <v>0</v>
      </c>
      <c r="J6927" s="487">
        <v>0</v>
      </c>
    </row>
    <row r="6928" spans="1:10" x14ac:dyDescent="0.25">
      <c r="A6928" s="487">
        <v>95426</v>
      </c>
      <c r="B6928" s="6" t="s">
        <v>4308</v>
      </c>
      <c r="C6928" s="6" t="s">
        <v>4149</v>
      </c>
      <c r="D6928" s="6" t="s">
        <v>108</v>
      </c>
      <c r="E6928" s="487">
        <v>2.12</v>
      </c>
      <c r="F6928" s="487">
        <v>0.14000000000000001</v>
      </c>
      <c r="G6928" s="487">
        <v>1.0900000000000001</v>
      </c>
      <c r="H6928" s="487">
        <v>0.89</v>
      </c>
      <c r="I6928" s="487">
        <v>0</v>
      </c>
      <c r="J6928" s="487">
        <v>0</v>
      </c>
    </row>
    <row r="6929" spans="1:10" x14ac:dyDescent="0.25">
      <c r="A6929" s="487">
        <v>95427</v>
      </c>
      <c r="B6929" s="6" t="s">
        <v>4309</v>
      </c>
      <c r="C6929" s="6" t="s">
        <v>4149</v>
      </c>
      <c r="D6929" s="6" t="s">
        <v>108</v>
      </c>
      <c r="E6929" s="487">
        <v>0.79</v>
      </c>
      <c r="F6929" s="487">
        <v>0.05</v>
      </c>
      <c r="G6929" s="487">
        <v>0.43</v>
      </c>
      <c r="H6929" s="487">
        <v>0.31</v>
      </c>
      <c r="I6929" s="487">
        <v>0</v>
      </c>
      <c r="J6929" s="487">
        <v>0</v>
      </c>
    </row>
    <row r="6930" spans="1:10" x14ac:dyDescent="0.25">
      <c r="A6930" s="487">
        <v>95428</v>
      </c>
      <c r="B6930" s="6" t="s">
        <v>4310</v>
      </c>
      <c r="C6930" s="6" t="s">
        <v>3571</v>
      </c>
      <c r="D6930" s="6" t="s">
        <v>108</v>
      </c>
      <c r="E6930" s="487">
        <v>1.65</v>
      </c>
      <c r="F6930" s="487">
        <v>0.11</v>
      </c>
      <c r="G6930" s="487">
        <v>0.87</v>
      </c>
      <c r="H6930" s="487">
        <v>0.67</v>
      </c>
      <c r="I6930" s="487">
        <v>0</v>
      </c>
      <c r="J6930" s="487">
        <v>0</v>
      </c>
    </row>
    <row r="6931" spans="1:10" x14ac:dyDescent="0.25">
      <c r="A6931" s="487">
        <v>95429</v>
      </c>
      <c r="B6931" s="6" t="s">
        <v>4311</v>
      </c>
      <c r="C6931" s="6" t="s">
        <v>3571</v>
      </c>
      <c r="D6931" s="6" t="s">
        <v>108</v>
      </c>
      <c r="E6931" s="487">
        <v>1.42</v>
      </c>
      <c r="F6931" s="487">
        <v>0.09</v>
      </c>
      <c r="G6931" s="487">
        <v>0.75</v>
      </c>
      <c r="H6931" s="487">
        <v>0.57999999999999996</v>
      </c>
      <c r="I6931" s="487">
        <v>0</v>
      </c>
      <c r="J6931" s="487">
        <v>0</v>
      </c>
    </row>
    <row r="6932" spans="1:10" x14ac:dyDescent="0.25">
      <c r="A6932" s="487">
        <v>95430</v>
      </c>
      <c r="B6932" s="6" t="s">
        <v>4312</v>
      </c>
      <c r="C6932" s="6" t="s">
        <v>3571</v>
      </c>
      <c r="D6932" s="6" t="s">
        <v>108</v>
      </c>
      <c r="E6932" s="487">
        <v>0.49</v>
      </c>
      <c r="F6932" s="487">
        <v>0.03</v>
      </c>
      <c r="G6932" s="487">
        <v>0.28000000000000003</v>
      </c>
      <c r="H6932" s="487">
        <v>0.18</v>
      </c>
      <c r="I6932" s="487">
        <v>0</v>
      </c>
      <c r="J6932" s="487">
        <v>0</v>
      </c>
    </row>
    <row r="6933" spans="1:10" x14ac:dyDescent="0.25">
      <c r="A6933" s="487">
        <v>95875</v>
      </c>
      <c r="B6933" s="6" t="s">
        <v>4313</v>
      </c>
      <c r="C6933" s="6" t="s">
        <v>4149</v>
      </c>
      <c r="D6933" s="6" t="s">
        <v>108</v>
      </c>
      <c r="E6933" s="487">
        <v>2.5499999999999998</v>
      </c>
      <c r="F6933" s="487">
        <v>0.25</v>
      </c>
      <c r="G6933" s="487">
        <v>1.25</v>
      </c>
      <c r="H6933" s="487">
        <v>1.05</v>
      </c>
      <c r="I6933" s="487">
        <v>0</v>
      </c>
      <c r="J6933" s="487">
        <v>0</v>
      </c>
    </row>
    <row r="6934" spans="1:10" x14ac:dyDescent="0.25">
      <c r="A6934" s="487">
        <v>95876</v>
      </c>
      <c r="B6934" s="6" t="s">
        <v>4314</v>
      </c>
      <c r="C6934" s="6" t="s">
        <v>4149</v>
      </c>
      <c r="D6934" s="6" t="s">
        <v>108</v>
      </c>
      <c r="E6934" s="487">
        <v>2.27</v>
      </c>
      <c r="F6934" s="487">
        <v>0.18</v>
      </c>
      <c r="G6934" s="487">
        <v>1.1100000000000001</v>
      </c>
      <c r="H6934" s="487">
        <v>0.98</v>
      </c>
      <c r="I6934" s="487">
        <v>0</v>
      </c>
      <c r="J6934" s="487">
        <v>0</v>
      </c>
    </row>
    <row r="6935" spans="1:10" x14ac:dyDescent="0.25">
      <c r="A6935" s="487">
        <v>95877</v>
      </c>
      <c r="B6935" s="6" t="s">
        <v>4315</v>
      </c>
      <c r="C6935" s="6" t="s">
        <v>4149</v>
      </c>
      <c r="D6935" s="6" t="s">
        <v>108</v>
      </c>
      <c r="E6935" s="487">
        <v>1.94</v>
      </c>
      <c r="F6935" s="487">
        <v>0.13</v>
      </c>
      <c r="G6935" s="487">
        <v>1.01</v>
      </c>
      <c r="H6935" s="487">
        <v>0.8</v>
      </c>
      <c r="I6935" s="487">
        <v>0</v>
      </c>
      <c r="J6935" s="487">
        <v>0</v>
      </c>
    </row>
    <row r="6936" spans="1:10" x14ac:dyDescent="0.25">
      <c r="A6936" s="487">
        <v>95878</v>
      </c>
      <c r="B6936" s="6" t="s">
        <v>4316</v>
      </c>
      <c r="C6936" s="6" t="s">
        <v>3571</v>
      </c>
      <c r="D6936" s="6" t="s">
        <v>108</v>
      </c>
      <c r="E6936" s="487">
        <v>1.72</v>
      </c>
      <c r="F6936" s="487">
        <v>0.17</v>
      </c>
      <c r="G6936" s="487">
        <v>0.85</v>
      </c>
      <c r="H6936" s="487">
        <v>0.7</v>
      </c>
      <c r="I6936" s="487">
        <v>0</v>
      </c>
      <c r="J6936" s="487">
        <v>0</v>
      </c>
    </row>
    <row r="6937" spans="1:10" x14ac:dyDescent="0.25">
      <c r="A6937" s="487">
        <v>95879</v>
      </c>
      <c r="B6937" s="6" t="s">
        <v>4317</v>
      </c>
      <c r="C6937" s="6" t="s">
        <v>3571</v>
      </c>
      <c r="D6937" s="6" t="s">
        <v>108</v>
      </c>
      <c r="E6937" s="487">
        <v>1.53</v>
      </c>
      <c r="F6937" s="487">
        <v>0.11</v>
      </c>
      <c r="G6937" s="487">
        <v>0.77</v>
      </c>
      <c r="H6937" s="487">
        <v>0.65</v>
      </c>
      <c r="I6937" s="487">
        <v>0</v>
      </c>
      <c r="J6937" s="487">
        <v>0</v>
      </c>
    </row>
    <row r="6938" spans="1:10" x14ac:dyDescent="0.25">
      <c r="A6938" s="487">
        <v>95880</v>
      </c>
      <c r="B6938" s="6" t="s">
        <v>4318</v>
      </c>
      <c r="C6938" s="6" t="s">
        <v>3571</v>
      </c>
      <c r="D6938" s="6" t="s">
        <v>108</v>
      </c>
      <c r="E6938" s="487">
        <v>1.3</v>
      </c>
      <c r="F6938" s="487">
        <v>0.08</v>
      </c>
      <c r="G6938" s="487">
        <v>0.7</v>
      </c>
      <c r="H6938" s="487">
        <v>0.52</v>
      </c>
      <c r="I6938" s="487">
        <v>0</v>
      </c>
      <c r="J6938" s="487">
        <v>0</v>
      </c>
    </row>
    <row r="6939" spans="1:10" x14ac:dyDescent="0.25">
      <c r="A6939" s="487">
        <v>97912</v>
      </c>
      <c r="B6939" s="6" t="s">
        <v>4319</v>
      </c>
      <c r="C6939" s="6" t="s">
        <v>4149</v>
      </c>
      <c r="D6939" s="6" t="s">
        <v>108</v>
      </c>
      <c r="E6939" s="487">
        <v>3.84</v>
      </c>
      <c r="F6939" s="487">
        <v>0.53</v>
      </c>
      <c r="G6939" s="487">
        <v>1.54</v>
      </c>
      <c r="H6939" s="487">
        <v>1.77</v>
      </c>
      <c r="I6939" s="487">
        <v>0</v>
      </c>
      <c r="J6939" s="487">
        <v>0</v>
      </c>
    </row>
    <row r="6940" spans="1:10" x14ac:dyDescent="0.25">
      <c r="A6940" s="487">
        <v>97913</v>
      </c>
      <c r="B6940" s="6" t="s">
        <v>4320</v>
      </c>
      <c r="C6940" s="6" t="s">
        <v>4149</v>
      </c>
      <c r="D6940" s="6" t="s">
        <v>108</v>
      </c>
      <c r="E6940" s="487">
        <v>3.32</v>
      </c>
      <c r="F6940" s="487">
        <v>0.46</v>
      </c>
      <c r="G6940" s="487">
        <v>1.32</v>
      </c>
      <c r="H6940" s="487">
        <v>1.54</v>
      </c>
      <c r="I6940" s="487">
        <v>0</v>
      </c>
      <c r="J6940" s="487">
        <v>0</v>
      </c>
    </row>
    <row r="6941" spans="1:10" x14ac:dyDescent="0.25">
      <c r="A6941" s="487">
        <v>97914</v>
      </c>
      <c r="B6941" s="6" t="s">
        <v>4321</v>
      </c>
      <c r="C6941" s="6" t="s">
        <v>4149</v>
      </c>
      <c r="D6941" s="6" t="s">
        <v>108</v>
      </c>
      <c r="E6941" s="487">
        <v>3.04</v>
      </c>
      <c r="F6941" s="487">
        <v>0.42</v>
      </c>
      <c r="G6941" s="487">
        <v>1.21</v>
      </c>
      <c r="H6941" s="487">
        <v>1.41</v>
      </c>
      <c r="I6941" s="487">
        <v>0</v>
      </c>
      <c r="J6941" s="487">
        <v>0</v>
      </c>
    </row>
    <row r="6942" spans="1:10" x14ac:dyDescent="0.25">
      <c r="A6942" s="487">
        <v>97915</v>
      </c>
      <c r="B6942" s="6" t="s">
        <v>4322</v>
      </c>
      <c r="C6942" s="6" t="s">
        <v>4149</v>
      </c>
      <c r="D6942" s="6" t="s">
        <v>108</v>
      </c>
      <c r="E6942" s="487">
        <v>1.22</v>
      </c>
      <c r="F6942" s="487">
        <v>0.17</v>
      </c>
      <c r="G6942" s="487">
        <v>0.49</v>
      </c>
      <c r="H6942" s="487">
        <v>0.56000000000000005</v>
      </c>
      <c r="I6942" s="487">
        <v>0</v>
      </c>
      <c r="J6942" s="487">
        <v>0</v>
      </c>
    </row>
    <row r="6943" spans="1:10" x14ac:dyDescent="0.25">
      <c r="A6943" s="487">
        <v>100937</v>
      </c>
      <c r="B6943" s="6" t="s">
        <v>4323</v>
      </c>
      <c r="C6943" s="6" t="s">
        <v>4149</v>
      </c>
      <c r="D6943" s="6" t="s">
        <v>108</v>
      </c>
      <c r="E6943" s="487">
        <v>9.15</v>
      </c>
      <c r="F6943" s="487">
        <v>1.26</v>
      </c>
      <c r="G6943" s="487">
        <v>3.68</v>
      </c>
      <c r="H6943" s="487">
        <v>4.21</v>
      </c>
      <c r="I6943" s="487">
        <v>0</v>
      </c>
      <c r="J6943" s="487">
        <v>0</v>
      </c>
    </row>
    <row r="6944" spans="1:10" x14ac:dyDescent="0.25">
      <c r="A6944" s="487">
        <v>100938</v>
      </c>
      <c r="B6944" s="6" t="s">
        <v>4324</v>
      </c>
      <c r="C6944" s="6" t="s">
        <v>4149</v>
      </c>
      <c r="D6944" s="6" t="s">
        <v>108</v>
      </c>
      <c r="E6944" s="487">
        <v>7.68</v>
      </c>
      <c r="F6944" s="487">
        <v>0.75</v>
      </c>
      <c r="G6944" s="487">
        <v>3.74</v>
      </c>
      <c r="H6944" s="487">
        <v>3.19</v>
      </c>
      <c r="I6944" s="487">
        <v>0</v>
      </c>
      <c r="J6944" s="487">
        <v>0</v>
      </c>
    </row>
    <row r="6945" spans="1:10" x14ac:dyDescent="0.25">
      <c r="A6945" s="487">
        <v>100939</v>
      </c>
      <c r="B6945" s="6" t="s">
        <v>4325</v>
      </c>
      <c r="C6945" s="6" t="s">
        <v>4149</v>
      </c>
      <c r="D6945" s="6" t="s">
        <v>108</v>
      </c>
      <c r="E6945" s="487">
        <v>6.9</v>
      </c>
      <c r="F6945" s="487">
        <v>0.54</v>
      </c>
      <c r="G6945" s="487">
        <v>3.3</v>
      </c>
      <c r="H6945" s="487">
        <v>3.06</v>
      </c>
      <c r="I6945" s="487">
        <v>0</v>
      </c>
      <c r="J6945" s="487">
        <v>0</v>
      </c>
    </row>
    <row r="6946" spans="1:10" x14ac:dyDescent="0.25">
      <c r="A6946" s="487">
        <v>100940</v>
      </c>
      <c r="B6946" s="6" t="s">
        <v>4326</v>
      </c>
      <c r="C6946" s="6" t="s">
        <v>4149</v>
      </c>
      <c r="D6946" s="6" t="s">
        <v>108</v>
      </c>
      <c r="E6946" s="487">
        <v>5.88</v>
      </c>
      <c r="F6946" s="487">
        <v>0.41</v>
      </c>
      <c r="G6946" s="487">
        <v>2.96</v>
      </c>
      <c r="H6946" s="487">
        <v>2.5099999999999998</v>
      </c>
      <c r="I6946" s="487">
        <v>0</v>
      </c>
      <c r="J6946" s="487">
        <v>0</v>
      </c>
    </row>
    <row r="6947" spans="1:10" x14ac:dyDescent="0.25">
      <c r="A6947" s="487">
        <v>100941</v>
      </c>
      <c r="B6947" s="6" t="s">
        <v>4327</v>
      </c>
      <c r="C6947" s="6" t="s">
        <v>3571</v>
      </c>
      <c r="D6947" s="6" t="s">
        <v>108</v>
      </c>
      <c r="E6947" s="487">
        <v>6.09</v>
      </c>
      <c r="F6947" s="487">
        <v>0.84</v>
      </c>
      <c r="G6947" s="487">
        <v>2.44</v>
      </c>
      <c r="H6947" s="487">
        <v>2.81</v>
      </c>
      <c r="I6947" s="487">
        <v>0</v>
      </c>
      <c r="J6947" s="487">
        <v>0</v>
      </c>
    </row>
    <row r="6948" spans="1:10" x14ac:dyDescent="0.25">
      <c r="A6948" s="487">
        <v>100942</v>
      </c>
      <c r="B6948" s="6" t="s">
        <v>4328</v>
      </c>
      <c r="C6948" s="6" t="s">
        <v>3571</v>
      </c>
      <c r="D6948" s="6" t="s">
        <v>108</v>
      </c>
      <c r="E6948" s="487">
        <v>5.13</v>
      </c>
      <c r="F6948" s="487">
        <v>0.51</v>
      </c>
      <c r="G6948" s="487">
        <v>2.5</v>
      </c>
      <c r="H6948" s="487">
        <v>2.12</v>
      </c>
      <c r="I6948" s="487">
        <v>0</v>
      </c>
      <c r="J6948" s="487">
        <v>0</v>
      </c>
    </row>
    <row r="6949" spans="1:10" x14ac:dyDescent="0.25">
      <c r="A6949" s="487">
        <v>100943</v>
      </c>
      <c r="B6949" s="6" t="s">
        <v>4329</v>
      </c>
      <c r="C6949" s="6" t="s">
        <v>3571</v>
      </c>
      <c r="D6949" s="6" t="s">
        <v>108</v>
      </c>
      <c r="E6949" s="487">
        <v>4.58</v>
      </c>
      <c r="F6949" s="487">
        <v>0.36</v>
      </c>
      <c r="G6949" s="487">
        <v>2.21</v>
      </c>
      <c r="H6949" s="487">
        <v>2.0099999999999998</v>
      </c>
      <c r="I6949" s="487">
        <v>0</v>
      </c>
      <c r="J6949" s="487">
        <v>0</v>
      </c>
    </row>
    <row r="6950" spans="1:10" x14ac:dyDescent="0.25">
      <c r="A6950" s="487">
        <v>100944</v>
      </c>
      <c r="B6950" s="6" t="s">
        <v>4330</v>
      </c>
      <c r="C6950" s="6" t="s">
        <v>3571</v>
      </c>
      <c r="D6950" s="6" t="s">
        <v>108</v>
      </c>
      <c r="E6950" s="487">
        <v>3.93</v>
      </c>
      <c r="F6950" s="487">
        <v>0.27</v>
      </c>
      <c r="G6950" s="487">
        <v>2.0099999999999998</v>
      </c>
      <c r="H6950" s="487">
        <v>1.65</v>
      </c>
      <c r="I6950" s="487">
        <v>0</v>
      </c>
      <c r="J6950" s="487">
        <v>0</v>
      </c>
    </row>
    <row r="6951" spans="1:10" x14ac:dyDescent="0.25">
      <c r="A6951" s="487">
        <v>100945</v>
      </c>
      <c r="B6951" s="6" t="s">
        <v>4331</v>
      </c>
      <c r="C6951" s="6" t="s">
        <v>3571</v>
      </c>
      <c r="D6951" s="6" t="s">
        <v>108</v>
      </c>
      <c r="E6951" s="487">
        <v>2.87</v>
      </c>
      <c r="F6951" s="487">
        <v>0.34</v>
      </c>
      <c r="G6951" s="487">
        <v>1.46</v>
      </c>
      <c r="H6951" s="487">
        <v>1.07</v>
      </c>
      <c r="I6951" s="487">
        <v>0</v>
      </c>
      <c r="J6951" s="487">
        <v>0</v>
      </c>
    </row>
    <row r="6952" spans="1:10" x14ac:dyDescent="0.25">
      <c r="A6952" s="487">
        <v>100946</v>
      </c>
      <c r="B6952" s="6" t="s">
        <v>4332</v>
      </c>
      <c r="C6952" s="6" t="s">
        <v>3571</v>
      </c>
      <c r="D6952" s="6" t="s">
        <v>108</v>
      </c>
      <c r="E6952" s="487">
        <v>2.48</v>
      </c>
      <c r="F6952" s="487">
        <v>0.28999999999999998</v>
      </c>
      <c r="G6952" s="487">
        <v>1.27</v>
      </c>
      <c r="H6952" s="487">
        <v>0.92</v>
      </c>
      <c r="I6952" s="487">
        <v>0</v>
      </c>
      <c r="J6952" s="487">
        <v>0</v>
      </c>
    </row>
    <row r="6953" spans="1:10" x14ac:dyDescent="0.25">
      <c r="A6953" s="487">
        <v>100947</v>
      </c>
      <c r="B6953" s="6" t="s">
        <v>4333</v>
      </c>
      <c r="C6953" s="6" t="s">
        <v>3571</v>
      </c>
      <c r="D6953" s="6" t="s">
        <v>108</v>
      </c>
      <c r="E6953" s="487">
        <v>2.2799999999999998</v>
      </c>
      <c r="F6953" s="487">
        <v>0.27</v>
      </c>
      <c r="G6953" s="487">
        <v>1.1599999999999999</v>
      </c>
      <c r="H6953" s="487">
        <v>0.85</v>
      </c>
      <c r="I6953" s="487">
        <v>0</v>
      </c>
      <c r="J6953" s="487">
        <v>0</v>
      </c>
    </row>
    <row r="6954" spans="1:10" x14ac:dyDescent="0.25">
      <c r="A6954" s="487">
        <v>100948</v>
      </c>
      <c r="B6954" s="6" t="s">
        <v>4334</v>
      </c>
      <c r="C6954" s="6" t="s">
        <v>3571</v>
      </c>
      <c r="D6954" s="6" t="s">
        <v>108</v>
      </c>
      <c r="E6954" s="487">
        <v>0.9</v>
      </c>
      <c r="F6954" s="487">
        <v>0.1</v>
      </c>
      <c r="G6954" s="487">
        <v>0.49</v>
      </c>
      <c r="H6954" s="487">
        <v>0.31</v>
      </c>
      <c r="I6954" s="487">
        <v>0</v>
      </c>
      <c r="J6954" s="487">
        <v>0</v>
      </c>
    </row>
    <row r="6955" spans="1:10" x14ac:dyDescent="0.25">
      <c r="A6955" s="487">
        <v>100949</v>
      </c>
      <c r="B6955" s="6" t="s">
        <v>4335</v>
      </c>
      <c r="C6955" s="6" t="s">
        <v>3571</v>
      </c>
      <c r="D6955" s="6" t="s">
        <v>108</v>
      </c>
      <c r="E6955" s="487">
        <v>6.84</v>
      </c>
      <c r="F6955" s="487">
        <v>0.81</v>
      </c>
      <c r="G6955" s="487">
        <v>3.44</v>
      </c>
      <c r="H6955" s="487">
        <v>2.59</v>
      </c>
      <c r="I6955" s="487">
        <v>0</v>
      </c>
      <c r="J6955" s="487">
        <v>0</v>
      </c>
    </row>
    <row r="6956" spans="1:10" x14ac:dyDescent="0.25">
      <c r="A6956" s="487">
        <v>100950</v>
      </c>
      <c r="B6956" s="6" t="s">
        <v>4336</v>
      </c>
      <c r="C6956" s="6" t="s">
        <v>3571</v>
      </c>
      <c r="D6956" s="6" t="s">
        <v>108</v>
      </c>
      <c r="E6956" s="487">
        <v>3.64</v>
      </c>
      <c r="F6956" s="487">
        <v>0.41</v>
      </c>
      <c r="G6956" s="487">
        <v>1.97</v>
      </c>
      <c r="H6956" s="487">
        <v>1.26</v>
      </c>
      <c r="I6956" s="487">
        <v>0</v>
      </c>
      <c r="J6956" s="487">
        <v>0</v>
      </c>
    </row>
    <row r="6957" spans="1:10" x14ac:dyDescent="0.25">
      <c r="A6957" s="487">
        <v>100951</v>
      </c>
      <c r="B6957" s="6" t="s">
        <v>4337</v>
      </c>
      <c r="C6957" s="6" t="s">
        <v>3571</v>
      </c>
      <c r="D6957" s="6" t="s">
        <v>108</v>
      </c>
      <c r="E6957" s="487">
        <v>3.14</v>
      </c>
      <c r="F6957" s="487">
        <v>0.35</v>
      </c>
      <c r="G6957" s="487">
        <v>1.7</v>
      </c>
      <c r="H6957" s="487">
        <v>1.0900000000000001</v>
      </c>
      <c r="I6957" s="487">
        <v>0</v>
      </c>
      <c r="J6957" s="487">
        <v>0</v>
      </c>
    </row>
    <row r="6958" spans="1:10" x14ac:dyDescent="0.25">
      <c r="A6958" s="487">
        <v>100952</v>
      </c>
      <c r="B6958" s="6" t="s">
        <v>4338</v>
      </c>
      <c r="C6958" s="6" t="s">
        <v>3571</v>
      </c>
      <c r="D6958" s="6" t="s">
        <v>108</v>
      </c>
      <c r="E6958" s="487">
        <v>2.9</v>
      </c>
      <c r="F6958" s="487">
        <v>0.32</v>
      </c>
      <c r="G6958" s="487">
        <v>1.58</v>
      </c>
      <c r="H6958" s="487">
        <v>1</v>
      </c>
      <c r="I6958" s="487">
        <v>0</v>
      </c>
      <c r="J6958" s="487">
        <v>0</v>
      </c>
    </row>
    <row r="6959" spans="1:10" x14ac:dyDescent="0.25">
      <c r="A6959" s="487">
        <v>100953</v>
      </c>
      <c r="B6959" s="6" t="s">
        <v>4339</v>
      </c>
      <c r="C6959" s="6" t="s">
        <v>3571</v>
      </c>
      <c r="D6959" s="6" t="s">
        <v>108</v>
      </c>
      <c r="E6959" s="487">
        <v>1.1399999999999999</v>
      </c>
      <c r="F6959" s="487">
        <v>0.13</v>
      </c>
      <c r="G6959" s="487">
        <v>0.64</v>
      </c>
      <c r="H6959" s="487">
        <v>0.37</v>
      </c>
      <c r="I6959" s="487">
        <v>0</v>
      </c>
      <c r="J6959" s="487">
        <v>0</v>
      </c>
    </row>
    <row r="6960" spans="1:10" x14ac:dyDescent="0.25">
      <c r="A6960" s="487">
        <v>100954</v>
      </c>
      <c r="B6960" s="6" t="s">
        <v>4340</v>
      </c>
      <c r="C6960" s="6" t="s">
        <v>3571</v>
      </c>
      <c r="D6960" s="6" t="s">
        <v>108</v>
      </c>
      <c r="E6960" s="487">
        <v>8.66</v>
      </c>
      <c r="F6960" s="487">
        <v>0.99</v>
      </c>
      <c r="G6960" s="487">
        <v>4.62</v>
      </c>
      <c r="H6960" s="487">
        <v>3.05</v>
      </c>
      <c r="I6960" s="487">
        <v>0</v>
      </c>
      <c r="J6960" s="487">
        <v>0</v>
      </c>
    </row>
    <row r="6961" spans="1:10" x14ac:dyDescent="0.25">
      <c r="A6961" s="487">
        <v>100955</v>
      </c>
      <c r="B6961" s="6" t="s">
        <v>4341</v>
      </c>
      <c r="C6961" s="6" t="s">
        <v>4149</v>
      </c>
      <c r="D6961" s="6" t="s">
        <v>437</v>
      </c>
      <c r="E6961" s="487">
        <v>4.95</v>
      </c>
      <c r="F6961" s="487">
        <v>0.51</v>
      </c>
      <c r="G6961" s="487">
        <v>2.92</v>
      </c>
      <c r="H6961" s="487">
        <v>1.52</v>
      </c>
      <c r="I6961" s="487">
        <v>0</v>
      </c>
      <c r="J6961" s="487">
        <v>0</v>
      </c>
    </row>
    <row r="6962" spans="1:10" x14ac:dyDescent="0.25">
      <c r="A6962" s="487">
        <v>100956</v>
      </c>
      <c r="B6962" s="6" t="s">
        <v>4342</v>
      </c>
      <c r="C6962" s="6" t="s">
        <v>4149</v>
      </c>
      <c r="D6962" s="6" t="s">
        <v>437</v>
      </c>
      <c r="E6962" s="487">
        <v>4.3</v>
      </c>
      <c r="F6962" s="487">
        <v>0.44</v>
      </c>
      <c r="G6962" s="487">
        <v>2.5299999999999998</v>
      </c>
      <c r="H6962" s="487">
        <v>1.33</v>
      </c>
      <c r="I6962" s="487">
        <v>0</v>
      </c>
      <c r="J6962" s="487">
        <v>0</v>
      </c>
    </row>
    <row r="6963" spans="1:10" x14ac:dyDescent="0.25">
      <c r="A6963" s="487">
        <v>100957</v>
      </c>
      <c r="B6963" s="6" t="s">
        <v>4343</v>
      </c>
      <c r="C6963" s="6" t="s">
        <v>4149</v>
      </c>
      <c r="D6963" s="6" t="s">
        <v>437</v>
      </c>
      <c r="E6963" s="487">
        <v>3.93</v>
      </c>
      <c r="F6963" s="487">
        <v>0.41</v>
      </c>
      <c r="G6963" s="487">
        <v>2.3199999999999998</v>
      </c>
      <c r="H6963" s="487">
        <v>1.2</v>
      </c>
      <c r="I6963" s="487">
        <v>0</v>
      </c>
      <c r="J6963" s="487">
        <v>0</v>
      </c>
    </row>
    <row r="6964" spans="1:10" x14ac:dyDescent="0.25">
      <c r="A6964" s="487">
        <v>100958</v>
      </c>
      <c r="B6964" s="6" t="s">
        <v>4344</v>
      </c>
      <c r="C6964" s="6" t="s">
        <v>4149</v>
      </c>
      <c r="D6964" s="6" t="s">
        <v>437</v>
      </c>
      <c r="E6964" s="487">
        <v>1.58</v>
      </c>
      <c r="F6964" s="487">
        <v>0.16</v>
      </c>
      <c r="G6964" s="487">
        <v>0.96</v>
      </c>
      <c r="H6964" s="487">
        <v>0.46</v>
      </c>
      <c r="I6964" s="487">
        <v>0</v>
      </c>
      <c r="J6964" s="487">
        <v>0</v>
      </c>
    </row>
    <row r="6965" spans="1:10" x14ac:dyDescent="0.25">
      <c r="A6965" s="487">
        <v>100959</v>
      </c>
      <c r="B6965" s="6" t="s">
        <v>4345</v>
      </c>
      <c r="C6965" s="6" t="s">
        <v>4149</v>
      </c>
      <c r="D6965" s="6" t="s">
        <v>437</v>
      </c>
      <c r="E6965" s="487">
        <v>11.82</v>
      </c>
      <c r="F6965" s="487">
        <v>1.21</v>
      </c>
      <c r="G6965" s="487">
        <v>6.95</v>
      </c>
      <c r="H6965" s="487">
        <v>3.66</v>
      </c>
      <c r="I6965" s="487">
        <v>0</v>
      </c>
      <c r="J6965" s="487">
        <v>0</v>
      </c>
    </row>
    <row r="6966" spans="1:10" x14ac:dyDescent="0.25">
      <c r="A6966" s="487">
        <v>100960</v>
      </c>
      <c r="B6966" s="6" t="s">
        <v>4346</v>
      </c>
      <c r="C6966" s="6" t="s">
        <v>4149</v>
      </c>
      <c r="D6966" s="6" t="s">
        <v>437</v>
      </c>
      <c r="E6966" s="487">
        <v>3.7</v>
      </c>
      <c r="F6966" s="487">
        <v>0.3</v>
      </c>
      <c r="G6966" s="487">
        <v>2.14</v>
      </c>
      <c r="H6966" s="487">
        <v>1.26</v>
      </c>
      <c r="I6966" s="487">
        <v>0</v>
      </c>
      <c r="J6966" s="487">
        <v>0</v>
      </c>
    </row>
    <row r="6967" spans="1:10" x14ac:dyDescent="0.25">
      <c r="A6967" s="487">
        <v>100961</v>
      </c>
      <c r="B6967" s="6" t="s">
        <v>4347</v>
      </c>
      <c r="C6967" s="6" t="s">
        <v>4149</v>
      </c>
      <c r="D6967" s="6" t="s">
        <v>437</v>
      </c>
      <c r="E6967" s="487">
        <v>3.21</v>
      </c>
      <c r="F6967" s="487">
        <v>0.25</v>
      </c>
      <c r="G6967" s="487">
        <v>1.85</v>
      </c>
      <c r="H6967" s="487">
        <v>1.1100000000000001</v>
      </c>
      <c r="I6967" s="487">
        <v>0</v>
      </c>
      <c r="J6967" s="487">
        <v>0</v>
      </c>
    </row>
    <row r="6968" spans="1:10" x14ac:dyDescent="0.25">
      <c r="A6968" s="487">
        <v>100962</v>
      </c>
      <c r="B6968" s="6" t="s">
        <v>4348</v>
      </c>
      <c r="C6968" s="6" t="s">
        <v>4149</v>
      </c>
      <c r="D6968" s="6" t="s">
        <v>437</v>
      </c>
      <c r="E6968" s="487">
        <v>2.93</v>
      </c>
      <c r="F6968" s="487">
        <v>0.24</v>
      </c>
      <c r="G6968" s="487">
        <v>1.69</v>
      </c>
      <c r="H6968" s="487">
        <v>1</v>
      </c>
      <c r="I6968" s="487">
        <v>0</v>
      </c>
      <c r="J6968" s="487">
        <v>0</v>
      </c>
    </row>
    <row r="6969" spans="1:10" x14ac:dyDescent="0.25">
      <c r="A6969" s="487">
        <v>100963</v>
      </c>
      <c r="B6969" s="6" t="s">
        <v>4349</v>
      </c>
      <c r="C6969" s="6" t="s">
        <v>4149</v>
      </c>
      <c r="D6969" s="6" t="s">
        <v>437</v>
      </c>
      <c r="E6969" s="487">
        <v>1.1599999999999999</v>
      </c>
      <c r="F6969" s="487">
        <v>0.08</v>
      </c>
      <c r="G6969" s="487">
        <v>0.71</v>
      </c>
      <c r="H6969" s="487">
        <v>0.37</v>
      </c>
      <c r="I6969" s="487">
        <v>0</v>
      </c>
      <c r="J6969" s="487">
        <v>0</v>
      </c>
    </row>
    <row r="6970" spans="1:10" x14ac:dyDescent="0.25">
      <c r="A6970" s="487">
        <v>100964</v>
      </c>
      <c r="B6970" s="6" t="s">
        <v>4350</v>
      </c>
      <c r="C6970" s="6" t="s">
        <v>4149</v>
      </c>
      <c r="D6970" s="6" t="s">
        <v>437</v>
      </c>
      <c r="E6970" s="487">
        <v>8.9</v>
      </c>
      <c r="F6970" s="487">
        <v>0.72</v>
      </c>
      <c r="G6970" s="487">
        <v>5.07</v>
      </c>
      <c r="H6970" s="487">
        <v>3.11</v>
      </c>
      <c r="I6970" s="487">
        <v>0</v>
      </c>
      <c r="J6970" s="487">
        <v>0</v>
      </c>
    </row>
    <row r="6971" spans="1:10" x14ac:dyDescent="0.25">
      <c r="A6971" s="487">
        <v>100973</v>
      </c>
      <c r="B6971" s="6" t="s">
        <v>4351</v>
      </c>
      <c r="C6971" s="6" t="s">
        <v>62</v>
      </c>
      <c r="D6971" s="6" t="s">
        <v>108</v>
      </c>
      <c r="E6971" s="487">
        <v>9.17</v>
      </c>
      <c r="F6971" s="487">
        <v>1.66</v>
      </c>
      <c r="G6971" s="487">
        <v>2.84</v>
      </c>
      <c r="H6971" s="487">
        <v>4.67</v>
      </c>
      <c r="I6971" s="487">
        <v>0</v>
      </c>
      <c r="J6971" s="487">
        <v>0</v>
      </c>
    </row>
    <row r="6972" spans="1:10" x14ac:dyDescent="0.25">
      <c r="A6972" s="487">
        <v>100974</v>
      </c>
      <c r="B6972" s="6" t="s">
        <v>4352</v>
      </c>
      <c r="C6972" s="6" t="s">
        <v>62</v>
      </c>
      <c r="D6972" s="6" t="s">
        <v>108</v>
      </c>
      <c r="E6972" s="487">
        <v>8.8699999999999992</v>
      </c>
      <c r="F6972" s="487">
        <v>1.24</v>
      </c>
      <c r="G6972" s="487">
        <v>3.42</v>
      </c>
      <c r="H6972" s="487">
        <v>4.21</v>
      </c>
      <c r="I6972" s="487">
        <v>0</v>
      </c>
      <c r="J6972" s="487">
        <v>0</v>
      </c>
    </row>
    <row r="6973" spans="1:10" x14ac:dyDescent="0.25">
      <c r="A6973" s="487">
        <v>100975</v>
      </c>
      <c r="B6973" s="6" t="s">
        <v>4353</v>
      </c>
      <c r="C6973" s="6" t="s">
        <v>62</v>
      </c>
      <c r="D6973" s="6" t="s">
        <v>108</v>
      </c>
      <c r="E6973" s="487">
        <v>9.08</v>
      </c>
      <c r="F6973" s="487">
        <v>1.06</v>
      </c>
      <c r="G6973" s="487">
        <v>3.55</v>
      </c>
      <c r="H6973" s="487">
        <v>4.47</v>
      </c>
      <c r="I6973" s="487">
        <v>0</v>
      </c>
      <c r="J6973" s="487">
        <v>0</v>
      </c>
    </row>
    <row r="6974" spans="1:10" x14ac:dyDescent="0.25">
      <c r="A6974" s="487">
        <v>100965</v>
      </c>
      <c r="B6974" s="6" t="s">
        <v>4354</v>
      </c>
      <c r="C6974" s="6" t="s">
        <v>3571</v>
      </c>
      <c r="D6974" s="6" t="s">
        <v>437</v>
      </c>
      <c r="E6974" s="487">
        <v>1.83</v>
      </c>
      <c r="F6974" s="487">
        <v>0.11</v>
      </c>
      <c r="G6974" s="487">
        <v>1.1299999999999999</v>
      </c>
      <c r="H6974" s="487">
        <v>0.59</v>
      </c>
      <c r="I6974" s="487">
        <v>0</v>
      </c>
      <c r="J6974" s="487">
        <v>0</v>
      </c>
    </row>
    <row r="6975" spans="1:10" x14ac:dyDescent="0.25">
      <c r="A6975" s="487">
        <v>100966</v>
      </c>
      <c r="B6975" s="6" t="s">
        <v>4355</v>
      </c>
      <c r="C6975" s="6" t="s">
        <v>3571</v>
      </c>
      <c r="D6975" s="6" t="s">
        <v>437</v>
      </c>
      <c r="E6975" s="487">
        <v>1.57</v>
      </c>
      <c r="F6975" s="487">
        <v>0.1</v>
      </c>
      <c r="G6975" s="487">
        <v>0.97</v>
      </c>
      <c r="H6975" s="487">
        <v>0.5</v>
      </c>
      <c r="I6975" s="487">
        <v>0</v>
      </c>
      <c r="J6975" s="487">
        <v>0</v>
      </c>
    </row>
    <row r="6976" spans="1:10" x14ac:dyDescent="0.25">
      <c r="A6976" s="487">
        <v>100969</v>
      </c>
      <c r="B6976" s="6" t="s">
        <v>4356</v>
      </c>
      <c r="C6976" s="6" t="s">
        <v>3571</v>
      </c>
      <c r="D6976" s="6" t="s">
        <v>437</v>
      </c>
      <c r="E6976" s="487">
        <v>2.38</v>
      </c>
      <c r="F6976" s="487">
        <v>0.18</v>
      </c>
      <c r="G6976" s="487">
        <v>1.55</v>
      </c>
      <c r="H6976" s="487">
        <v>0.65</v>
      </c>
      <c r="I6976" s="487">
        <v>0</v>
      </c>
      <c r="J6976" s="487">
        <v>0</v>
      </c>
    </row>
    <row r="6977" spans="1:10" x14ac:dyDescent="0.25">
      <c r="A6977" s="487">
        <v>100970</v>
      </c>
      <c r="B6977" s="6" t="s">
        <v>4357</v>
      </c>
      <c r="C6977" s="6" t="s">
        <v>3571</v>
      </c>
      <c r="D6977" s="6" t="s">
        <v>437</v>
      </c>
      <c r="E6977" s="487">
        <v>2.02</v>
      </c>
      <c r="F6977" s="487">
        <v>0.15</v>
      </c>
      <c r="G6977" s="487">
        <v>1.32</v>
      </c>
      <c r="H6977" s="487">
        <v>0.55000000000000004</v>
      </c>
      <c r="I6977" s="487">
        <v>0</v>
      </c>
      <c r="J6977" s="487">
        <v>0</v>
      </c>
    </row>
    <row r="6978" spans="1:10" x14ac:dyDescent="0.25">
      <c r="A6978" s="487">
        <v>102330</v>
      </c>
      <c r="B6978" s="6" t="s">
        <v>4358</v>
      </c>
      <c r="C6978" s="6" t="s">
        <v>3571</v>
      </c>
      <c r="D6978" s="6" t="s">
        <v>437</v>
      </c>
      <c r="E6978" s="487">
        <v>1.46</v>
      </c>
      <c r="F6978" s="487">
        <v>0.1</v>
      </c>
      <c r="G6978" s="487">
        <v>0.9</v>
      </c>
      <c r="H6978" s="487">
        <v>0.46</v>
      </c>
      <c r="I6978" s="487">
        <v>0</v>
      </c>
      <c r="J6978" s="487">
        <v>0</v>
      </c>
    </row>
    <row r="6979" spans="1:10" x14ac:dyDescent="0.25">
      <c r="A6979" s="487">
        <v>102331</v>
      </c>
      <c r="B6979" s="6" t="s">
        <v>4359</v>
      </c>
      <c r="C6979" s="6" t="s">
        <v>3571</v>
      </c>
      <c r="D6979" s="6" t="s">
        <v>437</v>
      </c>
      <c r="E6979" s="487">
        <v>0.56999999999999995</v>
      </c>
      <c r="F6979" s="487">
        <v>0.03</v>
      </c>
      <c r="G6979" s="487">
        <v>0.38</v>
      </c>
      <c r="H6979" s="487">
        <v>0.16</v>
      </c>
      <c r="I6979" s="487">
        <v>0</v>
      </c>
      <c r="J6979" s="487">
        <v>0</v>
      </c>
    </row>
    <row r="6980" spans="1:10" x14ac:dyDescent="0.25">
      <c r="A6980" s="487">
        <v>102332</v>
      </c>
      <c r="B6980" s="6" t="s">
        <v>4360</v>
      </c>
      <c r="C6980" s="6" t="s">
        <v>3571</v>
      </c>
      <c r="D6980" s="6" t="s">
        <v>437</v>
      </c>
      <c r="E6980" s="487">
        <v>1.89</v>
      </c>
      <c r="F6980" s="487">
        <v>0.14000000000000001</v>
      </c>
      <c r="G6980" s="487">
        <v>1.24</v>
      </c>
      <c r="H6980" s="487">
        <v>0.51</v>
      </c>
      <c r="I6980" s="487">
        <v>0</v>
      </c>
      <c r="J6980" s="487">
        <v>0</v>
      </c>
    </row>
    <row r="6981" spans="1:10" x14ac:dyDescent="0.25">
      <c r="A6981" s="487">
        <v>102333</v>
      </c>
      <c r="B6981" s="6" t="s">
        <v>4361</v>
      </c>
      <c r="C6981" s="6" t="s">
        <v>3571</v>
      </c>
      <c r="D6981" s="6" t="s">
        <v>437</v>
      </c>
      <c r="E6981" s="487">
        <v>0.75</v>
      </c>
      <c r="F6981" s="487">
        <v>0.05</v>
      </c>
      <c r="G6981" s="487">
        <v>0.52</v>
      </c>
      <c r="H6981" s="487">
        <v>0.18</v>
      </c>
      <c r="I6981" s="487">
        <v>0</v>
      </c>
      <c r="J6981" s="487">
        <v>0</v>
      </c>
    </row>
    <row r="6982" spans="1:10" x14ac:dyDescent="0.25">
      <c r="A6982" s="487">
        <v>101019</v>
      </c>
      <c r="B6982" s="6" t="s">
        <v>4362</v>
      </c>
      <c r="C6982" s="6" t="s">
        <v>53</v>
      </c>
      <c r="D6982" s="6" t="s">
        <v>108</v>
      </c>
      <c r="E6982" s="487">
        <v>584.46</v>
      </c>
      <c r="F6982" s="487">
        <v>172.49</v>
      </c>
      <c r="G6982" s="487">
        <v>251.1</v>
      </c>
      <c r="H6982" s="487">
        <v>160.87</v>
      </c>
      <c r="I6982" s="487">
        <v>0</v>
      </c>
      <c r="J6982" s="487">
        <v>0</v>
      </c>
    </row>
    <row r="6983" spans="1:10" x14ac:dyDescent="0.25">
      <c r="A6983" s="487">
        <v>101479</v>
      </c>
      <c r="B6983" s="6" t="s">
        <v>4363</v>
      </c>
      <c r="C6983" s="6" t="s">
        <v>53</v>
      </c>
      <c r="D6983" s="6" t="s">
        <v>108</v>
      </c>
      <c r="E6983" s="487">
        <v>170.29</v>
      </c>
      <c r="F6983" s="487">
        <v>50.27</v>
      </c>
      <c r="G6983" s="487">
        <v>73.16</v>
      </c>
      <c r="H6983" s="487">
        <v>46.86</v>
      </c>
      <c r="I6983" s="487">
        <v>0</v>
      </c>
      <c r="J6983" s="487">
        <v>0</v>
      </c>
    </row>
    <row r="6984" spans="1:10" x14ac:dyDescent="0.25">
      <c r="A6984" s="487">
        <v>102568</v>
      </c>
      <c r="B6984" s="6" t="s">
        <v>4364</v>
      </c>
      <c r="C6984" s="6" t="s">
        <v>53</v>
      </c>
      <c r="D6984" s="6" t="s">
        <v>108</v>
      </c>
      <c r="E6984" s="487">
        <v>290.08999999999997</v>
      </c>
      <c r="F6984" s="487">
        <v>85.63</v>
      </c>
      <c r="G6984" s="487">
        <v>124.63</v>
      </c>
      <c r="H6984" s="487">
        <v>79.83</v>
      </c>
      <c r="I6984" s="487">
        <v>0</v>
      </c>
      <c r="J6984" s="487">
        <v>0</v>
      </c>
    </row>
    <row r="6985" spans="1:10" x14ac:dyDescent="0.25">
      <c r="A6985" s="487">
        <v>100976</v>
      </c>
      <c r="B6985" s="6" t="s">
        <v>4365</v>
      </c>
      <c r="C6985" s="6" t="s">
        <v>62</v>
      </c>
      <c r="D6985" s="6" t="s">
        <v>108</v>
      </c>
      <c r="E6985" s="487">
        <v>8.9</v>
      </c>
      <c r="F6985" s="487">
        <v>0.97</v>
      </c>
      <c r="G6985" s="487">
        <v>3.66</v>
      </c>
      <c r="H6985" s="487">
        <v>4.2699999999999996</v>
      </c>
      <c r="I6985" s="487">
        <v>0</v>
      </c>
      <c r="J6985" s="487">
        <v>0</v>
      </c>
    </row>
    <row r="6986" spans="1:10" x14ac:dyDescent="0.25">
      <c r="A6986" s="487">
        <v>100977</v>
      </c>
      <c r="B6986" s="6" t="s">
        <v>4366</v>
      </c>
      <c r="C6986" s="6" t="s">
        <v>62</v>
      </c>
      <c r="D6986" s="6" t="s">
        <v>108</v>
      </c>
      <c r="E6986" s="487">
        <v>8.07</v>
      </c>
      <c r="F6986" s="487">
        <v>1.43</v>
      </c>
      <c r="G6986" s="487">
        <v>2.4500000000000002</v>
      </c>
      <c r="H6986" s="487">
        <v>4.1900000000000004</v>
      </c>
      <c r="I6986" s="487">
        <v>0</v>
      </c>
      <c r="J6986" s="487">
        <v>0</v>
      </c>
    </row>
    <row r="6987" spans="1:10" x14ac:dyDescent="0.25">
      <c r="A6987" s="487">
        <v>100978</v>
      </c>
      <c r="B6987" s="6" t="s">
        <v>4367</v>
      </c>
      <c r="C6987" s="6" t="s">
        <v>62</v>
      </c>
      <c r="D6987" s="6" t="s">
        <v>108</v>
      </c>
      <c r="E6987" s="487">
        <v>7.28</v>
      </c>
      <c r="F6987" s="487">
        <v>1</v>
      </c>
      <c r="G6987" s="487">
        <v>2.76</v>
      </c>
      <c r="H6987" s="487">
        <v>3.52</v>
      </c>
      <c r="I6987" s="487">
        <v>0</v>
      </c>
      <c r="J6987" s="487">
        <v>0</v>
      </c>
    </row>
    <row r="6988" spans="1:10" x14ac:dyDescent="0.25">
      <c r="A6988" s="487">
        <v>100979</v>
      </c>
      <c r="B6988" s="6" t="s">
        <v>4368</v>
      </c>
      <c r="C6988" s="6" t="s">
        <v>62</v>
      </c>
      <c r="D6988" s="6" t="s">
        <v>108</v>
      </c>
      <c r="E6988" s="487">
        <v>7.09</v>
      </c>
      <c r="F6988" s="487">
        <v>0.8</v>
      </c>
      <c r="G6988" s="487">
        <v>2.76</v>
      </c>
      <c r="H6988" s="487">
        <v>3.53</v>
      </c>
      <c r="I6988" s="487">
        <v>0</v>
      </c>
      <c r="J6988" s="487">
        <v>0</v>
      </c>
    </row>
    <row r="6989" spans="1:10" x14ac:dyDescent="0.25">
      <c r="A6989" s="487">
        <v>100980</v>
      </c>
      <c r="B6989" s="6" t="s">
        <v>4369</v>
      </c>
      <c r="C6989" s="6" t="s">
        <v>62</v>
      </c>
      <c r="D6989" s="6" t="s">
        <v>108</v>
      </c>
      <c r="E6989" s="487">
        <v>6.71</v>
      </c>
      <c r="F6989" s="487">
        <v>0.71</v>
      </c>
      <c r="G6989" s="487">
        <v>2.75</v>
      </c>
      <c r="H6989" s="487">
        <v>3.25</v>
      </c>
      <c r="I6989" s="487">
        <v>0</v>
      </c>
      <c r="J6989" s="487">
        <v>0</v>
      </c>
    </row>
    <row r="6990" spans="1:10" x14ac:dyDescent="0.25">
      <c r="A6990" s="487">
        <v>100981</v>
      </c>
      <c r="B6990" s="6" t="s">
        <v>4370</v>
      </c>
      <c r="C6990" s="6" t="s">
        <v>62</v>
      </c>
      <c r="D6990" s="6" t="s">
        <v>108</v>
      </c>
      <c r="E6990" s="487">
        <v>9.83</v>
      </c>
      <c r="F6990" s="487">
        <v>1.73</v>
      </c>
      <c r="G6990" s="487">
        <v>2.98</v>
      </c>
      <c r="H6990" s="487">
        <v>5.12</v>
      </c>
      <c r="I6990" s="487">
        <v>0</v>
      </c>
      <c r="J6990" s="487">
        <v>0</v>
      </c>
    </row>
    <row r="6991" spans="1:10" x14ac:dyDescent="0.25">
      <c r="A6991" s="487">
        <v>100982</v>
      </c>
      <c r="B6991" s="6" t="s">
        <v>4371</v>
      </c>
      <c r="C6991" s="6" t="s">
        <v>62</v>
      </c>
      <c r="D6991" s="6" t="s">
        <v>108</v>
      </c>
      <c r="E6991" s="487">
        <v>9.43</v>
      </c>
      <c r="F6991" s="487">
        <v>1.29</v>
      </c>
      <c r="G6991" s="487">
        <v>3.57</v>
      </c>
      <c r="H6991" s="487">
        <v>4.57</v>
      </c>
      <c r="I6991" s="487">
        <v>0</v>
      </c>
      <c r="J6991" s="487">
        <v>0</v>
      </c>
    </row>
    <row r="6992" spans="1:10" x14ac:dyDescent="0.25">
      <c r="A6992" s="487">
        <v>100983</v>
      </c>
      <c r="B6992" s="6" t="s">
        <v>4372</v>
      </c>
      <c r="C6992" s="6" t="s">
        <v>62</v>
      </c>
      <c r="D6992" s="6" t="s">
        <v>108</v>
      </c>
      <c r="E6992" s="487">
        <v>9.6</v>
      </c>
      <c r="F6992" s="487">
        <v>1.1100000000000001</v>
      </c>
      <c r="G6992" s="487">
        <v>3.7</v>
      </c>
      <c r="H6992" s="487">
        <v>4.79</v>
      </c>
      <c r="I6992" s="487">
        <v>0</v>
      </c>
      <c r="J6992" s="487">
        <v>0</v>
      </c>
    </row>
    <row r="6993" spans="1:10" x14ac:dyDescent="0.25">
      <c r="A6993" s="487">
        <v>100984</v>
      </c>
      <c r="B6993" s="6" t="s">
        <v>4373</v>
      </c>
      <c r="C6993" s="6" t="s">
        <v>62</v>
      </c>
      <c r="D6993" s="6" t="s">
        <v>108</v>
      </c>
      <c r="E6993" s="487">
        <v>9.39</v>
      </c>
      <c r="F6993" s="487">
        <v>1.02</v>
      </c>
      <c r="G6993" s="487">
        <v>3.8</v>
      </c>
      <c r="H6993" s="487">
        <v>4.57</v>
      </c>
      <c r="I6993" s="487">
        <v>0</v>
      </c>
      <c r="J6993" s="487">
        <v>0</v>
      </c>
    </row>
    <row r="6994" spans="1:10" x14ac:dyDescent="0.25">
      <c r="A6994" s="487">
        <v>100985</v>
      </c>
      <c r="B6994" s="6" t="s">
        <v>4374</v>
      </c>
      <c r="C6994" s="6" t="s">
        <v>62</v>
      </c>
      <c r="D6994" s="6" t="s">
        <v>108</v>
      </c>
      <c r="E6994" s="487">
        <v>7.71</v>
      </c>
      <c r="F6994" s="487">
        <v>1.17</v>
      </c>
      <c r="G6994" s="487">
        <v>2.89</v>
      </c>
      <c r="H6994" s="487">
        <v>3.65</v>
      </c>
      <c r="I6994" s="487">
        <v>0</v>
      </c>
      <c r="J6994" s="487">
        <v>0</v>
      </c>
    </row>
    <row r="6995" spans="1:10" x14ac:dyDescent="0.25">
      <c r="A6995" s="487">
        <v>100986</v>
      </c>
      <c r="B6995" s="6" t="s">
        <v>4375</v>
      </c>
      <c r="C6995" s="6" t="s">
        <v>62</v>
      </c>
      <c r="D6995" s="6" t="s">
        <v>108</v>
      </c>
      <c r="E6995" s="487">
        <v>9.31</v>
      </c>
      <c r="F6995" s="487">
        <v>0.99</v>
      </c>
      <c r="G6995" s="487">
        <v>4.3600000000000003</v>
      </c>
      <c r="H6995" s="487">
        <v>3.96</v>
      </c>
      <c r="I6995" s="487">
        <v>0</v>
      </c>
      <c r="J6995" s="487">
        <v>0</v>
      </c>
    </row>
    <row r="6996" spans="1:10" x14ac:dyDescent="0.25">
      <c r="A6996" s="487">
        <v>100987</v>
      </c>
      <c r="B6996" s="6" t="s">
        <v>4376</v>
      </c>
      <c r="C6996" s="6" t="s">
        <v>62</v>
      </c>
      <c r="D6996" s="6" t="s">
        <v>108</v>
      </c>
      <c r="E6996" s="487">
        <v>10.94</v>
      </c>
      <c r="F6996" s="487">
        <v>0.9</v>
      </c>
      <c r="G6996" s="487">
        <v>5.08</v>
      </c>
      <c r="H6996" s="487">
        <v>4.96</v>
      </c>
      <c r="I6996" s="487">
        <v>0</v>
      </c>
      <c r="J6996" s="487">
        <v>0</v>
      </c>
    </row>
    <row r="6997" spans="1:10" x14ac:dyDescent="0.25">
      <c r="A6997" s="487">
        <v>100988</v>
      </c>
      <c r="B6997" s="6" t="s">
        <v>4377</v>
      </c>
      <c r="C6997" s="6" t="s">
        <v>62</v>
      </c>
      <c r="D6997" s="6" t="s">
        <v>108</v>
      </c>
      <c r="E6997" s="487">
        <v>11.59</v>
      </c>
      <c r="F6997" s="487">
        <v>0.86</v>
      </c>
      <c r="G6997" s="487">
        <v>5.68</v>
      </c>
      <c r="H6997" s="487">
        <v>5.05</v>
      </c>
      <c r="I6997" s="487">
        <v>0</v>
      </c>
      <c r="J6997" s="487">
        <v>0</v>
      </c>
    </row>
    <row r="6998" spans="1:10" x14ac:dyDescent="0.25">
      <c r="A6998" s="487">
        <v>100989</v>
      </c>
      <c r="B6998" s="6" t="s">
        <v>4378</v>
      </c>
      <c r="C6998" s="6" t="s">
        <v>53</v>
      </c>
      <c r="D6998" s="6" t="s">
        <v>108</v>
      </c>
      <c r="E6998" s="487">
        <v>6.12</v>
      </c>
      <c r="F6998" s="487">
        <v>1.1100000000000001</v>
      </c>
      <c r="G6998" s="487">
        <v>1.89</v>
      </c>
      <c r="H6998" s="487">
        <v>3.12</v>
      </c>
      <c r="I6998" s="487">
        <v>0</v>
      </c>
      <c r="J6998" s="487">
        <v>0</v>
      </c>
    </row>
    <row r="6999" spans="1:10" x14ac:dyDescent="0.25">
      <c r="A6999" s="487">
        <v>100990</v>
      </c>
      <c r="B6999" s="6" t="s">
        <v>4379</v>
      </c>
      <c r="C6999" s="6" t="s">
        <v>53</v>
      </c>
      <c r="D6999" s="6" t="s">
        <v>108</v>
      </c>
      <c r="E6999" s="487">
        <v>5.93</v>
      </c>
      <c r="F6999" s="487">
        <v>0.82</v>
      </c>
      <c r="G6999" s="487">
        <v>2.27</v>
      </c>
      <c r="H6999" s="487">
        <v>2.84</v>
      </c>
      <c r="I6999" s="487">
        <v>0</v>
      </c>
      <c r="J6999" s="487">
        <v>0</v>
      </c>
    </row>
    <row r="7000" spans="1:10" x14ac:dyDescent="0.25">
      <c r="A7000" s="487">
        <v>100991</v>
      </c>
      <c r="B7000" s="6" t="s">
        <v>4380</v>
      </c>
      <c r="C7000" s="6" t="s">
        <v>53</v>
      </c>
      <c r="D7000" s="6" t="s">
        <v>108</v>
      </c>
      <c r="E7000" s="487">
        <v>6.08</v>
      </c>
      <c r="F7000" s="487">
        <v>0.71</v>
      </c>
      <c r="G7000" s="487">
        <v>2.36</v>
      </c>
      <c r="H7000" s="487">
        <v>3.01</v>
      </c>
      <c r="I7000" s="487">
        <v>0</v>
      </c>
      <c r="J7000" s="487">
        <v>0</v>
      </c>
    </row>
    <row r="7001" spans="1:10" x14ac:dyDescent="0.25">
      <c r="A7001" s="487">
        <v>100992</v>
      </c>
      <c r="B7001" s="6" t="s">
        <v>4381</v>
      </c>
      <c r="C7001" s="6" t="s">
        <v>53</v>
      </c>
      <c r="D7001" s="6" t="s">
        <v>108</v>
      </c>
      <c r="E7001" s="487">
        <v>5.93</v>
      </c>
      <c r="F7001" s="487">
        <v>0.64</v>
      </c>
      <c r="G7001" s="487">
        <v>2.44</v>
      </c>
      <c r="H7001" s="487">
        <v>2.85</v>
      </c>
      <c r="I7001" s="487">
        <v>0</v>
      </c>
      <c r="J7001" s="487">
        <v>0</v>
      </c>
    </row>
    <row r="7002" spans="1:10" x14ac:dyDescent="0.25">
      <c r="A7002" s="487">
        <v>100993</v>
      </c>
      <c r="B7002" s="6" t="s">
        <v>4382</v>
      </c>
      <c r="C7002" s="6" t="s">
        <v>53</v>
      </c>
      <c r="D7002" s="6" t="s">
        <v>108</v>
      </c>
      <c r="E7002" s="487">
        <v>5.38</v>
      </c>
      <c r="F7002" s="487">
        <v>0.95</v>
      </c>
      <c r="G7002" s="487">
        <v>1.63</v>
      </c>
      <c r="H7002" s="487">
        <v>2.8</v>
      </c>
      <c r="I7002" s="487">
        <v>0</v>
      </c>
      <c r="J7002" s="487">
        <v>0</v>
      </c>
    </row>
    <row r="7003" spans="1:10" x14ac:dyDescent="0.25">
      <c r="A7003" s="487">
        <v>100994</v>
      </c>
      <c r="B7003" s="6" t="s">
        <v>4383</v>
      </c>
      <c r="C7003" s="6" t="s">
        <v>53</v>
      </c>
      <c r="D7003" s="6" t="s">
        <v>108</v>
      </c>
      <c r="E7003" s="487">
        <v>4.83</v>
      </c>
      <c r="F7003" s="487">
        <v>0.65</v>
      </c>
      <c r="G7003" s="487">
        <v>1.84</v>
      </c>
      <c r="H7003" s="487">
        <v>2.34</v>
      </c>
      <c r="I7003" s="487">
        <v>0</v>
      </c>
      <c r="J7003" s="487">
        <v>0</v>
      </c>
    </row>
    <row r="7004" spans="1:10" x14ac:dyDescent="0.25">
      <c r="A7004" s="487">
        <v>100995</v>
      </c>
      <c r="B7004" s="6" t="s">
        <v>4384</v>
      </c>
      <c r="C7004" s="6" t="s">
        <v>53</v>
      </c>
      <c r="D7004" s="6" t="s">
        <v>108</v>
      </c>
      <c r="E7004" s="487">
        <v>4.7300000000000004</v>
      </c>
      <c r="F7004" s="487">
        <v>0.54</v>
      </c>
      <c r="G7004" s="487">
        <v>1.83</v>
      </c>
      <c r="H7004" s="487">
        <v>2.36</v>
      </c>
      <c r="I7004" s="487">
        <v>0</v>
      </c>
      <c r="J7004" s="487">
        <v>0</v>
      </c>
    </row>
    <row r="7005" spans="1:10" x14ac:dyDescent="0.25">
      <c r="A7005" s="487">
        <v>100996</v>
      </c>
      <c r="B7005" s="6" t="s">
        <v>4385</v>
      </c>
      <c r="C7005" s="6" t="s">
        <v>53</v>
      </c>
      <c r="D7005" s="6" t="s">
        <v>108</v>
      </c>
      <c r="E7005" s="487">
        <v>4.45</v>
      </c>
      <c r="F7005" s="487">
        <v>0.45</v>
      </c>
      <c r="G7005" s="487">
        <v>1.83</v>
      </c>
      <c r="H7005" s="487">
        <v>2.17</v>
      </c>
      <c r="I7005" s="487">
        <v>0</v>
      </c>
      <c r="J7005" s="487">
        <v>0</v>
      </c>
    </row>
    <row r="7006" spans="1:10" x14ac:dyDescent="0.25">
      <c r="A7006" s="487">
        <v>100997</v>
      </c>
      <c r="B7006" s="6" t="s">
        <v>4386</v>
      </c>
      <c r="C7006" s="6" t="s">
        <v>53</v>
      </c>
      <c r="D7006" s="6" t="s">
        <v>108</v>
      </c>
      <c r="E7006" s="487">
        <v>6.57</v>
      </c>
      <c r="F7006" s="487">
        <v>1.1599999999999999</v>
      </c>
      <c r="G7006" s="487">
        <v>2</v>
      </c>
      <c r="H7006" s="487">
        <v>3.41</v>
      </c>
      <c r="I7006" s="487">
        <v>0</v>
      </c>
      <c r="J7006" s="487">
        <v>0</v>
      </c>
    </row>
    <row r="7007" spans="1:10" x14ac:dyDescent="0.25">
      <c r="A7007" s="487">
        <v>100998</v>
      </c>
      <c r="B7007" s="6" t="s">
        <v>4387</v>
      </c>
      <c r="C7007" s="6" t="s">
        <v>53</v>
      </c>
      <c r="D7007" s="6" t="s">
        <v>108</v>
      </c>
      <c r="E7007" s="487">
        <v>6.3</v>
      </c>
      <c r="F7007" s="487">
        <v>0.86</v>
      </c>
      <c r="G7007" s="487">
        <v>2.37</v>
      </c>
      <c r="H7007" s="487">
        <v>3.07</v>
      </c>
      <c r="I7007" s="487">
        <v>0</v>
      </c>
      <c r="J7007" s="487">
        <v>0</v>
      </c>
    </row>
    <row r="7008" spans="1:10" x14ac:dyDescent="0.25">
      <c r="A7008" s="487">
        <v>100999</v>
      </c>
      <c r="B7008" s="6" t="s">
        <v>4388</v>
      </c>
      <c r="C7008" s="6" t="s">
        <v>53</v>
      </c>
      <c r="D7008" s="6" t="s">
        <v>108</v>
      </c>
      <c r="E7008" s="487">
        <v>6.43</v>
      </c>
      <c r="F7008" s="487">
        <v>0.74</v>
      </c>
      <c r="G7008" s="487">
        <v>2.4700000000000002</v>
      </c>
      <c r="H7008" s="487">
        <v>3.22</v>
      </c>
      <c r="I7008" s="487">
        <v>0</v>
      </c>
      <c r="J7008" s="487">
        <v>0</v>
      </c>
    </row>
    <row r="7009" spans="1:10" x14ac:dyDescent="0.25">
      <c r="A7009" s="487">
        <v>101000</v>
      </c>
      <c r="B7009" s="6" t="s">
        <v>4389</v>
      </c>
      <c r="C7009" s="6" t="s">
        <v>53</v>
      </c>
      <c r="D7009" s="6" t="s">
        <v>108</v>
      </c>
      <c r="E7009" s="487">
        <v>6.26</v>
      </c>
      <c r="F7009" s="487">
        <v>0.68</v>
      </c>
      <c r="G7009" s="487">
        <v>2.54</v>
      </c>
      <c r="H7009" s="487">
        <v>3.04</v>
      </c>
      <c r="I7009" s="487">
        <v>0</v>
      </c>
      <c r="J7009" s="487">
        <v>0</v>
      </c>
    </row>
    <row r="7010" spans="1:10" x14ac:dyDescent="0.25">
      <c r="A7010" s="487">
        <v>101001</v>
      </c>
      <c r="B7010" s="6" t="s">
        <v>4390</v>
      </c>
      <c r="C7010" s="6" t="s">
        <v>53</v>
      </c>
      <c r="D7010" s="6" t="s">
        <v>108</v>
      </c>
      <c r="E7010" s="487">
        <v>5.14</v>
      </c>
      <c r="F7010" s="487">
        <v>0.79</v>
      </c>
      <c r="G7010" s="487">
        <v>1.93</v>
      </c>
      <c r="H7010" s="487">
        <v>2.42</v>
      </c>
      <c r="I7010" s="487">
        <v>0</v>
      </c>
      <c r="J7010" s="487">
        <v>0</v>
      </c>
    </row>
    <row r="7011" spans="1:10" x14ac:dyDescent="0.25">
      <c r="A7011" s="487">
        <v>101002</v>
      </c>
      <c r="B7011" s="6" t="s">
        <v>4391</v>
      </c>
      <c r="C7011" s="6" t="s">
        <v>53</v>
      </c>
      <c r="D7011" s="6" t="s">
        <v>108</v>
      </c>
      <c r="E7011" s="487">
        <v>6.19</v>
      </c>
      <c r="F7011" s="487">
        <v>0.65</v>
      </c>
      <c r="G7011" s="487">
        <v>2.9</v>
      </c>
      <c r="H7011" s="487">
        <v>2.64</v>
      </c>
      <c r="I7011" s="487">
        <v>0</v>
      </c>
      <c r="J7011" s="487">
        <v>0</v>
      </c>
    </row>
    <row r="7012" spans="1:10" x14ac:dyDescent="0.25">
      <c r="A7012" s="487">
        <v>101003</v>
      </c>
      <c r="B7012" s="6" t="s">
        <v>4392</v>
      </c>
      <c r="C7012" s="6" t="s">
        <v>53</v>
      </c>
      <c r="D7012" s="6" t="s">
        <v>108</v>
      </c>
      <c r="E7012" s="487">
        <v>7.27</v>
      </c>
      <c r="F7012" s="487">
        <v>0.59</v>
      </c>
      <c r="G7012" s="487">
        <v>3.39</v>
      </c>
      <c r="H7012" s="487">
        <v>3.29</v>
      </c>
      <c r="I7012" s="487">
        <v>0</v>
      </c>
      <c r="J7012" s="487">
        <v>0</v>
      </c>
    </row>
    <row r="7013" spans="1:10" x14ac:dyDescent="0.25">
      <c r="A7013" s="487">
        <v>101004</v>
      </c>
      <c r="B7013" s="6" t="s">
        <v>4393</v>
      </c>
      <c r="C7013" s="6" t="s">
        <v>53</v>
      </c>
      <c r="D7013" s="6" t="s">
        <v>108</v>
      </c>
      <c r="E7013" s="487">
        <v>7.72</v>
      </c>
      <c r="F7013" s="487">
        <v>0.56999999999999995</v>
      </c>
      <c r="G7013" s="487">
        <v>3.79</v>
      </c>
      <c r="H7013" s="487">
        <v>3.36</v>
      </c>
      <c r="I7013" s="487">
        <v>0</v>
      </c>
      <c r="J7013" s="487">
        <v>0</v>
      </c>
    </row>
    <row r="7014" spans="1:10" x14ac:dyDescent="0.25">
      <c r="A7014" s="487">
        <v>101005</v>
      </c>
      <c r="B7014" s="6" t="s">
        <v>4394</v>
      </c>
      <c r="C7014" s="6" t="s">
        <v>62</v>
      </c>
      <c r="D7014" s="6" t="s">
        <v>437</v>
      </c>
      <c r="E7014" s="487">
        <v>18.850000000000001</v>
      </c>
      <c r="F7014" s="487">
        <v>1.94</v>
      </c>
      <c r="G7014" s="487">
        <v>11.03</v>
      </c>
      <c r="H7014" s="487">
        <v>5.88</v>
      </c>
      <c r="I7014" s="487">
        <v>0</v>
      </c>
      <c r="J7014" s="487">
        <v>0</v>
      </c>
    </row>
    <row r="7015" spans="1:10" x14ac:dyDescent="0.25">
      <c r="A7015" s="487">
        <v>101006</v>
      </c>
      <c r="B7015" s="6" t="s">
        <v>4395</v>
      </c>
      <c r="C7015" s="6" t="s">
        <v>62</v>
      </c>
      <c r="D7015" s="6" t="s">
        <v>437</v>
      </c>
      <c r="E7015" s="487">
        <v>21.11</v>
      </c>
      <c r="F7015" s="487">
        <v>1.73</v>
      </c>
      <c r="G7015" s="487">
        <v>11.95</v>
      </c>
      <c r="H7015" s="487">
        <v>7.43</v>
      </c>
      <c r="I7015" s="487">
        <v>0</v>
      </c>
      <c r="J7015" s="487">
        <v>0</v>
      </c>
    </row>
    <row r="7016" spans="1:10" x14ac:dyDescent="0.25">
      <c r="A7016" s="487">
        <v>101007</v>
      </c>
      <c r="B7016" s="6" t="s">
        <v>4396</v>
      </c>
      <c r="C7016" s="6" t="s">
        <v>62</v>
      </c>
      <c r="D7016" s="6" t="s">
        <v>437</v>
      </c>
      <c r="E7016" s="487">
        <v>5.47</v>
      </c>
      <c r="F7016" s="487">
        <v>0.56000000000000005</v>
      </c>
      <c r="G7016" s="487">
        <v>3.23</v>
      </c>
      <c r="H7016" s="487">
        <v>1.68</v>
      </c>
      <c r="I7016" s="487">
        <v>0</v>
      </c>
      <c r="J7016" s="487">
        <v>0</v>
      </c>
    </row>
    <row r="7017" spans="1:10" x14ac:dyDescent="0.25">
      <c r="A7017" s="487">
        <v>101008</v>
      </c>
      <c r="B7017" s="6" t="s">
        <v>4397</v>
      </c>
      <c r="C7017" s="6" t="s">
        <v>62</v>
      </c>
      <c r="D7017" s="6" t="s">
        <v>437</v>
      </c>
      <c r="E7017" s="487">
        <v>5.58</v>
      </c>
      <c r="F7017" s="487">
        <v>0.45</v>
      </c>
      <c r="G7017" s="487">
        <v>3.18</v>
      </c>
      <c r="H7017" s="487">
        <v>1.95</v>
      </c>
      <c r="I7017" s="487">
        <v>0</v>
      </c>
      <c r="J7017" s="487">
        <v>0</v>
      </c>
    </row>
    <row r="7018" spans="1:10" x14ac:dyDescent="0.25">
      <c r="A7018" s="487">
        <v>101009</v>
      </c>
      <c r="B7018" s="6" t="s">
        <v>4398</v>
      </c>
      <c r="C7018" s="6" t="s">
        <v>53</v>
      </c>
      <c r="D7018" s="6" t="s">
        <v>108</v>
      </c>
      <c r="E7018" s="487">
        <v>43.87</v>
      </c>
      <c r="F7018" s="487">
        <v>5.01</v>
      </c>
      <c r="G7018" s="487">
        <v>23.28</v>
      </c>
      <c r="H7018" s="487">
        <v>15.58</v>
      </c>
      <c r="I7018" s="487">
        <v>0</v>
      </c>
      <c r="J7018" s="487">
        <v>0</v>
      </c>
    </row>
    <row r="7019" spans="1:10" x14ac:dyDescent="0.25">
      <c r="A7019" s="487">
        <v>101010</v>
      </c>
      <c r="B7019" s="6" t="s">
        <v>4399</v>
      </c>
      <c r="C7019" s="6" t="s">
        <v>53</v>
      </c>
      <c r="D7019" s="6" t="s">
        <v>108</v>
      </c>
      <c r="E7019" s="487">
        <v>27.63</v>
      </c>
      <c r="F7019" s="487">
        <v>3.15</v>
      </c>
      <c r="G7019" s="487">
        <v>14.67</v>
      </c>
      <c r="H7019" s="487">
        <v>9.81</v>
      </c>
      <c r="I7019" s="487">
        <v>0</v>
      </c>
      <c r="J7019" s="487">
        <v>0</v>
      </c>
    </row>
    <row r="7020" spans="1:10" x14ac:dyDescent="0.25">
      <c r="A7020" s="487">
        <v>101013</v>
      </c>
      <c r="B7020" s="6" t="s">
        <v>4400</v>
      </c>
      <c r="C7020" s="6" t="s">
        <v>53</v>
      </c>
      <c r="D7020" s="6" t="s">
        <v>108</v>
      </c>
      <c r="E7020" s="487">
        <v>46.04</v>
      </c>
      <c r="F7020" s="487">
        <v>10.23</v>
      </c>
      <c r="G7020" s="487">
        <v>22.21</v>
      </c>
      <c r="H7020" s="487">
        <v>13.6</v>
      </c>
      <c r="I7020" s="487">
        <v>0</v>
      </c>
      <c r="J7020" s="487">
        <v>0</v>
      </c>
    </row>
    <row r="7021" spans="1:10" x14ac:dyDescent="0.25">
      <c r="A7021" s="487">
        <v>101014</v>
      </c>
      <c r="B7021" s="6" t="s">
        <v>4401</v>
      </c>
      <c r="C7021" s="6" t="s">
        <v>53</v>
      </c>
      <c r="D7021" s="6" t="s">
        <v>108</v>
      </c>
      <c r="E7021" s="487">
        <v>42.18</v>
      </c>
      <c r="F7021" s="487">
        <v>9.3800000000000008</v>
      </c>
      <c r="G7021" s="487">
        <v>20.329999999999998</v>
      </c>
      <c r="H7021" s="487">
        <v>12.47</v>
      </c>
      <c r="I7021" s="487">
        <v>0</v>
      </c>
      <c r="J7021" s="487">
        <v>0</v>
      </c>
    </row>
    <row r="7022" spans="1:10" x14ac:dyDescent="0.25">
      <c r="A7022" s="487">
        <v>101015</v>
      </c>
      <c r="B7022" s="6" t="s">
        <v>4402</v>
      </c>
      <c r="C7022" s="6" t="s">
        <v>53</v>
      </c>
      <c r="D7022" s="6" t="s">
        <v>108</v>
      </c>
      <c r="E7022" s="487">
        <v>34.65</v>
      </c>
      <c r="F7022" s="487">
        <v>7.7</v>
      </c>
      <c r="G7022" s="487">
        <v>16.72</v>
      </c>
      <c r="H7022" s="487">
        <v>10.23</v>
      </c>
      <c r="I7022" s="487">
        <v>0</v>
      </c>
      <c r="J7022" s="487">
        <v>0</v>
      </c>
    </row>
    <row r="7023" spans="1:10" x14ac:dyDescent="0.25">
      <c r="A7023" s="487">
        <v>101016</v>
      </c>
      <c r="B7023" s="6" t="s">
        <v>4403</v>
      </c>
      <c r="C7023" s="6" t="s">
        <v>53</v>
      </c>
      <c r="D7023" s="6" t="s">
        <v>108</v>
      </c>
      <c r="E7023" s="487">
        <v>40.11</v>
      </c>
      <c r="F7023" s="487">
        <v>8.9</v>
      </c>
      <c r="G7023" s="487">
        <v>19.350000000000001</v>
      </c>
      <c r="H7023" s="487">
        <v>11.86</v>
      </c>
      <c r="I7023" s="487">
        <v>0</v>
      </c>
      <c r="J7023" s="487">
        <v>0</v>
      </c>
    </row>
    <row r="7024" spans="1:10" x14ac:dyDescent="0.25">
      <c r="A7024" s="487">
        <v>101017</v>
      </c>
      <c r="B7024" s="6" t="s">
        <v>4404</v>
      </c>
      <c r="C7024" s="6" t="s">
        <v>53</v>
      </c>
      <c r="D7024" s="6" t="s">
        <v>108</v>
      </c>
      <c r="E7024" s="487">
        <v>30.42</v>
      </c>
      <c r="F7024" s="487">
        <v>6.77</v>
      </c>
      <c r="G7024" s="487">
        <v>14.66</v>
      </c>
      <c r="H7024" s="487">
        <v>8.99</v>
      </c>
      <c r="I7024" s="487">
        <v>0</v>
      </c>
      <c r="J7024" s="487">
        <v>0</v>
      </c>
    </row>
    <row r="7025" spans="1:10" x14ac:dyDescent="0.25">
      <c r="A7025" s="487">
        <v>101018</v>
      </c>
      <c r="B7025" s="6" t="s">
        <v>4405</v>
      </c>
      <c r="C7025" s="6" t="s">
        <v>53</v>
      </c>
      <c r="D7025" s="6" t="s">
        <v>108</v>
      </c>
      <c r="E7025" s="487">
        <v>24.99</v>
      </c>
      <c r="F7025" s="487">
        <v>5.55</v>
      </c>
      <c r="G7025" s="487">
        <v>12.05</v>
      </c>
      <c r="H7025" s="487">
        <v>7.39</v>
      </c>
      <c r="I7025" s="487">
        <v>0</v>
      </c>
      <c r="J7025" s="487">
        <v>0</v>
      </c>
    </row>
    <row r="7026" spans="1:10" x14ac:dyDescent="0.25">
      <c r="A7026" s="487">
        <v>101463</v>
      </c>
      <c r="B7026" s="6" t="s">
        <v>4406</v>
      </c>
      <c r="C7026" s="6" t="s">
        <v>53</v>
      </c>
      <c r="D7026" s="6" t="s">
        <v>108</v>
      </c>
      <c r="E7026" s="487">
        <v>46.19</v>
      </c>
      <c r="F7026" s="487">
        <v>10.26</v>
      </c>
      <c r="G7026" s="487">
        <v>22.28</v>
      </c>
      <c r="H7026" s="487">
        <v>13.65</v>
      </c>
      <c r="I7026" s="487">
        <v>0</v>
      </c>
      <c r="J7026" s="487">
        <v>0</v>
      </c>
    </row>
    <row r="7027" spans="1:10" x14ac:dyDescent="0.25">
      <c r="A7027" s="487">
        <v>101464</v>
      </c>
      <c r="B7027" s="6" t="s">
        <v>4407</v>
      </c>
      <c r="C7027" s="6" t="s">
        <v>53</v>
      </c>
      <c r="D7027" s="6" t="s">
        <v>108</v>
      </c>
      <c r="E7027" s="487">
        <v>35.47</v>
      </c>
      <c r="F7027" s="487">
        <v>7.87</v>
      </c>
      <c r="G7027" s="487">
        <v>17.100000000000001</v>
      </c>
      <c r="H7027" s="487">
        <v>10.5</v>
      </c>
      <c r="I7027" s="487">
        <v>0</v>
      </c>
      <c r="J7027" s="487">
        <v>0</v>
      </c>
    </row>
    <row r="7028" spans="1:10" x14ac:dyDescent="0.25">
      <c r="A7028" s="487">
        <v>101465</v>
      </c>
      <c r="B7028" s="6" t="s">
        <v>4408</v>
      </c>
      <c r="C7028" s="6" t="s">
        <v>53</v>
      </c>
      <c r="D7028" s="6" t="s">
        <v>108</v>
      </c>
      <c r="E7028" s="487">
        <v>27.11</v>
      </c>
      <c r="F7028" s="487">
        <v>6.04</v>
      </c>
      <c r="G7028" s="487">
        <v>13.09</v>
      </c>
      <c r="H7028" s="487">
        <v>7.98</v>
      </c>
      <c r="I7028" s="487">
        <v>0</v>
      </c>
      <c r="J7028" s="487">
        <v>0</v>
      </c>
    </row>
    <row r="7029" spans="1:10" x14ac:dyDescent="0.25">
      <c r="A7029" s="487">
        <v>101466</v>
      </c>
      <c r="B7029" s="6" t="s">
        <v>4409</v>
      </c>
      <c r="C7029" s="6" t="s">
        <v>53</v>
      </c>
      <c r="D7029" s="6" t="s">
        <v>108</v>
      </c>
      <c r="E7029" s="487">
        <v>22.06</v>
      </c>
      <c r="F7029" s="487">
        <v>4.91</v>
      </c>
      <c r="G7029" s="487">
        <v>10.66</v>
      </c>
      <c r="H7029" s="487">
        <v>6.49</v>
      </c>
      <c r="I7029" s="487">
        <v>0</v>
      </c>
      <c r="J7029" s="487">
        <v>0</v>
      </c>
    </row>
    <row r="7030" spans="1:10" x14ac:dyDescent="0.25">
      <c r="A7030" s="487">
        <v>101467</v>
      </c>
      <c r="B7030" s="6" t="s">
        <v>4410</v>
      </c>
      <c r="C7030" s="6" t="s">
        <v>53</v>
      </c>
      <c r="D7030" s="6" t="s">
        <v>108</v>
      </c>
      <c r="E7030" s="487">
        <v>18.45</v>
      </c>
      <c r="F7030" s="487">
        <v>4.1100000000000003</v>
      </c>
      <c r="G7030" s="487">
        <v>8.9</v>
      </c>
      <c r="H7030" s="487">
        <v>5.44</v>
      </c>
      <c r="I7030" s="487">
        <v>0</v>
      </c>
      <c r="J7030" s="487">
        <v>0</v>
      </c>
    </row>
    <row r="7031" spans="1:10" x14ac:dyDescent="0.25">
      <c r="A7031" s="487">
        <v>101468</v>
      </c>
      <c r="B7031" s="6" t="s">
        <v>4411</v>
      </c>
      <c r="C7031" s="6" t="s">
        <v>53</v>
      </c>
      <c r="D7031" s="6" t="s">
        <v>108</v>
      </c>
      <c r="E7031" s="487">
        <v>16.89</v>
      </c>
      <c r="F7031" s="487">
        <v>3.75</v>
      </c>
      <c r="G7031" s="487">
        <v>8.17</v>
      </c>
      <c r="H7031" s="487">
        <v>4.97</v>
      </c>
      <c r="I7031" s="487">
        <v>0</v>
      </c>
      <c r="J7031" s="487">
        <v>0</v>
      </c>
    </row>
    <row r="7032" spans="1:10" x14ac:dyDescent="0.25">
      <c r="A7032" s="487">
        <v>101469</v>
      </c>
      <c r="B7032" s="6" t="s">
        <v>4412</v>
      </c>
      <c r="C7032" s="6" t="s">
        <v>53</v>
      </c>
      <c r="D7032" s="6" t="s">
        <v>108</v>
      </c>
      <c r="E7032" s="487">
        <v>37.79</v>
      </c>
      <c r="F7032" s="487">
        <v>8.4</v>
      </c>
      <c r="G7032" s="487">
        <v>18.23</v>
      </c>
      <c r="H7032" s="487">
        <v>11.16</v>
      </c>
      <c r="I7032" s="487">
        <v>0</v>
      </c>
      <c r="J7032" s="487">
        <v>0</v>
      </c>
    </row>
    <row r="7033" spans="1:10" x14ac:dyDescent="0.25">
      <c r="A7033" s="487">
        <v>101470</v>
      </c>
      <c r="B7033" s="6" t="s">
        <v>4413</v>
      </c>
      <c r="C7033" s="6" t="s">
        <v>53</v>
      </c>
      <c r="D7033" s="6" t="s">
        <v>108</v>
      </c>
      <c r="E7033" s="487">
        <v>30</v>
      </c>
      <c r="F7033" s="487">
        <v>6.67</v>
      </c>
      <c r="G7033" s="487">
        <v>14.46</v>
      </c>
      <c r="H7033" s="487">
        <v>8.8699999999999992</v>
      </c>
      <c r="I7033" s="487">
        <v>0</v>
      </c>
      <c r="J7033" s="487">
        <v>0</v>
      </c>
    </row>
    <row r="7034" spans="1:10" x14ac:dyDescent="0.25">
      <c r="A7034" s="487">
        <v>101471</v>
      </c>
      <c r="B7034" s="6" t="s">
        <v>4414</v>
      </c>
      <c r="C7034" s="6" t="s">
        <v>53</v>
      </c>
      <c r="D7034" s="6" t="s">
        <v>108</v>
      </c>
      <c r="E7034" s="487">
        <v>25.73</v>
      </c>
      <c r="F7034" s="487">
        <v>5.72</v>
      </c>
      <c r="G7034" s="487">
        <v>12.41</v>
      </c>
      <c r="H7034" s="487">
        <v>7.6</v>
      </c>
      <c r="I7034" s="487">
        <v>0</v>
      </c>
      <c r="J7034" s="487">
        <v>0</v>
      </c>
    </row>
    <row r="7035" spans="1:10" x14ac:dyDescent="0.25">
      <c r="A7035" s="487">
        <v>101472</v>
      </c>
      <c r="B7035" s="6" t="s">
        <v>4415</v>
      </c>
      <c r="C7035" s="6" t="s">
        <v>53</v>
      </c>
      <c r="D7035" s="6" t="s">
        <v>108</v>
      </c>
      <c r="E7035" s="487">
        <v>20.03</v>
      </c>
      <c r="F7035" s="487">
        <v>4.45</v>
      </c>
      <c r="G7035" s="487">
        <v>9.67</v>
      </c>
      <c r="H7035" s="487">
        <v>5.91</v>
      </c>
      <c r="I7035" s="487">
        <v>0</v>
      </c>
      <c r="J7035" s="487">
        <v>0</v>
      </c>
    </row>
    <row r="7036" spans="1:10" x14ac:dyDescent="0.25">
      <c r="A7036" s="487">
        <v>101473</v>
      </c>
      <c r="B7036" s="6" t="s">
        <v>4416</v>
      </c>
      <c r="C7036" s="6" t="s">
        <v>53</v>
      </c>
      <c r="D7036" s="6" t="s">
        <v>108</v>
      </c>
      <c r="E7036" s="487">
        <v>28.84</v>
      </c>
      <c r="F7036" s="487">
        <v>6.42</v>
      </c>
      <c r="G7036" s="487">
        <v>13.91</v>
      </c>
      <c r="H7036" s="487">
        <v>8.51</v>
      </c>
      <c r="I7036" s="487">
        <v>0</v>
      </c>
      <c r="J7036" s="487">
        <v>0</v>
      </c>
    </row>
    <row r="7037" spans="1:10" x14ac:dyDescent="0.25">
      <c r="A7037" s="487">
        <v>101474</v>
      </c>
      <c r="B7037" s="6" t="s">
        <v>4417</v>
      </c>
      <c r="C7037" s="6" t="s">
        <v>53</v>
      </c>
      <c r="D7037" s="6" t="s">
        <v>108</v>
      </c>
      <c r="E7037" s="487">
        <v>20.63</v>
      </c>
      <c r="F7037" s="487">
        <v>4.59</v>
      </c>
      <c r="G7037" s="487">
        <v>9.9600000000000009</v>
      </c>
      <c r="H7037" s="487">
        <v>6.08</v>
      </c>
      <c r="I7037" s="487">
        <v>0</v>
      </c>
      <c r="J7037" s="487">
        <v>0</v>
      </c>
    </row>
    <row r="7038" spans="1:10" x14ac:dyDescent="0.25">
      <c r="A7038" s="487">
        <v>101475</v>
      </c>
      <c r="B7038" s="6" t="s">
        <v>4418</v>
      </c>
      <c r="C7038" s="6" t="s">
        <v>53</v>
      </c>
      <c r="D7038" s="6" t="s">
        <v>108</v>
      </c>
      <c r="E7038" s="487">
        <v>18.3</v>
      </c>
      <c r="F7038" s="487">
        <v>4.07</v>
      </c>
      <c r="G7038" s="487">
        <v>8.83</v>
      </c>
      <c r="H7038" s="487">
        <v>5.4</v>
      </c>
      <c r="I7038" s="487">
        <v>0</v>
      </c>
      <c r="J7038" s="487">
        <v>0</v>
      </c>
    </row>
    <row r="7039" spans="1:10" x14ac:dyDescent="0.25">
      <c r="A7039" s="487">
        <v>101476</v>
      </c>
      <c r="B7039" s="6" t="s">
        <v>4419</v>
      </c>
      <c r="C7039" s="6" t="s">
        <v>53</v>
      </c>
      <c r="D7039" s="6" t="s">
        <v>108</v>
      </c>
      <c r="E7039" s="487">
        <v>16.32</v>
      </c>
      <c r="F7039" s="487">
        <v>3.63</v>
      </c>
      <c r="G7039" s="487">
        <v>7.87</v>
      </c>
      <c r="H7039" s="487">
        <v>4.82</v>
      </c>
      <c r="I7039" s="487">
        <v>0</v>
      </c>
      <c r="J7039" s="487">
        <v>0</v>
      </c>
    </row>
    <row r="7040" spans="1:10" x14ac:dyDescent="0.25">
      <c r="A7040" s="487">
        <v>101477</v>
      </c>
      <c r="B7040" s="6" t="s">
        <v>4420</v>
      </c>
      <c r="C7040" s="6" t="s">
        <v>53</v>
      </c>
      <c r="D7040" s="6" t="s">
        <v>108</v>
      </c>
      <c r="E7040" s="487">
        <v>13.37</v>
      </c>
      <c r="F7040" s="487">
        <v>2.98</v>
      </c>
      <c r="G7040" s="487">
        <v>6.45</v>
      </c>
      <c r="H7040" s="487">
        <v>3.94</v>
      </c>
      <c r="I7040" s="487">
        <v>0</v>
      </c>
      <c r="J7040" s="487">
        <v>0</v>
      </c>
    </row>
    <row r="7041" spans="1:10" x14ac:dyDescent="0.25">
      <c r="A7041" s="487">
        <v>101478</v>
      </c>
      <c r="B7041" s="6" t="s">
        <v>4421</v>
      </c>
      <c r="C7041" s="6" t="s">
        <v>53</v>
      </c>
      <c r="D7041" s="6" t="s">
        <v>108</v>
      </c>
      <c r="E7041" s="487">
        <v>11.37</v>
      </c>
      <c r="F7041" s="487">
        <v>2.5299999999999998</v>
      </c>
      <c r="G7041" s="487">
        <v>5.49</v>
      </c>
      <c r="H7041" s="487">
        <v>3.35</v>
      </c>
      <c r="I7041" s="487">
        <v>0</v>
      </c>
      <c r="J7041" s="487">
        <v>0</v>
      </c>
    </row>
    <row r="7042" spans="1:10" x14ac:dyDescent="0.25">
      <c r="A7042" s="487">
        <v>101480</v>
      </c>
      <c r="B7042" s="6" t="s">
        <v>4422</v>
      </c>
      <c r="C7042" s="6" t="s">
        <v>53</v>
      </c>
      <c r="D7042" s="6" t="s">
        <v>108</v>
      </c>
      <c r="E7042" s="487">
        <v>67.59</v>
      </c>
      <c r="F7042" s="487">
        <v>15.01</v>
      </c>
      <c r="G7042" s="487">
        <v>32.590000000000003</v>
      </c>
      <c r="H7042" s="487">
        <v>19.989999999999998</v>
      </c>
      <c r="I7042" s="487">
        <v>0</v>
      </c>
      <c r="J7042" s="487">
        <v>0</v>
      </c>
    </row>
    <row r="7043" spans="1:10" x14ac:dyDescent="0.25">
      <c r="A7043" s="487">
        <v>101481</v>
      </c>
      <c r="B7043" s="6" t="s">
        <v>4423</v>
      </c>
      <c r="C7043" s="6" t="s">
        <v>53</v>
      </c>
      <c r="D7043" s="6" t="s">
        <v>108</v>
      </c>
      <c r="E7043" s="487">
        <v>48.81</v>
      </c>
      <c r="F7043" s="487">
        <v>10.84</v>
      </c>
      <c r="G7043" s="487">
        <v>23.53</v>
      </c>
      <c r="H7043" s="487">
        <v>14.44</v>
      </c>
      <c r="I7043" s="487">
        <v>0</v>
      </c>
      <c r="J7043" s="487">
        <v>0</v>
      </c>
    </row>
    <row r="7044" spans="1:10" x14ac:dyDescent="0.25">
      <c r="A7044" s="487">
        <v>101482</v>
      </c>
      <c r="B7044" s="6" t="s">
        <v>4424</v>
      </c>
      <c r="C7044" s="6" t="s">
        <v>53</v>
      </c>
      <c r="D7044" s="6" t="s">
        <v>108</v>
      </c>
      <c r="E7044" s="487">
        <v>36.49</v>
      </c>
      <c r="F7044" s="487">
        <v>8.1199999999999992</v>
      </c>
      <c r="G7044" s="487">
        <v>17.600000000000001</v>
      </c>
      <c r="H7044" s="487">
        <v>10.77</v>
      </c>
      <c r="I7044" s="487">
        <v>0</v>
      </c>
      <c r="J7044" s="487">
        <v>0</v>
      </c>
    </row>
    <row r="7045" spans="1:10" x14ac:dyDescent="0.25">
      <c r="A7045" s="487">
        <v>101483</v>
      </c>
      <c r="B7045" s="6" t="s">
        <v>4425</v>
      </c>
      <c r="C7045" s="6" t="s">
        <v>53</v>
      </c>
      <c r="D7045" s="6" t="s">
        <v>108</v>
      </c>
      <c r="E7045" s="487">
        <v>37.86</v>
      </c>
      <c r="F7045" s="487">
        <v>8.42</v>
      </c>
      <c r="G7045" s="487">
        <v>18.260000000000002</v>
      </c>
      <c r="H7045" s="487">
        <v>11.18</v>
      </c>
      <c r="I7045" s="487">
        <v>0</v>
      </c>
      <c r="J7045" s="487">
        <v>0</v>
      </c>
    </row>
    <row r="7046" spans="1:10" x14ac:dyDescent="0.25">
      <c r="A7046" s="487">
        <v>101484</v>
      </c>
      <c r="B7046" s="6" t="s">
        <v>4426</v>
      </c>
      <c r="C7046" s="6" t="s">
        <v>53</v>
      </c>
      <c r="D7046" s="6" t="s">
        <v>108</v>
      </c>
      <c r="E7046" s="487">
        <v>196.25</v>
      </c>
      <c r="F7046" s="487">
        <v>43.57</v>
      </c>
      <c r="G7046" s="487">
        <v>94.6</v>
      </c>
      <c r="H7046" s="487">
        <v>58.08</v>
      </c>
      <c r="I7046" s="487">
        <v>0</v>
      </c>
      <c r="J7046" s="487">
        <v>0</v>
      </c>
    </row>
    <row r="7047" spans="1:10" x14ac:dyDescent="0.25">
      <c r="A7047" s="487">
        <v>101485</v>
      </c>
      <c r="B7047" s="6" t="s">
        <v>4427</v>
      </c>
      <c r="C7047" s="6" t="s">
        <v>53</v>
      </c>
      <c r="D7047" s="6" t="s">
        <v>108</v>
      </c>
      <c r="E7047" s="487">
        <v>150.63999999999999</v>
      </c>
      <c r="F7047" s="487">
        <v>33.44</v>
      </c>
      <c r="G7047" s="487">
        <v>72.61</v>
      </c>
      <c r="H7047" s="487">
        <v>44.59</v>
      </c>
      <c r="I7047" s="487">
        <v>0</v>
      </c>
      <c r="J7047" s="487">
        <v>0</v>
      </c>
    </row>
    <row r="7048" spans="1:10" x14ac:dyDescent="0.25">
      <c r="A7048" s="487">
        <v>101486</v>
      </c>
      <c r="B7048" s="6" t="s">
        <v>4428</v>
      </c>
      <c r="C7048" s="6" t="s">
        <v>53</v>
      </c>
      <c r="D7048" s="6" t="s">
        <v>108</v>
      </c>
      <c r="E7048" s="487">
        <v>135.69</v>
      </c>
      <c r="F7048" s="487">
        <v>30.15</v>
      </c>
      <c r="G7048" s="487">
        <v>65.41</v>
      </c>
      <c r="H7048" s="487">
        <v>40.130000000000003</v>
      </c>
      <c r="I7048" s="487">
        <v>0</v>
      </c>
      <c r="J7048" s="487">
        <v>0</v>
      </c>
    </row>
    <row r="7049" spans="1:10" x14ac:dyDescent="0.25">
      <c r="A7049" s="487">
        <v>101487</v>
      </c>
      <c r="B7049" s="6" t="s">
        <v>4429</v>
      </c>
      <c r="C7049" s="6" t="s">
        <v>53</v>
      </c>
      <c r="D7049" s="6" t="s">
        <v>108</v>
      </c>
      <c r="E7049" s="487">
        <v>99.36</v>
      </c>
      <c r="F7049" s="487">
        <v>22.07</v>
      </c>
      <c r="G7049" s="487">
        <v>47.9</v>
      </c>
      <c r="H7049" s="487">
        <v>29.39</v>
      </c>
      <c r="I7049" s="487">
        <v>0</v>
      </c>
      <c r="J7049" s="487">
        <v>0</v>
      </c>
    </row>
    <row r="7050" spans="1:10" x14ac:dyDescent="0.25">
      <c r="A7050" s="487">
        <v>101488</v>
      </c>
      <c r="B7050" s="6" t="s">
        <v>4430</v>
      </c>
      <c r="C7050" s="6" t="s">
        <v>53</v>
      </c>
      <c r="D7050" s="6" t="s">
        <v>108</v>
      </c>
      <c r="E7050" s="487">
        <v>85.98</v>
      </c>
      <c r="F7050" s="487">
        <v>19.09</v>
      </c>
      <c r="G7050" s="487">
        <v>41.46</v>
      </c>
      <c r="H7050" s="487">
        <v>25.43</v>
      </c>
      <c r="I7050" s="487">
        <v>0</v>
      </c>
      <c r="J7050" s="487">
        <v>0</v>
      </c>
    </row>
    <row r="7051" spans="1:10" x14ac:dyDescent="0.25">
      <c r="A7051" s="487">
        <v>101188</v>
      </c>
      <c r="B7051" s="6" t="s">
        <v>4431</v>
      </c>
      <c r="C7051" s="6" t="s">
        <v>79</v>
      </c>
      <c r="D7051" s="6" t="s">
        <v>108</v>
      </c>
      <c r="E7051" s="487">
        <v>5.91</v>
      </c>
      <c r="F7051" s="487">
        <v>3.54</v>
      </c>
      <c r="G7051" s="487">
        <v>2.37</v>
      </c>
      <c r="H7051" s="487">
        <v>0</v>
      </c>
      <c r="I7051" s="487">
        <v>0</v>
      </c>
      <c r="J7051" s="487">
        <v>0</v>
      </c>
    </row>
    <row r="7052" spans="1:10" x14ac:dyDescent="0.25">
      <c r="A7052" s="487">
        <v>101189</v>
      </c>
      <c r="B7052" s="6" t="s">
        <v>4432</v>
      </c>
      <c r="C7052" s="6" t="s">
        <v>79</v>
      </c>
      <c r="D7052" s="6" t="s">
        <v>108</v>
      </c>
      <c r="E7052" s="487">
        <v>67.13</v>
      </c>
      <c r="F7052" s="487">
        <v>20.6</v>
      </c>
      <c r="G7052" s="487">
        <v>46.53</v>
      </c>
      <c r="H7052" s="487">
        <v>0</v>
      </c>
      <c r="I7052" s="487">
        <v>0</v>
      </c>
      <c r="J7052" s="487">
        <v>0</v>
      </c>
    </row>
    <row r="7053" spans="1:10" x14ac:dyDescent="0.25">
      <c r="A7053" s="487">
        <v>101190</v>
      </c>
      <c r="B7053" s="6" t="s">
        <v>4433</v>
      </c>
      <c r="C7053" s="6" t="s">
        <v>79</v>
      </c>
      <c r="D7053" s="6" t="s">
        <v>108</v>
      </c>
      <c r="E7053" s="487">
        <v>66.48</v>
      </c>
      <c r="F7053" s="487">
        <v>20.6</v>
      </c>
      <c r="G7053" s="487">
        <v>45.88</v>
      </c>
      <c r="H7053" s="487">
        <v>0</v>
      </c>
      <c r="I7053" s="487">
        <v>0</v>
      </c>
      <c r="J7053" s="487">
        <v>0</v>
      </c>
    </row>
    <row r="7054" spans="1:10" x14ac:dyDescent="0.25">
      <c r="A7054" s="487">
        <v>101191</v>
      </c>
      <c r="B7054" s="6" t="s">
        <v>4434</v>
      </c>
      <c r="C7054" s="6" t="s">
        <v>79</v>
      </c>
      <c r="D7054" s="6" t="s">
        <v>108</v>
      </c>
      <c r="E7054" s="487">
        <v>66.8</v>
      </c>
      <c r="F7054" s="487">
        <v>20.6</v>
      </c>
      <c r="G7054" s="487">
        <v>46.2</v>
      </c>
      <c r="H7054" s="487">
        <v>0</v>
      </c>
      <c r="I7054" s="487">
        <v>0</v>
      </c>
      <c r="J7054" s="487">
        <v>0</v>
      </c>
    </row>
    <row r="7055" spans="1:10" x14ac:dyDescent="0.25">
      <c r="A7055" s="487">
        <v>101192</v>
      </c>
      <c r="B7055" s="6" t="s">
        <v>4435</v>
      </c>
      <c r="C7055" s="6" t="s">
        <v>79</v>
      </c>
      <c r="D7055" s="6" t="s">
        <v>108</v>
      </c>
      <c r="E7055" s="487">
        <v>66.650000000000006</v>
      </c>
      <c r="F7055" s="487">
        <v>20.6</v>
      </c>
      <c r="G7055" s="487">
        <v>46.05</v>
      </c>
      <c r="H7055" s="487">
        <v>0</v>
      </c>
      <c r="I7055" s="487">
        <v>0</v>
      </c>
      <c r="J7055" s="487">
        <v>0</v>
      </c>
    </row>
    <row r="7056" spans="1:10" x14ac:dyDescent="0.25">
      <c r="A7056" s="487">
        <v>101193</v>
      </c>
      <c r="B7056" s="6" t="s">
        <v>4436</v>
      </c>
      <c r="C7056" s="6" t="s">
        <v>79</v>
      </c>
      <c r="D7056" s="6" t="s">
        <v>108</v>
      </c>
      <c r="E7056" s="487">
        <v>60.62</v>
      </c>
      <c r="F7056" s="487">
        <v>20.61</v>
      </c>
      <c r="G7056" s="487">
        <v>40.01</v>
      </c>
      <c r="H7056" s="487">
        <v>0</v>
      </c>
      <c r="I7056" s="487">
        <v>0</v>
      </c>
      <c r="J7056" s="487">
        <v>0</v>
      </c>
    </row>
    <row r="7057" spans="1:10" x14ac:dyDescent="0.25">
      <c r="A7057" s="487">
        <v>101194</v>
      </c>
      <c r="B7057" s="6" t="s">
        <v>4437</v>
      </c>
      <c r="C7057" s="6" t="s">
        <v>79</v>
      </c>
      <c r="D7057" s="6" t="s">
        <v>108</v>
      </c>
      <c r="E7057" s="487">
        <v>60.94</v>
      </c>
      <c r="F7057" s="487">
        <v>20.61</v>
      </c>
      <c r="G7057" s="487">
        <v>40.33</v>
      </c>
      <c r="H7057" s="487">
        <v>0</v>
      </c>
      <c r="I7057" s="487">
        <v>0</v>
      </c>
      <c r="J7057" s="487">
        <v>0</v>
      </c>
    </row>
    <row r="7058" spans="1:10" x14ac:dyDescent="0.25">
      <c r="A7058" s="487">
        <v>101197</v>
      </c>
      <c r="B7058" s="6" t="s">
        <v>4438</v>
      </c>
      <c r="C7058" s="6" t="s">
        <v>79</v>
      </c>
      <c r="D7058" s="6" t="s">
        <v>108</v>
      </c>
      <c r="E7058" s="487">
        <v>122.54</v>
      </c>
      <c r="F7058" s="487">
        <v>38.72</v>
      </c>
      <c r="G7058" s="487">
        <v>83.71</v>
      </c>
      <c r="H7058" s="487">
        <v>0.04</v>
      </c>
      <c r="I7058" s="487">
        <v>0</v>
      </c>
      <c r="J7058" s="487">
        <v>7.0000000000000007E-2</v>
      </c>
    </row>
    <row r="7059" spans="1:10" x14ac:dyDescent="0.25">
      <c r="A7059" s="487">
        <v>101198</v>
      </c>
      <c r="B7059" s="6" t="s">
        <v>4439</v>
      </c>
      <c r="C7059" s="6" t="s">
        <v>79</v>
      </c>
      <c r="D7059" s="6" t="s">
        <v>108</v>
      </c>
      <c r="E7059" s="487">
        <v>90.27</v>
      </c>
      <c r="F7059" s="487">
        <v>32.86</v>
      </c>
      <c r="G7059" s="487">
        <v>57.41</v>
      </c>
      <c r="H7059" s="487">
        <v>0</v>
      </c>
      <c r="I7059" s="487">
        <v>0</v>
      </c>
      <c r="J7059" s="487">
        <v>0</v>
      </c>
    </row>
    <row r="7060" spans="1:10" x14ac:dyDescent="0.25">
      <c r="A7060" s="487">
        <v>101199</v>
      </c>
      <c r="B7060" s="6" t="s">
        <v>4440</v>
      </c>
      <c r="C7060" s="6" t="s">
        <v>79</v>
      </c>
      <c r="D7060" s="6" t="s">
        <v>108</v>
      </c>
      <c r="E7060" s="487">
        <v>91.07</v>
      </c>
      <c r="F7060" s="487">
        <v>32.86</v>
      </c>
      <c r="G7060" s="487">
        <v>58.21</v>
      </c>
      <c r="H7060" s="487">
        <v>0</v>
      </c>
      <c r="I7060" s="487">
        <v>0</v>
      </c>
      <c r="J7060" s="487">
        <v>0</v>
      </c>
    </row>
    <row r="7061" spans="1:10" x14ac:dyDescent="0.25">
      <c r="A7061" s="487">
        <v>101200</v>
      </c>
      <c r="B7061" s="6" t="s">
        <v>4441</v>
      </c>
      <c r="C7061" s="6" t="s">
        <v>79</v>
      </c>
      <c r="D7061" s="6" t="s">
        <v>108</v>
      </c>
      <c r="E7061" s="487">
        <v>45.17</v>
      </c>
      <c r="F7061" s="487">
        <v>19.14</v>
      </c>
      <c r="G7061" s="487">
        <v>26.03</v>
      </c>
      <c r="H7061" s="487">
        <v>0</v>
      </c>
      <c r="I7061" s="487">
        <v>0</v>
      </c>
      <c r="J7061" s="487">
        <v>0</v>
      </c>
    </row>
    <row r="7062" spans="1:10" x14ac:dyDescent="0.25">
      <c r="A7062" s="487">
        <v>101201</v>
      </c>
      <c r="B7062" s="6" t="s">
        <v>4442</v>
      </c>
      <c r="C7062" s="6" t="s">
        <v>79</v>
      </c>
      <c r="D7062" s="6" t="s">
        <v>108</v>
      </c>
      <c r="E7062" s="487">
        <v>57.69</v>
      </c>
      <c r="F7062" s="487">
        <v>24.84</v>
      </c>
      <c r="G7062" s="487">
        <v>32.85</v>
      </c>
      <c r="H7062" s="487">
        <v>0</v>
      </c>
      <c r="I7062" s="487">
        <v>0</v>
      </c>
      <c r="J7062" s="487">
        <v>0</v>
      </c>
    </row>
    <row r="7063" spans="1:10" x14ac:dyDescent="0.25">
      <c r="A7063" s="487">
        <v>101202</v>
      </c>
      <c r="B7063" s="6" t="s">
        <v>4443</v>
      </c>
      <c r="C7063" s="6" t="s">
        <v>79</v>
      </c>
      <c r="D7063" s="6" t="s">
        <v>108</v>
      </c>
      <c r="E7063" s="487">
        <v>46.12</v>
      </c>
      <c r="F7063" s="487">
        <v>20.57</v>
      </c>
      <c r="G7063" s="487">
        <v>25.55</v>
      </c>
      <c r="H7063" s="487">
        <v>0</v>
      </c>
      <c r="I7063" s="487">
        <v>0</v>
      </c>
      <c r="J7063" s="487">
        <v>0</v>
      </c>
    </row>
    <row r="7064" spans="1:10" x14ac:dyDescent="0.25">
      <c r="A7064" s="487">
        <v>101203</v>
      </c>
      <c r="B7064" s="6" t="s">
        <v>4444</v>
      </c>
      <c r="C7064" s="6" t="s">
        <v>79</v>
      </c>
      <c r="D7064" s="6" t="s">
        <v>108</v>
      </c>
      <c r="E7064" s="487">
        <v>45.31</v>
      </c>
      <c r="F7064" s="487">
        <v>20.57</v>
      </c>
      <c r="G7064" s="487">
        <v>24.74</v>
      </c>
      <c r="H7064" s="487">
        <v>0</v>
      </c>
      <c r="I7064" s="487">
        <v>0</v>
      </c>
      <c r="J7064" s="487">
        <v>0</v>
      </c>
    </row>
    <row r="7065" spans="1:10" x14ac:dyDescent="0.25">
      <c r="A7065" s="487">
        <v>101204</v>
      </c>
      <c r="B7065" s="6" t="s">
        <v>4445</v>
      </c>
      <c r="C7065" s="6" t="s">
        <v>79</v>
      </c>
      <c r="D7065" s="6" t="s">
        <v>108</v>
      </c>
      <c r="E7065" s="487">
        <v>45.63</v>
      </c>
      <c r="F7065" s="487">
        <v>20.57</v>
      </c>
      <c r="G7065" s="487">
        <v>25.06</v>
      </c>
      <c r="H7065" s="487">
        <v>0</v>
      </c>
      <c r="I7065" s="487">
        <v>0</v>
      </c>
      <c r="J7065" s="487">
        <v>0</v>
      </c>
    </row>
    <row r="7066" spans="1:10" x14ac:dyDescent="0.25">
      <c r="A7066" s="487">
        <v>101205</v>
      </c>
      <c r="B7066" s="6" t="s">
        <v>4446</v>
      </c>
      <c r="C7066" s="6" t="s">
        <v>79</v>
      </c>
      <c r="D7066" s="6" t="s">
        <v>108</v>
      </c>
      <c r="E7066" s="487">
        <v>46.12</v>
      </c>
      <c r="F7066" s="487">
        <v>20.57</v>
      </c>
      <c r="G7066" s="487">
        <v>25.55</v>
      </c>
      <c r="H7066" s="487">
        <v>0</v>
      </c>
      <c r="I7066" s="487">
        <v>0</v>
      </c>
      <c r="J7066" s="487">
        <v>0</v>
      </c>
    </row>
    <row r="7067" spans="1:10" x14ac:dyDescent="0.25">
      <c r="A7067" s="487">
        <v>102362</v>
      </c>
      <c r="B7067" s="6" t="s">
        <v>4447</v>
      </c>
      <c r="C7067" s="6" t="s">
        <v>87</v>
      </c>
      <c r="D7067" s="6" t="s">
        <v>108</v>
      </c>
      <c r="E7067" s="487">
        <v>156.91999999999999</v>
      </c>
      <c r="F7067" s="487">
        <v>37.39</v>
      </c>
      <c r="G7067" s="487">
        <v>119.53</v>
      </c>
      <c r="H7067" s="487">
        <v>0</v>
      </c>
      <c r="I7067" s="487">
        <v>0</v>
      </c>
      <c r="J7067" s="487">
        <v>0</v>
      </c>
    </row>
    <row r="7068" spans="1:10" x14ac:dyDescent="0.25">
      <c r="A7068" s="487">
        <v>102363</v>
      </c>
      <c r="B7068" s="6" t="s">
        <v>4448</v>
      </c>
      <c r="C7068" s="6" t="s">
        <v>87</v>
      </c>
      <c r="D7068" s="6" t="s">
        <v>108</v>
      </c>
      <c r="E7068" s="487">
        <v>166.16</v>
      </c>
      <c r="F7068" s="487">
        <v>37.06</v>
      </c>
      <c r="G7068" s="487">
        <v>129.1</v>
      </c>
      <c r="H7068" s="487">
        <v>0</v>
      </c>
      <c r="I7068" s="487">
        <v>0</v>
      </c>
      <c r="J7068" s="487">
        <v>0</v>
      </c>
    </row>
    <row r="7069" spans="1:10" x14ac:dyDescent="0.25">
      <c r="A7069" s="487">
        <v>102364</v>
      </c>
      <c r="B7069" s="6" t="s">
        <v>4449</v>
      </c>
      <c r="C7069" s="6" t="s">
        <v>87</v>
      </c>
      <c r="D7069" s="6" t="s">
        <v>108</v>
      </c>
      <c r="E7069" s="487">
        <v>183.25</v>
      </c>
      <c r="F7069" s="487">
        <v>37.049999999999997</v>
      </c>
      <c r="G7069" s="487">
        <v>146.19999999999999</v>
      </c>
      <c r="H7069" s="487">
        <v>0</v>
      </c>
      <c r="I7069" s="487">
        <v>0</v>
      </c>
      <c r="J7069" s="487">
        <v>0</v>
      </c>
    </row>
    <row r="7070" spans="1:10" x14ac:dyDescent="0.25">
      <c r="A7070" s="487">
        <v>98509</v>
      </c>
      <c r="B7070" s="6" t="s">
        <v>4450</v>
      </c>
      <c r="C7070" s="6" t="s">
        <v>40</v>
      </c>
      <c r="D7070" s="6" t="s">
        <v>108</v>
      </c>
      <c r="E7070" s="487">
        <v>38.42</v>
      </c>
      <c r="F7070" s="487">
        <v>2.09</v>
      </c>
      <c r="G7070" s="487">
        <v>36.33</v>
      </c>
      <c r="H7070" s="487">
        <v>0</v>
      </c>
      <c r="I7070" s="487">
        <v>0</v>
      </c>
      <c r="J7070" s="487">
        <v>0</v>
      </c>
    </row>
    <row r="7071" spans="1:10" x14ac:dyDescent="0.25">
      <c r="A7071" s="487">
        <v>98510</v>
      </c>
      <c r="B7071" s="6" t="s">
        <v>4451</v>
      </c>
      <c r="C7071" s="6" t="s">
        <v>40</v>
      </c>
      <c r="D7071" s="6" t="s">
        <v>108</v>
      </c>
      <c r="E7071" s="487">
        <v>62.49</v>
      </c>
      <c r="F7071" s="487">
        <v>15.09</v>
      </c>
      <c r="G7071" s="487">
        <v>47.4</v>
      </c>
      <c r="H7071" s="487">
        <v>0</v>
      </c>
      <c r="I7071" s="487">
        <v>0</v>
      </c>
      <c r="J7071" s="487">
        <v>0</v>
      </c>
    </row>
    <row r="7072" spans="1:10" x14ac:dyDescent="0.25">
      <c r="A7072" s="487">
        <v>98511</v>
      </c>
      <c r="B7072" s="6" t="s">
        <v>4452</v>
      </c>
      <c r="C7072" s="6" t="s">
        <v>40</v>
      </c>
      <c r="D7072" s="6" t="s">
        <v>108</v>
      </c>
      <c r="E7072" s="487">
        <v>115.93</v>
      </c>
      <c r="F7072" s="487">
        <v>21.58</v>
      </c>
      <c r="G7072" s="487">
        <v>94.35</v>
      </c>
      <c r="H7072" s="487">
        <v>0</v>
      </c>
      <c r="I7072" s="487">
        <v>0</v>
      </c>
      <c r="J7072" s="487">
        <v>0</v>
      </c>
    </row>
    <row r="7073" spans="1:10" x14ac:dyDescent="0.25">
      <c r="A7073" s="487">
        <v>98516</v>
      </c>
      <c r="B7073" s="6" t="s">
        <v>4453</v>
      </c>
      <c r="C7073" s="6" t="s">
        <v>40</v>
      </c>
      <c r="D7073" s="6" t="s">
        <v>108</v>
      </c>
      <c r="E7073" s="487">
        <v>355.81</v>
      </c>
      <c r="F7073" s="487">
        <v>128.62</v>
      </c>
      <c r="G7073" s="487">
        <v>162.55000000000001</v>
      </c>
      <c r="H7073" s="487">
        <v>64.64</v>
      </c>
      <c r="I7073" s="487">
        <v>0</v>
      </c>
      <c r="J7073" s="487">
        <v>0</v>
      </c>
    </row>
    <row r="7074" spans="1:10" x14ac:dyDescent="0.25">
      <c r="A7074" s="487">
        <v>98519</v>
      </c>
      <c r="B7074" s="6" t="s">
        <v>4454</v>
      </c>
      <c r="C7074" s="6" t="s">
        <v>87</v>
      </c>
      <c r="D7074" s="6" t="s">
        <v>108</v>
      </c>
      <c r="E7074" s="487">
        <v>2.0699999999999998</v>
      </c>
      <c r="F7074" s="487">
        <v>1.61</v>
      </c>
      <c r="G7074" s="487">
        <v>0.46</v>
      </c>
      <c r="H7074" s="487">
        <v>0</v>
      </c>
      <c r="I7074" s="487">
        <v>0</v>
      </c>
      <c r="J7074" s="487">
        <v>0</v>
      </c>
    </row>
    <row r="7075" spans="1:10" x14ac:dyDescent="0.25">
      <c r="A7075" s="487">
        <v>98520</v>
      </c>
      <c r="B7075" s="6" t="s">
        <v>4455</v>
      </c>
      <c r="C7075" s="6" t="s">
        <v>87</v>
      </c>
      <c r="D7075" s="6" t="s">
        <v>108</v>
      </c>
      <c r="E7075" s="487">
        <v>5.29</v>
      </c>
      <c r="F7075" s="487">
        <v>1.3</v>
      </c>
      <c r="G7075" s="487">
        <v>3.99</v>
      </c>
      <c r="H7075" s="487">
        <v>0</v>
      </c>
      <c r="I7075" s="487">
        <v>0</v>
      </c>
      <c r="J7075" s="487">
        <v>0</v>
      </c>
    </row>
    <row r="7076" spans="1:10" x14ac:dyDescent="0.25">
      <c r="A7076" s="487">
        <v>98521</v>
      </c>
      <c r="B7076" s="6" t="s">
        <v>4456</v>
      </c>
      <c r="C7076" s="6" t="s">
        <v>87</v>
      </c>
      <c r="D7076" s="6" t="s">
        <v>108</v>
      </c>
      <c r="E7076" s="487">
        <v>0.37</v>
      </c>
      <c r="F7076" s="487">
        <v>0.32</v>
      </c>
      <c r="G7076" s="487">
        <v>0.05</v>
      </c>
      <c r="H7076" s="487">
        <v>0</v>
      </c>
      <c r="I7076" s="487">
        <v>0</v>
      </c>
      <c r="J7076" s="487">
        <v>0</v>
      </c>
    </row>
    <row r="7077" spans="1:10" x14ac:dyDescent="0.25">
      <c r="A7077" s="487">
        <v>98522</v>
      </c>
      <c r="B7077" s="6" t="s">
        <v>4457</v>
      </c>
      <c r="C7077" s="6" t="s">
        <v>79</v>
      </c>
      <c r="D7077" s="6" t="s">
        <v>108</v>
      </c>
      <c r="E7077" s="487">
        <v>140.22999999999999</v>
      </c>
      <c r="F7077" s="487">
        <v>43.95</v>
      </c>
      <c r="G7077" s="487">
        <v>96.28</v>
      </c>
      <c r="H7077" s="487">
        <v>0</v>
      </c>
      <c r="I7077" s="487">
        <v>0</v>
      </c>
      <c r="J7077" s="487">
        <v>0</v>
      </c>
    </row>
    <row r="7078" spans="1:10" x14ac:dyDescent="0.25">
      <c r="A7078" s="487">
        <v>98524</v>
      </c>
      <c r="B7078" s="6" t="s">
        <v>4458</v>
      </c>
      <c r="C7078" s="6" t="s">
        <v>87</v>
      </c>
      <c r="D7078" s="6" t="s">
        <v>108</v>
      </c>
      <c r="E7078" s="487">
        <v>3.14</v>
      </c>
      <c r="F7078" s="487">
        <v>2.39</v>
      </c>
      <c r="G7078" s="487">
        <v>0.75</v>
      </c>
      <c r="H7078" s="487">
        <v>0</v>
      </c>
      <c r="I7078" s="487">
        <v>0</v>
      </c>
      <c r="J7078" s="487">
        <v>0</v>
      </c>
    </row>
    <row r="7079" spans="1:10" x14ac:dyDescent="0.25">
      <c r="A7079" s="487">
        <v>98503</v>
      </c>
      <c r="B7079" s="6" t="s">
        <v>4459</v>
      </c>
      <c r="C7079" s="6" t="s">
        <v>87</v>
      </c>
      <c r="D7079" s="6" t="s">
        <v>108</v>
      </c>
      <c r="E7079" s="487">
        <v>29.6</v>
      </c>
      <c r="F7079" s="487">
        <v>3.96</v>
      </c>
      <c r="G7079" s="487">
        <v>25.64</v>
      </c>
      <c r="H7079" s="487">
        <v>0</v>
      </c>
      <c r="I7079" s="487">
        <v>0</v>
      </c>
      <c r="J7079" s="487">
        <v>0</v>
      </c>
    </row>
    <row r="7080" spans="1:10" x14ac:dyDescent="0.25">
      <c r="A7080" s="487">
        <v>98504</v>
      </c>
      <c r="B7080" s="6" t="s">
        <v>11749</v>
      </c>
      <c r="C7080" s="6" t="s">
        <v>87</v>
      </c>
      <c r="D7080" s="6" t="s">
        <v>108</v>
      </c>
      <c r="E7080" s="487">
        <v>23.21</v>
      </c>
      <c r="F7080" s="487">
        <v>3.23</v>
      </c>
      <c r="G7080" s="487">
        <v>19.98</v>
      </c>
      <c r="H7080" s="487">
        <v>0</v>
      </c>
      <c r="I7080" s="487">
        <v>0</v>
      </c>
      <c r="J7080" s="487">
        <v>0</v>
      </c>
    </row>
    <row r="7081" spans="1:10" x14ac:dyDescent="0.25">
      <c r="A7081" s="487">
        <v>98505</v>
      </c>
      <c r="B7081" s="6" t="s">
        <v>4460</v>
      </c>
      <c r="C7081" s="6" t="s">
        <v>87</v>
      </c>
      <c r="D7081" s="6" t="s">
        <v>108</v>
      </c>
      <c r="E7081" s="487">
        <v>55.79</v>
      </c>
      <c r="F7081" s="487">
        <v>4.3600000000000003</v>
      </c>
      <c r="G7081" s="487">
        <v>51.43</v>
      </c>
      <c r="H7081" s="487">
        <v>0</v>
      </c>
      <c r="I7081" s="487">
        <v>0</v>
      </c>
      <c r="J7081" s="487">
        <v>0</v>
      </c>
    </row>
    <row r="7082" spans="1:10" x14ac:dyDescent="0.25">
      <c r="A7082" s="487">
        <v>103946</v>
      </c>
      <c r="B7082" s="6" t="s">
        <v>11750</v>
      </c>
      <c r="C7082" s="6" t="s">
        <v>87</v>
      </c>
      <c r="D7082" s="6" t="s">
        <v>108</v>
      </c>
      <c r="E7082" s="487">
        <v>30.79</v>
      </c>
      <c r="F7082" s="487">
        <v>3.23</v>
      </c>
      <c r="G7082" s="487">
        <v>27.56</v>
      </c>
      <c r="H7082" s="487">
        <v>0</v>
      </c>
      <c r="I7082" s="487">
        <v>0</v>
      </c>
      <c r="J7082" s="487">
        <v>0</v>
      </c>
    </row>
    <row r="7083" spans="1:10" x14ac:dyDescent="0.25">
      <c r="A7083" s="487">
        <v>103185</v>
      </c>
      <c r="B7083" s="6" t="s">
        <v>4461</v>
      </c>
      <c r="C7083" s="6" t="s">
        <v>40</v>
      </c>
      <c r="D7083" s="6" t="s">
        <v>437</v>
      </c>
      <c r="E7083" s="488">
        <v>6151.39</v>
      </c>
      <c r="F7083" s="487">
        <v>98.81</v>
      </c>
      <c r="G7083" s="488">
        <v>6052.58</v>
      </c>
      <c r="H7083" s="487">
        <v>0</v>
      </c>
      <c r="I7083" s="487">
        <v>0</v>
      </c>
      <c r="J7083" s="487">
        <v>0</v>
      </c>
    </row>
    <row r="7084" spans="1:10" x14ac:dyDescent="0.25">
      <c r="A7084" s="487">
        <v>103186</v>
      </c>
      <c r="B7084" s="6" t="s">
        <v>4462</v>
      </c>
      <c r="C7084" s="6" t="s">
        <v>40</v>
      </c>
      <c r="D7084" s="6" t="s">
        <v>437</v>
      </c>
      <c r="E7084" s="488">
        <v>6485.95</v>
      </c>
      <c r="F7084" s="487">
        <v>40.47</v>
      </c>
      <c r="G7084" s="488">
        <v>6445.48</v>
      </c>
      <c r="H7084" s="487">
        <v>0</v>
      </c>
      <c r="I7084" s="487">
        <v>0</v>
      </c>
      <c r="J7084" s="487">
        <v>0</v>
      </c>
    </row>
    <row r="7085" spans="1:10" x14ac:dyDescent="0.25">
      <c r="A7085" s="487">
        <v>103187</v>
      </c>
      <c r="B7085" s="6" t="s">
        <v>4463</v>
      </c>
      <c r="C7085" s="6" t="s">
        <v>40</v>
      </c>
      <c r="D7085" s="6" t="s">
        <v>437</v>
      </c>
      <c r="E7085" s="488">
        <v>4875.57</v>
      </c>
      <c r="F7085" s="487">
        <v>67.58</v>
      </c>
      <c r="G7085" s="488">
        <v>4807.99</v>
      </c>
      <c r="H7085" s="487">
        <v>0</v>
      </c>
      <c r="I7085" s="487">
        <v>0</v>
      </c>
      <c r="J7085" s="487">
        <v>0</v>
      </c>
    </row>
    <row r="7086" spans="1:10" x14ac:dyDescent="0.25">
      <c r="A7086" s="487">
        <v>103188</v>
      </c>
      <c r="B7086" s="6" t="s">
        <v>4464</v>
      </c>
      <c r="C7086" s="6" t="s">
        <v>40</v>
      </c>
      <c r="D7086" s="6" t="s">
        <v>437</v>
      </c>
      <c r="E7086" s="488">
        <v>5241.83</v>
      </c>
      <c r="F7086" s="487">
        <v>51.97</v>
      </c>
      <c r="G7086" s="488">
        <v>5189.8599999999997</v>
      </c>
      <c r="H7086" s="487">
        <v>0</v>
      </c>
      <c r="I7086" s="487">
        <v>0</v>
      </c>
      <c r="J7086" s="487">
        <v>0</v>
      </c>
    </row>
    <row r="7087" spans="1:10" x14ac:dyDescent="0.25">
      <c r="A7087" s="487">
        <v>103189</v>
      </c>
      <c r="B7087" s="6" t="s">
        <v>4465</v>
      </c>
      <c r="C7087" s="6" t="s">
        <v>40</v>
      </c>
      <c r="D7087" s="6" t="s">
        <v>437</v>
      </c>
      <c r="E7087" s="488">
        <v>2627.26</v>
      </c>
      <c r="F7087" s="487">
        <v>36.35</v>
      </c>
      <c r="G7087" s="488">
        <v>2590.91</v>
      </c>
      <c r="H7087" s="487">
        <v>0</v>
      </c>
      <c r="I7087" s="487">
        <v>0</v>
      </c>
      <c r="J7087" s="487">
        <v>0</v>
      </c>
    </row>
    <row r="7088" spans="1:10" x14ac:dyDescent="0.25">
      <c r="A7088" s="487">
        <v>103190</v>
      </c>
      <c r="B7088" s="6" t="s">
        <v>4466</v>
      </c>
      <c r="C7088" s="6" t="s">
        <v>40</v>
      </c>
      <c r="D7088" s="6" t="s">
        <v>437</v>
      </c>
      <c r="E7088" s="488">
        <v>4078.12</v>
      </c>
      <c r="F7088" s="487">
        <v>68.94</v>
      </c>
      <c r="G7088" s="488">
        <v>4009.18</v>
      </c>
      <c r="H7088" s="487">
        <v>0</v>
      </c>
      <c r="I7088" s="487">
        <v>0</v>
      </c>
      <c r="J7088" s="487">
        <v>0</v>
      </c>
    </row>
    <row r="7089" spans="1:10" x14ac:dyDescent="0.25">
      <c r="A7089" s="487">
        <v>103191</v>
      </c>
      <c r="B7089" s="6" t="s">
        <v>4467</v>
      </c>
      <c r="C7089" s="6" t="s">
        <v>40</v>
      </c>
      <c r="D7089" s="6" t="s">
        <v>437</v>
      </c>
      <c r="E7089" s="488">
        <v>2375.5100000000002</v>
      </c>
      <c r="F7089" s="487">
        <v>56.6</v>
      </c>
      <c r="G7089" s="488">
        <v>2318.91</v>
      </c>
      <c r="H7089" s="487">
        <v>0</v>
      </c>
      <c r="I7089" s="487">
        <v>0</v>
      </c>
      <c r="J7089" s="487">
        <v>0</v>
      </c>
    </row>
    <row r="7090" spans="1:10" x14ac:dyDescent="0.25">
      <c r="A7090" s="487">
        <v>103192</v>
      </c>
      <c r="B7090" s="6" t="s">
        <v>4468</v>
      </c>
      <c r="C7090" s="6" t="s">
        <v>40</v>
      </c>
      <c r="D7090" s="6" t="s">
        <v>437</v>
      </c>
      <c r="E7090" s="488">
        <v>2529.15</v>
      </c>
      <c r="F7090" s="487">
        <v>56.6</v>
      </c>
      <c r="G7090" s="488">
        <v>2472.5500000000002</v>
      </c>
      <c r="H7090" s="487">
        <v>0</v>
      </c>
      <c r="I7090" s="487">
        <v>0</v>
      </c>
      <c r="J7090" s="487">
        <v>0</v>
      </c>
    </row>
    <row r="7091" spans="1:10" x14ac:dyDescent="0.25">
      <c r="A7091" s="487">
        <v>103193</v>
      </c>
      <c r="B7091" s="6" t="s">
        <v>4469</v>
      </c>
      <c r="C7091" s="6" t="s">
        <v>40</v>
      </c>
      <c r="D7091" s="6" t="s">
        <v>437</v>
      </c>
      <c r="E7091" s="488">
        <v>1947.88</v>
      </c>
      <c r="F7091" s="487">
        <v>56.6</v>
      </c>
      <c r="G7091" s="488">
        <v>1891.28</v>
      </c>
      <c r="H7091" s="487">
        <v>0</v>
      </c>
      <c r="I7091" s="487">
        <v>0</v>
      </c>
      <c r="J7091" s="487">
        <v>0</v>
      </c>
    </row>
    <row r="7092" spans="1:10" x14ac:dyDescent="0.25">
      <c r="A7092" s="487">
        <v>103194</v>
      </c>
      <c r="B7092" s="6" t="s">
        <v>4470</v>
      </c>
      <c r="C7092" s="6" t="s">
        <v>40</v>
      </c>
      <c r="D7092" s="6" t="s">
        <v>437</v>
      </c>
      <c r="E7092" s="488">
        <v>2805.85</v>
      </c>
      <c r="F7092" s="487">
        <v>56.6</v>
      </c>
      <c r="G7092" s="488">
        <v>2749.25</v>
      </c>
      <c r="H7092" s="487">
        <v>0</v>
      </c>
      <c r="I7092" s="487">
        <v>0</v>
      </c>
      <c r="J7092" s="487">
        <v>0</v>
      </c>
    </row>
    <row r="7093" spans="1:10" x14ac:dyDescent="0.25">
      <c r="A7093" s="487">
        <v>103195</v>
      </c>
      <c r="B7093" s="6" t="s">
        <v>4471</v>
      </c>
      <c r="C7093" s="6" t="s">
        <v>40</v>
      </c>
      <c r="D7093" s="6" t="s">
        <v>437</v>
      </c>
      <c r="E7093" s="488">
        <v>2190.58</v>
      </c>
      <c r="F7093" s="487">
        <v>58.1</v>
      </c>
      <c r="G7093" s="488">
        <v>2132.48</v>
      </c>
      <c r="H7093" s="487">
        <v>0</v>
      </c>
      <c r="I7093" s="487">
        <v>0</v>
      </c>
      <c r="J7093" s="487">
        <v>0</v>
      </c>
    </row>
    <row r="7094" spans="1:10" x14ac:dyDescent="0.25">
      <c r="A7094" s="487">
        <v>103205</v>
      </c>
      <c r="B7094" s="6" t="s">
        <v>4472</v>
      </c>
      <c r="C7094" s="6" t="s">
        <v>40</v>
      </c>
      <c r="D7094" s="6" t="s">
        <v>437</v>
      </c>
      <c r="E7094" s="488">
        <v>4097.34</v>
      </c>
      <c r="F7094" s="487">
        <v>91.55</v>
      </c>
      <c r="G7094" s="488">
        <v>4004.22</v>
      </c>
      <c r="H7094" s="487">
        <v>1.57</v>
      </c>
      <c r="I7094" s="487">
        <v>0</v>
      </c>
      <c r="J7094" s="487">
        <v>0</v>
      </c>
    </row>
    <row r="7095" spans="1:10" x14ac:dyDescent="0.25">
      <c r="A7095" s="487">
        <v>103206</v>
      </c>
      <c r="B7095" s="6" t="s">
        <v>4473</v>
      </c>
      <c r="C7095" s="6" t="s">
        <v>40</v>
      </c>
      <c r="D7095" s="6" t="s">
        <v>437</v>
      </c>
      <c r="E7095" s="488">
        <v>2394.7199999999998</v>
      </c>
      <c r="F7095" s="487">
        <v>79.22</v>
      </c>
      <c r="G7095" s="488">
        <v>2313.9299999999998</v>
      </c>
      <c r="H7095" s="487">
        <v>1.57</v>
      </c>
      <c r="I7095" s="487">
        <v>0</v>
      </c>
      <c r="J7095" s="487">
        <v>0</v>
      </c>
    </row>
    <row r="7096" spans="1:10" x14ac:dyDescent="0.25">
      <c r="A7096" s="487">
        <v>103207</v>
      </c>
      <c r="B7096" s="6" t="s">
        <v>4474</v>
      </c>
      <c r="C7096" s="6" t="s">
        <v>40</v>
      </c>
      <c r="D7096" s="6" t="s">
        <v>437</v>
      </c>
      <c r="E7096" s="488">
        <v>2548.36</v>
      </c>
      <c r="F7096" s="487">
        <v>79.22</v>
      </c>
      <c r="G7096" s="488">
        <v>2467.5700000000002</v>
      </c>
      <c r="H7096" s="487">
        <v>1.57</v>
      </c>
      <c r="I7096" s="487">
        <v>0</v>
      </c>
      <c r="J7096" s="487">
        <v>0</v>
      </c>
    </row>
    <row r="7097" spans="1:10" x14ac:dyDescent="0.25">
      <c r="A7097" s="487">
        <v>103208</v>
      </c>
      <c r="B7097" s="6" t="s">
        <v>4475</v>
      </c>
      <c r="C7097" s="6" t="s">
        <v>40</v>
      </c>
      <c r="D7097" s="6" t="s">
        <v>437</v>
      </c>
      <c r="E7097" s="488">
        <v>1967.09</v>
      </c>
      <c r="F7097" s="487">
        <v>79.23</v>
      </c>
      <c r="G7097" s="488">
        <v>1886.29</v>
      </c>
      <c r="H7097" s="487">
        <v>1.57</v>
      </c>
      <c r="I7097" s="487">
        <v>0</v>
      </c>
      <c r="J7097" s="487">
        <v>0</v>
      </c>
    </row>
    <row r="7098" spans="1:10" x14ac:dyDescent="0.25">
      <c r="A7098" s="487">
        <v>103209</v>
      </c>
      <c r="B7098" s="6" t="s">
        <v>4476</v>
      </c>
      <c r="C7098" s="6" t="s">
        <v>40</v>
      </c>
      <c r="D7098" s="6" t="s">
        <v>437</v>
      </c>
      <c r="E7098" s="488">
        <v>2825.06</v>
      </c>
      <c r="F7098" s="487">
        <v>79.22</v>
      </c>
      <c r="G7098" s="488">
        <v>2744.27</v>
      </c>
      <c r="H7098" s="487">
        <v>1.57</v>
      </c>
      <c r="I7098" s="487">
        <v>0</v>
      </c>
      <c r="J7098" s="487">
        <v>0</v>
      </c>
    </row>
    <row r="7099" spans="1:10" x14ac:dyDescent="0.25">
      <c r="A7099" s="487">
        <v>103210</v>
      </c>
      <c r="B7099" s="6" t="s">
        <v>4477</v>
      </c>
      <c r="C7099" s="6" t="s">
        <v>40</v>
      </c>
      <c r="D7099" s="6" t="s">
        <v>437</v>
      </c>
      <c r="E7099" s="488">
        <v>2301.7800000000002</v>
      </c>
      <c r="F7099" s="487">
        <v>144.01</v>
      </c>
      <c r="G7099" s="488">
        <v>2154.61</v>
      </c>
      <c r="H7099" s="487">
        <v>3.16</v>
      </c>
      <c r="I7099" s="487">
        <v>0</v>
      </c>
      <c r="J7099" s="487">
        <v>0</v>
      </c>
    </row>
    <row r="7100" spans="1:10" x14ac:dyDescent="0.25">
      <c r="A7100" s="487">
        <v>103304</v>
      </c>
      <c r="B7100" s="6" t="s">
        <v>4478</v>
      </c>
      <c r="C7100" s="6" t="s">
        <v>40</v>
      </c>
      <c r="D7100" s="6" t="s">
        <v>437</v>
      </c>
      <c r="E7100" s="488">
        <v>1247.92</v>
      </c>
      <c r="F7100" s="487">
        <v>31.25</v>
      </c>
      <c r="G7100" s="488">
        <v>1216.67</v>
      </c>
      <c r="H7100" s="487">
        <v>0</v>
      </c>
      <c r="I7100" s="487">
        <v>0</v>
      </c>
      <c r="J7100" s="487">
        <v>0</v>
      </c>
    </row>
    <row r="7101" spans="1:10" x14ac:dyDescent="0.25">
      <c r="A7101" s="487">
        <v>103307</v>
      </c>
      <c r="B7101" s="6" t="s">
        <v>4479</v>
      </c>
      <c r="C7101" s="6" t="s">
        <v>40</v>
      </c>
      <c r="D7101" s="6" t="s">
        <v>437</v>
      </c>
      <c r="E7101" s="488">
        <v>1336.92</v>
      </c>
      <c r="F7101" s="487">
        <v>70.31</v>
      </c>
      <c r="G7101" s="488">
        <v>1265.76</v>
      </c>
      <c r="H7101" s="487">
        <v>0.85</v>
      </c>
      <c r="I7101" s="487">
        <v>0</v>
      </c>
      <c r="J7101" s="487">
        <v>0</v>
      </c>
    </row>
    <row r="7102" spans="1:10" x14ac:dyDescent="0.25">
      <c r="A7102" s="487">
        <v>103310</v>
      </c>
      <c r="B7102" s="6" t="s">
        <v>4480</v>
      </c>
      <c r="C7102" s="6" t="s">
        <v>40</v>
      </c>
      <c r="D7102" s="6" t="s">
        <v>437</v>
      </c>
      <c r="E7102" s="488">
        <v>1284.7</v>
      </c>
      <c r="F7102" s="487">
        <v>30.25</v>
      </c>
      <c r="G7102" s="488">
        <v>1254.45</v>
      </c>
      <c r="H7102" s="487">
        <v>0</v>
      </c>
      <c r="I7102" s="487">
        <v>0</v>
      </c>
      <c r="J7102" s="487">
        <v>0</v>
      </c>
    </row>
    <row r="7103" spans="1:10" x14ac:dyDescent="0.25">
      <c r="A7103" s="487">
        <v>103314</v>
      </c>
      <c r="B7103" s="6" t="s">
        <v>4481</v>
      </c>
      <c r="C7103" s="6" t="s">
        <v>87</v>
      </c>
      <c r="D7103" s="6" t="s">
        <v>108</v>
      </c>
      <c r="E7103" s="487">
        <v>173.72</v>
      </c>
      <c r="F7103" s="487">
        <v>24.88</v>
      </c>
      <c r="G7103" s="487">
        <v>148.66</v>
      </c>
      <c r="H7103" s="487">
        <v>0.18</v>
      </c>
      <c r="I7103" s="487">
        <v>0</v>
      </c>
      <c r="J7103" s="487">
        <v>0</v>
      </c>
    </row>
    <row r="7104" spans="1:10" x14ac:dyDescent="0.25">
      <c r="A7104" s="487">
        <v>103315</v>
      </c>
      <c r="B7104" s="6" t="s">
        <v>4482</v>
      </c>
      <c r="C7104" s="6" t="s">
        <v>87</v>
      </c>
      <c r="D7104" s="6" t="s">
        <v>108</v>
      </c>
      <c r="E7104" s="487">
        <v>164.83</v>
      </c>
      <c r="F7104" s="487">
        <v>18.46</v>
      </c>
      <c r="G7104" s="487">
        <v>146.37</v>
      </c>
      <c r="H7104" s="487">
        <v>0</v>
      </c>
      <c r="I7104" s="487">
        <v>0</v>
      </c>
      <c r="J7104" s="487">
        <v>0</v>
      </c>
    </row>
    <row r="7105" spans="1:10" x14ac:dyDescent="0.25">
      <c r="A7105" s="487">
        <v>103769</v>
      </c>
      <c r="B7105" s="6" t="s">
        <v>9233</v>
      </c>
      <c r="C7105" s="6" t="s">
        <v>40</v>
      </c>
      <c r="D7105" s="6" t="s">
        <v>108</v>
      </c>
      <c r="E7105" s="488">
        <v>5461.27</v>
      </c>
      <c r="F7105" s="487">
        <v>334.54</v>
      </c>
      <c r="G7105" s="488">
        <v>5125.76</v>
      </c>
      <c r="H7105" s="487">
        <v>0.97</v>
      </c>
      <c r="I7105" s="487">
        <v>0</v>
      </c>
      <c r="J7105" s="487">
        <v>0</v>
      </c>
    </row>
    <row r="7106" spans="1:10" x14ac:dyDescent="0.25">
      <c r="A7106" s="487">
        <v>98525</v>
      </c>
      <c r="B7106" s="6" t="s">
        <v>4483</v>
      </c>
      <c r="C7106" s="6" t="s">
        <v>87</v>
      </c>
      <c r="D7106" s="6" t="s">
        <v>108</v>
      </c>
      <c r="E7106" s="487">
        <v>0.44</v>
      </c>
      <c r="F7106" s="487">
        <v>0.23</v>
      </c>
      <c r="G7106" s="487">
        <v>0.03</v>
      </c>
      <c r="H7106" s="487">
        <v>0.18</v>
      </c>
      <c r="I7106" s="487">
        <v>0</v>
      </c>
      <c r="J7106" s="487">
        <v>0</v>
      </c>
    </row>
    <row r="7107" spans="1:10" x14ac:dyDescent="0.25">
      <c r="A7107" s="487">
        <v>98526</v>
      </c>
      <c r="B7107" s="6" t="s">
        <v>4484</v>
      </c>
      <c r="C7107" s="6" t="s">
        <v>40</v>
      </c>
      <c r="D7107" s="6" t="s">
        <v>108</v>
      </c>
      <c r="E7107" s="487">
        <v>87.38</v>
      </c>
      <c r="F7107" s="487">
        <v>43.86</v>
      </c>
      <c r="G7107" s="487">
        <v>17.059999999999999</v>
      </c>
      <c r="H7107" s="487">
        <v>26.46</v>
      </c>
      <c r="I7107" s="487">
        <v>0</v>
      </c>
      <c r="J7107" s="487">
        <v>0</v>
      </c>
    </row>
    <row r="7108" spans="1:10" x14ac:dyDescent="0.25">
      <c r="A7108" s="487">
        <v>98527</v>
      </c>
      <c r="B7108" s="6" t="s">
        <v>4485</v>
      </c>
      <c r="C7108" s="6" t="s">
        <v>40</v>
      </c>
      <c r="D7108" s="6" t="s">
        <v>108</v>
      </c>
      <c r="E7108" s="487">
        <v>188.13</v>
      </c>
      <c r="F7108" s="487">
        <v>94.35</v>
      </c>
      <c r="G7108" s="487">
        <v>36.85</v>
      </c>
      <c r="H7108" s="487">
        <v>56.93</v>
      </c>
      <c r="I7108" s="487">
        <v>0</v>
      </c>
      <c r="J7108" s="487">
        <v>0</v>
      </c>
    </row>
    <row r="7109" spans="1:10" x14ac:dyDescent="0.25">
      <c r="A7109" s="487">
        <v>98528</v>
      </c>
      <c r="B7109" s="6" t="s">
        <v>4486</v>
      </c>
      <c r="C7109" s="6" t="s">
        <v>40</v>
      </c>
      <c r="D7109" s="6" t="s">
        <v>108</v>
      </c>
      <c r="E7109" s="487">
        <v>275.10000000000002</v>
      </c>
      <c r="F7109" s="487">
        <v>137.94999999999999</v>
      </c>
      <c r="G7109" s="487">
        <v>53.9</v>
      </c>
      <c r="H7109" s="487">
        <v>83.25</v>
      </c>
      <c r="I7109" s="487">
        <v>0</v>
      </c>
      <c r="J7109" s="487">
        <v>0</v>
      </c>
    </row>
    <row r="7110" spans="1:10" x14ac:dyDescent="0.25">
      <c r="A7110" s="487">
        <v>98529</v>
      </c>
      <c r="B7110" s="6" t="s">
        <v>4487</v>
      </c>
      <c r="C7110" s="6" t="s">
        <v>40</v>
      </c>
      <c r="D7110" s="6" t="s">
        <v>108</v>
      </c>
      <c r="E7110" s="487">
        <v>67.91</v>
      </c>
      <c r="F7110" s="487">
        <v>51.15</v>
      </c>
      <c r="G7110" s="487">
        <v>16.760000000000002</v>
      </c>
      <c r="H7110" s="487">
        <v>0</v>
      </c>
      <c r="I7110" s="487">
        <v>0</v>
      </c>
      <c r="J7110" s="487">
        <v>0</v>
      </c>
    </row>
    <row r="7111" spans="1:10" x14ac:dyDescent="0.25">
      <c r="A7111" s="487">
        <v>98530</v>
      </c>
      <c r="B7111" s="6" t="s">
        <v>4488</v>
      </c>
      <c r="C7111" s="6" t="s">
        <v>40</v>
      </c>
      <c r="D7111" s="6" t="s">
        <v>108</v>
      </c>
      <c r="E7111" s="487">
        <v>120.98</v>
      </c>
      <c r="F7111" s="487">
        <v>91.12</v>
      </c>
      <c r="G7111" s="487">
        <v>29.86</v>
      </c>
      <c r="H7111" s="487">
        <v>0</v>
      </c>
      <c r="I7111" s="487">
        <v>0</v>
      </c>
      <c r="J7111" s="487">
        <v>0</v>
      </c>
    </row>
    <row r="7112" spans="1:10" x14ac:dyDescent="0.25">
      <c r="A7112" s="487">
        <v>98531</v>
      </c>
      <c r="B7112" s="6" t="s">
        <v>4489</v>
      </c>
      <c r="C7112" s="6" t="s">
        <v>40</v>
      </c>
      <c r="D7112" s="6" t="s">
        <v>108</v>
      </c>
      <c r="E7112" s="487">
        <v>284.01</v>
      </c>
      <c r="F7112" s="487">
        <v>148.30000000000001</v>
      </c>
      <c r="G7112" s="487">
        <v>49.76</v>
      </c>
      <c r="H7112" s="487">
        <v>85.95</v>
      </c>
      <c r="I7112" s="487">
        <v>0</v>
      </c>
      <c r="J7112" s="487">
        <v>0</v>
      </c>
    </row>
    <row r="7113" spans="1:10" x14ac:dyDescent="0.25">
      <c r="A7113" s="487">
        <v>98532</v>
      </c>
      <c r="B7113" s="6" t="s">
        <v>4490</v>
      </c>
      <c r="C7113" s="6" t="s">
        <v>40</v>
      </c>
      <c r="D7113" s="6" t="s">
        <v>108</v>
      </c>
      <c r="E7113" s="487">
        <v>123.35</v>
      </c>
      <c r="F7113" s="487">
        <v>40.229999999999997</v>
      </c>
      <c r="G7113" s="487">
        <v>43.05</v>
      </c>
      <c r="H7113" s="487">
        <v>40.07</v>
      </c>
      <c r="I7113" s="487">
        <v>0</v>
      </c>
      <c r="J7113" s="487">
        <v>0</v>
      </c>
    </row>
    <row r="7114" spans="1:10" x14ac:dyDescent="0.25">
      <c r="A7114" s="487">
        <v>98533</v>
      </c>
      <c r="B7114" s="6" t="s">
        <v>4491</v>
      </c>
      <c r="C7114" s="6" t="s">
        <v>40</v>
      </c>
      <c r="D7114" s="6" t="s">
        <v>108</v>
      </c>
      <c r="E7114" s="487">
        <v>337.25</v>
      </c>
      <c r="F7114" s="487">
        <v>125.48</v>
      </c>
      <c r="G7114" s="487">
        <v>97.97</v>
      </c>
      <c r="H7114" s="487">
        <v>113.8</v>
      </c>
      <c r="I7114" s="487">
        <v>0</v>
      </c>
      <c r="J7114" s="487">
        <v>0</v>
      </c>
    </row>
    <row r="7115" spans="1:10" x14ac:dyDescent="0.25">
      <c r="A7115" s="487">
        <v>98534</v>
      </c>
      <c r="B7115" s="6" t="s">
        <v>4492</v>
      </c>
      <c r="C7115" s="6" t="s">
        <v>40</v>
      </c>
      <c r="D7115" s="6" t="s">
        <v>108</v>
      </c>
      <c r="E7115" s="487">
        <v>864.69</v>
      </c>
      <c r="F7115" s="487">
        <v>303.17</v>
      </c>
      <c r="G7115" s="487">
        <v>274.8</v>
      </c>
      <c r="H7115" s="487">
        <v>286.72000000000003</v>
      </c>
      <c r="I7115" s="487">
        <v>0</v>
      </c>
      <c r="J7115" s="487">
        <v>0</v>
      </c>
    </row>
    <row r="7116" spans="1:10" x14ac:dyDescent="0.25">
      <c r="A7116" s="487">
        <v>98535</v>
      </c>
      <c r="B7116" s="6" t="s">
        <v>4493</v>
      </c>
      <c r="C7116" s="6" t="s">
        <v>40</v>
      </c>
      <c r="D7116" s="6" t="s">
        <v>108</v>
      </c>
      <c r="E7116" s="488">
        <v>1367.45</v>
      </c>
      <c r="F7116" s="487">
        <v>510.94</v>
      </c>
      <c r="G7116" s="487">
        <v>394.41</v>
      </c>
      <c r="H7116" s="487">
        <v>462.1</v>
      </c>
      <c r="I7116" s="487">
        <v>0</v>
      </c>
      <c r="J7116" s="487">
        <v>0</v>
      </c>
    </row>
    <row r="7117" spans="1:10" x14ac:dyDescent="0.25">
      <c r="A7117" s="487">
        <v>88238</v>
      </c>
      <c r="B7117" s="6" t="s">
        <v>66</v>
      </c>
      <c r="C7117" s="6" t="s">
        <v>41</v>
      </c>
      <c r="D7117" s="6" t="s">
        <v>108</v>
      </c>
      <c r="E7117" s="487">
        <v>21.98</v>
      </c>
      <c r="F7117" s="487">
        <v>16.46</v>
      </c>
      <c r="G7117" s="487">
        <v>5.52</v>
      </c>
      <c r="H7117" s="487">
        <v>0</v>
      </c>
      <c r="I7117" s="487">
        <v>0</v>
      </c>
      <c r="J7117" s="487">
        <v>0</v>
      </c>
    </row>
    <row r="7118" spans="1:10" x14ac:dyDescent="0.25">
      <c r="A7118" s="487">
        <v>88239</v>
      </c>
      <c r="B7118" s="6" t="s">
        <v>42</v>
      </c>
      <c r="C7118" s="6" t="s">
        <v>41</v>
      </c>
      <c r="D7118" s="6" t="s">
        <v>108</v>
      </c>
      <c r="E7118" s="487">
        <v>23.14</v>
      </c>
      <c r="F7118" s="487">
        <v>17.8</v>
      </c>
      <c r="G7118" s="487">
        <v>5.34</v>
      </c>
      <c r="H7118" s="487">
        <v>0</v>
      </c>
      <c r="I7118" s="487">
        <v>0</v>
      </c>
      <c r="J7118" s="487">
        <v>0</v>
      </c>
    </row>
    <row r="7119" spans="1:10" x14ac:dyDescent="0.25">
      <c r="A7119" s="487">
        <v>88240</v>
      </c>
      <c r="B7119" s="6" t="s">
        <v>4494</v>
      </c>
      <c r="C7119" s="6" t="s">
        <v>41</v>
      </c>
      <c r="D7119" s="6" t="s">
        <v>108</v>
      </c>
      <c r="E7119" s="487">
        <v>22.4</v>
      </c>
      <c r="F7119" s="487">
        <v>18.059999999999999</v>
      </c>
      <c r="G7119" s="487">
        <v>4.34</v>
      </c>
      <c r="H7119" s="487">
        <v>0</v>
      </c>
      <c r="I7119" s="487">
        <v>0</v>
      </c>
      <c r="J7119" s="487">
        <v>0</v>
      </c>
    </row>
    <row r="7120" spans="1:10" x14ac:dyDescent="0.25">
      <c r="A7120" s="487">
        <v>88241</v>
      </c>
      <c r="B7120" s="6" t="s">
        <v>4495</v>
      </c>
      <c r="C7120" s="6" t="s">
        <v>41</v>
      </c>
      <c r="D7120" s="6" t="s">
        <v>108</v>
      </c>
      <c r="E7120" s="487">
        <v>23.26</v>
      </c>
      <c r="F7120" s="487">
        <v>17.739999999999998</v>
      </c>
      <c r="G7120" s="487">
        <v>5.52</v>
      </c>
      <c r="H7120" s="487">
        <v>0</v>
      </c>
      <c r="I7120" s="487">
        <v>0</v>
      </c>
      <c r="J7120" s="487">
        <v>0</v>
      </c>
    </row>
    <row r="7121" spans="1:10" x14ac:dyDescent="0.25">
      <c r="A7121" s="487">
        <v>88242</v>
      </c>
      <c r="B7121" s="6" t="s">
        <v>4496</v>
      </c>
      <c r="C7121" s="6" t="s">
        <v>41</v>
      </c>
      <c r="D7121" s="6" t="s">
        <v>108</v>
      </c>
      <c r="E7121" s="487">
        <v>22.04</v>
      </c>
      <c r="F7121" s="487">
        <v>16.52</v>
      </c>
      <c r="G7121" s="487">
        <v>5.52</v>
      </c>
      <c r="H7121" s="487">
        <v>0</v>
      </c>
      <c r="I7121" s="487">
        <v>0</v>
      </c>
      <c r="J7121" s="487">
        <v>0</v>
      </c>
    </row>
    <row r="7122" spans="1:10" x14ac:dyDescent="0.25">
      <c r="A7122" s="487">
        <v>88243</v>
      </c>
      <c r="B7122" s="6" t="s">
        <v>4497</v>
      </c>
      <c r="C7122" s="6" t="s">
        <v>41</v>
      </c>
      <c r="D7122" s="6" t="s">
        <v>108</v>
      </c>
      <c r="E7122" s="487">
        <v>23.09</v>
      </c>
      <c r="F7122" s="487">
        <v>17.739999999999998</v>
      </c>
      <c r="G7122" s="487">
        <v>5.35</v>
      </c>
      <c r="H7122" s="487">
        <v>0</v>
      </c>
      <c r="I7122" s="487">
        <v>0</v>
      </c>
      <c r="J7122" s="487">
        <v>0</v>
      </c>
    </row>
    <row r="7123" spans="1:10" x14ac:dyDescent="0.25">
      <c r="A7123" s="487">
        <v>88245</v>
      </c>
      <c r="B7123" s="6" t="s">
        <v>59</v>
      </c>
      <c r="C7123" s="6" t="s">
        <v>41</v>
      </c>
      <c r="D7123" s="6" t="s">
        <v>108</v>
      </c>
      <c r="E7123" s="487">
        <v>26.47</v>
      </c>
      <c r="F7123" s="487">
        <v>20.95</v>
      </c>
      <c r="G7123" s="487">
        <v>5.52</v>
      </c>
      <c r="H7123" s="487">
        <v>0</v>
      </c>
      <c r="I7123" s="487">
        <v>0</v>
      </c>
      <c r="J7123" s="487">
        <v>0</v>
      </c>
    </row>
    <row r="7124" spans="1:10" x14ac:dyDescent="0.25">
      <c r="A7124" s="487">
        <v>88246</v>
      </c>
      <c r="B7124" s="6" t="s">
        <v>4498</v>
      </c>
      <c r="C7124" s="6" t="s">
        <v>41</v>
      </c>
      <c r="D7124" s="6" t="s">
        <v>108</v>
      </c>
      <c r="E7124" s="487">
        <v>31.85</v>
      </c>
      <c r="F7124" s="487">
        <v>27.51</v>
      </c>
      <c r="G7124" s="487">
        <v>4.34</v>
      </c>
      <c r="H7124" s="487">
        <v>0</v>
      </c>
      <c r="I7124" s="487">
        <v>0</v>
      </c>
      <c r="J7124" s="487">
        <v>0</v>
      </c>
    </row>
    <row r="7125" spans="1:10" x14ac:dyDescent="0.25">
      <c r="A7125" s="487">
        <v>88247</v>
      </c>
      <c r="B7125" s="6" t="s">
        <v>16</v>
      </c>
      <c r="C7125" s="6" t="s">
        <v>41</v>
      </c>
      <c r="D7125" s="6" t="s">
        <v>108</v>
      </c>
      <c r="E7125" s="487">
        <v>25</v>
      </c>
      <c r="F7125" s="487">
        <v>19.489999999999998</v>
      </c>
      <c r="G7125" s="487">
        <v>5.51</v>
      </c>
      <c r="H7125" s="487">
        <v>0</v>
      </c>
      <c r="I7125" s="487">
        <v>0</v>
      </c>
      <c r="J7125" s="487">
        <v>0</v>
      </c>
    </row>
    <row r="7126" spans="1:10" x14ac:dyDescent="0.25">
      <c r="A7126" s="487">
        <v>88248</v>
      </c>
      <c r="B7126" s="6" t="s">
        <v>39</v>
      </c>
      <c r="C7126" s="6" t="s">
        <v>41</v>
      </c>
      <c r="D7126" s="6" t="s">
        <v>108</v>
      </c>
      <c r="E7126" s="487">
        <v>24.75</v>
      </c>
      <c r="F7126" s="487">
        <v>19.91</v>
      </c>
      <c r="G7126" s="487">
        <v>4.84</v>
      </c>
      <c r="H7126" s="487">
        <v>0</v>
      </c>
      <c r="I7126" s="487">
        <v>0</v>
      </c>
      <c r="J7126" s="487">
        <v>0</v>
      </c>
    </row>
    <row r="7127" spans="1:10" x14ac:dyDescent="0.25">
      <c r="A7127" s="487">
        <v>88249</v>
      </c>
      <c r="B7127" s="6" t="s">
        <v>4499</v>
      </c>
      <c r="C7127" s="6" t="s">
        <v>41</v>
      </c>
      <c r="D7127" s="6" t="s">
        <v>108</v>
      </c>
      <c r="E7127" s="487">
        <v>29.52</v>
      </c>
      <c r="F7127" s="487">
        <v>27.5</v>
      </c>
      <c r="G7127" s="487">
        <v>2.02</v>
      </c>
      <c r="H7127" s="487">
        <v>0</v>
      </c>
      <c r="I7127" s="487">
        <v>0</v>
      </c>
      <c r="J7127" s="487">
        <v>0</v>
      </c>
    </row>
    <row r="7128" spans="1:10" x14ac:dyDescent="0.25">
      <c r="A7128" s="487">
        <v>88250</v>
      </c>
      <c r="B7128" s="6" t="s">
        <v>4500</v>
      </c>
      <c r="C7128" s="6" t="s">
        <v>41</v>
      </c>
      <c r="D7128" s="6" t="s">
        <v>108</v>
      </c>
      <c r="E7128" s="487">
        <v>24.77</v>
      </c>
      <c r="F7128" s="487">
        <v>20.43</v>
      </c>
      <c r="G7128" s="487">
        <v>4.34</v>
      </c>
      <c r="H7128" s="487">
        <v>0</v>
      </c>
      <c r="I7128" s="487">
        <v>0</v>
      </c>
      <c r="J7128" s="487">
        <v>0</v>
      </c>
    </row>
    <row r="7129" spans="1:10" x14ac:dyDescent="0.25">
      <c r="A7129" s="487">
        <v>88251</v>
      </c>
      <c r="B7129" s="6" t="s">
        <v>17</v>
      </c>
      <c r="C7129" s="6" t="s">
        <v>41</v>
      </c>
      <c r="D7129" s="6" t="s">
        <v>108</v>
      </c>
      <c r="E7129" s="487">
        <v>23.26</v>
      </c>
      <c r="F7129" s="487">
        <v>17.739999999999998</v>
      </c>
      <c r="G7129" s="487">
        <v>5.52</v>
      </c>
      <c r="H7129" s="487">
        <v>0</v>
      </c>
      <c r="I7129" s="487">
        <v>0</v>
      </c>
      <c r="J7129" s="487">
        <v>0</v>
      </c>
    </row>
    <row r="7130" spans="1:10" x14ac:dyDescent="0.25">
      <c r="A7130" s="487">
        <v>88252</v>
      </c>
      <c r="B7130" s="6" t="s">
        <v>4501</v>
      </c>
      <c r="C7130" s="6" t="s">
        <v>41</v>
      </c>
      <c r="D7130" s="6" t="s">
        <v>108</v>
      </c>
      <c r="E7130" s="487">
        <v>21.81</v>
      </c>
      <c r="F7130" s="487">
        <v>16.46</v>
      </c>
      <c r="G7130" s="487">
        <v>5.35</v>
      </c>
      <c r="H7130" s="487">
        <v>0</v>
      </c>
      <c r="I7130" s="487">
        <v>0</v>
      </c>
      <c r="J7130" s="487">
        <v>0</v>
      </c>
    </row>
    <row r="7131" spans="1:10" x14ac:dyDescent="0.25">
      <c r="A7131" s="487">
        <v>88253</v>
      </c>
      <c r="B7131" s="6" t="s">
        <v>4502</v>
      </c>
      <c r="C7131" s="6" t="s">
        <v>41</v>
      </c>
      <c r="D7131" s="6" t="s">
        <v>108</v>
      </c>
      <c r="E7131" s="487">
        <v>19.239999999999998</v>
      </c>
      <c r="F7131" s="487">
        <v>17.28</v>
      </c>
      <c r="G7131" s="487">
        <v>1.96</v>
      </c>
      <c r="H7131" s="487">
        <v>0</v>
      </c>
      <c r="I7131" s="487">
        <v>0</v>
      </c>
      <c r="J7131" s="487">
        <v>0</v>
      </c>
    </row>
    <row r="7132" spans="1:10" x14ac:dyDescent="0.25">
      <c r="A7132" s="487">
        <v>88255</v>
      </c>
      <c r="B7132" s="6" t="s">
        <v>4503</v>
      </c>
      <c r="C7132" s="6" t="s">
        <v>41</v>
      </c>
      <c r="D7132" s="6" t="s">
        <v>108</v>
      </c>
      <c r="E7132" s="487">
        <v>31.37</v>
      </c>
      <c r="F7132" s="487">
        <v>29.44</v>
      </c>
      <c r="G7132" s="487">
        <v>1.93</v>
      </c>
      <c r="H7132" s="487">
        <v>0</v>
      </c>
      <c r="I7132" s="487">
        <v>0</v>
      </c>
      <c r="J7132" s="487">
        <v>0</v>
      </c>
    </row>
    <row r="7133" spans="1:10" x14ac:dyDescent="0.25">
      <c r="A7133" s="487">
        <v>88256</v>
      </c>
      <c r="B7133" s="6" t="s">
        <v>4504</v>
      </c>
      <c r="C7133" s="6" t="s">
        <v>41</v>
      </c>
      <c r="D7133" s="6" t="s">
        <v>108</v>
      </c>
      <c r="E7133" s="487">
        <v>26.54</v>
      </c>
      <c r="F7133" s="487">
        <v>21.02</v>
      </c>
      <c r="G7133" s="487">
        <v>5.52</v>
      </c>
      <c r="H7133" s="487">
        <v>0</v>
      </c>
      <c r="I7133" s="487">
        <v>0</v>
      </c>
      <c r="J7133" s="487">
        <v>0</v>
      </c>
    </row>
    <row r="7134" spans="1:10" x14ac:dyDescent="0.25">
      <c r="A7134" s="487">
        <v>88257</v>
      </c>
      <c r="B7134" s="6" t="s">
        <v>4505</v>
      </c>
      <c r="C7134" s="6" t="s">
        <v>41</v>
      </c>
      <c r="D7134" s="6" t="s">
        <v>108</v>
      </c>
      <c r="E7134" s="487">
        <v>30.83</v>
      </c>
      <c r="F7134" s="487">
        <v>26.49</v>
      </c>
      <c r="G7134" s="487">
        <v>4.34</v>
      </c>
      <c r="H7134" s="487">
        <v>0</v>
      </c>
      <c r="I7134" s="487">
        <v>0</v>
      </c>
      <c r="J7134" s="487">
        <v>0</v>
      </c>
    </row>
    <row r="7135" spans="1:10" x14ac:dyDescent="0.25">
      <c r="A7135" s="487">
        <v>88258</v>
      </c>
      <c r="B7135" s="6" t="s">
        <v>4506</v>
      </c>
      <c r="C7135" s="6" t="s">
        <v>41</v>
      </c>
      <c r="D7135" s="6" t="s">
        <v>108</v>
      </c>
      <c r="E7135" s="487">
        <v>16.53</v>
      </c>
      <c r="F7135" s="487">
        <v>14.51</v>
      </c>
      <c r="G7135" s="487">
        <v>2.02</v>
      </c>
      <c r="H7135" s="487">
        <v>0</v>
      </c>
      <c r="I7135" s="487">
        <v>0</v>
      </c>
      <c r="J7135" s="487">
        <v>0</v>
      </c>
    </row>
    <row r="7136" spans="1:10" x14ac:dyDescent="0.25">
      <c r="A7136" s="487">
        <v>88260</v>
      </c>
      <c r="B7136" s="6" t="s">
        <v>4507</v>
      </c>
      <c r="C7136" s="6" t="s">
        <v>41</v>
      </c>
      <c r="D7136" s="6" t="s">
        <v>108</v>
      </c>
      <c r="E7136" s="487">
        <v>23.41</v>
      </c>
      <c r="F7136" s="487">
        <v>17.89</v>
      </c>
      <c r="G7136" s="487">
        <v>5.52</v>
      </c>
      <c r="H7136" s="487">
        <v>0</v>
      </c>
      <c r="I7136" s="487">
        <v>0</v>
      </c>
      <c r="J7136" s="487">
        <v>0</v>
      </c>
    </row>
    <row r="7137" spans="1:10" x14ac:dyDescent="0.25">
      <c r="A7137" s="487">
        <v>88261</v>
      </c>
      <c r="B7137" s="6" t="s">
        <v>43</v>
      </c>
      <c r="C7137" s="6" t="s">
        <v>41</v>
      </c>
      <c r="D7137" s="6" t="s">
        <v>108</v>
      </c>
      <c r="E7137" s="487">
        <v>25.12</v>
      </c>
      <c r="F7137" s="487">
        <v>19.78</v>
      </c>
      <c r="G7137" s="487">
        <v>5.34</v>
      </c>
      <c r="H7137" s="487">
        <v>0</v>
      </c>
      <c r="I7137" s="487">
        <v>0</v>
      </c>
      <c r="J7137" s="487">
        <v>0</v>
      </c>
    </row>
    <row r="7138" spans="1:10" x14ac:dyDescent="0.25">
      <c r="A7138" s="487">
        <v>88262</v>
      </c>
      <c r="B7138" s="6" t="s">
        <v>46</v>
      </c>
      <c r="C7138" s="6" t="s">
        <v>41</v>
      </c>
      <c r="D7138" s="6" t="s">
        <v>469</v>
      </c>
      <c r="E7138" s="487">
        <v>26.29</v>
      </c>
      <c r="F7138" s="487">
        <v>20.95</v>
      </c>
      <c r="G7138" s="487">
        <v>5.34</v>
      </c>
      <c r="H7138" s="487">
        <v>0</v>
      </c>
      <c r="I7138" s="487">
        <v>0</v>
      </c>
      <c r="J7138" s="487">
        <v>0</v>
      </c>
    </row>
    <row r="7139" spans="1:10" x14ac:dyDescent="0.25">
      <c r="A7139" s="487">
        <v>88263</v>
      </c>
      <c r="B7139" s="6" t="s">
        <v>4508</v>
      </c>
      <c r="C7139" s="6" t="s">
        <v>41</v>
      </c>
      <c r="D7139" s="6" t="s">
        <v>108</v>
      </c>
      <c r="E7139" s="487">
        <v>23.78</v>
      </c>
      <c r="F7139" s="487">
        <v>19.440000000000001</v>
      </c>
      <c r="G7139" s="487">
        <v>4.34</v>
      </c>
      <c r="H7139" s="487">
        <v>0</v>
      </c>
      <c r="I7139" s="487">
        <v>0</v>
      </c>
      <c r="J7139" s="487">
        <v>0</v>
      </c>
    </row>
    <row r="7140" spans="1:10" x14ac:dyDescent="0.25">
      <c r="A7140" s="487">
        <v>88264</v>
      </c>
      <c r="B7140" s="6" t="s">
        <v>12</v>
      </c>
      <c r="C7140" s="6" t="s">
        <v>41</v>
      </c>
      <c r="D7140" s="6" t="s">
        <v>469</v>
      </c>
      <c r="E7140" s="487">
        <v>28.51</v>
      </c>
      <c r="F7140" s="487">
        <v>23</v>
      </c>
      <c r="G7140" s="487">
        <v>5.51</v>
      </c>
      <c r="H7140" s="487">
        <v>0</v>
      </c>
      <c r="I7140" s="487">
        <v>0</v>
      </c>
      <c r="J7140" s="487">
        <v>0</v>
      </c>
    </row>
    <row r="7141" spans="1:10" x14ac:dyDescent="0.25">
      <c r="A7141" s="487">
        <v>88265</v>
      </c>
      <c r="B7141" s="6" t="s">
        <v>4509</v>
      </c>
      <c r="C7141" s="6" t="s">
        <v>41</v>
      </c>
      <c r="D7141" s="6" t="s">
        <v>108</v>
      </c>
      <c r="E7141" s="487">
        <v>28.51</v>
      </c>
      <c r="F7141" s="487">
        <v>23</v>
      </c>
      <c r="G7141" s="487">
        <v>5.51</v>
      </c>
      <c r="H7141" s="487">
        <v>0</v>
      </c>
      <c r="I7141" s="487">
        <v>0</v>
      </c>
      <c r="J7141" s="487">
        <v>0</v>
      </c>
    </row>
    <row r="7142" spans="1:10" x14ac:dyDescent="0.25">
      <c r="A7142" s="487">
        <v>88266</v>
      </c>
      <c r="B7142" s="6" t="s">
        <v>75</v>
      </c>
      <c r="C7142" s="6" t="s">
        <v>41</v>
      </c>
      <c r="D7142" s="6" t="s">
        <v>108</v>
      </c>
      <c r="E7142" s="487">
        <v>34.43</v>
      </c>
      <c r="F7142" s="487">
        <v>28.92</v>
      </c>
      <c r="G7142" s="487">
        <v>5.51</v>
      </c>
      <c r="H7142" s="487">
        <v>0</v>
      </c>
      <c r="I7142" s="487">
        <v>0</v>
      </c>
      <c r="J7142" s="487">
        <v>0</v>
      </c>
    </row>
    <row r="7143" spans="1:10" x14ac:dyDescent="0.25">
      <c r="A7143" s="487">
        <v>88267</v>
      </c>
      <c r="B7143" s="6" t="s">
        <v>38</v>
      </c>
      <c r="C7143" s="6" t="s">
        <v>41</v>
      </c>
      <c r="D7143" s="6" t="s">
        <v>469</v>
      </c>
      <c r="E7143" s="487">
        <v>28.35</v>
      </c>
      <c r="F7143" s="487">
        <v>23.51</v>
      </c>
      <c r="G7143" s="487">
        <v>4.84</v>
      </c>
      <c r="H7143" s="487">
        <v>0</v>
      </c>
      <c r="I7143" s="487">
        <v>0</v>
      </c>
      <c r="J7143" s="487">
        <v>0</v>
      </c>
    </row>
    <row r="7144" spans="1:10" x14ac:dyDescent="0.25">
      <c r="A7144" s="487">
        <v>88269</v>
      </c>
      <c r="B7144" s="6" t="s">
        <v>4510</v>
      </c>
      <c r="C7144" s="6" t="s">
        <v>41</v>
      </c>
      <c r="D7144" s="6" t="s">
        <v>108</v>
      </c>
      <c r="E7144" s="487">
        <v>26.47</v>
      </c>
      <c r="F7144" s="487">
        <v>20.95</v>
      </c>
      <c r="G7144" s="487">
        <v>5.52</v>
      </c>
      <c r="H7144" s="487">
        <v>0</v>
      </c>
      <c r="I7144" s="487">
        <v>0</v>
      </c>
      <c r="J7144" s="487">
        <v>0</v>
      </c>
    </row>
    <row r="7145" spans="1:10" x14ac:dyDescent="0.25">
      <c r="A7145" s="487">
        <v>88270</v>
      </c>
      <c r="B7145" s="6" t="s">
        <v>4511</v>
      </c>
      <c r="C7145" s="6" t="s">
        <v>41</v>
      </c>
      <c r="D7145" s="6" t="s">
        <v>108</v>
      </c>
      <c r="E7145" s="487">
        <v>28.11</v>
      </c>
      <c r="F7145" s="487">
        <v>22.59</v>
      </c>
      <c r="G7145" s="487">
        <v>5.52</v>
      </c>
      <c r="H7145" s="487">
        <v>0</v>
      </c>
      <c r="I7145" s="487">
        <v>0</v>
      </c>
      <c r="J7145" s="487">
        <v>0</v>
      </c>
    </row>
    <row r="7146" spans="1:10" x14ac:dyDescent="0.25">
      <c r="A7146" s="487">
        <v>88272</v>
      </c>
      <c r="B7146" s="6" t="s">
        <v>4512</v>
      </c>
      <c r="C7146" s="6" t="s">
        <v>41</v>
      </c>
      <c r="D7146" s="6" t="s">
        <v>108</v>
      </c>
      <c r="E7146" s="487">
        <v>30.35</v>
      </c>
      <c r="F7146" s="487">
        <v>23.99</v>
      </c>
      <c r="G7146" s="487">
        <v>6.36</v>
      </c>
      <c r="H7146" s="487">
        <v>0</v>
      </c>
      <c r="I7146" s="487">
        <v>0</v>
      </c>
      <c r="J7146" s="487">
        <v>0</v>
      </c>
    </row>
    <row r="7147" spans="1:10" x14ac:dyDescent="0.25">
      <c r="A7147" s="487">
        <v>88273</v>
      </c>
      <c r="B7147" s="6" t="s">
        <v>4513</v>
      </c>
      <c r="C7147" s="6" t="s">
        <v>41</v>
      </c>
      <c r="D7147" s="6" t="s">
        <v>108</v>
      </c>
      <c r="E7147" s="487">
        <v>24.8</v>
      </c>
      <c r="F7147" s="487">
        <v>19.46</v>
      </c>
      <c r="G7147" s="487">
        <v>5.34</v>
      </c>
      <c r="H7147" s="487">
        <v>0</v>
      </c>
      <c r="I7147" s="487">
        <v>0</v>
      </c>
      <c r="J7147" s="487">
        <v>0</v>
      </c>
    </row>
    <row r="7148" spans="1:10" x14ac:dyDescent="0.25">
      <c r="A7148" s="487">
        <v>88274</v>
      </c>
      <c r="B7148" s="6" t="s">
        <v>36</v>
      </c>
      <c r="C7148" s="6" t="s">
        <v>41</v>
      </c>
      <c r="D7148" s="6" t="s">
        <v>108</v>
      </c>
      <c r="E7148" s="487">
        <v>26.48</v>
      </c>
      <c r="F7148" s="487">
        <v>20.96</v>
      </c>
      <c r="G7148" s="487">
        <v>5.52</v>
      </c>
      <c r="H7148" s="487">
        <v>0</v>
      </c>
      <c r="I7148" s="487">
        <v>0</v>
      </c>
      <c r="J7148" s="487">
        <v>0</v>
      </c>
    </row>
    <row r="7149" spans="1:10" x14ac:dyDescent="0.25">
      <c r="A7149" s="487">
        <v>88275</v>
      </c>
      <c r="B7149" s="6" t="s">
        <v>4514</v>
      </c>
      <c r="C7149" s="6" t="s">
        <v>41</v>
      </c>
      <c r="D7149" s="6" t="s">
        <v>108</v>
      </c>
      <c r="E7149" s="487">
        <v>39.93</v>
      </c>
      <c r="F7149" s="487">
        <v>35.590000000000003</v>
      </c>
      <c r="G7149" s="487">
        <v>4.34</v>
      </c>
      <c r="H7149" s="487">
        <v>0</v>
      </c>
      <c r="I7149" s="487">
        <v>0</v>
      </c>
      <c r="J7149" s="487">
        <v>0</v>
      </c>
    </row>
    <row r="7150" spans="1:10" x14ac:dyDescent="0.25">
      <c r="A7150" s="487">
        <v>88277</v>
      </c>
      <c r="B7150" s="6" t="s">
        <v>4515</v>
      </c>
      <c r="C7150" s="6" t="s">
        <v>41</v>
      </c>
      <c r="D7150" s="6" t="s">
        <v>108</v>
      </c>
      <c r="E7150" s="487">
        <v>28.01</v>
      </c>
      <c r="F7150" s="487">
        <v>23.67</v>
      </c>
      <c r="G7150" s="487">
        <v>4.34</v>
      </c>
      <c r="H7150" s="487">
        <v>0</v>
      </c>
      <c r="I7150" s="487">
        <v>0</v>
      </c>
      <c r="J7150" s="487">
        <v>0</v>
      </c>
    </row>
    <row r="7151" spans="1:10" x14ac:dyDescent="0.25">
      <c r="A7151" s="487">
        <v>88278</v>
      </c>
      <c r="B7151" s="6" t="s">
        <v>4516</v>
      </c>
      <c r="C7151" s="6" t="s">
        <v>41</v>
      </c>
      <c r="D7151" s="6" t="s">
        <v>108</v>
      </c>
      <c r="E7151" s="487">
        <v>26.53</v>
      </c>
      <c r="F7151" s="487">
        <v>22.19</v>
      </c>
      <c r="G7151" s="487">
        <v>4.34</v>
      </c>
      <c r="H7151" s="487">
        <v>0</v>
      </c>
      <c r="I7151" s="487">
        <v>0</v>
      </c>
      <c r="J7151" s="487">
        <v>0</v>
      </c>
    </row>
    <row r="7152" spans="1:10" x14ac:dyDescent="0.25">
      <c r="A7152" s="487">
        <v>88279</v>
      </c>
      <c r="B7152" s="6" t="s">
        <v>4517</v>
      </c>
      <c r="C7152" s="6" t="s">
        <v>41</v>
      </c>
      <c r="D7152" s="6" t="s">
        <v>108</v>
      </c>
      <c r="E7152" s="487">
        <v>28.81</v>
      </c>
      <c r="F7152" s="487">
        <v>23.3</v>
      </c>
      <c r="G7152" s="487">
        <v>5.51</v>
      </c>
      <c r="H7152" s="487">
        <v>0</v>
      </c>
      <c r="I7152" s="487">
        <v>0</v>
      </c>
      <c r="J7152" s="487">
        <v>0</v>
      </c>
    </row>
    <row r="7153" spans="1:10" x14ac:dyDescent="0.25">
      <c r="A7153" s="487">
        <v>88281</v>
      </c>
      <c r="B7153" s="6" t="s">
        <v>4518</v>
      </c>
      <c r="C7153" s="6" t="s">
        <v>41</v>
      </c>
      <c r="D7153" s="6" t="s">
        <v>108</v>
      </c>
      <c r="E7153" s="487">
        <v>25.59</v>
      </c>
      <c r="F7153" s="487">
        <v>21.25</v>
      </c>
      <c r="G7153" s="487">
        <v>4.34</v>
      </c>
      <c r="H7153" s="487">
        <v>0</v>
      </c>
      <c r="I7153" s="487">
        <v>0</v>
      </c>
      <c r="J7153" s="487">
        <v>0</v>
      </c>
    </row>
    <row r="7154" spans="1:10" x14ac:dyDescent="0.25">
      <c r="A7154" s="487">
        <v>88282</v>
      </c>
      <c r="B7154" s="6" t="s">
        <v>4519</v>
      </c>
      <c r="C7154" s="6" t="s">
        <v>41</v>
      </c>
      <c r="D7154" s="6" t="s">
        <v>469</v>
      </c>
      <c r="E7154" s="487">
        <v>24.8</v>
      </c>
      <c r="F7154" s="487">
        <v>20.46</v>
      </c>
      <c r="G7154" s="487">
        <v>4.34</v>
      </c>
      <c r="H7154" s="487">
        <v>0</v>
      </c>
      <c r="I7154" s="487">
        <v>0</v>
      </c>
      <c r="J7154" s="487">
        <v>0</v>
      </c>
    </row>
    <row r="7155" spans="1:10" x14ac:dyDescent="0.25">
      <c r="A7155" s="487">
        <v>88283</v>
      </c>
      <c r="B7155" s="6" t="s">
        <v>4520</v>
      </c>
      <c r="C7155" s="6" t="s">
        <v>41</v>
      </c>
      <c r="D7155" s="6" t="s">
        <v>108</v>
      </c>
      <c r="E7155" s="487">
        <v>29.78</v>
      </c>
      <c r="F7155" s="487">
        <v>25.44</v>
      </c>
      <c r="G7155" s="487">
        <v>4.34</v>
      </c>
      <c r="H7155" s="487">
        <v>0</v>
      </c>
      <c r="I7155" s="487">
        <v>0</v>
      </c>
      <c r="J7155" s="487">
        <v>0</v>
      </c>
    </row>
    <row r="7156" spans="1:10" x14ac:dyDescent="0.25">
      <c r="A7156" s="487">
        <v>88284</v>
      </c>
      <c r="B7156" s="6" t="s">
        <v>13102</v>
      </c>
      <c r="C7156" s="6" t="s">
        <v>41</v>
      </c>
      <c r="D7156" s="6" t="s">
        <v>108</v>
      </c>
      <c r="E7156" s="487">
        <v>22.51</v>
      </c>
      <c r="F7156" s="487">
        <v>18.170000000000002</v>
      </c>
      <c r="G7156" s="487">
        <v>4.34</v>
      </c>
      <c r="H7156" s="487">
        <v>0</v>
      </c>
      <c r="I7156" s="487">
        <v>0</v>
      </c>
      <c r="J7156" s="487">
        <v>0</v>
      </c>
    </row>
    <row r="7157" spans="1:10" x14ac:dyDescent="0.25">
      <c r="A7157" s="487">
        <v>88285</v>
      </c>
      <c r="B7157" s="6" t="s">
        <v>4521</v>
      </c>
      <c r="C7157" s="6" t="s">
        <v>41</v>
      </c>
      <c r="D7157" s="6" t="s">
        <v>108</v>
      </c>
      <c r="E7157" s="487">
        <v>23.41</v>
      </c>
      <c r="F7157" s="487">
        <v>19.07</v>
      </c>
      <c r="G7157" s="487">
        <v>4.34</v>
      </c>
      <c r="H7157" s="487">
        <v>0</v>
      </c>
      <c r="I7157" s="487">
        <v>0</v>
      </c>
      <c r="J7157" s="487">
        <v>0</v>
      </c>
    </row>
    <row r="7158" spans="1:10" x14ac:dyDescent="0.25">
      <c r="A7158" s="487">
        <v>88286</v>
      </c>
      <c r="B7158" s="6" t="s">
        <v>4522</v>
      </c>
      <c r="C7158" s="6" t="s">
        <v>41</v>
      </c>
      <c r="D7158" s="6" t="s">
        <v>108</v>
      </c>
      <c r="E7158" s="487">
        <v>29.31</v>
      </c>
      <c r="F7158" s="487">
        <v>24.97</v>
      </c>
      <c r="G7158" s="487">
        <v>4.34</v>
      </c>
      <c r="H7158" s="487">
        <v>0</v>
      </c>
      <c r="I7158" s="487">
        <v>0</v>
      </c>
      <c r="J7158" s="487">
        <v>0</v>
      </c>
    </row>
    <row r="7159" spans="1:10" x14ac:dyDescent="0.25">
      <c r="A7159" s="487">
        <v>88288</v>
      </c>
      <c r="B7159" s="6" t="s">
        <v>4523</v>
      </c>
      <c r="C7159" s="6" t="s">
        <v>41</v>
      </c>
      <c r="D7159" s="6" t="s">
        <v>108</v>
      </c>
      <c r="E7159" s="487">
        <v>24.02</v>
      </c>
      <c r="F7159" s="487">
        <v>22.06</v>
      </c>
      <c r="G7159" s="487">
        <v>1.96</v>
      </c>
      <c r="H7159" s="487">
        <v>0</v>
      </c>
      <c r="I7159" s="487">
        <v>0</v>
      </c>
      <c r="J7159" s="487">
        <v>0</v>
      </c>
    </row>
    <row r="7160" spans="1:10" x14ac:dyDescent="0.25">
      <c r="A7160" s="487">
        <v>88291</v>
      </c>
      <c r="B7160" s="6" t="s">
        <v>4524</v>
      </c>
      <c r="C7160" s="6" t="s">
        <v>41</v>
      </c>
      <c r="D7160" s="6" t="s">
        <v>108</v>
      </c>
      <c r="E7160" s="487">
        <v>27.62</v>
      </c>
      <c r="F7160" s="487">
        <v>23.28</v>
      </c>
      <c r="G7160" s="487">
        <v>4.34</v>
      </c>
      <c r="H7160" s="487">
        <v>0</v>
      </c>
      <c r="I7160" s="487">
        <v>0</v>
      </c>
      <c r="J7160" s="487">
        <v>0</v>
      </c>
    </row>
    <row r="7161" spans="1:10" x14ac:dyDescent="0.25">
      <c r="A7161" s="487">
        <v>88292</v>
      </c>
      <c r="B7161" s="6" t="s">
        <v>4525</v>
      </c>
      <c r="C7161" s="6" t="s">
        <v>41</v>
      </c>
      <c r="D7161" s="6" t="s">
        <v>108</v>
      </c>
      <c r="E7161" s="487">
        <v>24.72</v>
      </c>
      <c r="F7161" s="487">
        <v>20.38</v>
      </c>
      <c r="G7161" s="487">
        <v>4.34</v>
      </c>
      <c r="H7161" s="487">
        <v>0</v>
      </c>
      <c r="I7161" s="487">
        <v>0</v>
      </c>
      <c r="J7161" s="487">
        <v>0</v>
      </c>
    </row>
    <row r="7162" spans="1:10" x14ac:dyDescent="0.25">
      <c r="A7162" s="487">
        <v>88293</v>
      </c>
      <c r="B7162" s="6" t="s">
        <v>4526</v>
      </c>
      <c r="C7162" s="6" t="s">
        <v>41</v>
      </c>
      <c r="D7162" s="6" t="s">
        <v>108</v>
      </c>
      <c r="E7162" s="487">
        <v>33</v>
      </c>
      <c r="F7162" s="487">
        <v>28.66</v>
      </c>
      <c r="G7162" s="487">
        <v>4.34</v>
      </c>
      <c r="H7162" s="487">
        <v>0</v>
      </c>
      <c r="I7162" s="487">
        <v>0</v>
      </c>
      <c r="J7162" s="487">
        <v>0</v>
      </c>
    </row>
    <row r="7163" spans="1:10" x14ac:dyDescent="0.25">
      <c r="A7163" s="487">
        <v>88294</v>
      </c>
      <c r="B7163" s="6" t="s">
        <v>4527</v>
      </c>
      <c r="C7163" s="6" t="s">
        <v>41</v>
      </c>
      <c r="D7163" s="6" t="s">
        <v>469</v>
      </c>
      <c r="E7163" s="487">
        <v>35.85</v>
      </c>
      <c r="F7163" s="487">
        <v>31.51</v>
      </c>
      <c r="G7163" s="487">
        <v>4.34</v>
      </c>
      <c r="H7163" s="487">
        <v>0</v>
      </c>
      <c r="I7163" s="487">
        <v>0</v>
      </c>
      <c r="J7163" s="487">
        <v>0</v>
      </c>
    </row>
    <row r="7164" spans="1:10" x14ac:dyDescent="0.25">
      <c r="A7164" s="487">
        <v>88295</v>
      </c>
      <c r="B7164" s="6" t="s">
        <v>4528</v>
      </c>
      <c r="C7164" s="6" t="s">
        <v>41</v>
      </c>
      <c r="D7164" s="6" t="s">
        <v>108</v>
      </c>
      <c r="E7164" s="487">
        <v>27.87</v>
      </c>
      <c r="F7164" s="487">
        <v>23.53</v>
      </c>
      <c r="G7164" s="487">
        <v>4.34</v>
      </c>
      <c r="H7164" s="487">
        <v>0</v>
      </c>
      <c r="I7164" s="487">
        <v>0</v>
      </c>
      <c r="J7164" s="487">
        <v>0</v>
      </c>
    </row>
    <row r="7165" spans="1:10" x14ac:dyDescent="0.25">
      <c r="A7165" s="487">
        <v>88296</v>
      </c>
      <c r="B7165" s="6" t="s">
        <v>4529</v>
      </c>
      <c r="C7165" s="6" t="s">
        <v>41</v>
      </c>
      <c r="D7165" s="6" t="s">
        <v>108</v>
      </c>
      <c r="E7165" s="487">
        <v>31.32</v>
      </c>
      <c r="F7165" s="487">
        <v>26.98</v>
      </c>
      <c r="G7165" s="487">
        <v>4.34</v>
      </c>
      <c r="H7165" s="487">
        <v>0</v>
      </c>
      <c r="I7165" s="487">
        <v>0</v>
      </c>
      <c r="J7165" s="487">
        <v>0</v>
      </c>
    </row>
    <row r="7166" spans="1:10" x14ac:dyDescent="0.25">
      <c r="A7166" s="487">
        <v>88297</v>
      </c>
      <c r="B7166" s="6" t="s">
        <v>4530</v>
      </c>
      <c r="C7166" s="6" t="s">
        <v>41</v>
      </c>
      <c r="D7166" s="6" t="s">
        <v>108</v>
      </c>
      <c r="E7166" s="487">
        <v>30.82</v>
      </c>
      <c r="F7166" s="487">
        <v>26.48</v>
      </c>
      <c r="G7166" s="487">
        <v>4.34</v>
      </c>
      <c r="H7166" s="487">
        <v>0</v>
      </c>
      <c r="I7166" s="487">
        <v>0</v>
      </c>
      <c r="J7166" s="487">
        <v>0</v>
      </c>
    </row>
    <row r="7167" spans="1:10" x14ac:dyDescent="0.25">
      <c r="A7167" s="487">
        <v>88298</v>
      </c>
      <c r="B7167" s="6" t="s">
        <v>4531</v>
      </c>
      <c r="C7167" s="6" t="s">
        <v>41</v>
      </c>
      <c r="D7167" s="6" t="s">
        <v>108</v>
      </c>
      <c r="E7167" s="487">
        <v>29.29</v>
      </c>
      <c r="F7167" s="487">
        <v>24.95</v>
      </c>
      <c r="G7167" s="487">
        <v>4.34</v>
      </c>
      <c r="H7167" s="487">
        <v>0</v>
      </c>
      <c r="I7167" s="487">
        <v>0</v>
      </c>
      <c r="J7167" s="487">
        <v>0</v>
      </c>
    </row>
    <row r="7168" spans="1:10" x14ac:dyDescent="0.25">
      <c r="A7168" s="487">
        <v>88299</v>
      </c>
      <c r="B7168" s="6" t="s">
        <v>4532</v>
      </c>
      <c r="C7168" s="6" t="s">
        <v>41</v>
      </c>
      <c r="D7168" s="6" t="s">
        <v>108</v>
      </c>
      <c r="E7168" s="487">
        <v>33.5</v>
      </c>
      <c r="F7168" s="487">
        <v>29.16</v>
      </c>
      <c r="G7168" s="487">
        <v>4.34</v>
      </c>
      <c r="H7168" s="487">
        <v>0</v>
      </c>
      <c r="I7168" s="487">
        <v>0</v>
      </c>
      <c r="J7168" s="487">
        <v>0</v>
      </c>
    </row>
    <row r="7169" spans="1:10" x14ac:dyDescent="0.25">
      <c r="A7169" s="487">
        <v>88300</v>
      </c>
      <c r="B7169" s="6" t="s">
        <v>4533</v>
      </c>
      <c r="C7169" s="6" t="s">
        <v>41</v>
      </c>
      <c r="D7169" s="6" t="s">
        <v>108</v>
      </c>
      <c r="E7169" s="487">
        <v>40.1</v>
      </c>
      <c r="F7169" s="487">
        <v>35.76</v>
      </c>
      <c r="G7169" s="487">
        <v>4.34</v>
      </c>
      <c r="H7169" s="487">
        <v>0</v>
      </c>
      <c r="I7169" s="487">
        <v>0</v>
      </c>
      <c r="J7169" s="487">
        <v>0</v>
      </c>
    </row>
    <row r="7170" spans="1:10" x14ac:dyDescent="0.25">
      <c r="A7170" s="487">
        <v>88301</v>
      </c>
      <c r="B7170" s="6" t="s">
        <v>4534</v>
      </c>
      <c r="C7170" s="6" t="s">
        <v>41</v>
      </c>
      <c r="D7170" s="6" t="s">
        <v>108</v>
      </c>
      <c r="E7170" s="487">
        <v>32.770000000000003</v>
      </c>
      <c r="F7170" s="487">
        <v>28.43</v>
      </c>
      <c r="G7170" s="487">
        <v>4.34</v>
      </c>
      <c r="H7170" s="487">
        <v>0</v>
      </c>
      <c r="I7170" s="487">
        <v>0</v>
      </c>
      <c r="J7170" s="487">
        <v>0</v>
      </c>
    </row>
    <row r="7171" spans="1:10" x14ac:dyDescent="0.25">
      <c r="A7171" s="487">
        <v>88302</v>
      </c>
      <c r="B7171" s="6" t="s">
        <v>4535</v>
      </c>
      <c r="C7171" s="6" t="s">
        <v>41</v>
      </c>
      <c r="D7171" s="6" t="s">
        <v>108</v>
      </c>
      <c r="E7171" s="487">
        <v>34.450000000000003</v>
      </c>
      <c r="F7171" s="487">
        <v>30.11</v>
      </c>
      <c r="G7171" s="487">
        <v>4.34</v>
      </c>
      <c r="H7171" s="487">
        <v>0</v>
      </c>
      <c r="I7171" s="487">
        <v>0</v>
      </c>
      <c r="J7171" s="487">
        <v>0</v>
      </c>
    </row>
    <row r="7172" spans="1:10" x14ac:dyDescent="0.25">
      <c r="A7172" s="487">
        <v>88303</v>
      </c>
      <c r="B7172" s="6" t="s">
        <v>4536</v>
      </c>
      <c r="C7172" s="6" t="s">
        <v>41</v>
      </c>
      <c r="D7172" s="6" t="s">
        <v>108</v>
      </c>
      <c r="E7172" s="487">
        <v>26.74</v>
      </c>
      <c r="F7172" s="487">
        <v>22.4</v>
      </c>
      <c r="G7172" s="487">
        <v>4.34</v>
      </c>
      <c r="H7172" s="487">
        <v>0</v>
      </c>
      <c r="I7172" s="487">
        <v>0</v>
      </c>
      <c r="J7172" s="487">
        <v>0</v>
      </c>
    </row>
    <row r="7173" spans="1:10" x14ac:dyDescent="0.25">
      <c r="A7173" s="487">
        <v>88304</v>
      </c>
      <c r="B7173" s="6" t="s">
        <v>4537</v>
      </c>
      <c r="C7173" s="6" t="s">
        <v>41</v>
      </c>
      <c r="D7173" s="6" t="s">
        <v>108</v>
      </c>
      <c r="E7173" s="487">
        <v>30.19</v>
      </c>
      <c r="F7173" s="487">
        <v>25.85</v>
      </c>
      <c r="G7173" s="487">
        <v>4.34</v>
      </c>
      <c r="H7173" s="487">
        <v>0</v>
      </c>
      <c r="I7173" s="487">
        <v>0</v>
      </c>
      <c r="J7173" s="487">
        <v>0</v>
      </c>
    </row>
    <row r="7174" spans="1:10" x14ac:dyDescent="0.25">
      <c r="A7174" s="487">
        <v>88306</v>
      </c>
      <c r="B7174" s="6" t="s">
        <v>4538</v>
      </c>
      <c r="C7174" s="6" t="s">
        <v>41</v>
      </c>
      <c r="D7174" s="6" t="s">
        <v>108</v>
      </c>
      <c r="E7174" s="487">
        <v>32.54</v>
      </c>
      <c r="F7174" s="487">
        <v>28.2</v>
      </c>
      <c r="G7174" s="487">
        <v>4.34</v>
      </c>
      <c r="H7174" s="487">
        <v>0</v>
      </c>
      <c r="I7174" s="487">
        <v>0</v>
      </c>
      <c r="J7174" s="487">
        <v>0</v>
      </c>
    </row>
    <row r="7175" spans="1:10" x14ac:dyDescent="0.25">
      <c r="A7175" s="487">
        <v>88307</v>
      </c>
      <c r="B7175" s="6" t="s">
        <v>4539</v>
      </c>
      <c r="C7175" s="6" t="s">
        <v>41</v>
      </c>
      <c r="D7175" s="6" t="s">
        <v>108</v>
      </c>
      <c r="E7175" s="487">
        <v>31.57</v>
      </c>
      <c r="F7175" s="487">
        <v>27.23</v>
      </c>
      <c r="G7175" s="487">
        <v>4.34</v>
      </c>
      <c r="H7175" s="487">
        <v>0</v>
      </c>
      <c r="I7175" s="487">
        <v>0</v>
      </c>
      <c r="J7175" s="487">
        <v>0</v>
      </c>
    </row>
    <row r="7176" spans="1:10" x14ac:dyDescent="0.25">
      <c r="A7176" s="487">
        <v>88308</v>
      </c>
      <c r="B7176" s="6" t="s">
        <v>4540</v>
      </c>
      <c r="C7176" s="6" t="s">
        <v>41</v>
      </c>
      <c r="D7176" s="6" t="s">
        <v>108</v>
      </c>
      <c r="E7176" s="487">
        <v>26.54</v>
      </c>
      <c r="F7176" s="487">
        <v>21.02</v>
      </c>
      <c r="G7176" s="487">
        <v>5.52</v>
      </c>
      <c r="H7176" s="487">
        <v>0</v>
      </c>
      <c r="I7176" s="487">
        <v>0</v>
      </c>
      <c r="J7176" s="487">
        <v>0</v>
      </c>
    </row>
    <row r="7177" spans="1:10" x14ac:dyDescent="0.25">
      <c r="A7177" s="487">
        <v>88309</v>
      </c>
      <c r="B7177" s="6" t="s">
        <v>13</v>
      </c>
      <c r="C7177" s="6" t="s">
        <v>41</v>
      </c>
      <c r="D7177" s="6" t="s">
        <v>469</v>
      </c>
      <c r="E7177" s="487">
        <v>26.68</v>
      </c>
      <c r="F7177" s="487">
        <v>21.16</v>
      </c>
      <c r="G7177" s="487">
        <v>5.52</v>
      </c>
      <c r="H7177" s="487">
        <v>0</v>
      </c>
      <c r="I7177" s="487">
        <v>0</v>
      </c>
      <c r="J7177" s="487">
        <v>0</v>
      </c>
    </row>
    <row r="7178" spans="1:10" x14ac:dyDescent="0.25">
      <c r="A7178" s="487">
        <v>88310</v>
      </c>
      <c r="B7178" s="6" t="s">
        <v>31</v>
      </c>
      <c r="C7178" s="6" t="s">
        <v>41</v>
      </c>
      <c r="D7178" s="6" t="s">
        <v>469</v>
      </c>
      <c r="E7178" s="487">
        <v>27.89</v>
      </c>
      <c r="F7178" s="487">
        <v>21.02</v>
      </c>
      <c r="G7178" s="487">
        <v>6.87</v>
      </c>
      <c r="H7178" s="487">
        <v>0</v>
      </c>
      <c r="I7178" s="487">
        <v>0</v>
      </c>
      <c r="J7178" s="487">
        <v>0</v>
      </c>
    </row>
    <row r="7179" spans="1:10" x14ac:dyDescent="0.25">
      <c r="A7179" s="487">
        <v>88311</v>
      </c>
      <c r="B7179" s="6" t="s">
        <v>4541</v>
      </c>
      <c r="C7179" s="6" t="s">
        <v>41</v>
      </c>
      <c r="D7179" s="6" t="s">
        <v>108</v>
      </c>
      <c r="E7179" s="487">
        <v>27.26</v>
      </c>
      <c r="F7179" s="487">
        <v>20.39</v>
      </c>
      <c r="G7179" s="487">
        <v>6.87</v>
      </c>
      <c r="H7179" s="487">
        <v>0</v>
      </c>
      <c r="I7179" s="487">
        <v>0</v>
      </c>
      <c r="J7179" s="487">
        <v>0</v>
      </c>
    </row>
    <row r="7180" spans="1:10" x14ac:dyDescent="0.25">
      <c r="A7180" s="487">
        <v>88312</v>
      </c>
      <c r="B7180" s="6" t="s">
        <v>4542</v>
      </c>
      <c r="C7180" s="6" t="s">
        <v>41</v>
      </c>
      <c r="D7180" s="6" t="s">
        <v>108</v>
      </c>
      <c r="E7180" s="487">
        <v>27.89</v>
      </c>
      <c r="F7180" s="487">
        <v>21.02</v>
      </c>
      <c r="G7180" s="487">
        <v>6.87</v>
      </c>
      <c r="H7180" s="487">
        <v>0</v>
      </c>
      <c r="I7180" s="487">
        <v>0</v>
      </c>
      <c r="J7180" s="487">
        <v>0</v>
      </c>
    </row>
    <row r="7181" spans="1:10" x14ac:dyDescent="0.25">
      <c r="A7181" s="487">
        <v>88313</v>
      </c>
      <c r="B7181" s="6" t="s">
        <v>4543</v>
      </c>
      <c r="C7181" s="6" t="s">
        <v>41</v>
      </c>
      <c r="D7181" s="6" t="s">
        <v>108</v>
      </c>
      <c r="E7181" s="487">
        <v>28.19</v>
      </c>
      <c r="F7181" s="487">
        <v>23.85</v>
      </c>
      <c r="G7181" s="487">
        <v>4.34</v>
      </c>
      <c r="H7181" s="487">
        <v>0</v>
      </c>
      <c r="I7181" s="487">
        <v>0</v>
      </c>
      <c r="J7181" s="487">
        <v>0</v>
      </c>
    </row>
    <row r="7182" spans="1:10" x14ac:dyDescent="0.25">
      <c r="A7182" s="487">
        <v>88314</v>
      </c>
      <c r="B7182" s="6" t="s">
        <v>4544</v>
      </c>
      <c r="C7182" s="6" t="s">
        <v>41</v>
      </c>
      <c r="D7182" s="6" t="s">
        <v>108</v>
      </c>
      <c r="E7182" s="487">
        <v>24.63</v>
      </c>
      <c r="F7182" s="487">
        <v>20.29</v>
      </c>
      <c r="G7182" s="487">
        <v>4.34</v>
      </c>
      <c r="H7182" s="487">
        <v>0</v>
      </c>
      <c r="I7182" s="487">
        <v>0</v>
      </c>
      <c r="J7182" s="487">
        <v>0</v>
      </c>
    </row>
    <row r="7183" spans="1:10" x14ac:dyDescent="0.25">
      <c r="A7183" s="487">
        <v>88315</v>
      </c>
      <c r="B7183" s="6" t="s">
        <v>14</v>
      </c>
      <c r="C7183" s="6" t="s">
        <v>41</v>
      </c>
      <c r="D7183" s="6" t="s">
        <v>108</v>
      </c>
      <c r="E7183" s="487">
        <v>26.47</v>
      </c>
      <c r="F7183" s="487">
        <v>20.95</v>
      </c>
      <c r="G7183" s="487">
        <v>5.52</v>
      </c>
      <c r="H7183" s="487">
        <v>0</v>
      </c>
      <c r="I7183" s="487">
        <v>0</v>
      </c>
      <c r="J7183" s="487">
        <v>0</v>
      </c>
    </row>
    <row r="7184" spans="1:10" x14ac:dyDescent="0.25">
      <c r="A7184" s="487">
        <v>88316</v>
      </c>
      <c r="B7184" s="6" t="s">
        <v>28</v>
      </c>
      <c r="C7184" s="6" t="s">
        <v>41</v>
      </c>
      <c r="D7184" s="6" t="s">
        <v>469</v>
      </c>
      <c r="E7184" s="487">
        <v>21.98</v>
      </c>
      <c r="F7184" s="487">
        <v>16.63</v>
      </c>
      <c r="G7184" s="487">
        <v>5.35</v>
      </c>
      <c r="H7184" s="487">
        <v>0</v>
      </c>
      <c r="I7184" s="487">
        <v>0</v>
      </c>
      <c r="J7184" s="487">
        <v>0</v>
      </c>
    </row>
    <row r="7185" spans="1:10" x14ac:dyDescent="0.25">
      <c r="A7185" s="487">
        <v>88317</v>
      </c>
      <c r="B7185" s="6" t="s">
        <v>4545</v>
      </c>
      <c r="C7185" s="6" t="s">
        <v>41</v>
      </c>
      <c r="D7185" s="6" t="s">
        <v>469</v>
      </c>
      <c r="E7185" s="487">
        <v>34</v>
      </c>
      <c r="F7185" s="487">
        <v>27.64</v>
      </c>
      <c r="G7185" s="487">
        <v>6.36</v>
      </c>
      <c r="H7185" s="487">
        <v>0</v>
      </c>
      <c r="I7185" s="487">
        <v>0</v>
      </c>
      <c r="J7185" s="487">
        <v>0</v>
      </c>
    </row>
    <row r="7186" spans="1:10" x14ac:dyDescent="0.25">
      <c r="A7186" s="487">
        <v>88318</v>
      </c>
      <c r="B7186" s="6" t="s">
        <v>4546</v>
      </c>
      <c r="C7186" s="6" t="s">
        <v>41</v>
      </c>
      <c r="D7186" s="6" t="s">
        <v>108</v>
      </c>
      <c r="E7186" s="487">
        <v>36.93</v>
      </c>
      <c r="F7186" s="487">
        <v>30.57</v>
      </c>
      <c r="G7186" s="487">
        <v>6.36</v>
      </c>
      <c r="H7186" s="487">
        <v>0</v>
      </c>
      <c r="I7186" s="487">
        <v>0</v>
      </c>
      <c r="J7186" s="487">
        <v>0</v>
      </c>
    </row>
    <row r="7187" spans="1:10" x14ac:dyDescent="0.25">
      <c r="A7187" s="487">
        <v>88320</v>
      </c>
      <c r="B7187" s="6" t="s">
        <v>4547</v>
      </c>
      <c r="C7187" s="6" t="s">
        <v>41</v>
      </c>
      <c r="D7187" s="6" t="s">
        <v>108</v>
      </c>
      <c r="E7187" s="487">
        <v>26.29</v>
      </c>
      <c r="F7187" s="487">
        <v>20.95</v>
      </c>
      <c r="G7187" s="487">
        <v>5.34</v>
      </c>
      <c r="H7187" s="487">
        <v>0</v>
      </c>
      <c r="I7187" s="487">
        <v>0</v>
      </c>
      <c r="J7187" s="487">
        <v>0</v>
      </c>
    </row>
    <row r="7188" spans="1:10" x14ac:dyDescent="0.25">
      <c r="A7188" s="487">
        <v>88321</v>
      </c>
      <c r="B7188" s="6" t="s">
        <v>29</v>
      </c>
      <c r="C7188" s="6" t="s">
        <v>41</v>
      </c>
      <c r="D7188" s="6" t="s">
        <v>108</v>
      </c>
      <c r="E7188" s="487">
        <v>35.020000000000003</v>
      </c>
      <c r="F7188" s="487">
        <v>33</v>
      </c>
      <c r="G7188" s="487">
        <v>2.02</v>
      </c>
      <c r="H7188" s="487">
        <v>0</v>
      </c>
      <c r="I7188" s="487">
        <v>0</v>
      </c>
      <c r="J7188" s="487">
        <v>0</v>
      </c>
    </row>
    <row r="7189" spans="1:10" x14ac:dyDescent="0.25">
      <c r="A7189" s="487">
        <v>88322</v>
      </c>
      <c r="B7189" s="6" t="s">
        <v>4548</v>
      </c>
      <c r="C7189" s="6" t="s">
        <v>41</v>
      </c>
      <c r="D7189" s="6" t="s">
        <v>108</v>
      </c>
      <c r="E7189" s="487">
        <v>33.659999999999997</v>
      </c>
      <c r="F7189" s="487">
        <v>31.62</v>
      </c>
      <c r="G7189" s="487">
        <v>2.04</v>
      </c>
      <c r="H7189" s="487">
        <v>0</v>
      </c>
      <c r="I7189" s="487">
        <v>0</v>
      </c>
      <c r="J7189" s="487">
        <v>0</v>
      </c>
    </row>
    <row r="7190" spans="1:10" x14ac:dyDescent="0.25">
      <c r="A7190" s="487">
        <v>88323</v>
      </c>
      <c r="B7190" s="6" t="s">
        <v>32</v>
      </c>
      <c r="C7190" s="6" t="s">
        <v>41</v>
      </c>
      <c r="D7190" s="6" t="s">
        <v>108</v>
      </c>
      <c r="E7190" s="487">
        <v>26.02</v>
      </c>
      <c r="F7190" s="487">
        <v>20.68</v>
      </c>
      <c r="G7190" s="487">
        <v>5.34</v>
      </c>
      <c r="H7190" s="487">
        <v>0</v>
      </c>
      <c r="I7190" s="487">
        <v>0</v>
      </c>
      <c r="J7190" s="487">
        <v>0</v>
      </c>
    </row>
    <row r="7191" spans="1:10" x14ac:dyDescent="0.25">
      <c r="A7191" s="487">
        <v>88324</v>
      </c>
      <c r="B7191" s="6" t="s">
        <v>4549</v>
      </c>
      <c r="C7191" s="6" t="s">
        <v>41</v>
      </c>
      <c r="D7191" s="6" t="s">
        <v>108</v>
      </c>
      <c r="E7191" s="487">
        <v>37.19</v>
      </c>
      <c r="F7191" s="487">
        <v>32.85</v>
      </c>
      <c r="G7191" s="487">
        <v>4.34</v>
      </c>
      <c r="H7191" s="487">
        <v>0</v>
      </c>
      <c r="I7191" s="487">
        <v>0</v>
      </c>
      <c r="J7191" s="487">
        <v>0</v>
      </c>
    </row>
    <row r="7192" spans="1:10" x14ac:dyDescent="0.25">
      <c r="A7192" s="487">
        <v>88325</v>
      </c>
      <c r="B7192" s="6" t="s">
        <v>4550</v>
      </c>
      <c r="C7192" s="6" t="s">
        <v>41</v>
      </c>
      <c r="D7192" s="6" t="s">
        <v>108</v>
      </c>
      <c r="E7192" s="487">
        <v>23.97</v>
      </c>
      <c r="F7192" s="487">
        <v>18.45</v>
      </c>
      <c r="G7192" s="487">
        <v>5.52</v>
      </c>
      <c r="H7192" s="487">
        <v>0</v>
      </c>
      <c r="I7192" s="487">
        <v>0</v>
      </c>
      <c r="J7192" s="487">
        <v>0</v>
      </c>
    </row>
    <row r="7193" spans="1:10" x14ac:dyDescent="0.25">
      <c r="A7193" s="487">
        <v>88326</v>
      </c>
      <c r="B7193" s="6" t="s">
        <v>4551</v>
      </c>
      <c r="C7193" s="6" t="s">
        <v>41</v>
      </c>
      <c r="D7193" s="6" t="s">
        <v>108</v>
      </c>
      <c r="E7193" s="487">
        <v>27.77</v>
      </c>
      <c r="F7193" s="487">
        <v>22.42</v>
      </c>
      <c r="G7193" s="487">
        <v>5.35</v>
      </c>
      <c r="H7193" s="487">
        <v>0</v>
      </c>
      <c r="I7193" s="487">
        <v>0</v>
      </c>
      <c r="J7193" s="487">
        <v>0</v>
      </c>
    </row>
    <row r="7194" spans="1:10" x14ac:dyDescent="0.25">
      <c r="A7194" s="487">
        <v>88377</v>
      </c>
      <c r="B7194" s="6" t="s">
        <v>4552</v>
      </c>
      <c r="C7194" s="6" t="s">
        <v>41</v>
      </c>
      <c r="D7194" s="6" t="s">
        <v>108</v>
      </c>
      <c r="E7194" s="487">
        <v>26.8</v>
      </c>
      <c r="F7194" s="487">
        <v>22.46</v>
      </c>
      <c r="G7194" s="487">
        <v>4.34</v>
      </c>
      <c r="H7194" s="487">
        <v>0</v>
      </c>
      <c r="I7194" s="487">
        <v>0</v>
      </c>
      <c r="J7194" s="487">
        <v>0</v>
      </c>
    </row>
    <row r="7195" spans="1:10" x14ac:dyDescent="0.25">
      <c r="A7195" s="487">
        <v>88441</v>
      </c>
      <c r="B7195" s="6" t="s">
        <v>4553</v>
      </c>
      <c r="C7195" s="6" t="s">
        <v>41</v>
      </c>
      <c r="D7195" s="6" t="s">
        <v>108</v>
      </c>
      <c r="E7195" s="487">
        <v>22</v>
      </c>
      <c r="F7195" s="487">
        <v>16.48</v>
      </c>
      <c r="G7195" s="487">
        <v>5.52</v>
      </c>
      <c r="H7195" s="487">
        <v>0</v>
      </c>
      <c r="I7195" s="487">
        <v>0</v>
      </c>
      <c r="J7195" s="487">
        <v>0</v>
      </c>
    </row>
    <row r="7196" spans="1:10" x14ac:dyDescent="0.25">
      <c r="A7196" s="487">
        <v>88597</v>
      </c>
      <c r="B7196" s="6" t="s">
        <v>4554</v>
      </c>
      <c r="C7196" s="6" t="s">
        <v>41</v>
      </c>
      <c r="D7196" s="6" t="s">
        <v>108</v>
      </c>
      <c r="E7196" s="487">
        <v>39.15</v>
      </c>
      <c r="F7196" s="487">
        <v>37.19</v>
      </c>
      <c r="G7196" s="487">
        <v>1.96</v>
      </c>
      <c r="H7196" s="487">
        <v>0</v>
      </c>
      <c r="I7196" s="487">
        <v>0</v>
      </c>
      <c r="J7196" s="487">
        <v>0</v>
      </c>
    </row>
    <row r="7197" spans="1:10" x14ac:dyDescent="0.25">
      <c r="A7197" s="487">
        <v>90766</v>
      </c>
      <c r="B7197" s="6" t="s">
        <v>4555</v>
      </c>
      <c r="C7197" s="6" t="s">
        <v>41</v>
      </c>
      <c r="D7197" s="6" t="s">
        <v>469</v>
      </c>
      <c r="E7197" s="487">
        <v>26.03</v>
      </c>
      <c r="F7197" s="487">
        <v>24.01</v>
      </c>
      <c r="G7197" s="487">
        <v>2.02</v>
      </c>
      <c r="H7197" s="487">
        <v>0</v>
      </c>
      <c r="I7197" s="487">
        <v>0</v>
      </c>
      <c r="J7197" s="487">
        <v>0</v>
      </c>
    </row>
    <row r="7198" spans="1:10" x14ac:dyDescent="0.25">
      <c r="A7198" s="487">
        <v>90767</v>
      </c>
      <c r="B7198" s="6" t="s">
        <v>4556</v>
      </c>
      <c r="C7198" s="6" t="s">
        <v>41</v>
      </c>
      <c r="D7198" s="6" t="s">
        <v>108</v>
      </c>
      <c r="E7198" s="487">
        <v>26.11</v>
      </c>
      <c r="F7198" s="487">
        <v>24.09</v>
      </c>
      <c r="G7198" s="487">
        <v>2.02</v>
      </c>
      <c r="H7198" s="487">
        <v>0</v>
      </c>
      <c r="I7198" s="487">
        <v>0</v>
      </c>
      <c r="J7198" s="487">
        <v>0</v>
      </c>
    </row>
    <row r="7199" spans="1:10" x14ac:dyDescent="0.25">
      <c r="A7199" s="487">
        <v>90768</v>
      </c>
      <c r="B7199" s="6" t="s">
        <v>4557</v>
      </c>
      <c r="C7199" s="6" t="s">
        <v>41</v>
      </c>
      <c r="D7199" s="6" t="s">
        <v>108</v>
      </c>
      <c r="E7199" s="487">
        <v>109.34</v>
      </c>
      <c r="F7199" s="487">
        <v>107.41</v>
      </c>
      <c r="G7199" s="487">
        <v>1.93</v>
      </c>
      <c r="H7199" s="487">
        <v>0</v>
      </c>
      <c r="I7199" s="487">
        <v>0</v>
      </c>
      <c r="J7199" s="487">
        <v>0</v>
      </c>
    </row>
    <row r="7200" spans="1:10" x14ac:dyDescent="0.25">
      <c r="A7200" s="487">
        <v>90769</v>
      </c>
      <c r="B7200" s="6" t="s">
        <v>4558</v>
      </c>
      <c r="C7200" s="6" t="s">
        <v>41</v>
      </c>
      <c r="D7200" s="6" t="s">
        <v>108</v>
      </c>
      <c r="E7200" s="487">
        <v>115.74</v>
      </c>
      <c r="F7200" s="487">
        <v>113.81</v>
      </c>
      <c r="G7200" s="487">
        <v>1.93</v>
      </c>
      <c r="H7200" s="487">
        <v>0</v>
      </c>
      <c r="I7200" s="487">
        <v>0</v>
      </c>
      <c r="J7200" s="487">
        <v>0</v>
      </c>
    </row>
    <row r="7201" spans="1:10" x14ac:dyDescent="0.25">
      <c r="A7201" s="487">
        <v>90770</v>
      </c>
      <c r="B7201" s="6" t="s">
        <v>4559</v>
      </c>
      <c r="C7201" s="6" t="s">
        <v>41</v>
      </c>
      <c r="D7201" s="6" t="s">
        <v>108</v>
      </c>
      <c r="E7201" s="487">
        <v>121.19</v>
      </c>
      <c r="F7201" s="487">
        <v>119.26</v>
      </c>
      <c r="G7201" s="487">
        <v>1.93</v>
      </c>
      <c r="H7201" s="487">
        <v>0</v>
      </c>
      <c r="I7201" s="487">
        <v>0</v>
      </c>
      <c r="J7201" s="487">
        <v>0</v>
      </c>
    </row>
    <row r="7202" spans="1:10" x14ac:dyDescent="0.25">
      <c r="A7202" s="487">
        <v>90771</v>
      </c>
      <c r="B7202" s="6" t="s">
        <v>4560</v>
      </c>
      <c r="C7202" s="6" t="s">
        <v>41</v>
      </c>
      <c r="D7202" s="6" t="s">
        <v>108</v>
      </c>
      <c r="E7202" s="487">
        <v>36.03</v>
      </c>
      <c r="F7202" s="487">
        <v>34.07</v>
      </c>
      <c r="G7202" s="487">
        <v>1.96</v>
      </c>
      <c r="H7202" s="487">
        <v>0</v>
      </c>
      <c r="I7202" s="487">
        <v>0</v>
      </c>
      <c r="J7202" s="487">
        <v>0</v>
      </c>
    </row>
    <row r="7203" spans="1:10" x14ac:dyDescent="0.25">
      <c r="A7203" s="487">
        <v>90772</v>
      </c>
      <c r="B7203" s="6" t="s">
        <v>4561</v>
      </c>
      <c r="C7203" s="6" t="s">
        <v>41</v>
      </c>
      <c r="D7203" s="6" t="s">
        <v>108</v>
      </c>
      <c r="E7203" s="487">
        <v>22.37</v>
      </c>
      <c r="F7203" s="487">
        <v>20.350000000000001</v>
      </c>
      <c r="G7203" s="487">
        <v>2.02</v>
      </c>
      <c r="H7203" s="487">
        <v>0</v>
      </c>
      <c r="I7203" s="487">
        <v>0</v>
      </c>
      <c r="J7203" s="487">
        <v>0</v>
      </c>
    </row>
    <row r="7204" spans="1:10" x14ac:dyDescent="0.25">
      <c r="A7204" s="487">
        <v>90773</v>
      </c>
      <c r="B7204" s="6" t="s">
        <v>4562</v>
      </c>
      <c r="C7204" s="6" t="s">
        <v>41</v>
      </c>
      <c r="D7204" s="6" t="s">
        <v>108</v>
      </c>
      <c r="E7204" s="487">
        <v>27.64</v>
      </c>
      <c r="F7204" s="487">
        <v>25.68</v>
      </c>
      <c r="G7204" s="487">
        <v>1.96</v>
      </c>
      <c r="H7204" s="487">
        <v>0</v>
      </c>
      <c r="I7204" s="487">
        <v>0</v>
      </c>
      <c r="J7204" s="487">
        <v>0</v>
      </c>
    </row>
    <row r="7205" spans="1:10" x14ac:dyDescent="0.25">
      <c r="A7205" s="487">
        <v>90775</v>
      </c>
      <c r="B7205" s="6" t="s">
        <v>4563</v>
      </c>
      <c r="C7205" s="6" t="s">
        <v>41</v>
      </c>
      <c r="D7205" s="6" t="s">
        <v>108</v>
      </c>
      <c r="E7205" s="487">
        <v>35.97</v>
      </c>
      <c r="F7205" s="487">
        <v>34.01</v>
      </c>
      <c r="G7205" s="487">
        <v>1.96</v>
      </c>
      <c r="H7205" s="487">
        <v>0</v>
      </c>
      <c r="I7205" s="487">
        <v>0</v>
      </c>
      <c r="J7205" s="487">
        <v>0</v>
      </c>
    </row>
    <row r="7206" spans="1:10" x14ac:dyDescent="0.25">
      <c r="A7206" s="487">
        <v>90776</v>
      </c>
      <c r="B7206" s="6" t="s">
        <v>4564</v>
      </c>
      <c r="C7206" s="6" t="s">
        <v>41</v>
      </c>
      <c r="D7206" s="6" t="s">
        <v>469</v>
      </c>
      <c r="E7206" s="487">
        <v>59.85</v>
      </c>
      <c r="F7206" s="487">
        <v>57.36</v>
      </c>
      <c r="G7206" s="487">
        <v>2.4900000000000002</v>
      </c>
      <c r="H7206" s="487">
        <v>0</v>
      </c>
      <c r="I7206" s="487">
        <v>0</v>
      </c>
      <c r="J7206" s="487">
        <v>0</v>
      </c>
    </row>
    <row r="7207" spans="1:10" x14ac:dyDescent="0.25">
      <c r="A7207" s="487">
        <v>90777</v>
      </c>
      <c r="B7207" s="6" t="s">
        <v>4565</v>
      </c>
      <c r="C7207" s="6" t="s">
        <v>41</v>
      </c>
      <c r="D7207" s="6" t="s">
        <v>469</v>
      </c>
      <c r="E7207" s="487">
        <v>112.12</v>
      </c>
      <c r="F7207" s="487">
        <v>110.19</v>
      </c>
      <c r="G7207" s="487">
        <v>1.93</v>
      </c>
      <c r="H7207" s="487">
        <v>0</v>
      </c>
      <c r="I7207" s="487">
        <v>0</v>
      </c>
      <c r="J7207" s="487">
        <v>0</v>
      </c>
    </row>
    <row r="7208" spans="1:10" x14ac:dyDescent="0.25">
      <c r="A7208" s="487">
        <v>90778</v>
      </c>
      <c r="B7208" s="6" t="s">
        <v>73</v>
      </c>
      <c r="C7208" s="6" t="s">
        <v>41</v>
      </c>
      <c r="D7208" s="6" t="s">
        <v>108</v>
      </c>
      <c r="E7208" s="487">
        <v>118.06</v>
      </c>
      <c r="F7208" s="487">
        <v>116.13</v>
      </c>
      <c r="G7208" s="487">
        <v>1.93</v>
      </c>
      <c r="H7208" s="487">
        <v>0</v>
      </c>
      <c r="I7208" s="487">
        <v>0</v>
      </c>
      <c r="J7208" s="487">
        <v>0</v>
      </c>
    </row>
    <row r="7209" spans="1:10" x14ac:dyDescent="0.25">
      <c r="A7209" s="487">
        <v>90779</v>
      </c>
      <c r="B7209" s="6" t="s">
        <v>4566</v>
      </c>
      <c r="C7209" s="6" t="s">
        <v>41</v>
      </c>
      <c r="D7209" s="6" t="s">
        <v>108</v>
      </c>
      <c r="E7209" s="487">
        <v>129.74</v>
      </c>
      <c r="F7209" s="487">
        <v>127.81</v>
      </c>
      <c r="G7209" s="487">
        <v>1.93</v>
      </c>
      <c r="H7209" s="487">
        <v>0</v>
      </c>
      <c r="I7209" s="487">
        <v>0</v>
      </c>
      <c r="J7209" s="487">
        <v>0</v>
      </c>
    </row>
    <row r="7210" spans="1:10" x14ac:dyDescent="0.25">
      <c r="A7210" s="487">
        <v>90780</v>
      </c>
      <c r="B7210" s="6" t="s">
        <v>4567</v>
      </c>
      <c r="C7210" s="6" t="s">
        <v>41</v>
      </c>
      <c r="D7210" s="6" t="s">
        <v>108</v>
      </c>
      <c r="E7210" s="487">
        <v>98.6</v>
      </c>
      <c r="F7210" s="487">
        <v>96.11</v>
      </c>
      <c r="G7210" s="487">
        <v>2.4900000000000002</v>
      </c>
      <c r="H7210" s="487">
        <v>0</v>
      </c>
      <c r="I7210" s="487">
        <v>0</v>
      </c>
      <c r="J7210" s="487">
        <v>0</v>
      </c>
    </row>
    <row r="7211" spans="1:10" x14ac:dyDescent="0.25">
      <c r="A7211" s="487">
        <v>90781</v>
      </c>
      <c r="B7211" s="6" t="s">
        <v>4568</v>
      </c>
      <c r="C7211" s="6" t="s">
        <v>41</v>
      </c>
      <c r="D7211" s="6" t="s">
        <v>469</v>
      </c>
      <c r="E7211" s="487">
        <v>40.39</v>
      </c>
      <c r="F7211" s="487">
        <v>38.43</v>
      </c>
      <c r="G7211" s="487">
        <v>1.96</v>
      </c>
      <c r="H7211" s="487">
        <v>0</v>
      </c>
      <c r="I7211" s="487">
        <v>0</v>
      </c>
      <c r="J7211" s="487">
        <v>0</v>
      </c>
    </row>
    <row r="7212" spans="1:10" x14ac:dyDescent="0.25">
      <c r="A7212" s="487">
        <v>91677</v>
      </c>
      <c r="B7212" s="6" t="s">
        <v>4569</v>
      </c>
      <c r="C7212" s="6" t="s">
        <v>41</v>
      </c>
      <c r="D7212" s="6" t="s">
        <v>108</v>
      </c>
      <c r="E7212" s="487">
        <v>109.16</v>
      </c>
      <c r="F7212" s="487">
        <v>107.23</v>
      </c>
      <c r="G7212" s="487">
        <v>1.93</v>
      </c>
      <c r="H7212" s="487">
        <v>0</v>
      </c>
      <c r="I7212" s="487">
        <v>0</v>
      </c>
      <c r="J7212" s="487">
        <v>0</v>
      </c>
    </row>
    <row r="7213" spans="1:10" x14ac:dyDescent="0.25">
      <c r="A7213" s="487">
        <v>91678</v>
      </c>
      <c r="B7213" s="6" t="s">
        <v>27</v>
      </c>
      <c r="C7213" s="6" t="s">
        <v>41</v>
      </c>
      <c r="D7213" s="6" t="s">
        <v>108</v>
      </c>
      <c r="E7213" s="487">
        <v>104.94</v>
      </c>
      <c r="F7213" s="487">
        <v>103.01</v>
      </c>
      <c r="G7213" s="487">
        <v>1.93</v>
      </c>
      <c r="H7213" s="487">
        <v>0</v>
      </c>
      <c r="I7213" s="487">
        <v>0</v>
      </c>
      <c r="J7213" s="487">
        <v>0</v>
      </c>
    </row>
    <row r="7214" spans="1:10" x14ac:dyDescent="0.25">
      <c r="A7214" s="487">
        <v>93558</v>
      </c>
      <c r="B7214" s="6" t="s">
        <v>4570</v>
      </c>
      <c r="C7214" s="6" t="s">
        <v>4571</v>
      </c>
      <c r="D7214" s="6" t="s">
        <v>108</v>
      </c>
      <c r="E7214" s="488">
        <v>4407.93</v>
      </c>
      <c r="F7214" s="488">
        <v>3591.02</v>
      </c>
      <c r="G7214" s="487">
        <v>816.91</v>
      </c>
      <c r="H7214" s="487">
        <v>0</v>
      </c>
      <c r="I7214" s="487">
        <v>0</v>
      </c>
      <c r="J7214" s="487">
        <v>0</v>
      </c>
    </row>
    <row r="7215" spans="1:10" x14ac:dyDescent="0.25">
      <c r="A7215" s="487">
        <v>93559</v>
      </c>
      <c r="B7215" s="6" t="s">
        <v>4554</v>
      </c>
      <c r="C7215" s="6" t="s">
        <v>4571</v>
      </c>
      <c r="D7215" s="6" t="s">
        <v>108</v>
      </c>
      <c r="E7215" s="488">
        <v>6896.29</v>
      </c>
      <c r="F7215" s="488">
        <v>6525.96</v>
      </c>
      <c r="G7215" s="487">
        <v>370.33</v>
      </c>
      <c r="H7215" s="487">
        <v>0</v>
      </c>
      <c r="I7215" s="487">
        <v>0</v>
      </c>
      <c r="J7215" s="487">
        <v>0</v>
      </c>
    </row>
    <row r="7216" spans="1:10" x14ac:dyDescent="0.25">
      <c r="A7216" s="487">
        <v>93560</v>
      </c>
      <c r="B7216" s="6" t="s">
        <v>4562</v>
      </c>
      <c r="C7216" s="6" t="s">
        <v>4571</v>
      </c>
      <c r="D7216" s="6" t="s">
        <v>108</v>
      </c>
      <c r="E7216" s="488">
        <v>4877.05</v>
      </c>
      <c r="F7216" s="488">
        <v>4506.72</v>
      </c>
      <c r="G7216" s="487">
        <v>370.33</v>
      </c>
      <c r="H7216" s="487">
        <v>0</v>
      </c>
      <c r="I7216" s="487">
        <v>0</v>
      </c>
      <c r="J7216" s="487">
        <v>0</v>
      </c>
    </row>
    <row r="7217" spans="1:10" x14ac:dyDescent="0.25">
      <c r="A7217" s="487">
        <v>93561</v>
      </c>
      <c r="B7217" s="6" t="s">
        <v>4563</v>
      </c>
      <c r="C7217" s="6" t="s">
        <v>4571</v>
      </c>
      <c r="D7217" s="6" t="s">
        <v>108</v>
      </c>
      <c r="E7217" s="488">
        <v>6340.16</v>
      </c>
      <c r="F7217" s="488">
        <v>5969.83</v>
      </c>
      <c r="G7217" s="487">
        <v>370.33</v>
      </c>
      <c r="H7217" s="487">
        <v>0</v>
      </c>
      <c r="I7217" s="487">
        <v>0</v>
      </c>
      <c r="J7217" s="487">
        <v>0</v>
      </c>
    </row>
    <row r="7218" spans="1:10" x14ac:dyDescent="0.25">
      <c r="A7218" s="487">
        <v>93562</v>
      </c>
      <c r="B7218" s="6" t="s">
        <v>4560</v>
      </c>
      <c r="C7218" s="6" t="s">
        <v>4571</v>
      </c>
      <c r="D7218" s="6" t="s">
        <v>108</v>
      </c>
      <c r="E7218" s="488">
        <v>6348.16</v>
      </c>
      <c r="F7218" s="488">
        <v>5977.83</v>
      </c>
      <c r="G7218" s="487">
        <v>370.33</v>
      </c>
      <c r="H7218" s="487">
        <v>0</v>
      </c>
      <c r="I7218" s="487">
        <v>0</v>
      </c>
      <c r="J7218" s="487">
        <v>0</v>
      </c>
    </row>
    <row r="7219" spans="1:10" x14ac:dyDescent="0.25">
      <c r="A7219" s="487">
        <v>93563</v>
      </c>
      <c r="B7219" s="6" t="s">
        <v>4555</v>
      </c>
      <c r="C7219" s="6" t="s">
        <v>4571</v>
      </c>
      <c r="D7219" s="6" t="s">
        <v>108</v>
      </c>
      <c r="E7219" s="488">
        <v>4593.66</v>
      </c>
      <c r="F7219" s="488">
        <v>4213.92</v>
      </c>
      <c r="G7219" s="487">
        <v>379.74</v>
      </c>
      <c r="H7219" s="487">
        <v>0</v>
      </c>
      <c r="I7219" s="487">
        <v>0</v>
      </c>
      <c r="J7219" s="487">
        <v>0</v>
      </c>
    </row>
    <row r="7220" spans="1:10" x14ac:dyDescent="0.25">
      <c r="A7220" s="487">
        <v>93564</v>
      </c>
      <c r="B7220" s="6" t="s">
        <v>4556</v>
      </c>
      <c r="C7220" s="6" t="s">
        <v>4571</v>
      </c>
      <c r="D7220" s="6" t="s">
        <v>108</v>
      </c>
      <c r="E7220" s="488">
        <v>4591.3500000000004</v>
      </c>
      <c r="F7220" s="488">
        <v>4211.6099999999997</v>
      </c>
      <c r="G7220" s="487">
        <v>379.74</v>
      </c>
      <c r="H7220" s="487">
        <v>0</v>
      </c>
      <c r="I7220" s="487">
        <v>0</v>
      </c>
      <c r="J7220" s="487">
        <v>0</v>
      </c>
    </row>
    <row r="7221" spans="1:10" x14ac:dyDescent="0.25">
      <c r="A7221" s="487">
        <v>93565</v>
      </c>
      <c r="B7221" s="6" t="s">
        <v>4565</v>
      </c>
      <c r="C7221" s="6" t="s">
        <v>4571</v>
      </c>
      <c r="D7221" s="6" t="s">
        <v>108</v>
      </c>
      <c r="E7221" s="488">
        <v>19647.21</v>
      </c>
      <c r="F7221" s="488">
        <v>19282.77</v>
      </c>
      <c r="G7221" s="487">
        <v>364.44</v>
      </c>
      <c r="H7221" s="487">
        <v>0</v>
      </c>
      <c r="I7221" s="487">
        <v>0</v>
      </c>
      <c r="J7221" s="487">
        <v>0</v>
      </c>
    </row>
    <row r="7222" spans="1:10" x14ac:dyDescent="0.25">
      <c r="A7222" s="487">
        <v>93566</v>
      </c>
      <c r="B7222" s="6" t="s">
        <v>4561</v>
      </c>
      <c r="C7222" s="6" t="s">
        <v>4571</v>
      </c>
      <c r="D7222" s="6" t="s">
        <v>108</v>
      </c>
      <c r="E7222" s="488">
        <v>3955.17</v>
      </c>
      <c r="F7222" s="488">
        <v>3575.43</v>
      </c>
      <c r="G7222" s="487">
        <v>379.74</v>
      </c>
      <c r="H7222" s="487">
        <v>0</v>
      </c>
      <c r="I7222" s="487">
        <v>0</v>
      </c>
      <c r="J7222" s="487">
        <v>0</v>
      </c>
    </row>
    <row r="7223" spans="1:10" x14ac:dyDescent="0.25">
      <c r="A7223" s="487">
        <v>93567</v>
      </c>
      <c r="B7223" s="6" t="s">
        <v>73</v>
      </c>
      <c r="C7223" s="6" t="s">
        <v>4571</v>
      </c>
      <c r="D7223" s="6" t="s">
        <v>108</v>
      </c>
      <c r="E7223" s="488">
        <v>20689.64</v>
      </c>
      <c r="F7223" s="488">
        <v>20325.2</v>
      </c>
      <c r="G7223" s="487">
        <v>364.44</v>
      </c>
      <c r="H7223" s="487">
        <v>0</v>
      </c>
      <c r="I7223" s="487">
        <v>0</v>
      </c>
      <c r="J7223" s="487">
        <v>0</v>
      </c>
    </row>
    <row r="7224" spans="1:10" x14ac:dyDescent="0.25">
      <c r="A7224" s="487">
        <v>93568</v>
      </c>
      <c r="B7224" s="6" t="s">
        <v>4566</v>
      </c>
      <c r="C7224" s="6" t="s">
        <v>4571</v>
      </c>
      <c r="D7224" s="6" t="s">
        <v>108</v>
      </c>
      <c r="E7224" s="488">
        <v>22733.9</v>
      </c>
      <c r="F7224" s="488">
        <v>22369.46</v>
      </c>
      <c r="G7224" s="487">
        <v>364.44</v>
      </c>
      <c r="H7224" s="487">
        <v>0</v>
      </c>
      <c r="I7224" s="487">
        <v>0</v>
      </c>
      <c r="J7224" s="487">
        <v>0</v>
      </c>
    </row>
    <row r="7225" spans="1:10" x14ac:dyDescent="0.25">
      <c r="A7225" s="487">
        <v>93569</v>
      </c>
      <c r="B7225" s="6" t="s">
        <v>4572</v>
      </c>
      <c r="C7225" s="6" t="s">
        <v>4571</v>
      </c>
      <c r="D7225" s="6" t="s">
        <v>108</v>
      </c>
      <c r="E7225" s="488">
        <v>19195.599999999999</v>
      </c>
      <c r="F7225" s="488">
        <v>18831.16</v>
      </c>
      <c r="G7225" s="487">
        <v>364.44</v>
      </c>
      <c r="H7225" s="487">
        <v>0</v>
      </c>
      <c r="I7225" s="487">
        <v>0</v>
      </c>
      <c r="J7225" s="487">
        <v>0</v>
      </c>
    </row>
    <row r="7226" spans="1:10" x14ac:dyDescent="0.25">
      <c r="A7226" s="487">
        <v>93570</v>
      </c>
      <c r="B7226" s="6" t="s">
        <v>4573</v>
      </c>
      <c r="C7226" s="6" t="s">
        <v>4571</v>
      </c>
      <c r="D7226" s="6" t="s">
        <v>108</v>
      </c>
      <c r="E7226" s="488">
        <v>20314.240000000002</v>
      </c>
      <c r="F7226" s="488">
        <v>19949.8</v>
      </c>
      <c r="G7226" s="487">
        <v>364.44</v>
      </c>
      <c r="H7226" s="487">
        <v>0</v>
      </c>
      <c r="I7226" s="487">
        <v>0</v>
      </c>
      <c r="J7226" s="487">
        <v>0</v>
      </c>
    </row>
    <row r="7227" spans="1:10" x14ac:dyDescent="0.25">
      <c r="A7227" s="487">
        <v>93571</v>
      </c>
      <c r="B7227" s="6" t="s">
        <v>4574</v>
      </c>
      <c r="C7227" s="6" t="s">
        <v>4571</v>
      </c>
      <c r="D7227" s="6" t="s">
        <v>108</v>
      </c>
      <c r="E7227" s="488">
        <v>21272.46</v>
      </c>
      <c r="F7227" s="488">
        <v>20908.02</v>
      </c>
      <c r="G7227" s="487">
        <v>364.44</v>
      </c>
      <c r="H7227" s="487">
        <v>0</v>
      </c>
      <c r="I7227" s="487">
        <v>0</v>
      </c>
      <c r="J7227" s="487">
        <v>0</v>
      </c>
    </row>
    <row r="7228" spans="1:10" x14ac:dyDescent="0.25">
      <c r="A7228" s="487">
        <v>93572</v>
      </c>
      <c r="B7228" s="6" t="s">
        <v>4575</v>
      </c>
      <c r="C7228" s="6" t="s">
        <v>4571</v>
      </c>
      <c r="D7228" s="6" t="s">
        <v>108</v>
      </c>
      <c r="E7228" s="488">
        <v>10495.74</v>
      </c>
      <c r="F7228" s="488">
        <v>10024.290000000001</v>
      </c>
      <c r="G7228" s="487">
        <v>471.45</v>
      </c>
      <c r="H7228" s="487">
        <v>0</v>
      </c>
      <c r="I7228" s="487">
        <v>0</v>
      </c>
      <c r="J7228" s="487">
        <v>0</v>
      </c>
    </row>
    <row r="7229" spans="1:10" x14ac:dyDescent="0.25">
      <c r="A7229" s="487">
        <v>94295</v>
      </c>
      <c r="B7229" s="6" t="s">
        <v>4567</v>
      </c>
      <c r="C7229" s="6" t="s">
        <v>4571</v>
      </c>
      <c r="D7229" s="6" t="s">
        <v>108</v>
      </c>
      <c r="E7229" s="488">
        <v>17265.87</v>
      </c>
      <c r="F7229" s="488">
        <v>16794.419999999998</v>
      </c>
      <c r="G7229" s="487">
        <v>471.45</v>
      </c>
      <c r="H7229" s="487">
        <v>0</v>
      </c>
      <c r="I7229" s="487">
        <v>0</v>
      </c>
      <c r="J7229" s="487">
        <v>0</v>
      </c>
    </row>
    <row r="7230" spans="1:10" x14ac:dyDescent="0.25">
      <c r="A7230" s="487">
        <v>94296</v>
      </c>
      <c r="B7230" s="6" t="s">
        <v>4568</v>
      </c>
      <c r="C7230" s="6" t="s">
        <v>4571</v>
      </c>
      <c r="D7230" s="6" t="s">
        <v>108</v>
      </c>
      <c r="E7230" s="488">
        <v>7107.91</v>
      </c>
      <c r="F7230" s="488">
        <v>6737.58</v>
      </c>
      <c r="G7230" s="487">
        <v>370.33</v>
      </c>
      <c r="H7230" s="487">
        <v>0</v>
      </c>
      <c r="I7230" s="487">
        <v>0</v>
      </c>
      <c r="J7230" s="487">
        <v>0</v>
      </c>
    </row>
    <row r="7231" spans="1:10" x14ac:dyDescent="0.25">
      <c r="A7231" s="487">
        <v>95308</v>
      </c>
      <c r="B7231" s="6" t="s">
        <v>4576</v>
      </c>
      <c r="C7231" s="6" t="s">
        <v>41</v>
      </c>
      <c r="D7231" s="6" t="s">
        <v>108</v>
      </c>
      <c r="E7231" s="487">
        <v>0.19</v>
      </c>
      <c r="F7231" s="487">
        <v>0.19</v>
      </c>
      <c r="G7231" s="487">
        <v>0</v>
      </c>
      <c r="H7231" s="487">
        <v>0</v>
      </c>
      <c r="I7231" s="487">
        <v>0</v>
      </c>
      <c r="J7231" s="487">
        <v>0</v>
      </c>
    </row>
    <row r="7232" spans="1:10" x14ac:dyDescent="0.25">
      <c r="A7232" s="487">
        <v>95309</v>
      </c>
      <c r="B7232" s="6" t="s">
        <v>4577</v>
      </c>
      <c r="C7232" s="6" t="s">
        <v>41</v>
      </c>
      <c r="D7232" s="6" t="s">
        <v>108</v>
      </c>
      <c r="E7232" s="487">
        <v>0.27</v>
      </c>
      <c r="F7232" s="487">
        <v>0.27</v>
      </c>
      <c r="G7232" s="487">
        <v>0</v>
      </c>
      <c r="H7232" s="487">
        <v>0</v>
      </c>
      <c r="I7232" s="487">
        <v>0</v>
      </c>
      <c r="J7232" s="487">
        <v>0</v>
      </c>
    </row>
    <row r="7233" spans="1:10" x14ac:dyDescent="0.25">
      <c r="A7233" s="487">
        <v>95310</v>
      </c>
      <c r="B7233" s="6" t="s">
        <v>4578</v>
      </c>
      <c r="C7233" s="6" t="s">
        <v>41</v>
      </c>
      <c r="D7233" s="6" t="s">
        <v>108</v>
      </c>
      <c r="E7233" s="487">
        <v>0.21</v>
      </c>
      <c r="F7233" s="487">
        <v>0.21</v>
      </c>
      <c r="G7233" s="487">
        <v>0</v>
      </c>
      <c r="H7233" s="487">
        <v>0</v>
      </c>
      <c r="I7233" s="487">
        <v>0</v>
      </c>
      <c r="J7233" s="487">
        <v>0</v>
      </c>
    </row>
    <row r="7234" spans="1:10" x14ac:dyDescent="0.25">
      <c r="A7234" s="487">
        <v>95311</v>
      </c>
      <c r="B7234" s="6" t="s">
        <v>4579</v>
      </c>
      <c r="C7234" s="6" t="s">
        <v>41</v>
      </c>
      <c r="D7234" s="6" t="s">
        <v>108</v>
      </c>
      <c r="E7234" s="487">
        <v>0.21</v>
      </c>
      <c r="F7234" s="487">
        <v>0.21</v>
      </c>
      <c r="G7234" s="487">
        <v>0</v>
      </c>
      <c r="H7234" s="487">
        <v>0</v>
      </c>
      <c r="I7234" s="487">
        <v>0</v>
      </c>
      <c r="J7234" s="487">
        <v>0</v>
      </c>
    </row>
    <row r="7235" spans="1:10" x14ac:dyDescent="0.25">
      <c r="A7235" s="487">
        <v>95312</v>
      </c>
      <c r="B7235" s="6" t="s">
        <v>4580</v>
      </c>
      <c r="C7235" s="6" t="s">
        <v>41</v>
      </c>
      <c r="D7235" s="6" t="s">
        <v>108</v>
      </c>
      <c r="E7235" s="487">
        <v>0.25</v>
      </c>
      <c r="F7235" s="487">
        <v>0.25</v>
      </c>
      <c r="G7235" s="487">
        <v>0</v>
      </c>
      <c r="H7235" s="487">
        <v>0</v>
      </c>
      <c r="I7235" s="487">
        <v>0</v>
      </c>
      <c r="J7235" s="487">
        <v>0</v>
      </c>
    </row>
    <row r="7236" spans="1:10" x14ac:dyDescent="0.25">
      <c r="A7236" s="487">
        <v>95313</v>
      </c>
      <c r="B7236" s="6" t="s">
        <v>4581</v>
      </c>
      <c r="C7236" s="6" t="s">
        <v>41</v>
      </c>
      <c r="D7236" s="6" t="s">
        <v>108</v>
      </c>
      <c r="E7236" s="487">
        <v>0.21</v>
      </c>
      <c r="F7236" s="487">
        <v>0.21</v>
      </c>
      <c r="G7236" s="487">
        <v>0</v>
      </c>
      <c r="H7236" s="487">
        <v>0</v>
      </c>
      <c r="I7236" s="487">
        <v>0</v>
      </c>
      <c r="J7236" s="487">
        <v>0</v>
      </c>
    </row>
    <row r="7237" spans="1:10" x14ac:dyDescent="0.25">
      <c r="A7237" s="487">
        <v>95314</v>
      </c>
      <c r="B7237" s="6" t="s">
        <v>4582</v>
      </c>
      <c r="C7237" s="6" t="s">
        <v>41</v>
      </c>
      <c r="D7237" s="6" t="s">
        <v>108</v>
      </c>
      <c r="E7237" s="487">
        <v>0.25</v>
      </c>
      <c r="F7237" s="487">
        <v>0.25</v>
      </c>
      <c r="G7237" s="487">
        <v>0</v>
      </c>
      <c r="H7237" s="487">
        <v>0</v>
      </c>
      <c r="I7237" s="487">
        <v>0</v>
      </c>
      <c r="J7237" s="487">
        <v>0</v>
      </c>
    </row>
    <row r="7238" spans="1:10" x14ac:dyDescent="0.25">
      <c r="A7238" s="487">
        <v>95315</v>
      </c>
      <c r="B7238" s="6" t="s">
        <v>4583</v>
      </c>
      <c r="C7238" s="6" t="s">
        <v>41</v>
      </c>
      <c r="D7238" s="6" t="s">
        <v>108</v>
      </c>
      <c r="E7238" s="487">
        <v>0.41</v>
      </c>
      <c r="F7238" s="487">
        <v>0.41</v>
      </c>
      <c r="G7238" s="487">
        <v>0</v>
      </c>
      <c r="H7238" s="487">
        <v>0</v>
      </c>
      <c r="I7238" s="487">
        <v>0</v>
      </c>
      <c r="J7238" s="487">
        <v>0</v>
      </c>
    </row>
    <row r="7239" spans="1:10" x14ac:dyDescent="0.25">
      <c r="A7239" s="487">
        <v>95316</v>
      </c>
      <c r="B7239" s="6" t="s">
        <v>4584</v>
      </c>
      <c r="C7239" s="6" t="s">
        <v>41</v>
      </c>
      <c r="D7239" s="6" t="s">
        <v>108</v>
      </c>
      <c r="E7239" s="487">
        <v>0.73</v>
      </c>
      <c r="F7239" s="487">
        <v>0.73</v>
      </c>
      <c r="G7239" s="487">
        <v>0</v>
      </c>
      <c r="H7239" s="487">
        <v>0</v>
      </c>
      <c r="I7239" s="487">
        <v>0</v>
      </c>
      <c r="J7239" s="487">
        <v>0</v>
      </c>
    </row>
    <row r="7240" spans="1:10" x14ac:dyDescent="0.25">
      <c r="A7240" s="487">
        <v>95317</v>
      </c>
      <c r="B7240" s="6" t="s">
        <v>4585</v>
      </c>
      <c r="C7240" s="6" t="s">
        <v>41</v>
      </c>
      <c r="D7240" s="6" t="s">
        <v>108</v>
      </c>
      <c r="E7240" s="487">
        <v>0.36</v>
      </c>
      <c r="F7240" s="487">
        <v>0.36</v>
      </c>
      <c r="G7240" s="487">
        <v>0</v>
      </c>
      <c r="H7240" s="487">
        <v>0</v>
      </c>
      <c r="I7240" s="487">
        <v>0</v>
      </c>
      <c r="J7240" s="487">
        <v>0</v>
      </c>
    </row>
    <row r="7241" spans="1:10" x14ac:dyDescent="0.25">
      <c r="A7241" s="487">
        <v>95318</v>
      </c>
      <c r="B7241" s="6" t="s">
        <v>4586</v>
      </c>
      <c r="C7241" s="6" t="s">
        <v>41</v>
      </c>
      <c r="D7241" s="6" t="s">
        <v>108</v>
      </c>
      <c r="E7241" s="487">
        <v>0.23</v>
      </c>
      <c r="F7241" s="487">
        <v>0.23</v>
      </c>
      <c r="G7241" s="487">
        <v>0</v>
      </c>
      <c r="H7241" s="487">
        <v>0</v>
      </c>
      <c r="I7241" s="487">
        <v>0</v>
      </c>
      <c r="J7241" s="487">
        <v>0</v>
      </c>
    </row>
    <row r="7242" spans="1:10" x14ac:dyDescent="0.25">
      <c r="A7242" s="487">
        <v>95319</v>
      </c>
      <c r="B7242" s="6" t="s">
        <v>4587</v>
      </c>
      <c r="C7242" s="6" t="s">
        <v>41</v>
      </c>
      <c r="D7242" s="6" t="s">
        <v>108</v>
      </c>
      <c r="E7242" s="487">
        <v>0.24</v>
      </c>
      <c r="F7242" s="487">
        <v>0.24</v>
      </c>
      <c r="G7242" s="487">
        <v>0</v>
      </c>
      <c r="H7242" s="487">
        <v>0</v>
      </c>
      <c r="I7242" s="487">
        <v>0</v>
      </c>
      <c r="J7242" s="487">
        <v>0</v>
      </c>
    </row>
    <row r="7243" spans="1:10" x14ac:dyDescent="0.25">
      <c r="A7243" s="487">
        <v>95320</v>
      </c>
      <c r="B7243" s="6" t="s">
        <v>4588</v>
      </c>
      <c r="C7243" s="6" t="s">
        <v>41</v>
      </c>
      <c r="D7243" s="6" t="s">
        <v>108</v>
      </c>
      <c r="E7243" s="487">
        <v>0.21</v>
      </c>
      <c r="F7243" s="487">
        <v>0.21</v>
      </c>
      <c r="G7243" s="487">
        <v>0</v>
      </c>
      <c r="H7243" s="487">
        <v>0</v>
      </c>
      <c r="I7243" s="487">
        <v>0</v>
      </c>
      <c r="J7243" s="487">
        <v>0</v>
      </c>
    </row>
    <row r="7244" spans="1:10" x14ac:dyDescent="0.25">
      <c r="A7244" s="487">
        <v>95321</v>
      </c>
      <c r="B7244" s="6" t="s">
        <v>4589</v>
      </c>
      <c r="C7244" s="6" t="s">
        <v>41</v>
      </c>
      <c r="D7244" s="6" t="s">
        <v>108</v>
      </c>
      <c r="E7244" s="487">
        <v>0.19</v>
      </c>
      <c r="F7244" s="487">
        <v>0.19</v>
      </c>
      <c r="G7244" s="487">
        <v>0</v>
      </c>
      <c r="H7244" s="487">
        <v>0</v>
      </c>
      <c r="I7244" s="487">
        <v>0</v>
      </c>
      <c r="J7244" s="487">
        <v>0</v>
      </c>
    </row>
    <row r="7245" spans="1:10" x14ac:dyDescent="0.25">
      <c r="A7245" s="487">
        <v>95322</v>
      </c>
      <c r="B7245" s="6" t="s">
        <v>4590</v>
      </c>
      <c r="C7245" s="6" t="s">
        <v>41</v>
      </c>
      <c r="D7245" s="6" t="s">
        <v>108</v>
      </c>
      <c r="E7245" s="487">
        <v>0.14000000000000001</v>
      </c>
      <c r="F7245" s="487">
        <v>0.14000000000000001</v>
      </c>
      <c r="G7245" s="487">
        <v>0</v>
      </c>
      <c r="H7245" s="487">
        <v>0</v>
      </c>
      <c r="I7245" s="487">
        <v>0</v>
      </c>
      <c r="J7245" s="487">
        <v>0</v>
      </c>
    </row>
    <row r="7246" spans="1:10" x14ac:dyDescent="0.25">
      <c r="A7246" s="487">
        <v>95323</v>
      </c>
      <c r="B7246" s="6" t="s">
        <v>4591</v>
      </c>
      <c r="C7246" s="6" t="s">
        <v>41</v>
      </c>
      <c r="D7246" s="6" t="s">
        <v>108</v>
      </c>
      <c r="E7246" s="487">
        <v>0.25</v>
      </c>
      <c r="F7246" s="487">
        <v>0.25</v>
      </c>
      <c r="G7246" s="487">
        <v>0</v>
      </c>
      <c r="H7246" s="487">
        <v>0</v>
      </c>
      <c r="I7246" s="487">
        <v>0</v>
      </c>
      <c r="J7246" s="487">
        <v>0</v>
      </c>
    </row>
    <row r="7247" spans="1:10" x14ac:dyDescent="0.25">
      <c r="A7247" s="487">
        <v>95324</v>
      </c>
      <c r="B7247" s="6" t="s">
        <v>4592</v>
      </c>
      <c r="C7247" s="6" t="s">
        <v>41</v>
      </c>
      <c r="D7247" s="6" t="s">
        <v>108</v>
      </c>
      <c r="E7247" s="487">
        <v>0.32</v>
      </c>
      <c r="F7247" s="487">
        <v>0.32</v>
      </c>
      <c r="G7247" s="487">
        <v>0</v>
      </c>
      <c r="H7247" s="487">
        <v>0</v>
      </c>
      <c r="I7247" s="487">
        <v>0</v>
      </c>
      <c r="J7247" s="487">
        <v>0</v>
      </c>
    </row>
    <row r="7248" spans="1:10" x14ac:dyDescent="0.25">
      <c r="A7248" s="487">
        <v>95325</v>
      </c>
      <c r="B7248" s="6" t="s">
        <v>4593</v>
      </c>
      <c r="C7248" s="6" t="s">
        <v>41</v>
      </c>
      <c r="D7248" s="6" t="s">
        <v>108</v>
      </c>
      <c r="E7248" s="487">
        <v>0.49</v>
      </c>
      <c r="F7248" s="487">
        <v>0.49</v>
      </c>
      <c r="G7248" s="487">
        <v>0</v>
      </c>
      <c r="H7248" s="487">
        <v>0</v>
      </c>
      <c r="I7248" s="487">
        <v>0</v>
      </c>
      <c r="J7248" s="487">
        <v>0</v>
      </c>
    </row>
    <row r="7249" spans="1:10" x14ac:dyDescent="0.25">
      <c r="A7249" s="487">
        <v>95326</v>
      </c>
      <c r="B7249" s="6" t="s">
        <v>4594</v>
      </c>
      <c r="C7249" s="6" t="s">
        <v>41</v>
      </c>
      <c r="D7249" s="6" t="s">
        <v>108</v>
      </c>
      <c r="E7249" s="487">
        <v>7.0000000000000007E-2</v>
      </c>
      <c r="F7249" s="487">
        <v>7.0000000000000007E-2</v>
      </c>
      <c r="G7249" s="487">
        <v>0</v>
      </c>
      <c r="H7249" s="487">
        <v>0</v>
      </c>
      <c r="I7249" s="487">
        <v>0</v>
      </c>
      <c r="J7249" s="487">
        <v>0</v>
      </c>
    </row>
    <row r="7250" spans="1:10" x14ac:dyDescent="0.25">
      <c r="A7250" s="487">
        <v>95328</v>
      </c>
      <c r="B7250" s="6" t="s">
        <v>4595</v>
      </c>
      <c r="C7250" s="6" t="s">
        <v>41</v>
      </c>
      <c r="D7250" s="6" t="s">
        <v>108</v>
      </c>
      <c r="E7250" s="487">
        <v>0.21</v>
      </c>
      <c r="F7250" s="487">
        <v>0.21</v>
      </c>
      <c r="G7250" s="487">
        <v>0</v>
      </c>
      <c r="H7250" s="487">
        <v>0</v>
      </c>
      <c r="I7250" s="487">
        <v>0</v>
      </c>
      <c r="J7250" s="487">
        <v>0</v>
      </c>
    </row>
    <row r="7251" spans="1:10" x14ac:dyDescent="0.25">
      <c r="A7251" s="487">
        <v>95329</v>
      </c>
      <c r="B7251" s="6" t="s">
        <v>4596</v>
      </c>
      <c r="C7251" s="6" t="s">
        <v>41</v>
      </c>
      <c r="D7251" s="6" t="s">
        <v>108</v>
      </c>
      <c r="E7251" s="487">
        <v>0.3</v>
      </c>
      <c r="F7251" s="487">
        <v>0.3</v>
      </c>
      <c r="G7251" s="487">
        <v>0</v>
      </c>
      <c r="H7251" s="487">
        <v>0</v>
      </c>
      <c r="I7251" s="487">
        <v>0</v>
      </c>
      <c r="J7251" s="487">
        <v>0</v>
      </c>
    </row>
    <row r="7252" spans="1:10" x14ac:dyDescent="0.25">
      <c r="A7252" s="487">
        <v>95330</v>
      </c>
      <c r="B7252" s="6" t="s">
        <v>4597</v>
      </c>
      <c r="C7252" s="6" t="s">
        <v>41</v>
      </c>
      <c r="D7252" s="6" t="s">
        <v>469</v>
      </c>
      <c r="E7252" s="487">
        <v>0.25</v>
      </c>
      <c r="F7252" s="487">
        <v>0.25</v>
      </c>
      <c r="G7252" s="487">
        <v>0</v>
      </c>
      <c r="H7252" s="487">
        <v>0</v>
      </c>
      <c r="I7252" s="487">
        <v>0</v>
      </c>
      <c r="J7252" s="487">
        <v>0</v>
      </c>
    </row>
    <row r="7253" spans="1:10" x14ac:dyDescent="0.25">
      <c r="A7253" s="487">
        <v>95331</v>
      </c>
      <c r="B7253" s="6" t="s">
        <v>4598</v>
      </c>
      <c r="C7253" s="6" t="s">
        <v>41</v>
      </c>
      <c r="D7253" s="6" t="s">
        <v>108</v>
      </c>
      <c r="E7253" s="487">
        <v>0.23</v>
      </c>
      <c r="F7253" s="487">
        <v>0.23</v>
      </c>
      <c r="G7253" s="487">
        <v>0</v>
      </c>
      <c r="H7253" s="487">
        <v>0</v>
      </c>
      <c r="I7253" s="487">
        <v>0</v>
      </c>
      <c r="J7253" s="487">
        <v>0</v>
      </c>
    </row>
    <row r="7254" spans="1:10" x14ac:dyDescent="0.25">
      <c r="A7254" s="487">
        <v>95332</v>
      </c>
      <c r="B7254" s="6" t="s">
        <v>4599</v>
      </c>
      <c r="C7254" s="6" t="s">
        <v>41</v>
      </c>
      <c r="D7254" s="6" t="s">
        <v>469</v>
      </c>
      <c r="E7254" s="487">
        <v>0.86</v>
      </c>
      <c r="F7254" s="487">
        <v>0.86</v>
      </c>
      <c r="G7254" s="487">
        <v>0</v>
      </c>
      <c r="H7254" s="487">
        <v>0</v>
      </c>
      <c r="I7254" s="487">
        <v>0</v>
      </c>
      <c r="J7254" s="487">
        <v>0</v>
      </c>
    </row>
    <row r="7255" spans="1:10" x14ac:dyDescent="0.25">
      <c r="A7255" s="487">
        <v>95333</v>
      </c>
      <c r="B7255" s="6" t="s">
        <v>4600</v>
      </c>
      <c r="C7255" s="6" t="s">
        <v>41</v>
      </c>
      <c r="D7255" s="6" t="s">
        <v>108</v>
      </c>
      <c r="E7255" s="487">
        <v>0.86</v>
      </c>
      <c r="F7255" s="487">
        <v>0.86</v>
      </c>
      <c r="G7255" s="487">
        <v>0</v>
      </c>
      <c r="H7255" s="487">
        <v>0</v>
      </c>
      <c r="I7255" s="487">
        <v>0</v>
      </c>
      <c r="J7255" s="487">
        <v>0</v>
      </c>
    </row>
    <row r="7256" spans="1:10" x14ac:dyDescent="0.25">
      <c r="A7256" s="487">
        <v>95334</v>
      </c>
      <c r="B7256" s="6" t="s">
        <v>4601</v>
      </c>
      <c r="C7256" s="6" t="s">
        <v>41</v>
      </c>
      <c r="D7256" s="6" t="s">
        <v>108</v>
      </c>
      <c r="E7256" s="487">
        <v>0.9</v>
      </c>
      <c r="F7256" s="487">
        <v>0.9</v>
      </c>
      <c r="G7256" s="487">
        <v>0</v>
      </c>
      <c r="H7256" s="487">
        <v>0</v>
      </c>
      <c r="I7256" s="487">
        <v>0</v>
      </c>
      <c r="J7256" s="487">
        <v>0</v>
      </c>
    </row>
    <row r="7257" spans="1:10" x14ac:dyDescent="0.25">
      <c r="A7257" s="487">
        <v>95335</v>
      </c>
      <c r="B7257" s="6" t="s">
        <v>4602</v>
      </c>
      <c r="C7257" s="6" t="s">
        <v>41</v>
      </c>
      <c r="D7257" s="6" t="s">
        <v>469</v>
      </c>
      <c r="E7257" s="487">
        <v>0.43</v>
      </c>
      <c r="F7257" s="487">
        <v>0.43</v>
      </c>
      <c r="G7257" s="487">
        <v>0</v>
      </c>
      <c r="H7257" s="487">
        <v>0</v>
      </c>
      <c r="I7257" s="487">
        <v>0</v>
      </c>
      <c r="J7257" s="487">
        <v>0</v>
      </c>
    </row>
    <row r="7258" spans="1:10" x14ac:dyDescent="0.25">
      <c r="A7258" s="487">
        <v>95337</v>
      </c>
      <c r="B7258" s="6" t="s">
        <v>4603</v>
      </c>
      <c r="C7258" s="6" t="s">
        <v>41</v>
      </c>
      <c r="D7258" s="6" t="s">
        <v>108</v>
      </c>
      <c r="E7258" s="487">
        <v>0.25</v>
      </c>
      <c r="F7258" s="487">
        <v>0.25</v>
      </c>
      <c r="G7258" s="487">
        <v>0</v>
      </c>
      <c r="H7258" s="487">
        <v>0</v>
      </c>
      <c r="I7258" s="487">
        <v>0</v>
      </c>
      <c r="J7258" s="487">
        <v>0</v>
      </c>
    </row>
    <row r="7259" spans="1:10" x14ac:dyDescent="0.25">
      <c r="A7259" s="487">
        <v>95338</v>
      </c>
      <c r="B7259" s="6" t="s">
        <v>4604</v>
      </c>
      <c r="C7259" s="6" t="s">
        <v>41</v>
      </c>
      <c r="D7259" s="6" t="s">
        <v>108</v>
      </c>
      <c r="E7259" s="487">
        <v>0.49</v>
      </c>
      <c r="F7259" s="487">
        <v>0.49</v>
      </c>
      <c r="G7259" s="487">
        <v>0</v>
      </c>
      <c r="H7259" s="487">
        <v>0</v>
      </c>
      <c r="I7259" s="487">
        <v>0</v>
      </c>
      <c r="J7259" s="487">
        <v>0</v>
      </c>
    </row>
    <row r="7260" spans="1:10" x14ac:dyDescent="0.25">
      <c r="A7260" s="487">
        <v>95339</v>
      </c>
      <c r="B7260" s="6" t="s">
        <v>4605</v>
      </c>
      <c r="C7260" s="6" t="s">
        <v>41</v>
      </c>
      <c r="D7260" s="6" t="s">
        <v>108</v>
      </c>
      <c r="E7260" s="487">
        <v>0.44</v>
      </c>
      <c r="F7260" s="487">
        <v>0.44</v>
      </c>
      <c r="G7260" s="487">
        <v>0</v>
      </c>
      <c r="H7260" s="487">
        <v>0</v>
      </c>
      <c r="I7260" s="487">
        <v>0</v>
      </c>
      <c r="J7260" s="487">
        <v>0</v>
      </c>
    </row>
    <row r="7261" spans="1:10" x14ac:dyDescent="0.25">
      <c r="A7261" s="487">
        <v>95340</v>
      </c>
      <c r="B7261" s="6" t="s">
        <v>4606</v>
      </c>
      <c r="C7261" s="6" t="s">
        <v>41</v>
      </c>
      <c r="D7261" s="6" t="s">
        <v>108</v>
      </c>
      <c r="E7261" s="487">
        <v>0.28999999999999998</v>
      </c>
      <c r="F7261" s="487">
        <v>0.28999999999999998</v>
      </c>
      <c r="G7261" s="487">
        <v>0</v>
      </c>
      <c r="H7261" s="487">
        <v>0</v>
      </c>
      <c r="I7261" s="487">
        <v>0</v>
      </c>
      <c r="J7261" s="487">
        <v>0</v>
      </c>
    </row>
    <row r="7262" spans="1:10" x14ac:dyDescent="0.25">
      <c r="A7262" s="487">
        <v>95341</v>
      </c>
      <c r="B7262" s="6" t="s">
        <v>4607</v>
      </c>
      <c r="C7262" s="6" t="s">
        <v>41</v>
      </c>
      <c r="D7262" s="6" t="s">
        <v>108</v>
      </c>
      <c r="E7262" s="487">
        <v>0.31</v>
      </c>
      <c r="F7262" s="487">
        <v>0.31</v>
      </c>
      <c r="G7262" s="487">
        <v>0</v>
      </c>
      <c r="H7262" s="487">
        <v>0</v>
      </c>
      <c r="I7262" s="487">
        <v>0</v>
      </c>
      <c r="J7262" s="487">
        <v>0</v>
      </c>
    </row>
    <row r="7263" spans="1:10" x14ac:dyDescent="0.25">
      <c r="A7263" s="487">
        <v>95342</v>
      </c>
      <c r="B7263" s="6" t="s">
        <v>4608</v>
      </c>
      <c r="C7263" s="6" t="s">
        <v>41</v>
      </c>
      <c r="D7263" s="6" t="s">
        <v>108</v>
      </c>
      <c r="E7263" s="487">
        <v>0.3</v>
      </c>
      <c r="F7263" s="487">
        <v>0.3</v>
      </c>
      <c r="G7263" s="487">
        <v>0</v>
      </c>
      <c r="H7263" s="487">
        <v>0</v>
      </c>
      <c r="I7263" s="487">
        <v>0</v>
      </c>
      <c r="J7263" s="487">
        <v>0</v>
      </c>
    </row>
    <row r="7264" spans="1:10" x14ac:dyDescent="0.25">
      <c r="A7264" s="487">
        <v>95343</v>
      </c>
      <c r="B7264" s="6" t="s">
        <v>4609</v>
      </c>
      <c r="C7264" s="6" t="s">
        <v>41</v>
      </c>
      <c r="D7264" s="6" t="s">
        <v>108</v>
      </c>
      <c r="E7264" s="487">
        <v>0.36</v>
      </c>
      <c r="F7264" s="487">
        <v>0.36</v>
      </c>
      <c r="G7264" s="487">
        <v>0</v>
      </c>
      <c r="H7264" s="487">
        <v>0</v>
      </c>
      <c r="I7264" s="487">
        <v>0</v>
      </c>
      <c r="J7264" s="487">
        <v>0</v>
      </c>
    </row>
    <row r="7265" spans="1:10" x14ac:dyDescent="0.25">
      <c r="A7265" s="487">
        <v>95344</v>
      </c>
      <c r="B7265" s="6" t="s">
        <v>4610</v>
      </c>
      <c r="C7265" s="6" t="s">
        <v>41</v>
      </c>
      <c r="D7265" s="6" t="s">
        <v>108</v>
      </c>
      <c r="E7265" s="487">
        <v>0.26</v>
      </c>
      <c r="F7265" s="487">
        <v>0.26</v>
      </c>
      <c r="G7265" s="487">
        <v>0</v>
      </c>
      <c r="H7265" s="487">
        <v>0</v>
      </c>
      <c r="I7265" s="487">
        <v>0</v>
      </c>
      <c r="J7265" s="487">
        <v>0</v>
      </c>
    </row>
    <row r="7266" spans="1:10" x14ac:dyDescent="0.25">
      <c r="A7266" s="487">
        <v>95345</v>
      </c>
      <c r="B7266" s="6" t="s">
        <v>4611</v>
      </c>
      <c r="C7266" s="6" t="s">
        <v>41</v>
      </c>
      <c r="D7266" s="6" t="s">
        <v>108</v>
      </c>
      <c r="E7266" s="487">
        <v>0.73</v>
      </c>
      <c r="F7266" s="487">
        <v>0.73</v>
      </c>
      <c r="G7266" s="487">
        <v>0</v>
      </c>
      <c r="H7266" s="487">
        <v>0</v>
      </c>
      <c r="I7266" s="487">
        <v>0</v>
      </c>
      <c r="J7266" s="487">
        <v>0</v>
      </c>
    </row>
    <row r="7267" spans="1:10" x14ac:dyDescent="0.25">
      <c r="A7267" s="487">
        <v>95346</v>
      </c>
      <c r="B7267" s="6" t="s">
        <v>4612</v>
      </c>
      <c r="C7267" s="6" t="s">
        <v>41</v>
      </c>
      <c r="D7267" s="6" t="s">
        <v>108</v>
      </c>
      <c r="E7267" s="487">
        <v>0.11</v>
      </c>
      <c r="F7267" s="487">
        <v>0.11</v>
      </c>
      <c r="G7267" s="487">
        <v>0</v>
      </c>
      <c r="H7267" s="487">
        <v>0</v>
      </c>
      <c r="I7267" s="487">
        <v>0</v>
      </c>
      <c r="J7267" s="487">
        <v>0</v>
      </c>
    </row>
    <row r="7268" spans="1:10" x14ac:dyDescent="0.25">
      <c r="A7268" s="487">
        <v>95347</v>
      </c>
      <c r="B7268" s="6" t="s">
        <v>4613</v>
      </c>
      <c r="C7268" s="6" t="s">
        <v>41</v>
      </c>
      <c r="D7268" s="6" t="s">
        <v>469</v>
      </c>
      <c r="E7268" s="487">
        <v>0.1</v>
      </c>
      <c r="F7268" s="487">
        <v>0.1</v>
      </c>
      <c r="G7268" s="487">
        <v>0</v>
      </c>
      <c r="H7268" s="487">
        <v>0</v>
      </c>
      <c r="I7268" s="487">
        <v>0</v>
      </c>
      <c r="J7268" s="487">
        <v>0</v>
      </c>
    </row>
    <row r="7269" spans="1:10" x14ac:dyDescent="0.25">
      <c r="A7269" s="487">
        <v>95348</v>
      </c>
      <c r="B7269" s="6" t="s">
        <v>4614</v>
      </c>
      <c r="C7269" s="6" t="s">
        <v>41</v>
      </c>
      <c r="D7269" s="6" t="s">
        <v>108</v>
      </c>
      <c r="E7269" s="487">
        <v>0.13</v>
      </c>
      <c r="F7269" s="487">
        <v>0.13</v>
      </c>
      <c r="G7269" s="487">
        <v>0</v>
      </c>
      <c r="H7269" s="487">
        <v>0</v>
      </c>
      <c r="I7269" s="487">
        <v>0</v>
      </c>
      <c r="J7269" s="487">
        <v>0</v>
      </c>
    </row>
    <row r="7270" spans="1:10" x14ac:dyDescent="0.25">
      <c r="A7270" s="487">
        <v>95349</v>
      </c>
      <c r="B7270" s="6" t="s">
        <v>4615</v>
      </c>
      <c r="C7270" s="6" t="s">
        <v>41</v>
      </c>
      <c r="D7270" s="6" t="s">
        <v>108</v>
      </c>
      <c r="E7270" s="487">
        <v>0.09</v>
      </c>
      <c r="F7270" s="487">
        <v>0.09</v>
      </c>
      <c r="G7270" s="487">
        <v>0</v>
      </c>
      <c r="H7270" s="487">
        <v>0</v>
      </c>
      <c r="I7270" s="487">
        <v>0</v>
      </c>
      <c r="J7270" s="487">
        <v>0</v>
      </c>
    </row>
    <row r="7271" spans="1:10" x14ac:dyDescent="0.25">
      <c r="A7271" s="487">
        <v>95350</v>
      </c>
      <c r="B7271" s="6" t="s">
        <v>4616</v>
      </c>
      <c r="C7271" s="6" t="s">
        <v>41</v>
      </c>
      <c r="D7271" s="6" t="s">
        <v>108</v>
      </c>
      <c r="E7271" s="487">
        <v>0.1</v>
      </c>
      <c r="F7271" s="487">
        <v>0.1</v>
      </c>
      <c r="G7271" s="487">
        <v>0</v>
      </c>
      <c r="H7271" s="487">
        <v>0</v>
      </c>
      <c r="I7271" s="487">
        <v>0</v>
      </c>
      <c r="J7271" s="487">
        <v>0</v>
      </c>
    </row>
    <row r="7272" spans="1:10" x14ac:dyDescent="0.25">
      <c r="A7272" s="487">
        <v>95351</v>
      </c>
      <c r="B7272" s="6" t="s">
        <v>4617</v>
      </c>
      <c r="C7272" s="6" t="s">
        <v>41</v>
      </c>
      <c r="D7272" s="6" t="s">
        <v>108</v>
      </c>
      <c r="E7272" s="487">
        <v>0.42</v>
      </c>
      <c r="F7272" s="487">
        <v>0.42</v>
      </c>
      <c r="G7272" s="487">
        <v>0</v>
      </c>
      <c r="H7272" s="487">
        <v>0</v>
      </c>
      <c r="I7272" s="487">
        <v>0</v>
      </c>
      <c r="J7272" s="487">
        <v>0</v>
      </c>
    </row>
    <row r="7273" spans="1:10" x14ac:dyDescent="0.25">
      <c r="A7273" s="487">
        <v>95352</v>
      </c>
      <c r="B7273" s="6" t="s">
        <v>4618</v>
      </c>
      <c r="C7273" s="6" t="s">
        <v>41</v>
      </c>
      <c r="D7273" s="6" t="s">
        <v>108</v>
      </c>
      <c r="E7273" s="487">
        <v>0.19</v>
      </c>
      <c r="F7273" s="487">
        <v>0.19</v>
      </c>
      <c r="G7273" s="487">
        <v>0</v>
      </c>
      <c r="H7273" s="487">
        <v>0</v>
      </c>
      <c r="I7273" s="487">
        <v>0</v>
      </c>
      <c r="J7273" s="487">
        <v>0</v>
      </c>
    </row>
    <row r="7274" spans="1:10" x14ac:dyDescent="0.25">
      <c r="A7274" s="487">
        <v>95354</v>
      </c>
      <c r="B7274" s="6" t="s">
        <v>4619</v>
      </c>
      <c r="C7274" s="6" t="s">
        <v>41</v>
      </c>
      <c r="D7274" s="6" t="s">
        <v>108</v>
      </c>
      <c r="E7274" s="487">
        <v>0.2</v>
      </c>
      <c r="F7274" s="487">
        <v>0.2</v>
      </c>
      <c r="G7274" s="487">
        <v>0</v>
      </c>
      <c r="H7274" s="487">
        <v>0</v>
      </c>
      <c r="I7274" s="487">
        <v>0</v>
      </c>
      <c r="J7274" s="487">
        <v>0</v>
      </c>
    </row>
    <row r="7275" spans="1:10" x14ac:dyDescent="0.25">
      <c r="A7275" s="487">
        <v>95355</v>
      </c>
      <c r="B7275" s="6" t="s">
        <v>4620</v>
      </c>
      <c r="C7275" s="6" t="s">
        <v>41</v>
      </c>
      <c r="D7275" s="6" t="s">
        <v>108</v>
      </c>
      <c r="E7275" s="487">
        <v>0.17</v>
      </c>
      <c r="F7275" s="487">
        <v>0.17</v>
      </c>
      <c r="G7275" s="487">
        <v>0</v>
      </c>
      <c r="H7275" s="487">
        <v>0</v>
      </c>
      <c r="I7275" s="487">
        <v>0</v>
      </c>
      <c r="J7275" s="487">
        <v>0</v>
      </c>
    </row>
    <row r="7276" spans="1:10" x14ac:dyDescent="0.25">
      <c r="A7276" s="487">
        <v>95356</v>
      </c>
      <c r="B7276" s="6" t="s">
        <v>4621</v>
      </c>
      <c r="C7276" s="6" t="s">
        <v>41</v>
      </c>
      <c r="D7276" s="6" t="s">
        <v>108</v>
      </c>
      <c r="E7276" s="487">
        <v>0.24</v>
      </c>
      <c r="F7276" s="487">
        <v>0.24</v>
      </c>
      <c r="G7276" s="487">
        <v>0</v>
      </c>
      <c r="H7276" s="487">
        <v>0</v>
      </c>
      <c r="I7276" s="487">
        <v>0</v>
      </c>
      <c r="J7276" s="487">
        <v>0</v>
      </c>
    </row>
    <row r="7277" spans="1:10" x14ac:dyDescent="0.25">
      <c r="A7277" s="487">
        <v>95357</v>
      </c>
      <c r="B7277" s="6" t="s">
        <v>4622</v>
      </c>
      <c r="C7277" s="6" t="s">
        <v>41</v>
      </c>
      <c r="D7277" s="6" t="s">
        <v>469</v>
      </c>
      <c r="E7277" s="487">
        <v>0.37</v>
      </c>
      <c r="F7277" s="487">
        <v>0.37</v>
      </c>
      <c r="G7277" s="487">
        <v>0</v>
      </c>
      <c r="H7277" s="487">
        <v>0</v>
      </c>
      <c r="I7277" s="487">
        <v>0</v>
      </c>
      <c r="J7277" s="487">
        <v>0</v>
      </c>
    </row>
    <row r="7278" spans="1:10" x14ac:dyDescent="0.25">
      <c r="A7278" s="487">
        <v>95358</v>
      </c>
      <c r="B7278" s="6" t="s">
        <v>4623</v>
      </c>
      <c r="C7278" s="6" t="s">
        <v>41</v>
      </c>
      <c r="D7278" s="6" t="s">
        <v>108</v>
      </c>
      <c r="E7278" s="487">
        <v>0.39</v>
      </c>
      <c r="F7278" s="487">
        <v>0.39</v>
      </c>
      <c r="G7278" s="487">
        <v>0</v>
      </c>
      <c r="H7278" s="487">
        <v>0</v>
      </c>
      <c r="I7278" s="487">
        <v>0</v>
      </c>
      <c r="J7278" s="487">
        <v>0</v>
      </c>
    </row>
    <row r="7279" spans="1:10" x14ac:dyDescent="0.25">
      <c r="A7279" s="487">
        <v>95359</v>
      </c>
      <c r="B7279" s="6" t="s">
        <v>4624</v>
      </c>
      <c r="C7279" s="6" t="s">
        <v>41</v>
      </c>
      <c r="D7279" s="6" t="s">
        <v>108</v>
      </c>
      <c r="E7279" s="487">
        <v>0.45</v>
      </c>
      <c r="F7279" s="487">
        <v>0.45</v>
      </c>
      <c r="G7279" s="487">
        <v>0</v>
      </c>
      <c r="H7279" s="487">
        <v>0</v>
      </c>
      <c r="I7279" s="487">
        <v>0</v>
      </c>
      <c r="J7279" s="487">
        <v>0</v>
      </c>
    </row>
    <row r="7280" spans="1:10" x14ac:dyDescent="0.25">
      <c r="A7280" s="487">
        <v>95360</v>
      </c>
      <c r="B7280" s="6" t="s">
        <v>4625</v>
      </c>
      <c r="C7280" s="6" t="s">
        <v>41</v>
      </c>
      <c r="D7280" s="6" t="s">
        <v>108</v>
      </c>
      <c r="E7280" s="487">
        <v>0.31</v>
      </c>
      <c r="F7280" s="487">
        <v>0.31</v>
      </c>
      <c r="G7280" s="487">
        <v>0</v>
      </c>
      <c r="H7280" s="487">
        <v>0</v>
      </c>
      <c r="I7280" s="487">
        <v>0</v>
      </c>
      <c r="J7280" s="487">
        <v>0</v>
      </c>
    </row>
    <row r="7281" spans="1:10" x14ac:dyDescent="0.25">
      <c r="A7281" s="487">
        <v>95361</v>
      </c>
      <c r="B7281" s="6" t="s">
        <v>4626</v>
      </c>
      <c r="C7281" s="6" t="s">
        <v>41</v>
      </c>
      <c r="D7281" s="6" t="s">
        <v>108</v>
      </c>
      <c r="E7281" s="487">
        <v>0.21</v>
      </c>
      <c r="F7281" s="487">
        <v>0.21</v>
      </c>
      <c r="G7281" s="487">
        <v>0</v>
      </c>
      <c r="H7281" s="487">
        <v>0</v>
      </c>
      <c r="I7281" s="487">
        <v>0</v>
      </c>
      <c r="J7281" s="487">
        <v>0</v>
      </c>
    </row>
    <row r="7282" spans="1:10" x14ac:dyDescent="0.25">
      <c r="A7282" s="487">
        <v>95362</v>
      </c>
      <c r="B7282" s="6" t="s">
        <v>4627</v>
      </c>
      <c r="C7282" s="6" t="s">
        <v>41</v>
      </c>
      <c r="D7282" s="6" t="s">
        <v>108</v>
      </c>
      <c r="E7282" s="487">
        <v>0.25</v>
      </c>
      <c r="F7282" s="487">
        <v>0.25</v>
      </c>
      <c r="G7282" s="487">
        <v>0</v>
      </c>
      <c r="H7282" s="487">
        <v>0</v>
      </c>
      <c r="I7282" s="487">
        <v>0</v>
      </c>
      <c r="J7282" s="487">
        <v>0</v>
      </c>
    </row>
    <row r="7283" spans="1:10" x14ac:dyDescent="0.25">
      <c r="A7283" s="487">
        <v>95363</v>
      </c>
      <c r="B7283" s="6" t="s">
        <v>4628</v>
      </c>
      <c r="C7283" s="6" t="s">
        <v>41</v>
      </c>
      <c r="D7283" s="6" t="s">
        <v>108</v>
      </c>
      <c r="E7283" s="487">
        <v>0.3</v>
      </c>
      <c r="F7283" s="487">
        <v>0.3</v>
      </c>
      <c r="G7283" s="487">
        <v>0</v>
      </c>
      <c r="H7283" s="487">
        <v>0</v>
      </c>
      <c r="I7283" s="487">
        <v>0</v>
      </c>
      <c r="J7283" s="487">
        <v>0</v>
      </c>
    </row>
    <row r="7284" spans="1:10" x14ac:dyDescent="0.25">
      <c r="A7284" s="487">
        <v>95364</v>
      </c>
      <c r="B7284" s="6" t="s">
        <v>4629</v>
      </c>
      <c r="C7284" s="6" t="s">
        <v>41</v>
      </c>
      <c r="D7284" s="6" t="s">
        <v>108</v>
      </c>
      <c r="E7284" s="487">
        <v>0.24</v>
      </c>
      <c r="F7284" s="487">
        <v>0.24</v>
      </c>
      <c r="G7284" s="487">
        <v>0</v>
      </c>
      <c r="H7284" s="487">
        <v>0</v>
      </c>
      <c r="I7284" s="487">
        <v>0</v>
      </c>
      <c r="J7284" s="487">
        <v>0</v>
      </c>
    </row>
    <row r="7285" spans="1:10" x14ac:dyDescent="0.25">
      <c r="A7285" s="487">
        <v>95365</v>
      </c>
      <c r="B7285" s="6" t="s">
        <v>4630</v>
      </c>
      <c r="C7285" s="6" t="s">
        <v>41</v>
      </c>
      <c r="D7285" s="6" t="s">
        <v>108</v>
      </c>
      <c r="E7285" s="487">
        <v>0.26</v>
      </c>
      <c r="F7285" s="487">
        <v>0.26</v>
      </c>
      <c r="G7285" s="487">
        <v>0</v>
      </c>
      <c r="H7285" s="487">
        <v>0</v>
      </c>
      <c r="I7285" s="487">
        <v>0</v>
      </c>
      <c r="J7285" s="487">
        <v>0</v>
      </c>
    </row>
    <row r="7286" spans="1:10" x14ac:dyDescent="0.25">
      <c r="A7286" s="487">
        <v>95366</v>
      </c>
      <c r="B7286" s="6" t="s">
        <v>4631</v>
      </c>
      <c r="C7286" s="6" t="s">
        <v>41</v>
      </c>
      <c r="D7286" s="6" t="s">
        <v>108</v>
      </c>
      <c r="E7286" s="487">
        <v>0.19</v>
      </c>
      <c r="F7286" s="487">
        <v>0.19</v>
      </c>
      <c r="G7286" s="487">
        <v>0</v>
      </c>
      <c r="H7286" s="487">
        <v>0</v>
      </c>
      <c r="I7286" s="487">
        <v>0</v>
      </c>
      <c r="J7286" s="487">
        <v>0</v>
      </c>
    </row>
    <row r="7287" spans="1:10" x14ac:dyDescent="0.25">
      <c r="A7287" s="487">
        <v>95367</v>
      </c>
      <c r="B7287" s="6" t="s">
        <v>4632</v>
      </c>
      <c r="C7287" s="6" t="s">
        <v>41</v>
      </c>
      <c r="D7287" s="6" t="s">
        <v>108</v>
      </c>
      <c r="E7287" s="487">
        <v>0.22</v>
      </c>
      <c r="F7287" s="487">
        <v>0.22</v>
      </c>
      <c r="G7287" s="487">
        <v>0</v>
      </c>
      <c r="H7287" s="487">
        <v>0</v>
      </c>
      <c r="I7287" s="487">
        <v>0</v>
      </c>
      <c r="J7287" s="487">
        <v>0</v>
      </c>
    </row>
    <row r="7288" spans="1:10" x14ac:dyDescent="0.25">
      <c r="A7288" s="487">
        <v>95368</v>
      </c>
      <c r="B7288" s="6" t="s">
        <v>4633</v>
      </c>
      <c r="C7288" s="6" t="s">
        <v>41</v>
      </c>
      <c r="D7288" s="6" t="s">
        <v>108</v>
      </c>
      <c r="E7288" s="487">
        <v>0.33</v>
      </c>
      <c r="F7288" s="487">
        <v>0.33</v>
      </c>
      <c r="G7288" s="487">
        <v>0</v>
      </c>
      <c r="H7288" s="487">
        <v>0</v>
      </c>
      <c r="I7288" s="487">
        <v>0</v>
      </c>
      <c r="J7288" s="487">
        <v>0</v>
      </c>
    </row>
    <row r="7289" spans="1:10" x14ac:dyDescent="0.25">
      <c r="A7289" s="487">
        <v>95369</v>
      </c>
      <c r="B7289" s="6" t="s">
        <v>4634</v>
      </c>
      <c r="C7289" s="6" t="s">
        <v>41</v>
      </c>
      <c r="D7289" s="6" t="s">
        <v>108</v>
      </c>
      <c r="E7289" s="487">
        <v>0.23</v>
      </c>
      <c r="F7289" s="487">
        <v>0.23</v>
      </c>
      <c r="G7289" s="487">
        <v>0</v>
      </c>
      <c r="H7289" s="487">
        <v>0</v>
      </c>
      <c r="I7289" s="487">
        <v>0</v>
      </c>
      <c r="J7289" s="487">
        <v>0</v>
      </c>
    </row>
    <row r="7290" spans="1:10" x14ac:dyDescent="0.25">
      <c r="A7290" s="487">
        <v>95370</v>
      </c>
      <c r="B7290" s="6" t="s">
        <v>4635</v>
      </c>
      <c r="C7290" s="6" t="s">
        <v>41</v>
      </c>
      <c r="D7290" s="6" t="s">
        <v>108</v>
      </c>
      <c r="E7290" s="487">
        <v>0.32</v>
      </c>
      <c r="F7290" s="487">
        <v>0.32</v>
      </c>
      <c r="G7290" s="487">
        <v>0</v>
      </c>
      <c r="H7290" s="487">
        <v>0</v>
      </c>
      <c r="I7290" s="487">
        <v>0</v>
      </c>
      <c r="J7290" s="487">
        <v>0</v>
      </c>
    </row>
    <row r="7291" spans="1:10" x14ac:dyDescent="0.25">
      <c r="A7291" s="487">
        <v>95371</v>
      </c>
      <c r="B7291" s="6" t="s">
        <v>4636</v>
      </c>
      <c r="C7291" s="6" t="s">
        <v>41</v>
      </c>
      <c r="D7291" s="6" t="s">
        <v>469</v>
      </c>
      <c r="E7291" s="487">
        <v>0.46</v>
      </c>
      <c r="F7291" s="487">
        <v>0.46</v>
      </c>
      <c r="G7291" s="487">
        <v>0</v>
      </c>
      <c r="H7291" s="487">
        <v>0</v>
      </c>
      <c r="I7291" s="487">
        <v>0</v>
      </c>
      <c r="J7291" s="487">
        <v>0</v>
      </c>
    </row>
    <row r="7292" spans="1:10" x14ac:dyDescent="0.25">
      <c r="A7292" s="487">
        <v>95372</v>
      </c>
      <c r="B7292" s="6" t="s">
        <v>4637</v>
      </c>
      <c r="C7292" s="6" t="s">
        <v>41</v>
      </c>
      <c r="D7292" s="6" t="s">
        <v>469</v>
      </c>
      <c r="E7292" s="487">
        <v>0.32</v>
      </c>
      <c r="F7292" s="487">
        <v>0.32</v>
      </c>
      <c r="G7292" s="487">
        <v>0</v>
      </c>
      <c r="H7292" s="487">
        <v>0</v>
      </c>
      <c r="I7292" s="487">
        <v>0</v>
      </c>
      <c r="J7292" s="487">
        <v>0</v>
      </c>
    </row>
    <row r="7293" spans="1:10" x14ac:dyDescent="0.25">
      <c r="A7293" s="487">
        <v>95373</v>
      </c>
      <c r="B7293" s="6" t="s">
        <v>4638</v>
      </c>
      <c r="C7293" s="6" t="s">
        <v>41</v>
      </c>
      <c r="D7293" s="6" t="s">
        <v>108</v>
      </c>
      <c r="E7293" s="487">
        <v>0.31</v>
      </c>
      <c r="F7293" s="487">
        <v>0.31</v>
      </c>
      <c r="G7293" s="487">
        <v>0</v>
      </c>
      <c r="H7293" s="487">
        <v>0</v>
      </c>
      <c r="I7293" s="487">
        <v>0</v>
      </c>
      <c r="J7293" s="487">
        <v>0</v>
      </c>
    </row>
    <row r="7294" spans="1:10" x14ac:dyDescent="0.25">
      <c r="A7294" s="487">
        <v>95374</v>
      </c>
      <c r="B7294" s="6" t="s">
        <v>4639</v>
      </c>
      <c r="C7294" s="6" t="s">
        <v>41</v>
      </c>
      <c r="D7294" s="6" t="s">
        <v>108</v>
      </c>
      <c r="E7294" s="487">
        <v>0.32</v>
      </c>
      <c r="F7294" s="487">
        <v>0.32</v>
      </c>
      <c r="G7294" s="487">
        <v>0</v>
      </c>
      <c r="H7294" s="487">
        <v>0</v>
      </c>
      <c r="I7294" s="487">
        <v>0</v>
      </c>
      <c r="J7294" s="487">
        <v>0</v>
      </c>
    </row>
    <row r="7295" spans="1:10" x14ac:dyDescent="0.25">
      <c r="A7295" s="487">
        <v>95375</v>
      </c>
      <c r="B7295" s="6" t="s">
        <v>4640</v>
      </c>
      <c r="C7295" s="6" t="s">
        <v>41</v>
      </c>
      <c r="D7295" s="6" t="s">
        <v>108</v>
      </c>
      <c r="E7295" s="487">
        <v>0.51</v>
      </c>
      <c r="F7295" s="487">
        <v>0.51</v>
      </c>
      <c r="G7295" s="487">
        <v>0</v>
      </c>
      <c r="H7295" s="487">
        <v>0</v>
      </c>
      <c r="I7295" s="487">
        <v>0</v>
      </c>
      <c r="J7295" s="487">
        <v>0</v>
      </c>
    </row>
    <row r="7296" spans="1:10" x14ac:dyDescent="0.25">
      <c r="A7296" s="487">
        <v>95376</v>
      </c>
      <c r="B7296" s="6" t="s">
        <v>4641</v>
      </c>
      <c r="C7296" s="6" t="s">
        <v>41</v>
      </c>
      <c r="D7296" s="6" t="s">
        <v>108</v>
      </c>
      <c r="E7296" s="487">
        <v>0.1</v>
      </c>
      <c r="F7296" s="487">
        <v>0.1</v>
      </c>
      <c r="G7296" s="487">
        <v>0</v>
      </c>
      <c r="H7296" s="487">
        <v>0</v>
      </c>
      <c r="I7296" s="487">
        <v>0</v>
      </c>
      <c r="J7296" s="487">
        <v>0</v>
      </c>
    </row>
    <row r="7297" spans="1:10" x14ac:dyDescent="0.25">
      <c r="A7297" s="487">
        <v>95377</v>
      </c>
      <c r="B7297" s="6" t="s">
        <v>4642</v>
      </c>
      <c r="C7297" s="6" t="s">
        <v>41</v>
      </c>
      <c r="D7297" s="6" t="s">
        <v>108</v>
      </c>
      <c r="E7297" s="487">
        <v>0.25</v>
      </c>
      <c r="F7297" s="487">
        <v>0.25</v>
      </c>
      <c r="G7297" s="487">
        <v>0</v>
      </c>
      <c r="H7297" s="487">
        <v>0</v>
      </c>
      <c r="I7297" s="487">
        <v>0</v>
      </c>
      <c r="J7297" s="487">
        <v>0</v>
      </c>
    </row>
    <row r="7298" spans="1:10" x14ac:dyDescent="0.25">
      <c r="A7298" s="487">
        <v>95378</v>
      </c>
      <c r="B7298" s="6" t="s">
        <v>4643</v>
      </c>
      <c r="C7298" s="6" t="s">
        <v>41</v>
      </c>
      <c r="D7298" s="6" t="s">
        <v>469</v>
      </c>
      <c r="E7298" s="487">
        <v>0.36</v>
      </c>
      <c r="F7298" s="487">
        <v>0.36</v>
      </c>
      <c r="G7298" s="487">
        <v>0</v>
      </c>
      <c r="H7298" s="487">
        <v>0</v>
      </c>
      <c r="I7298" s="487">
        <v>0</v>
      </c>
      <c r="J7298" s="487">
        <v>0</v>
      </c>
    </row>
    <row r="7299" spans="1:10" x14ac:dyDescent="0.25">
      <c r="A7299" s="487">
        <v>95379</v>
      </c>
      <c r="B7299" s="6" t="s">
        <v>4644</v>
      </c>
      <c r="C7299" s="6" t="s">
        <v>41</v>
      </c>
      <c r="D7299" s="6" t="s">
        <v>469</v>
      </c>
      <c r="E7299" s="487">
        <v>0.33</v>
      </c>
      <c r="F7299" s="487">
        <v>0.33</v>
      </c>
      <c r="G7299" s="487">
        <v>0</v>
      </c>
      <c r="H7299" s="487">
        <v>0</v>
      </c>
      <c r="I7299" s="487">
        <v>0</v>
      </c>
      <c r="J7299" s="487">
        <v>0</v>
      </c>
    </row>
    <row r="7300" spans="1:10" x14ac:dyDescent="0.25">
      <c r="A7300" s="487">
        <v>95380</v>
      </c>
      <c r="B7300" s="6" t="s">
        <v>4645</v>
      </c>
      <c r="C7300" s="6" t="s">
        <v>41</v>
      </c>
      <c r="D7300" s="6" t="s">
        <v>108</v>
      </c>
      <c r="E7300" s="487">
        <v>0.36</v>
      </c>
      <c r="F7300" s="487">
        <v>0.36</v>
      </c>
      <c r="G7300" s="487">
        <v>0</v>
      </c>
      <c r="H7300" s="487">
        <v>0</v>
      </c>
      <c r="I7300" s="487">
        <v>0</v>
      </c>
      <c r="J7300" s="487">
        <v>0</v>
      </c>
    </row>
    <row r="7301" spans="1:10" x14ac:dyDescent="0.25">
      <c r="A7301" s="487">
        <v>95382</v>
      </c>
      <c r="B7301" s="6" t="s">
        <v>4646</v>
      </c>
      <c r="C7301" s="6" t="s">
        <v>41</v>
      </c>
      <c r="D7301" s="6" t="s">
        <v>108</v>
      </c>
      <c r="E7301" s="487">
        <v>0.25</v>
      </c>
      <c r="F7301" s="487">
        <v>0.25</v>
      </c>
      <c r="G7301" s="487">
        <v>0</v>
      </c>
      <c r="H7301" s="487">
        <v>0</v>
      </c>
      <c r="I7301" s="487">
        <v>0</v>
      </c>
      <c r="J7301" s="487">
        <v>0</v>
      </c>
    </row>
    <row r="7302" spans="1:10" x14ac:dyDescent="0.25">
      <c r="A7302" s="487">
        <v>95383</v>
      </c>
      <c r="B7302" s="6" t="s">
        <v>4647</v>
      </c>
      <c r="C7302" s="6" t="s">
        <v>41</v>
      </c>
      <c r="D7302" s="6" t="s">
        <v>108</v>
      </c>
      <c r="E7302" s="487">
        <v>0.28000000000000003</v>
      </c>
      <c r="F7302" s="487">
        <v>0.28000000000000003</v>
      </c>
      <c r="G7302" s="487">
        <v>0</v>
      </c>
      <c r="H7302" s="487">
        <v>0</v>
      </c>
      <c r="I7302" s="487">
        <v>0</v>
      </c>
      <c r="J7302" s="487">
        <v>0</v>
      </c>
    </row>
    <row r="7303" spans="1:10" x14ac:dyDescent="0.25">
      <c r="A7303" s="487">
        <v>95384</v>
      </c>
      <c r="B7303" s="6" t="s">
        <v>4648</v>
      </c>
      <c r="C7303" s="6" t="s">
        <v>41</v>
      </c>
      <c r="D7303" s="6" t="s">
        <v>108</v>
      </c>
      <c r="E7303" s="487">
        <v>0.37</v>
      </c>
      <c r="F7303" s="487">
        <v>0.37</v>
      </c>
      <c r="G7303" s="487">
        <v>0</v>
      </c>
      <c r="H7303" s="487">
        <v>0</v>
      </c>
      <c r="I7303" s="487">
        <v>0</v>
      </c>
      <c r="J7303" s="487">
        <v>0</v>
      </c>
    </row>
    <row r="7304" spans="1:10" x14ac:dyDescent="0.25">
      <c r="A7304" s="487">
        <v>95385</v>
      </c>
      <c r="B7304" s="6" t="s">
        <v>4649</v>
      </c>
      <c r="C7304" s="6" t="s">
        <v>41</v>
      </c>
      <c r="D7304" s="6" t="s">
        <v>108</v>
      </c>
      <c r="E7304" s="487">
        <v>0.24</v>
      </c>
      <c r="F7304" s="487">
        <v>0.24</v>
      </c>
      <c r="G7304" s="487">
        <v>0</v>
      </c>
      <c r="H7304" s="487">
        <v>0</v>
      </c>
      <c r="I7304" s="487">
        <v>0</v>
      </c>
      <c r="J7304" s="487">
        <v>0</v>
      </c>
    </row>
    <row r="7305" spans="1:10" x14ac:dyDescent="0.25">
      <c r="A7305" s="487">
        <v>95386</v>
      </c>
      <c r="B7305" s="6" t="s">
        <v>4650</v>
      </c>
      <c r="C7305" s="6" t="s">
        <v>41</v>
      </c>
      <c r="D7305" s="6" t="s">
        <v>108</v>
      </c>
      <c r="E7305" s="487">
        <v>0.39</v>
      </c>
      <c r="F7305" s="487">
        <v>0.39</v>
      </c>
      <c r="G7305" s="487">
        <v>0</v>
      </c>
      <c r="H7305" s="487">
        <v>0</v>
      </c>
      <c r="I7305" s="487">
        <v>0</v>
      </c>
      <c r="J7305" s="487">
        <v>0</v>
      </c>
    </row>
    <row r="7306" spans="1:10" x14ac:dyDescent="0.25">
      <c r="A7306" s="487">
        <v>95387</v>
      </c>
      <c r="B7306" s="6" t="s">
        <v>4651</v>
      </c>
      <c r="C7306" s="6" t="s">
        <v>41</v>
      </c>
      <c r="D7306" s="6" t="s">
        <v>108</v>
      </c>
      <c r="E7306" s="487">
        <v>0.28000000000000003</v>
      </c>
      <c r="F7306" s="487">
        <v>0.28000000000000003</v>
      </c>
      <c r="G7306" s="487">
        <v>0</v>
      </c>
      <c r="H7306" s="487">
        <v>0</v>
      </c>
      <c r="I7306" s="487">
        <v>0</v>
      </c>
      <c r="J7306" s="487">
        <v>0</v>
      </c>
    </row>
    <row r="7307" spans="1:10" x14ac:dyDescent="0.25">
      <c r="A7307" s="487">
        <v>95388</v>
      </c>
      <c r="B7307" s="6" t="s">
        <v>4652</v>
      </c>
      <c r="C7307" s="6" t="s">
        <v>41</v>
      </c>
      <c r="D7307" s="6" t="s">
        <v>108</v>
      </c>
      <c r="E7307" s="487">
        <v>0.11</v>
      </c>
      <c r="F7307" s="487">
        <v>0.11</v>
      </c>
      <c r="G7307" s="487">
        <v>0</v>
      </c>
      <c r="H7307" s="487">
        <v>0</v>
      </c>
      <c r="I7307" s="487">
        <v>0</v>
      </c>
      <c r="J7307" s="487">
        <v>0</v>
      </c>
    </row>
    <row r="7308" spans="1:10" x14ac:dyDescent="0.25">
      <c r="A7308" s="487">
        <v>95389</v>
      </c>
      <c r="B7308" s="6" t="s">
        <v>4653</v>
      </c>
      <c r="C7308" s="6" t="s">
        <v>41</v>
      </c>
      <c r="D7308" s="6" t="s">
        <v>108</v>
      </c>
      <c r="E7308" s="487">
        <v>0.19</v>
      </c>
      <c r="F7308" s="487">
        <v>0.19</v>
      </c>
      <c r="G7308" s="487">
        <v>0</v>
      </c>
      <c r="H7308" s="487">
        <v>0</v>
      </c>
      <c r="I7308" s="487">
        <v>0</v>
      </c>
      <c r="J7308" s="487">
        <v>0</v>
      </c>
    </row>
    <row r="7309" spans="1:10" x14ac:dyDescent="0.25">
      <c r="A7309" s="487">
        <v>95390</v>
      </c>
      <c r="B7309" s="6" t="s">
        <v>4654</v>
      </c>
      <c r="C7309" s="6" t="s">
        <v>41</v>
      </c>
      <c r="D7309" s="6" t="s">
        <v>108</v>
      </c>
      <c r="E7309" s="487">
        <v>0.08</v>
      </c>
      <c r="F7309" s="487">
        <v>0.08</v>
      </c>
      <c r="G7309" s="487">
        <v>0</v>
      </c>
      <c r="H7309" s="487">
        <v>0</v>
      </c>
      <c r="I7309" s="487">
        <v>0</v>
      </c>
      <c r="J7309" s="487">
        <v>0</v>
      </c>
    </row>
    <row r="7310" spans="1:10" x14ac:dyDescent="0.25">
      <c r="A7310" s="487">
        <v>95391</v>
      </c>
      <c r="B7310" s="6" t="s">
        <v>4655</v>
      </c>
      <c r="C7310" s="6" t="s">
        <v>41</v>
      </c>
      <c r="D7310" s="6" t="s">
        <v>108</v>
      </c>
      <c r="E7310" s="487">
        <v>0.19</v>
      </c>
      <c r="F7310" s="487">
        <v>0.19</v>
      </c>
      <c r="G7310" s="487">
        <v>0</v>
      </c>
      <c r="H7310" s="487">
        <v>0</v>
      </c>
      <c r="I7310" s="487">
        <v>0</v>
      </c>
      <c r="J7310" s="487">
        <v>0</v>
      </c>
    </row>
    <row r="7311" spans="1:10" x14ac:dyDescent="0.25">
      <c r="A7311" s="487">
        <v>95392</v>
      </c>
      <c r="B7311" s="6" t="s">
        <v>4656</v>
      </c>
      <c r="C7311" s="6" t="s">
        <v>41</v>
      </c>
      <c r="D7311" s="6" t="s">
        <v>469</v>
      </c>
      <c r="E7311" s="487">
        <v>0.12</v>
      </c>
      <c r="F7311" s="487">
        <v>0.12</v>
      </c>
      <c r="G7311" s="487">
        <v>0</v>
      </c>
      <c r="H7311" s="487">
        <v>0</v>
      </c>
      <c r="I7311" s="487">
        <v>0</v>
      </c>
      <c r="J7311" s="487">
        <v>0</v>
      </c>
    </row>
    <row r="7312" spans="1:10" x14ac:dyDescent="0.25">
      <c r="A7312" s="487">
        <v>95393</v>
      </c>
      <c r="B7312" s="6" t="s">
        <v>4657</v>
      </c>
      <c r="C7312" s="6" t="s">
        <v>41</v>
      </c>
      <c r="D7312" s="6" t="s">
        <v>108</v>
      </c>
      <c r="E7312" s="487">
        <v>0.52</v>
      </c>
      <c r="F7312" s="487">
        <v>0.52</v>
      </c>
      <c r="G7312" s="487">
        <v>0</v>
      </c>
      <c r="H7312" s="487">
        <v>0</v>
      </c>
      <c r="I7312" s="487">
        <v>0</v>
      </c>
      <c r="J7312" s="487">
        <v>0</v>
      </c>
    </row>
    <row r="7313" spans="1:10" x14ac:dyDescent="0.25">
      <c r="A7313" s="487">
        <v>95394</v>
      </c>
      <c r="B7313" s="6" t="s">
        <v>4658</v>
      </c>
      <c r="C7313" s="6" t="s">
        <v>41</v>
      </c>
      <c r="D7313" s="6" t="s">
        <v>108</v>
      </c>
      <c r="E7313" s="487">
        <v>0.92</v>
      </c>
      <c r="F7313" s="487">
        <v>0.92</v>
      </c>
      <c r="G7313" s="487">
        <v>0</v>
      </c>
      <c r="H7313" s="487">
        <v>0</v>
      </c>
      <c r="I7313" s="487">
        <v>0</v>
      </c>
      <c r="J7313" s="487">
        <v>0</v>
      </c>
    </row>
    <row r="7314" spans="1:10" x14ac:dyDescent="0.25">
      <c r="A7314" s="487">
        <v>95395</v>
      </c>
      <c r="B7314" s="6" t="s">
        <v>4659</v>
      </c>
      <c r="C7314" s="6" t="s">
        <v>41</v>
      </c>
      <c r="D7314" s="6" t="s">
        <v>108</v>
      </c>
      <c r="E7314" s="487">
        <v>0.98</v>
      </c>
      <c r="F7314" s="487">
        <v>0.98</v>
      </c>
      <c r="G7314" s="487">
        <v>0</v>
      </c>
      <c r="H7314" s="487">
        <v>0</v>
      </c>
      <c r="I7314" s="487">
        <v>0</v>
      </c>
      <c r="J7314" s="487">
        <v>0</v>
      </c>
    </row>
    <row r="7315" spans="1:10" x14ac:dyDescent="0.25">
      <c r="A7315" s="487">
        <v>95396</v>
      </c>
      <c r="B7315" s="6" t="s">
        <v>4660</v>
      </c>
      <c r="C7315" s="6" t="s">
        <v>41</v>
      </c>
      <c r="D7315" s="6" t="s">
        <v>108</v>
      </c>
      <c r="E7315" s="487">
        <v>1.03</v>
      </c>
      <c r="F7315" s="487">
        <v>1.03</v>
      </c>
      <c r="G7315" s="487">
        <v>0</v>
      </c>
      <c r="H7315" s="487">
        <v>0</v>
      </c>
      <c r="I7315" s="487">
        <v>0</v>
      </c>
      <c r="J7315" s="487">
        <v>0</v>
      </c>
    </row>
    <row r="7316" spans="1:10" x14ac:dyDescent="0.25">
      <c r="A7316" s="487">
        <v>95397</v>
      </c>
      <c r="B7316" s="6" t="s">
        <v>4661</v>
      </c>
      <c r="C7316" s="6" t="s">
        <v>41</v>
      </c>
      <c r="D7316" s="6" t="s">
        <v>108</v>
      </c>
      <c r="E7316" s="487">
        <v>0.18</v>
      </c>
      <c r="F7316" s="487">
        <v>0.18</v>
      </c>
      <c r="G7316" s="487">
        <v>0</v>
      </c>
      <c r="H7316" s="487">
        <v>0</v>
      </c>
      <c r="I7316" s="487">
        <v>0</v>
      </c>
      <c r="J7316" s="487">
        <v>0</v>
      </c>
    </row>
    <row r="7317" spans="1:10" x14ac:dyDescent="0.25">
      <c r="A7317" s="487">
        <v>95398</v>
      </c>
      <c r="B7317" s="6" t="s">
        <v>4662</v>
      </c>
      <c r="C7317" s="6" t="s">
        <v>41</v>
      </c>
      <c r="D7317" s="6" t="s">
        <v>108</v>
      </c>
      <c r="E7317" s="487">
        <v>0.1</v>
      </c>
      <c r="F7317" s="487">
        <v>0.1</v>
      </c>
      <c r="G7317" s="487">
        <v>0</v>
      </c>
      <c r="H7317" s="487">
        <v>0</v>
      </c>
      <c r="I7317" s="487">
        <v>0</v>
      </c>
      <c r="J7317" s="487">
        <v>0</v>
      </c>
    </row>
    <row r="7318" spans="1:10" x14ac:dyDescent="0.25">
      <c r="A7318" s="487">
        <v>95399</v>
      </c>
      <c r="B7318" s="6" t="s">
        <v>4663</v>
      </c>
      <c r="C7318" s="6" t="s">
        <v>41</v>
      </c>
      <c r="D7318" s="6" t="s">
        <v>108</v>
      </c>
      <c r="E7318" s="487">
        <v>0.13</v>
      </c>
      <c r="F7318" s="487">
        <v>0.13</v>
      </c>
      <c r="G7318" s="487">
        <v>0</v>
      </c>
      <c r="H7318" s="487">
        <v>0</v>
      </c>
      <c r="I7318" s="487">
        <v>0</v>
      </c>
      <c r="J7318" s="487">
        <v>0</v>
      </c>
    </row>
    <row r="7319" spans="1:10" x14ac:dyDescent="0.25">
      <c r="A7319" s="487">
        <v>95400</v>
      </c>
      <c r="B7319" s="6" t="s">
        <v>4664</v>
      </c>
      <c r="C7319" s="6" t="s">
        <v>41</v>
      </c>
      <c r="D7319" s="6" t="s">
        <v>108</v>
      </c>
      <c r="E7319" s="487">
        <v>0.18</v>
      </c>
      <c r="F7319" s="487">
        <v>0.18</v>
      </c>
      <c r="G7319" s="487">
        <v>0</v>
      </c>
      <c r="H7319" s="487">
        <v>0</v>
      </c>
      <c r="I7319" s="487">
        <v>0</v>
      </c>
      <c r="J7319" s="487">
        <v>0</v>
      </c>
    </row>
    <row r="7320" spans="1:10" x14ac:dyDescent="0.25">
      <c r="A7320" s="487">
        <v>95401</v>
      </c>
      <c r="B7320" s="6" t="s">
        <v>4665</v>
      </c>
      <c r="C7320" s="6" t="s">
        <v>41</v>
      </c>
      <c r="D7320" s="6" t="s">
        <v>469</v>
      </c>
      <c r="E7320" s="487">
        <v>1.24</v>
      </c>
      <c r="F7320" s="487">
        <v>1.24</v>
      </c>
      <c r="G7320" s="487">
        <v>0</v>
      </c>
      <c r="H7320" s="487">
        <v>0</v>
      </c>
      <c r="I7320" s="487">
        <v>0</v>
      </c>
      <c r="J7320" s="487">
        <v>0</v>
      </c>
    </row>
    <row r="7321" spans="1:10" x14ac:dyDescent="0.25">
      <c r="A7321" s="487">
        <v>95402</v>
      </c>
      <c r="B7321" s="6" t="s">
        <v>4666</v>
      </c>
      <c r="C7321" s="6" t="s">
        <v>41</v>
      </c>
      <c r="D7321" s="6" t="s">
        <v>469</v>
      </c>
      <c r="E7321" s="487">
        <v>1.68</v>
      </c>
      <c r="F7321" s="487">
        <v>1.68</v>
      </c>
      <c r="G7321" s="487">
        <v>0</v>
      </c>
      <c r="H7321" s="487">
        <v>0</v>
      </c>
      <c r="I7321" s="487">
        <v>0</v>
      </c>
      <c r="J7321" s="487">
        <v>0</v>
      </c>
    </row>
    <row r="7322" spans="1:10" x14ac:dyDescent="0.25">
      <c r="A7322" s="487">
        <v>95403</v>
      </c>
      <c r="B7322" s="6" t="s">
        <v>4667</v>
      </c>
      <c r="C7322" s="6" t="s">
        <v>41</v>
      </c>
      <c r="D7322" s="6" t="s">
        <v>108</v>
      </c>
      <c r="E7322" s="487">
        <v>1.77</v>
      </c>
      <c r="F7322" s="487">
        <v>1.77</v>
      </c>
      <c r="G7322" s="487">
        <v>0</v>
      </c>
      <c r="H7322" s="487">
        <v>0</v>
      </c>
      <c r="I7322" s="487">
        <v>0</v>
      </c>
      <c r="J7322" s="487">
        <v>0</v>
      </c>
    </row>
    <row r="7323" spans="1:10" x14ac:dyDescent="0.25">
      <c r="A7323" s="487">
        <v>95404</v>
      </c>
      <c r="B7323" s="6" t="s">
        <v>4668</v>
      </c>
      <c r="C7323" s="6" t="s">
        <v>41</v>
      </c>
      <c r="D7323" s="6" t="s">
        <v>108</v>
      </c>
      <c r="E7323" s="487">
        <v>1.94</v>
      </c>
      <c r="F7323" s="487">
        <v>1.94</v>
      </c>
      <c r="G7323" s="487">
        <v>0</v>
      </c>
      <c r="H7323" s="487">
        <v>0</v>
      </c>
      <c r="I7323" s="487">
        <v>0</v>
      </c>
      <c r="J7323" s="487">
        <v>0</v>
      </c>
    </row>
    <row r="7324" spans="1:10" x14ac:dyDescent="0.25">
      <c r="A7324" s="487">
        <v>95405</v>
      </c>
      <c r="B7324" s="6" t="s">
        <v>4669</v>
      </c>
      <c r="C7324" s="6" t="s">
        <v>41</v>
      </c>
      <c r="D7324" s="6" t="s">
        <v>108</v>
      </c>
      <c r="E7324" s="487">
        <v>2.09</v>
      </c>
      <c r="F7324" s="487">
        <v>2.09</v>
      </c>
      <c r="G7324" s="487">
        <v>0</v>
      </c>
      <c r="H7324" s="487">
        <v>0</v>
      </c>
      <c r="I7324" s="487">
        <v>0</v>
      </c>
      <c r="J7324" s="487">
        <v>0</v>
      </c>
    </row>
    <row r="7325" spans="1:10" x14ac:dyDescent="0.25">
      <c r="A7325" s="487">
        <v>95406</v>
      </c>
      <c r="B7325" s="6" t="s">
        <v>4670</v>
      </c>
      <c r="C7325" s="6" t="s">
        <v>41</v>
      </c>
      <c r="D7325" s="6" t="s">
        <v>469</v>
      </c>
      <c r="E7325" s="487">
        <v>0.33</v>
      </c>
      <c r="F7325" s="487">
        <v>0.33</v>
      </c>
      <c r="G7325" s="487">
        <v>0</v>
      </c>
      <c r="H7325" s="487">
        <v>0</v>
      </c>
      <c r="I7325" s="487">
        <v>0</v>
      </c>
      <c r="J7325" s="487">
        <v>0</v>
      </c>
    </row>
    <row r="7326" spans="1:10" x14ac:dyDescent="0.25">
      <c r="A7326" s="487">
        <v>95407</v>
      </c>
      <c r="B7326" s="6" t="s">
        <v>4671</v>
      </c>
      <c r="C7326" s="6" t="s">
        <v>41</v>
      </c>
      <c r="D7326" s="6" t="s">
        <v>108</v>
      </c>
      <c r="E7326" s="487">
        <v>3.7</v>
      </c>
      <c r="F7326" s="487">
        <v>3.7</v>
      </c>
      <c r="G7326" s="487">
        <v>0</v>
      </c>
      <c r="H7326" s="487">
        <v>0</v>
      </c>
      <c r="I7326" s="487">
        <v>0</v>
      </c>
      <c r="J7326" s="487">
        <v>0</v>
      </c>
    </row>
    <row r="7327" spans="1:10" x14ac:dyDescent="0.25">
      <c r="A7327" s="487">
        <v>95408</v>
      </c>
      <c r="B7327" s="6" t="s">
        <v>4672</v>
      </c>
      <c r="C7327" s="6" t="s">
        <v>4571</v>
      </c>
      <c r="D7327" s="6" t="s">
        <v>108</v>
      </c>
      <c r="E7327" s="487">
        <v>14.37</v>
      </c>
      <c r="F7327" s="487">
        <v>14.37</v>
      </c>
      <c r="G7327" s="487">
        <v>0</v>
      </c>
      <c r="H7327" s="487">
        <v>0</v>
      </c>
      <c r="I7327" s="487">
        <v>0</v>
      </c>
      <c r="J7327" s="487">
        <v>0</v>
      </c>
    </row>
    <row r="7328" spans="1:10" x14ac:dyDescent="0.25">
      <c r="A7328" s="487">
        <v>95409</v>
      </c>
      <c r="B7328" s="6" t="s">
        <v>4673</v>
      </c>
      <c r="C7328" s="6" t="s">
        <v>4571</v>
      </c>
      <c r="D7328" s="6" t="s">
        <v>108</v>
      </c>
      <c r="E7328" s="487">
        <v>26.12</v>
      </c>
      <c r="F7328" s="487">
        <v>26.12</v>
      </c>
      <c r="G7328" s="487">
        <v>0</v>
      </c>
      <c r="H7328" s="487">
        <v>0</v>
      </c>
      <c r="I7328" s="487">
        <v>0</v>
      </c>
      <c r="J7328" s="487">
        <v>0</v>
      </c>
    </row>
    <row r="7329" spans="1:10" x14ac:dyDescent="0.25">
      <c r="A7329" s="487">
        <v>95410</v>
      </c>
      <c r="B7329" s="6" t="s">
        <v>4674</v>
      </c>
      <c r="C7329" s="6" t="s">
        <v>4571</v>
      </c>
      <c r="D7329" s="6" t="s">
        <v>108</v>
      </c>
      <c r="E7329" s="487">
        <v>18.04</v>
      </c>
      <c r="F7329" s="487">
        <v>18.04</v>
      </c>
      <c r="G7329" s="487">
        <v>0</v>
      </c>
      <c r="H7329" s="487">
        <v>0</v>
      </c>
      <c r="I7329" s="487">
        <v>0</v>
      </c>
      <c r="J7329" s="487">
        <v>0</v>
      </c>
    </row>
    <row r="7330" spans="1:10" x14ac:dyDescent="0.25">
      <c r="A7330" s="487">
        <v>95411</v>
      </c>
      <c r="B7330" s="6" t="s">
        <v>4675</v>
      </c>
      <c r="C7330" s="6" t="s">
        <v>4571</v>
      </c>
      <c r="D7330" s="6" t="s">
        <v>108</v>
      </c>
      <c r="E7330" s="487">
        <v>23.9</v>
      </c>
      <c r="F7330" s="487">
        <v>23.9</v>
      </c>
      <c r="G7330" s="487">
        <v>0</v>
      </c>
      <c r="H7330" s="487">
        <v>0</v>
      </c>
      <c r="I7330" s="487">
        <v>0</v>
      </c>
      <c r="J7330" s="487">
        <v>0</v>
      </c>
    </row>
    <row r="7331" spans="1:10" x14ac:dyDescent="0.25">
      <c r="A7331" s="487">
        <v>95412</v>
      </c>
      <c r="B7331" s="6" t="s">
        <v>4676</v>
      </c>
      <c r="C7331" s="6" t="s">
        <v>4571</v>
      </c>
      <c r="D7331" s="6" t="s">
        <v>108</v>
      </c>
      <c r="E7331" s="487">
        <v>23.93</v>
      </c>
      <c r="F7331" s="487">
        <v>23.93</v>
      </c>
      <c r="G7331" s="487">
        <v>0</v>
      </c>
      <c r="H7331" s="487">
        <v>0</v>
      </c>
      <c r="I7331" s="487">
        <v>0</v>
      </c>
      <c r="J7331" s="487">
        <v>0</v>
      </c>
    </row>
    <row r="7332" spans="1:10" x14ac:dyDescent="0.25">
      <c r="A7332" s="487">
        <v>95413</v>
      </c>
      <c r="B7332" s="6" t="s">
        <v>4677</v>
      </c>
      <c r="C7332" s="6" t="s">
        <v>4571</v>
      </c>
      <c r="D7332" s="6" t="s">
        <v>108</v>
      </c>
      <c r="E7332" s="487">
        <v>16.87</v>
      </c>
      <c r="F7332" s="487">
        <v>16.87</v>
      </c>
      <c r="G7332" s="487">
        <v>0</v>
      </c>
      <c r="H7332" s="487">
        <v>0</v>
      </c>
      <c r="I7332" s="487">
        <v>0</v>
      </c>
      <c r="J7332" s="487">
        <v>0</v>
      </c>
    </row>
    <row r="7333" spans="1:10" x14ac:dyDescent="0.25">
      <c r="A7333" s="487">
        <v>95414</v>
      </c>
      <c r="B7333" s="6" t="s">
        <v>4678</v>
      </c>
      <c r="C7333" s="6" t="s">
        <v>4571</v>
      </c>
      <c r="D7333" s="6" t="s">
        <v>108</v>
      </c>
      <c r="E7333" s="487">
        <v>69.38</v>
      </c>
      <c r="F7333" s="487">
        <v>69.38</v>
      </c>
      <c r="G7333" s="487">
        <v>0</v>
      </c>
      <c r="H7333" s="487">
        <v>0</v>
      </c>
      <c r="I7333" s="487">
        <v>0</v>
      </c>
      <c r="J7333" s="487">
        <v>0</v>
      </c>
    </row>
    <row r="7334" spans="1:10" x14ac:dyDescent="0.25">
      <c r="A7334" s="487">
        <v>95415</v>
      </c>
      <c r="B7334" s="6" t="s">
        <v>4679</v>
      </c>
      <c r="C7334" s="6" t="s">
        <v>4571</v>
      </c>
      <c r="D7334" s="6" t="s">
        <v>108</v>
      </c>
      <c r="E7334" s="487">
        <v>222.24</v>
      </c>
      <c r="F7334" s="487">
        <v>222.24</v>
      </c>
      <c r="G7334" s="487">
        <v>0</v>
      </c>
      <c r="H7334" s="487">
        <v>0</v>
      </c>
      <c r="I7334" s="487">
        <v>0</v>
      </c>
      <c r="J7334" s="487">
        <v>0</v>
      </c>
    </row>
    <row r="7335" spans="1:10" x14ac:dyDescent="0.25">
      <c r="A7335" s="487">
        <v>95416</v>
      </c>
      <c r="B7335" s="6" t="s">
        <v>4680</v>
      </c>
      <c r="C7335" s="6" t="s">
        <v>4571</v>
      </c>
      <c r="D7335" s="6" t="s">
        <v>108</v>
      </c>
      <c r="E7335" s="487">
        <v>14.31</v>
      </c>
      <c r="F7335" s="487">
        <v>14.31</v>
      </c>
      <c r="G7335" s="487">
        <v>0</v>
      </c>
      <c r="H7335" s="487">
        <v>0</v>
      </c>
      <c r="I7335" s="487">
        <v>0</v>
      </c>
      <c r="J7335" s="487">
        <v>0</v>
      </c>
    </row>
    <row r="7336" spans="1:10" x14ac:dyDescent="0.25">
      <c r="A7336" s="487">
        <v>95417</v>
      </c>
      <c r="B7336" s="6" t="s">
        <v>4681</v>
      </c>
      <c r="C7336" s="6" t="s">
        <v>4571</v>
      </c>
      <c r="D7336" s="6" t="s">
        <v>108</v>
      </c>
      <c r="E7336" s="487">
        <v>234.26</v>
      </c>
      <c r="F7336" s="487">
        <v>234.26</v>
      </c>
      <c r="G7336" s="487">
        <v>0</v>
      </c>
      <c r="H7336" s="487">
        <v>0</v>
      </c>
      <c r="I7336" s="487">
        <v>0</v>
      </c>
      <c r="J7336" s="487">
        <v>0</v>
      </c>
    </row>
    <row r="7337" spans="1:10" x14ac:dyDescent="0.25">
      <c r="A7337" s="487">
        <v>95418</v>
      </c>
      <c r="B7337" s="6" t="s">
        <v>4682</v>
      </c>
      <c r="C7337" s="6" t="s">
        <v>4571</v>
      </c>
      <c r="D7337" s="6" t="s">
        <v>108</v>
      </c>
      <c r="E7337" s="487">
        <v>257.82</v>
      </c>
      <c r="F7337" s="487">
        <v>257.82</v>
      </c>
      <c r="G7337" s="487">
        <v>0</v>
      </c>
      <c r="H7337" s="487">
        <v>0</v>
      </c>
      <c r="I7337" s="487">
        <v>0</v>
      </c>
      <c r="J7337" s="487">
        <v>0</v>
      </c>
    </row>
    <row r="7338" spans="1:10" x14ac:dyDescent="0.25">
      <c r="A7338" s="487">
        <v>95419</v>
      </c>
      <c r="B7338" s="6" t="s">
        <v>4683</v>
      </c>
      <c r="C7338" s="6" t="s">
        <v>4571</v>
      </c>
      <c r="D7338" s="6" t="s">
        <v>108</v>
      </c>
      <c r="E7338" s="487">
        <v>122.91</v>
      </c>
      <c r="F7338" s="487">
        <v>122.91</v>
      </c>
      <c r="G7338" s="487">
        <v>0</v>
      </c>
      <c r="H7338" s="487">
        <v>0</v>
      </c>
      <c r="I7338" s="487">
        <v>0</v>
      </c>
      <c r="J7338" s="487">
        <v>0</v>
      </c>
    </row>
    <row r="7339" spans="1:10" x14ac:dyDescent="0.25">
      <c r="A7339" s="487">
        <v>95420</v>
      </c>
      <c r="B7339" s="6" t="s">
        <v>4684</v>
      </c>
      <c r="C7339" s="6" t="s">
        <v>4571</v>
      </c>
      <c r="D7339" s="6" t="s">
        <v>108</v>
      </c>
      <c r="E7339" s="487">
        <v>130.21</v>
      </c>
      <c r="F7339" s="487">
        <v>130.21</v>
      </c>
      <c r="G7339" s="487">
        <v>0</v>
      </c>
      <c r="H7339" s="487">
        <v>0</v>
      </c>
      <c r="I7339" s="487">
        <v>0</v>
      </c>
      <c r="J7339" s="487">
        <v>0</v>
      </c>
    </row>
    <row r="7340" spans="1:10" x14ac:dyDescent="0.25">
      <c r="A7340" s="487">
        <v>95421</v>
      </c>
      <c r="B7340" s="6" t="s">
        <v>4685</v>
      </c>
      <c r="C7340" s="6" t="s">
        <v>4571</v>
      </c>
      <c r="D7340" s="6" t="s">
        <v>108</v>
      </c>
      <c r="E7340" s="487">
        <v>136.46</v>
      </c>
      <c r="F7340" s="487">
        <v>136.46</v>
      </c>
      <c r="G7340" s="487">
        <v>0</v>
      </c>
      <c r="H7340" s="487">
        <v>0</v>
      </c>
      <c r="I7340" s="487">
        <v>0</v>
      </c>
      <c r="J7340" s="487">
        <v>0</v>
      </c>
    </row>
    <row r="7341" spans="1:10" x14ac:dyDescent="0.25">
      <c r="A7341" s="487">
        <v>95422</v>
      </c>
      <c r="B7341" s="6" t="s">
        <v>4686</v>
      </c>
      <c r="C7341" s="6" t="s">
        <v>4571</v>
      </c>
      <c r="D7341" s="6" t="s">
        <v>108</v>
      </c>
      <c r="E7341" s="487">
        <v>165.14</v>
      </c>
      <c r="F7341" s="487">
        <v>165.14</v>
      </c>
      <c r="G7341" s="487">
        <v>0</v>
      </c>
      <c r="H7341" s="487">
        <v>0</v>
      </c>
      <c r="I7341" s="487">
        <v>0</v>
      </c>
      <c r="J7341" s="487">
        <v>0</v>
      </c>
    </row>
    <row r="7342" spans="1:10" x14ac:dyDescent="0.25">
      <c r="A7342" s="487">
        <v>95423</v>
      </c>
      <c r="B7342" s="6" t="s">
        <v>4687</v>
      </c>
      <c r="C7342" s="6" t="s">
        <v>4571</v>
      </c>
      <c r="D7342" s="6" t="s">
        <v>108</v>
      </c>
      <c r="E7342" s="487">
        <v>276.67</v>
      </c>
      <c r="F7342" s="487">
        <v>276.67</v>
      </c>
      <c r="G7342" s="487">
        <v>0</v>
      </c>
      <c r="H7342" s="487">
        <v>0</v>
      </c>
      <c r="I7342" s="487">
        <v>0</v>
      </c>
      <c r="J7342" s="487">
        <v>0</v>
      </c>
    </row>
    <row r="7343" spans="1:10" x14ac:dyDescent="0.25">
      <c r="A7343" s="487">
        <v>95424</v>
      </c>
      <c r="B7343" s="6" t="s">
        <v>4688</v>
      </c>
      <c r="C7343" s="6" t="s">
        <v>4571</v>
      </c>
      <c r="D7343" s="6" t="s">
        <v>108</v>
      </c>
      <c r="E7343" s="487">
        <v>43.97</v>
      </c>
      <c r="F7343" s="487">
        <v>43.97</v>
      </c>
      <c r="G7343" s="487">
        <v>0</v>
      </c>
      <c r="H7343" s="487">
        <v>0</v>
      </c>
      <c r="I7343" s="487">
        <v>0</v>
      </c>
      <c r="J7343" s="487">
        <v>0</v>
      </c>
    </row>
    <row r="7344" spans="1:10" x14ac:dyDescent="0.25">
      <c r="A7344" s="487">
        <v>100288</v>
      </c>
      <c r="B7344" s="6" t="s">
        <v>4689</v>
      </c>
      <c r="C7344" s="6" t="s">
        <v>41</v>
      </c>
      <c r="D7344" s="6" t="s">
        <v>108</v>
      </c>
      <c r="E7344" s="487">
        <v>0.08</v>
      </c>
      <c r="F7344" s="487">
        <v>0.08</v>
      </c>
      <c r="G7344" s="487">
        <v>0</v>
      </c>
      <c r="H7344" s="487">
        <v>0</v>
      </c>
      <c r="I7344" s="487">
        <v>0</v>
      </c>
      <c r="J7344" s="487">
        <v>0</v>
      </c>
    </row>
    <row r="7345" spans="1:10" x14ac:dyDescent="0.25">
      <c r="A7345" s="487">
        <v>100289</v>
      </c>
      <c r="B7345" s="6" t="s">
        <v>4690</v>
      </c>
      <c r="C7345" s="6" t="s">
        <v>41</v>
      </c>
      <c r="D7345" s="6" t="s">
        <v>108</v>
      </c>
      <c r="E7345" s="487">
        <v>21.7</v>
      </c>
      <c r="F7345" s="487">
        <v>16.350000000000001</v>
      </c>
      <c r="G7345" s="487">
        <v>5.35</v>
      </c>
      <c r="H7345" s="487">
        <v>0</v>
      </c>
      <c r="I7345" s="487">
        <v>0</v>
      </c>
      <c r="J7345" s="487">
        <v>0</v>
      </c>
    </row>
    <row r="7346" spans="1:10" x14ac:dyDescent="0.25">
      <c r="A7346" s="487">
        <v>100290</v>
      </c>
      <c r="B7346" s="6" t="s">
        <v>4691</v>
      </c>
      <c r="C7346" s="6" t="s">
        <v>41</v>
      </c>
      <c r="D7346" s="6" t="s">
        <v>108</v>
      </c>
      <c r="E7346" s="487">
        <v>0.1</v>
      </c>
      <c r="F7346" s="487">
        <v>0.1</v>
      </c>
      <c r="G7346" s="487">
        <v>0</v>
      </c>
      <c r="H7346" s="487">
        <v>0</v>
      </c>
      <c r="I7346" s="487">
        <v>0</v>
      </c>
      <c r="J7346" s="487">
        <v>0</v>
      </c>
    </row>
    <row r="7347" spans="1:10" x14ac:dyDescent="0.25">
      <c r="A7347" s="487">
        <v>100291</v>
      </c>
      <c r="B7347" s="6" t="s">
        <v>4692</v>
      </c>
      <c r="C7347" s="6" t="s">
        <v>41</v>
      </c>
      <c r="D7347" s="6" t="s">
        <v>108</v>
      </c>
      <c r="E7347" s="487">
        <v>0.27</v>
      </c>
      <c r="F7347" s="487">
        <v>0.27</v>
      </c>
      <c r="G7347" s="487">
        <v>0</v>
      </c>
      <c r="H7347" s="487">
        <v>0</v>
      </c>
      <c r="I7347" s="487">
        <v>0</v>
      </c>
      <c r="J7347" s="487">
        <v>0</v>
      </c>
    </row>
    <row r="7348" spans="1:10" x14ac:dyDescent="0.25">
      <c r="A7348" s="487">
        <v>100292</v>
      </c>
      <c r="B7348" s="6" t="s">
        <v>4693</v>
      </c>
      <c r="C7348" s="6" t="s">
        <v>41</v>
      </c>
      <c r="D7348" s="6" t="s">
        <v>108</v>
      </c>
      <c r="E7348" s="487">
        <v>0.28000000000000003</v>
      </c>
      <c r="F7348" s="487">
        <v>0.28000000000000003</v>
      </c>
      <c r="G7348" s="487">
        <v>0</v>
      </c>
      <c r="H7348" s="487">
        <v>0</v>
      </c>
      <c r="I7348" s="487">
        <v>0</v>
      </c>
      <c r="J7348" s="487">
        <v>0</v>
      </c>
    </row>
    <row r="7349" spans="1:10" x14ac:dyDescent="0.25">
      <c r="A7349" s="487">
        <v>100293</v>
      </c>
      <c r="B7349" s="6" t="s">
        <v>4694</v>
      </c>
      <c r="C7349" s="6" t="s">
        <v>41</v>
      </c>
      <c r="D7349" s="6" t="s">
        <v>108</v>
      </c>
      <c r="E7349" s="487">
        <v>0.25</v>
      </c>
      <c r="F7349" s="487">
        <v>0.25</v>
      </c>
      <c r="G7349" s="487">
        <v>0</v>
      </c>
      <c r="H7349" s="487">
        <v>0</v>
      </c>
      <c r="I7349" s="487">
        <v>0</v>
      </c>
      <c r="J7349" s="487">
        <v>0</v>
      </c>
    </row>
    <row r="7350" spans="1:10" x14ac:dyDescent="0.25">
      <c r="A7350" s="487">
        <v>100294</v>
      </c>
      <c r="B7350" s="6" t="s">
        <v>4695</v>
      </c>
      <c r="C7350" s="6" t="s">
        <v>41</v>
      </c>
      <c r="D7350" s="6" t="s">
        <v>108</v>
      </c>
      <c r="E7350" s="487">
        <v>0.4</v>
      </c>
      <c r="F7350" s="487">
        <v>0.4</v>
      </c>
      <c r="G7350" s="487">
        <v>0</v>
      </c>
      <c r="H7350" s="487">
        <v>0</v>
      </c>
      <c r="I7350" s="487">
        <v>0</v>
      </c>
      <c r="J7350" s="487">
        <v>0</v>
      </c>
    </row>
    <row r="7351" spans="1:10" x14ac:dyDescent="0.25">
      <c r="A7351" s="487">
        <v>100295</v>
      </c>
      <c r="B7351" s="6" t="s">
        <v>4696</v>
      </c>
      <c r="C7351" s="6" t="s">
        <v>41</v>
      </c>
      <c r="D7351" s="6" t="s">
        <v>108</v>
      </c>
      <c r="E7351" s="487">
        <v>0.6</v>
      </c>
      <c r="F7351" s="487">
        <v>0.6</v>
      </c>
      <c r="G7351" s="487">
        <v>0</v>
      </c>
      <c r="H7351" s="487">
        <v>0</v>
      </c>
      <c r="I7351" s="487">
        <v>0</v>
      </c>
      <c r="J7351" s="487">
        <v>0</v>
      </c>
    </row>
    <row r="7352" spans="1:10" x14ac:dyDescent="0.25">
      <c r="A7352" s="487">
        <v>100296</v>
      </c>
      <c r="B7352" s="6" t="s">
        <v>4697</v>
      </c>
      <c r="C7352" s="6" t="s">
        <v>41</v>
      </c>
      <c r="D7352" s="6" t="s">
        <v>108</v>
      </c>
      <c r="E7352" s="487">
        <v>1.33</v>
      </c>
      <c r="F7352" s="487">
        <v>1.33</v>
      </c>
      <c r="G7352" s="487">
        <v>0</v>
      </c>
      <c r="H7352" s="487">
        <v>0</v>
      </c>
      <c r="I7352" s="487">
        <v>0</v>
      </c>
      <c r="J7352" s="487">
        <v>0</v>
      </c>
    </row>
    <row r="7353" spans="1:10" x14ac:dyDescent="0.25">
      <c r="A7353" s="487">
        <v>100297</v>
      </c>
      <c r="B7353" s="6" t="s">
        <v>4698</v>
      </c>
      <c r="C7353" s="6" t="s">
        <v>41</v>
      </c>
      <c r="D7353" s="6" t="s">
        <v>108</v>
      </c>
      <c r="E7353" s="487">
        <v>1.5</v>
      </c>
      <c r="F7353" s="487">
        <v>1.5</v>
      </c>
      <c r="G7353" s="487">
        <v>0</v>
      </c>
      <c r="H7353" s="487">
        <v>0</v>
      </c>
      <c r="I7353" s="487">
        <v>0</v>
      </c>
      <c r="J7353" s="487">
        <v>0</v>
      </c>
    </row>
    <row r="7354" spans="1:10" x14ac:dyDescent="0.25">
      <c r="A7354" s="487">
        <v>100298</v>
      </c>
      <c r="B7354" s="6" t="s">
        <v>4699</v>
      </c>
      <c r="C7354" s="6" t="s">
        <v>41</v>
      </c>
      <c r="D7354" s="6" t="s">
        <v>108</v>
      </c>
      <c r="E7354" s="487">
        <v>0.67</v>
      </c>
      <c r="F7354" s="487">
        <v>0.67</v>
      </c>
      <c r="G7354" s="487">
        <v>0</v>
      </c>
      <c r="H7354" s="487">
        <v>0</v>
      </c>
      <c r="I7354" s="487">
        <v>0</v>
      </c>
      <c r="J7354" s="487">
        <v>0</v>
      </c>
    </row>
    <row r="7355" spans="1:10" x14ac:dyDescent="0.25">
      <c r="A7355" s="487">
        <v>100299</v>
      </c>
      <c r="B7355" s="6" t="s">
        <v>4700</v>
      </c>
      <c r="C7355" s="6" t="s">
        <v>41</v>
      </c>
      <c r="D7355" s="6" t="s">
        <v>108</v>
      </c>
      <c r="E7355" s="487">
        <v>0.71</v>
      </c>
      <c r="F7355" s="487">
        <v>0.71</v>
      </c>
      <c r="G7355" s="487">
        <v>0</v>
      </c>
      <c r="H7355" s="487">
        <v>0</v>
      </c>
      <c r="I7355" s="487">
        <v>0</v>
      </c>
      <c r="J7355" s="487">
        <v>0</v>
      </c>
    </row>
    <row r="7356" spans="1:10" x14ac:dyDescent="0.25">
      <c r="A7356" s="487">
        <v>100300</v>
      </c>
      <c r="B7356" s="6" t="s">
        <v>4701</v>
      </c>
      <c r="C7356" s="6" t="s">
        <v>41</v>
      </c>
      <c r="D7356" s="6" t="s">
        <v>108</v>
      </c>
      <c r="E7356" s="487">
        <v>22.35</v>
      </c>
      <c r="F7356" s="487">
        <v>20.329999999999998</v>
      </c>
      <c r="G7356" s="487">
        <v>2.02</v>
      </c>
      <c r="H7356" s="487">
        <v>0</v>
      </c>
      <c r="I7356" s="487">
        <v>0</v>
      </c>
      <c r="J7356" s="487">
        <v>0</v>
      </c>
    </row>
    <row r="7357" spans="1:10" x14ac:dyDescent="0.25">
      <c r="A7357" s="487">
        <v>100301</v>
      </c>
      <c r="B7357" s="6" t="s">
        <v>4702</v>
      </c>
      <c r="C7357" s="6" t="s">
        <v>41</v>
      </c>
      <c r="D7357" s="6" t="s">
        <v>108</v>
      </c>
      <c r="E7357" s="487">
        <v>24.67</v>
      </c>
      <c r="F7357" s="487">
        <v>17.8</v>
      </c>
      <c r="G7357" s="487">
        <v>6.87</v>
      </c>
      <c r="H7357" s="487">
        <v>0</v>
      </c>
      <c r="I7357" s="487">
        <v>0</v>
      </c>
      <c r="J7357" s="487">
        <v>0</v>
      </c>
    </row>
    <row r="7358" spans="1:10" x14ac:dyDescent="0.25">
      <c r="A7358" s="487">
        <v>100302</v>
      </c>
      <c r="B7358" s="6" t="s">
        <v>4703</v>
      </c>
      <c r="C7358" s="6" t="s">
        <v>41</v>
      </c>
      <c r="D7358" s="6" t="s">
        <v>108</v>
      </c>
      <c r="E7358" s="487">
        <v>55.55</v>
      </c>
      <c r="F7358" s="487">
        <v>53.62</v>
      </c>
      <c r="G7358" s="487">
        <v>1.93</v>
      </c>
      <c r="H7358" s="487">
        <v>0</v>
      </c>
      <c r="I7358" s="487">
        <v>0</v>
      </c>
      <c r="J7358" s="487">
        <v>0</v>
      </c>
    </row>
    <row r="7359" spans="1:10" x14ac:dyDescent="0.25">
      <c r="A7359" s="487">
        <v>100303</v>
      </c>
      <c r="B7359" s="6" t="s">
        <v>4704</v>
      </c>
      <c r="C7359" s="6" t="s">
        <v>41</v>
      </c>
      <c r="D7359" s="6" t="s">
        <v>108</v>
      </c>
      <c r="E7359" s="487">
        <v>22.04</v>
      </c>
      <c r="F7359" s="487">
        <v>16.52</v>
      </c>
      <c r="G7359" s="487">
        <v>5.52</v>
      </c>
      <c r="H7359" s="487">
        <v>0</v>
      </c>
      <c r="I7359" s="487">
        <v>0</v>
      </c>
      <c r="J7359" s="487">
        <v>0</v>
      </c>
    </row>
    <row r="7360" spans="1:10" x14ac:dyDescent="0.25">
      <c r="A7360" s="487">
        <v>100304</v>
      </c>
      <c r="B7360" s="6" t="s">
        <v>4705</v>
      </c>
      <c r="C7360" s="6" t="s">
        <v>41</v>
      </c>
      <c r="D7360" s="6" t="s">
        <v>108</v>
      </c>
      <c r="E7360" s="487">
        <v>77.84</v>
      </c>
      <c r="F7360" s="487">
        <v>75.91</v>
      </c>
      <c r="G7360" s="487">
        <v>1.93</v>
      </c>
      <c r="H7360" s="487">
        <v>0</v>
      </c>
      <c r="I7360" s="487">
        <v>0</v>
      </c>
      <c r="J7360" s="487">
        <v>0</v>
      </c>
    </row>
    <row r="7361" spans="1:10" x14ac:dyDescent="0.25">
      <c r="A7361" s="487">
        <v>100305</v>
      </c>
      <c r="B7361" s="6" t="s">
        <v>4706</v>
      </c>
      <c r="C7361" s="6" t="s">
        <v>41</v>
      </c>
      <c r="D7361" s="6" t="s">
        <v>108</v>
      </c>
      <c r="E7361" s="487">
        <v>113.34</v>
      </c>
      <c r="F7361" s="487">
        <v>111.41</v>
      </c>
      <c r="G7361" s="487">
        <v>1.93</v>
      </c>
      <c r="H7361" s="487">
        <v>0</v>
      </c>
      <c r="I7361" s="487">
        <v>0</v>
      </c>
      <c r="J7361" s="487">
        <v>0</v>
      </c>
    </row>
    <row r="7362" spans="1:10" x14ac:dyDescent="0.25">
      <c r="A7362" s="487">
        <v>100306</v>
      </c>
      <c r="B7362" s="6" t="s">
        <v>4707</v>
      </c>
      <c r="C7362" s="6" t="s">
        <v>41</v>
      </c>
      <c r="D7362" s="6" t="s">
        <v>108</v>
      </c>
      <c r="E7362" s="487">
        <v>127.62</v>
      </c>
      <c r="F7362" s="487">
        <v>125.69</v>
      </c>
      <c r="G7362" s="487">
        <v>1.93</v>
      </c>
      <c r="H7362" s="487">
        <v>0</v>
      </c>
      <c r="I7362" s="487">
        <v>0</v>
      </c>
      <c r="J7362" s="487">
        <v>0</v>
      </c>
    </row>
    <row r="7363" spans="1:10" x14ac:dyDescent="0.25">
      <c r="A7363" s="487">
        <v>100307</v>
      </c>
      <c r="B7363" s="6" t="s">
        <v>4708</v>
      </c>
      <c r="C7363" s="6" t="s">
        <v>41</v>
      </c>
      <c r="D7363" s="6" t="s">
        <v>108</v>
      </c>
      <c r="E7363" s="487">
        <v>24.85</v>
      </c>
      <c r="F7363" s="487">
        <v>19.34</v>
      </c>
      <c r="G7363" s="487">
        <v>5.51</v>
      </c>
      <c r="H7363" s="487">
        <v>0</v>
      </c>
      <c r="I7363" s="487">
        <v>0</v>
      </c>
      <c r="J7363" s="487">
        <v>0</v>
      </c>
    </row>
    <row r="7364" spans="1:10" x14ac:dyDescent="0.25">
      <c r="A7364" s="487">
        <v>100308</v>
      </c>
      <c r="B7364" s="6" t="s">
        <v>4709</v>
      </c>
      <c r="C7364" s="6" t="s">
        <v>41</v>
      </c>
      <c r="D7364" s="6" t="s">
        <v>108</v>
      </c>
      <c r="E7364" s="487">
        <v>29.41</v>
      </c>
      <c r="F7364" s="487">
        <v>23.9</v>
      </c>
      <c r="G7364" s="487">
        <v>5.51</v>
      </c>
      <c r="H7364" s="487">
        <v>0</v>
      </c>
      <c r="I7364" s="487">
        <v>0</v>
      </c>
      <c r="J7364" s="487">
        <v>0</v>
      </c>
    </row>
    <row r="7365" spans="1:10" x14ac:dyDescent="0.25">
      <c r="A7365" s="487">
        <v>100309</v>
      </c>
      <c r="B7365" s="6" t="s">
        <v>74</v>
      </c>
      <c r="C7365" s="6" t="s">
        <v>41</v>
      </c>
      <c r="D7365" s="6" t="s">
        <v>108</v>
      </c>
      <c r="E7365" s="487">
        <v>40.47</v>
      </c>
      <c r="F7365" s="487">
        <v>38.450000000000003</v>
      </c>
      <c r="G7365" s="487">
        <v>2.02</v>
      </c>
      <c r="H7365" s="487">
        <v>0</v>
      </c>
      <c r="I7365" s="487">
        <v>0</v>
      </c>
      <c r="J7365" s="487">
        <v>0</v>
      </c>
    </row>
    <row r="7366" spans="1:10" x14ac:dyDescent="0.25">
      <c r="A7366" s="487">
        <v>100310</v>
      </c>
      <c r="B7366" s="6" t="s">
        <v>4710</v>
      </c>
      <c r="C7366" s="6" t="s">
        <v>4571</v>
      </c>
      <c r="D7366" s="6" t="s">
        <v>108</v>
      </c>
      <c r="E7366" s="487">
        <v>14.29</v>
      </c>
      <c r="F7366" s="487">
        <v>14.29</v>
      </c>
      <c r="G7366" s="487">
        <v>0</v>
      </c>
      <c r="H7366" s="487">
        <v>0</v>
      </c>
      <c r="I7366" s="487">
        <v>0</v>
      </c>
      <c r="J7366" s="487">
        <v>0</v>
      </c>
    </row>
    <row r="7367" spans="1:10" x14ac:dyDescent="0.25">
      <c r="A7367" s="487">
        <v>100311</v>
      </c>
      <c r="B7367" s="6" t="s">
        <v>4711</v>
      </c>
      <c r="C7367" s="6" t="s">
        <v>4571</v>
      </c>
      <c r="D7367" s="6" t="s">
        <v>108</v>
      </c>
      <c r="E7367" s="487">
        <v>37.67</v>
      </c>
      <c r="F7367" s="487">
        <v>37.67</v>
      </c>
      <c r="G7367" s="487">
        <v>0</v>
      </c>
      <c r="H7367" s="487">
        <v>0</v>
      </c>
      <c r="I7367" s="487">
        <v>0</v>
      </c>
      <c r="J7367" s="487">
        <v>0</v>
      </c>
    </row>
    <row r="7368" spans="1:10" x14ac:dyDescent="0.25">
      <c r="A7368" s="487">
        <v>100312</v>
      </c>
      <c r="B7368" s="6" t="s">
        <v>4712</v>
      </c>
      <c r="C7368" s="6" t="s">
        <v>4571</v>
      </c>
      <c r="D7368" s="6" t="s">
        <v>108</v>
      </c>
      <c r="E7368" s="487">
        <v>137.69999999999999</v>
      </c>
      <c r="F7368" s="487">
        <v>137.69999999999999</v>
      </c>
      <c r="G7368" s="487">
        <v>0</v>
      </c>
      <c r="H7368" s="487">
        <v>0</v>
      </c>
      <c r="I7368" s="487">
        <v>0</v>
      </c>
      <c r="J7368" s="487">
        <v>0</v>
      </c>
    </row>
    <row r="7369" spans="1:10" x14ac:dyDescent="0.25">
      <c r="A7369" s="487">
        <v>100313</v>
      </c>
      <c r="B7369" s="6" t="s">
        <v>4713</v>
      </c>
      <c r="C7369" s="6" t="s">
        <v>4571</v>
      </c>
      <c r="D7369" s="6" t="s">
        <v>108</v>
      </c>
      <c r="E7369" s="487">
        <v>176.17</v>
      </c>
      <c r="F7369" s="487">
        <v>176.17</v>
      </c>
      <c r="G7369" s="487">
        <v>0</v>
      </c>
      <c r="H7369" s="487">
        <v>0</v>
      </c>
      <c r="I7369" s="487">
        <v>0</v>
      </c>
      <c r="J7369" s="487">
        <v>0</v>
      </c>
    </row>
    <row r="7370" spans="1:10" x14ac:dyDescent="0.25">
      <c r="A7370" s="487">
        <v>100314</v>
      </c>
      <c r="B7370" s="6" t="s">
        <v>4714</v>
      </c>
      <c r="C7370" s="6" t="s">
        <v>4571</v>
      </c>
      <c r="D7370" s="6" t="s">
        <v>108</v>
      </c>
      <c r="E7370" s="487">
        <v>198.75</v>
      </c>
      <c r="F7370" s="487">
        <v>198.75</v>
      </c>
      <c r="G7370" s="487">
        <v>0</v>
      </c>
      <c r="H7370" s="487">
        <v>0</v>
      </c>
      <c r="I7370" s="487">
        <v>0</v>
      </c>
      <c r="J7370" s="487">
        <v>0</v>
      </c>
    </row>
    <row r="7371" spans="1:10" x14ac:dyDescent="0.25">
      <c r="A7371" s="487">
        <v>100315</v>
      </c>
      <c r="B7371" s="6" t="s">
        <v>4715</v>
      </c>
      <c r="C7371" s="6" t="s">
        <v>4571</v>
      </c>
      <c r="D7371" s="6" t="s">
        <v>108</v>
      </c>
      <c r="E7371" s="487">
        <v>94.14</v>
      </c>
      <c r="F7371" s="487">
        <v>94.14</v>
      </c>
      <c r="G7371" s="487">
        <v>0</v>
      </c>
      <c r="H7371" s="487">
        <v>0</v>
      </c>
      <c r="I7371" s="487">
        <v>0</v>
      </c>
      <c r="J7371" s="487">
        <v>0</v>
      </c>
    </row>
    <row r="7372" spans="1:10" x14ac:dyDescent="0.25">
      <c r="A7372" s="487">
        <v>100316</v>
      </c>
      <c r="B7372" s="6" t="s">
        <v>4701</v>
      </c>
      <c r="C7372" s="6" t="s">
        <v>4571</v>
      </c>
      <c r="D7372" s="6" t="s">
        <v>108</v>
      </c>
      <c r="E7372" s="488">
        <v>3951.18</v>
      </c>
      <c r="F7372" s="488">
        <v>3571.44</v>
      </c>
      <c r="G7372" s="487">
        <v>379.74</v>
      </c>
      <c r="H7372" s="487">
        <v>0</v>
      </c>
      <c r="I7372" s="487">
        <v>0</v>
      </c>
      <c r="J7372" s="487">
        <v>0</v>
      </c>
    </row>
    <row r="7373" spans="1:10" x14ac:dyDescent="0.25">
      <c r="A7373" s="487">
        <v>100317</v>
      </c>
      <c r="B7373" s="6" t="s">
        <v>4716</v>
      </c>
      <c r="C7373" s="6" t="s">
        <v>4571</v>
      </c>
      <c r="D7373" s="6" t="s">
        <v>108</v>
      </c>
      <c r="E7373" s="488">
        <v>9774.01</v>
      </c>
      <c r="F7373" s="488">
        <v>9409.57</v>
      </c>
      <c r="G7373" s="487">
        <v>364.44</v>
      </c>
      <c r="H7373" s="487">
        <v>0</v>
      </c>
      <c r="I7373" s="487">
        <v>0</v>
      </c>
      <c r="J7373" s="487">
        <v>0</v>
      </c>
    </row>
    <row r="7374" spans="1:10" x14ac:dyDescent="0.25">
      <c r="A7374" s="487">
        <v>100318</v>
      </c>
      <c r="B7374" s="6" t="s">
        <v>4705</v>
      </c>
      <c r="C7374" s="6" t="s">
        <v>4571</v>
      </c>
      <c r="D7374" s="6" t="s">
        <v>108</v>
      </c>
      <c r="E7374" s="488">
        <v>13768.3</v>
      </c>
      <c r="F7374" s="488">
        <v>13403.86</v>
      </c>
      <c r="G7374" s="487">
        <v>364.44</v>
      </c>
      <c r="H7374" s="487">
        <v>0</v>
      </c>
      <c r="I7374" s="487">
        <v>0</v>
      </c>
      <c r="J7374" s="487">
        <v>0</v>
      </c>
    </row>
    <row r="7375" spans="1:10" x14ac:dyDescent="0.25">
      <c r="A7375" s="487">
        <v>100319</v>
      </c>
      <c r="B7375" s="6" t="s">
        <v>4706</v>
      </c>
      <c r="C7375" s="6" t="s">
        <v>4571</v>
      </c>
      <c r="D7375" s="6" t="s">
        <v>108</v>
      </c>
      <c r="E7375" s="488">
        <v>19879.2</v>
      </c>
      <c r="F7375" s="488">
        <v>19514.759999999998</v>
      </c>
      <c r="G7375" s="487">
        <v>364.44</v>
      </c>
      <c r="H7375" s="487">
        <v>0</v>
      </c>
      <c r="I7375" s="487">
        <v>0</v>
      </c>
      <c r="J7375" s="487">
        <v>0</v>
      </c>
    </row>
    <row r="7376" spans="1:10" x14ac:dyDescent="0.25">
      <c r="A7376" s="487">
        <v>100320</v>
      </c>
      <c r="B7376" s="6" t="s">
        <v>4707</v>
      </c>
      <c r="C7376" s="6" t="s">
        <v>4571</v>
      </c>
      <c r="D7376" s="6" t="s">
        <v>108</v>
      </c>
      <c r="E7376" s="488">
        <v>22380.94</v>
      </c>
      <c r="F7376" s="488">
        <v>22016.5</v>
      </c>
      <c r="G7376" s="487">
        <v>364.44</v>
      </c>
      <c r="H7376" s="487">
        <v>0</v>
      </c>
      <c r="I7376" s="487">
        <v>0</v>
      </c>
      <c r="J7376" s="487">
        <v>0</v>
      </c>
    </row>
    <row r="7377" spans="1:10" x14ac:dyDescent="0.25">
      <c r="A7377" s="487">
        <v>100321</v>
      </c>
      <c r="B7377" s="6" t="s">
        <v>74</v>
      </c>
      <c r="C7377" s="6" t="s">
        <v>4571</v>
      </c>
      <c r="D7377" s="6" t="s">
        <v>108</v>
      </c>
      <c r="E7377" s="488">
        <v>7104.09</v>
      </c>
      <c r="F7377" s="488">
        <v>6724.35</v>
      </c>
      <c r="G7377" s="487">
        <v>379.74</v>
      </c>
      <c r="H7377" s="487">
        <v>0</v>
      </c>
      <c r="I7377" s="487">
        <v>0</v>
      </c>
      <c r="J7377" s="487">
        <v>0</v>
      </c>
    </row>
    <row r="7378" spans="1:10" x14ac:dyDescent="0.25">
      <c r="A7378" s="487">
        <v>100533</v>
      </c>
      <c r="B7378" s="6" t="s">
        <v>11</v>
      </c>
      <c r="C7378" s="6" t="s">
        <v>41</v>
      </c>
      <c r="D7378" s="6" t="s">
        <v>108</v>
      </c>
      <c r="E7378" s="487">
        <v>32.619999999999997</v>
      </c>
      <c r="F7378" s="487">
        <v>30.66</v>
      </c>
      <c r="G7378" s="487">
        <v>1.96</v>
      </c>
      <c r="H7378" s="487">
        <v>0</v>
      </c>
      <c r="I7378" s="487">
        <v>0</v>
      </c>
      <c r="J7378" s="487">
        <v>0</v>
      </c>
    </row>
    <row r="7379" spans="1:10" x14ac:dyDescent="0.25">
      <c r="A7379" s="487">
        <v>100534</v>
      </c>
      <c r="B7379" s="6" t="s">
        <v>11</v>
      </c>
      <c r="C7379" s="6" t="s">
        <v>4571</v>
      </c>
      <c r="D7379" s="6" t="s">
        <v>108</v>
      </c>
      <c r="E7379" s="488">
        <v>5743.62</v>
      </c>
      <c r="F7379" s="488">
        <v>5363.88</v>
      </c>
      <c r="G7379" s="487">
        <v>379.74</v>
      </c>
      <c r="H7379" s="487">
        <v>0</v>
      </c>
      <c r="I7379" s="487">
        <v>0</v>
      </c>
      <c r="J7379" s="487">
        <v>0</v>
      </c>
    </row>
    <row r="7380" spans="1:10" x14ac:dyDescent="0.25">
      <c r="A7380" s="487">
        <v>100535</v>
      </c>
      <c r="B7380" s="6" t="s">
        <v>4717</v>
      </c>
      <c r="C7380" s="6" t="s">
        <v>41</v>
      </c>
      <c r="D7380" s="6" t="s">
        <v>108</v>
      </c>
      <c r="E7380" s="487">
        <v>0.56000000000000005</v>
      </c>
      <c r="F7380" s="487">
        <v>0.56000000000000005</v>
      </c>
      <c r="G7380" s="487">
        <v>0</v>
      </c>
      <c r="H7380" s="487">
        <v>0</v>
      </c>
      <c r="I7380" s="487">
        <v>0</v>
      </c>
      <c r="J7380" s="487">
        <v>0</v>
      </c>
    </row>
    <row r="7381" spans="1:10" x14ac:dyDescent="0.25">
      <c r="A7381" s="487">
        <v>100536</v>
      </c>
      <c r="B7381" s="6" t="s">
        <v>4718</v>
      </c>
      <c r="C7381" s="6" t="s">
        <v>4571</v>
      </c>
      <c r="D7381" s="6" t="s">
        <v>108</v>
      </c>
      <c r="E7381" s="487">
        <v>75.099999999999994</v>
      </c>
      <c r="F7381" s="487">
        <v>75.099999999999994</v>
      </c>
      <c r="G7381" s="487">
        <v>0</v>
      </c>
      <c r="H7381" s="487">
        <v>0</v>
      </c>
      <c r="I7381" s="487">
        <v>0</v>
      </c>
      <c r="J7381" s="487">
        <v>0</v>
      </c>
    </row>
    <row r="7382" spans="1:10" x14ac:dyDescent="0.25">
      <c r="A7382" s="487">
        <v>101284</v>
      </c>
      <c r="B7382" s="6" t="s">
        <v>4719</v>
      </c>
      <c r="C7382" s="6" t="s">
        <v>41</v>
      </c>
      <c r="D7382" s="6" t="s">
        <v>108</v>
      </c>
      <c r="E7382" s="487">
        <v>2.06</v>
      </c>
      <c r="F7382" s="487">
        <v>2.06</v>
      </c>
      <c r="G7382" s="487">
        <v>0</v>
      </c>
      <c r="H7382" s="487">
        <v>0</v>
      </c>
      <c r="I7382" s="487">
        <v>0</v>
      </c>
      <c r="J7382" s="487">
        <v>0</v>
      </c>
    </row>
    <row r="7383" spans="1:10" x14ac:dyDescent="0.25">
      <c r="A7383" s="487">
        <v>101285</v>
      </c>
      <c r="B7383" s="6" t="s">
        <v>4720</v>
      </c>
      <c r="C7383" s="6" t="s">
        <v>41</v>
      </c>
      <c r="D7383" s="6" t="s">
        <v>108</v>
      </c>
      <c r="E7383" s="487">
        <v>0.54</v>
      </c>
      <c r="F7383" s="487">
        <v>0.54</v>
      </c>
      <c r="G7383" s="487">
        <v>0</v>
      </c>
      <c r="H7383" s="487">
        <v>0</v>
      </c>
      <c r="I7383" s="487">
        <v>0</v>
      </c>
      <c r="J7383" s="487">
        <v>0</v>
      </c>
    </row>
    <row r="7384" spans="1:10" x14ac:dyDescent="0.25">
      <c r="A7384" s="487">
        <v>101286</v>
      </c>
      <c r="B7384" s="6" t="s">
        <v>4721</v>
      </c>
      <c r="C7384" s="6" t="s">
        <v>4571</v>
      </c>
      <c r="D7384" s="6" t="s">
        <v>108</v>
      </c>
      <c r="E7384" s="487">
        <v>26.06</v>
      </c>
      <c r="F7384" s="487">
        <v>26.06</v>
      </c>
      <c r="G7384" s="487">
        <v>0</v>
      </c>
      <c r="H7384" s="487">
        <v>0</v>
      </c>
      <c r="I7384" s="487">
        <v>0</v>
      </c>
      <c r="J7384" s="487">
        <v>0</v>
      </c>
    </row>
    <row r="7385" spans="1:10" x14ac:dyDescent="0.25">
      <c r="A7385" s="487">
        <v>101287</v>
      </c>
      <c r="B7385" s="6" t="s">
        <v>4722</v>
      </c>
      <c r="C7385" s="6" t="s">
        <v>4571</v>
      </c>
      <c r="D7385" s="6" t="s">
        <v>108</v>
      </c>
      <c r="E7385" s="487">
        <v>97.17</v>
      </c>
      <c r="F7385" s="487">
        <v>97.17</v>
      </c>
      <c r="G7385" s="487">
        <v>0</v>
      </c>
      <c r="H7385" s="487">
        <v>0</v>
      </c>
      <c r="I7385" s="487">
        <v>0</v>
      </c>
      <c r="J7385" s="487">
        <v>0</v>
      </c>
    </row>
    <row r="7386" spans="1:10" x14ac:dyDescent="0.25">
      <c r="A7386" s="487">
        <v>101288</v>
      </c>
      <c r="B7386" s="6" t="s">
        <v>4723</v>
      </c>
      <c r="C7386" s="6" t="s">
        <v>4571</v>
      </c>
      <c r="D7386" s="6" t="s">
        <v>108</v>
      </c>
      <c r="E7386" s="487">
        <v>28.59</v>
      </c>
      <c r="F7386" s="487">
        <v>28.59</v>
      </c>
      <c r="G7386" s="487">
        <v>0</v>
      </c>
      <c r="H7386" s="487">
        <v>0</v>
      </c>
      <c r="I7386" s="487">
        <v>0</v>
      </c>
      <c r="J7386" s="487">
        <v>0</v>
      </c>
    </row>
    <row r="7387" spans="1:10" x14ac:dyDescent="0.25">
      <c r="A7387" s="487">
        <v>101289</v>
      </c>
      <c r="B7387" s="6" t="s">
        <v>4724</v>
      </c>
      <c r="C7387" s="6" t="s">
        <v>4571</v>
      </c>
      <c r="D7387" s="6" t="s">
        <v>108</v>
      </c>
      <c r="E7387" s="487">
        <v>28.06</v>
      </c>
      <c r="F7387" s="487">
        <v>28.06</v>
      </c>
      <c r="G7387" s="487">
        <v>0</v>
      </c>
      <c r="H7387" s="487">
        <v>0</v>
      </c>
      <c r="I7387" s="487">
        <v>0</v>
      </c>
      <c r="J7387" s="487">
        <v>0</v>
      </c>
    </row>
    <row r="7388" spans="1:10" x14ac:dyDescent="0.25">
      <c r="A7388" s="487">
        <v>101290</v>
      </c>
      <c r="B7388" s="6" t="s">
        <v>4725</v>
      </c>
      <c r="C7388" s="6" t="s">
        <v>4571</v>
      </c>
      <c r="D7388" s="6" t="s">
        <v>108</v>
      </c>
      <c r="E7388" s="487">
        <v>35.93</v>
      </c>
      <c r="F7388" s="487">
        <v>35.93</v>
      </c>
      <c r="G7388" s="487">
        <v>0</v>
      </c>
      <c r="H7388" s="487">
        <v>0</v>
      </c>
      <c r="I7388" s="487">
        <v>0</v>
      </c>
      <c r="J7388" s="487">
        <v>0</v>
      </c>
    </row>
    <row r="7389" spans="1:10" x14ac:dyDescent="0.25">
      <c r="A7389" s="487">
        <v>101291</v>
      </c>
      <c r="B7389" s="6" t="s">
        <v>4726</v>
      </c>
      <c r="C7389" s="6" t="s">
        <v>4571</v>
      </c>
      <c r="D7389" s="6" t="s">
        <v>108</v>
      </c>
      <c r="E7389" s="487">
        <v>28.06</v>
      </c>
      <c r="F7389" s="487">
        <v>28.06</v>
      </c>
      <c r="G7389" s="487">
        <v>0</v>
      </c>
      <c r="H7389" s="487">
        <v>0</v>
      </c>
      <c r="I7389" s="487">
        <v>0</v>
      </c>
      <c r="J7389" s="487">
        <v>0</v>
      </c>
    </row>
    <row r="7390" spans="1:10" x14ac:dyDescent="0.25">
      <c r="A7390" s="487">
        <v>101292</v>
      </c>
      <c r="B7390" s="6" t="s">
        <v>4727</v>
      </c>
      <c r="C7390" s="6" t="s">
        <v>4571</v>
      </c>
      <c r="D7390" s="6" t="s">
        <v>108</v>
      </c>
      <c r="E7390" s="487">
        <v>28.07</v>
      </c>
      <c r="F7390" s="487">
        <v>28.07</v>
      </c>
      <c r="G7390" s="487">
        <v>0</v>
      </c>
      <c r="H7390" s="487">
        <v>0</v>
      </c>
      <c r="I7390" s="487">
        <v>0</v>
      </c>
      <c r="J7390" s="487">
        <v>0</v>
      </c>
    </row>
    <row r="7391" spans="1:10" x14ac:dyDescent="0.25">
      <c r="A7391" s="487">
        <v>101293</v>
      </c>
      <c r="B7391" s="6" t="s">
        <v>4728</v>
      </c>
      <c r="C7391" s="6" t="s">
        <v>4571</v>
      </c>
      <c r="D7391" s="6" t="s">
        <v>108</v>
      </c>
      <c r="E7391" s="487">
        <v>33.119999999999997</v>
      </c>
      <c r="F7391" s="487">
        <v>33.119999999999997</v>
      </c>
      <c r="G7391" s="487">
        <v>0</v>
      </c>
      <c r="H7391" s="487">
        <v>0</v>
      </c>
      <c r="I7391" s="487">
        <v>0</v>
      </c>
      <c r="J7391" s="487">
        <v>0</v>
      </c>
    </row>
    <row r="7392" spans="1:10" x14ac:dyDescent="0.25">
      <c r="A7392" s="487">
        <v>101294</v>
      </c>
      <c r="B7392" s="6" t="s">
        <v>4729</v>
      </c>
      <c r="C7392" s="6" t="s">
        <v>4571</v>
      </c>
      <c r="D7392" s="6" t="s">
        <v>108</v>
      </c>
      <c r="E7392" s="487">
        <v>55.53</v>
      </c>
      <c r="F7392" s="487">
        <v>55.53</v>
      </c>
      <c r="G7392" s="487">
        <v>0</v>
      </c>
      <c r="H7392" s="487">
        <v>0</v>
      </c>
      <c r="I7392" s="487">
        <v>0</v>
      </c>
      <c r="J7392" s="487">
        <v>0</v>
      </c>
    </row>
    <row r="7393" spans="1:10" x14ac:dyDescent="0.25">
      <c r="A7393" s="487">
        <v>101295</v>
      </c>
      <c r="B7393" s="6" t="s">
        <v>4730</v>
      </c>
      <c r="C7393" s="6" t="s">
        <v>4571</v>
      </c>
      <c r="D7393" s="6" t="s">
        <v>108</v>
      </c>
      <c r="E7393" s="487">
        <v>33.35</v>
      </c>
      <c r="F7393" s="487">
        <v>33.35</v>
      </c>
      <c r="G7393" s="487">
        <v>0</v>
      </c>
      <c r="H7393" s="487">
        <v>0</v>
      </c>
      <c r="I7393" s="487">
        <v>0</v>
      </c>
      <c r="J7393" s="487">
        <v>0</v>
      </c>
    </row>
    <row r="7394" spans="1:10" x14ac:dyDescent="0.25">
      <c r="A7394" s="487">
        <v>101296</v>
      </c>
      <c r="B7394" s="6" t="s">
        <v>4731</v>
      </c>
      <c r="C7394" s="6" t="s">
        <v>4571</v>
      </c>
      <c r="D7394" s="6" t="s">
        <v>108</v>
      </c>
      <c r="E7394" s="487">
        <v>48.8</v>
      </c>
      <c r="F7394" s="487">
        <v>48.8</v>
      </c>
      <c r="G7394" s="487">
        <v>0</v>
      </c>
      <c r="H7394" s="487">
        <v>0</v>
      </c>
      <c r="I7394" s="487">
        <v>0</v>
      </c>
      <c r="J7394" s="487">
        <v>0</v>
      </c>
    </row>
    <row r="7395" spans="1:10" x14ac:dyDescent="0.25">
      <c r="A7395" s="487">
        <v>101297</v>
      </c>
      <c r="B7395" s="6" t="s">
        <v>4732</v>
      </c>
      <c r="C7395" s="6" t="s">
        <v>4571</v>
      </c>
      <c r="D7395" s="6" t="s">
        <v>108</v>
      </c>
      <c r="E7395" s="487">
        <v>31.49</v>
      </c>
      <c r="F7395" s="487">
        <v>31.49</v>
      </c>
      <c r="G7395" s="487">
        <v>0</v>
      </c>
      <c r="H7395" s="487">
        <v>0</v>
      </c>
      <c r="I7395" s="487">
        <v>0</v>
      </c>
      <c r="J7395" s="487">
        <v>0</v>
      </c>
    </row>
    <row r="7396" spans="1:10" x14ac:dyDescent="0.25">
      <c r="A7396" s="487">
        <v>101298</v>
      </c>
      <c r="B7396" s="6" t="s">
        <v>4733</v>
      </c>
      <c r="C7396" s="6" t="s">
        <v>4571</v>
      </c>
      <c r="D7396" s="6" t="s">
        <v>108</v>
      </c>
      <c r="E7396" s="487">
        <v>32.31</v>
      </c>
      <c r="F7396" s="487">
        <v>32.31</v>
      </c>
      <c r="G7396" s="487">
        <v>0</v>
      </c>
      <c r="H7396" s="487">
        <v>0</v>
      </c>
      <c r="I7396" s="487">
        <v>0</v>
      </c>
      <c r="J7396" s="487">
        <v>0</v>
      </c>
    </row>
    <row r="7397" spans="1:10" x14ac:dyDescent="0.25">
      <c r="A7397" s="487">
        <v>101299</v>
      </c>
      <c r="B7397" s="6" t="s">
        <v>4734</v>
      </c>
      <c r="C7397" s="6" t="s">
        <v>4571</v>
      </c>
      <c r="D7397" s="6" t="s">
        <v>108</v>
      </c>
      <c r="E7397" s="487">
        <v>33.35</v>
      </c>
      <c r="F7397" s="487">
        <v>33.35</v>
      </c>
      <c r="G7397" s="487">
        <v>0</v>
      </c>
      <c r="H7397" s="487">
        <v>0</v>
      </c>
      <c r="I7397" s="487">
        <v>0</v>
      </c>
      <c r="J7397" s="487">
        <v>0</v>
      </c>
    </row>
    <row r="7398" spans="1:10" x14ac:dyDescent="0.25">
      <c r="A7398" s="487">
        <v>101300</v>
      </c>
      <c r="B7398" s="6" t="s">
        <v>4735</v>
      </c>
      <c r="C7398" s="6" t="s">
        <v>4571</v>
      </c>
      <c r="D7398" s="6" t="s">
        <v>108</v>
      </c>
      <c r="E7398" s="487">
        <v>26.04</v>
      </c>
      <c r="F7398" s="487">
        <v>26.04</v>
      </c>
      <c r="G7398" s="487">
        <v>0</v>
      </c>
      <c r="H7398" s="487">
        <v>0</v>
      </c>
      <c r="I7398" s="487">
        <v>0</v>
      </c>
      <c r="J7398" s="487">
        <v>0</v>
      </c>
    </row>
    <row r="7399" spans="1:10" x14ac:dyDescent="0.25">
      <c r="A7399" s="487">
        <v>101301</v>
      </c>
      <c r="B7399" s="6" t="s">
        <v>4736</v>
      </c>
      <c r="C7399" s="6" t="s">
        <v>4571</v>
      </c>
      <c r="D7399" s="6" t="s">
        <v>108</v>
      </c>
      <c r="E7399" s="487">
        <v>19.79</v>
      </c>
      <c r="F7399" s="487">
        <v>19.79</v>
      </c>
      <c r="G7399" s="487">
        <v>0</v>
      </c>
      <c r="H7399" s="487">
        <v>0</v>
      </c>
      <c r="I7399" s="487">
        <v>0</v>
      </c>
      <c r="J7399" s="487">
        <v>0</v>
      </c>
    </row>
    <row r="7400" spans="1:10" x14ac:dyDescent="0.25">
      <c r="A7400" s="487">
        <v>101302</v>
      </c>
      <c r="B7400" s="6" t="s">
        <v>4737</v>
      </c>
      <c r="C7400" s="6" t="s">
        <v>4571</v>
      </c>
      <c r="D7400" s="6" t="s">
        <v>108</v>
      </c>
      <c r="E7400" s="487">
        <v>33.700000000000003</v>
      </c>
      <c r="F7400" s="487">
        <v>33.700000000000003</v>
      </c>
      <c r="G7400" s="487">
        <v>0</v>
      </c>
      <c r="H7400" s="487">
        <v>0</v>
      </c>
      <c r="I7400" s="487">
        <v>0</v>
      </c>
      <c r="J7400" s="487">
        <v>0</v>
      </c>
    </row>
    <row r="7401" spans="1:10" x14ac:dyDescent="0.25">
      <c r="A7401" s="487">
        <v>101303</v>
      </c>
      <c r="B7401" s="6" t="s">
        <v>4738</v>
      </c>
      <c r="C7401" s="6" t="s">
        <v>4571</v>
      </c>
      <c r="D7401" s="6" t="s">
        <v>108</v>
      </c>
      <c r="E7401" s="487">
        <v>80.33</v>
      </c>
      <c r="F7401" s="487">
        <v>80.33</v>
      </c>
      <c r="G7401" s="487">
        <v>0</v>
      </c>
      <c r="H7401" s="487">
        <v>0</v>
      </c>
      <c r="I7401" s="487">
        <v>0</v>
      </c>
      <c r="J7401" s="487">
        <v>0</v>
      </c>
    </row>
    <row r="7402" spans="1:10" x14ac:dyDescent="0.25">
      <c r="A7402" s="487">
        <v>101304</v>
      </c>
      <c r="B7402" s="6" t="s">
        <v>4739</v>
      </c>
      <c r="C7402" s="6" t="s">
        <v>4571</v>
      </c>
      <c r="D7402" s="6" t="s">
        <v>108</v>
      </c>
      <c r="E7402" s="487">
        <v>42.4</v>
      </c>
      <c r="F7402" s="487">
        <v>42.4</v>
      </c>
      <c r="G7402" s="487">
        <v>0</v>
      </c>
      <c r="H7402" s="487">
        <v>0</v>
      </c>
      <c r="I7402" s="487">
        <v>0</v>
      </c>
      <c r="J7402" s="487">
        <v>0</v>
      </c>
    </row>
    <row r="7403" spans="1:10" x14ac:dyDescent="0.25">
      <c r="A7403" s="487">
        <v>101305</v>
      </c>
      <c r="B7403" s="6" t="s">
        <v>4740</v>
      </c>
      <c r="C7403" s="6" t="s">
        <v>4571</v>
      </c>
      <c r="D7403" s="6" t="s">
        <v>108</v>
      </c>
      <c r="E7403" s="487">
        <v>64.86</v>
      </c>
      <c r="F7403" s="487">
        <v>64.86</v>
      </c>
      <c r="G7403" s="487">
        <v>0</v>
      </c>
      <c r="H7403" s="487">
        <v>0</v>
      </c>
      <c r="I7403" s="487">
        <v>0</v>
      </c>
      <c r="J7403" s="487">
        <v>0</v>
      </c>
    </row>
    <row r="7404" spans="1:10" x14ac:dyDescent="0.25">
      <c r="A7404" s="487">
        <v>101307</v>
      </c>
      <c r="B7404" s="6" t="s">
        <v>4741</v>
      </c>
      <c r="C7404" s="6" t="s">
        <v>4571</v>
      </c>
      <c r="D7404" s="6" t="s">
        <v>108</v>
      </c>
      <c r="E7404" s="487">
        <v>28.29</v>
      </c>
      <c r="F7404" s="487">
        <v>28.29</v>
      </c>
      <c r="G7404" s="487">
        <v>0</v>
      </c>
      <c r="H7404" s="487">
        <v>0</v>
      </c>
      <c r="I7404" s="487">
        <v>0</v>
      </c>
      <c r="J7404" s="487">
        <v>0</v>
      </c>
    </row>
    <row r="7405" spans="1:10" x14ac:dyDescent="0.25">
      <c r="A7405" s="487">
        <v>101308</v>
      </c>
      <c r="B7405" s="6" t="s">
        <v>4742</v>
      </c>
      <c r="C7405" s="6" t="s">
        <v>4571</v>
      </c>
      <c r="D7405" s="6" t="s">
        <v>108</v>
      </c>
      <c r="E7405" s="487">
        <v>35.1</v>
      </c>
      <c r="F7405" s="487">
        <v>35.1</v>
      </c>
      <c r="G7405" s="487">
        <v>0</v>
      </c>
      <c r="H7405" s="487">
        <v>0</v>
      </c>
      <c r="I7405" s="487">
        <v>0</v>
      </c>
      <c r="J7405" s="487">
        <v>0</v>
      </c>
    </row>
    <row r="7406" spans="1:10" x14ac:dyDescent="0.25">
      <c r="A7406" s="487">
        <v>101309</v>
      </c>
      <c r="B7406" s="6" t="s">
        <v>4743</v>
      </c>
      <c r="C7406" s="6" t="s">
        <v>4571</v>
      </c>
      <c r="D7406" s="6" t="s">
        <v>108</v>
      </c>
      <c r="E7406" s="487">
        <v>35.93</v>
      </c>
      <c r="F7406" s="487">
        <v>35.93</v>
      </c>
      <c r="G7406" s="487">
        <v>0</v>
      </c>
      <c r="H7406" s="487">
        <v>0</v>
      </c>
      <c r="I7406" s="487">
        <v>0</v>
      </c>
      <c r="J7406" s="487">
        <v>0</v>
      </c>
    </row>
    <row r="7407" spans="1:10" x14ac:dyDescent="0.25">
      <c r="A7407" s="487">
        <v>101310</v>
      </c>
      <c r="B7407" s="6" t="s">
        <v>4744</v>
      </c>
      <c r="C7407" s="6" t="s">
        <v>4571</v>
      </c>
      <c r="D7407" s="6" t="s">
        <v>108</v>
      </c>
      <c r="E7407" s="487">
        <v>39.92</v>
      </c>
      <c r="F7407" s="487">
        <v>39.92</v>
      </c>
      <c r="G7407" s="487">
        <v>0</v>
      </c>
      <c r="H7407" s="487">
        <v>0</v>
      </c>
      <c r="I7407" s="487">
        <v>0</v>
      </c>
      <c r="J7407" s="487">
        <v>0</v>
      </c>
    </row>
    <row r="7408" spans="1:10" x14ac:dyDescent="0.25">
      <c r="A7408" s="487">
        <v>101311</v>
      </c>
      <c r="B7408" s="6" t="s">
        <v>4745</v>
      </c>
      <c r="C7408" s="6" t="s">
        <v>4571</v>
      </c>
      <c r="D7408" s="6" t="s">
        <v>108</v>
      </c>
      <c r="E7408" s="487">
        <v>33.119999999999997</v>
      </c>
      <c r="F7408" s="487">
        <v>33.119999999999997</v>
      </c>
      <c r="G7408" s="487">
        <v>0</v>
      </c>
      <c r="H7408" s="487">
        <v>0</v>
      </c>
      <c r="I7408" s="487">
        <v>0</v>
      </c>
      <c r="J7408" s="487">
        <v>0</v>
      </c>
    </row>
    <row r="7409" spans="1:10" x14ac:dyDescent="0.25">
      <c r="A7409" s="487">
        <v>101312</v>
      </c>
      <c r="B7409" s="6" t="s">
        <v>4746</v>
      </c>
      <c r="C7409" s="6" t="s">
        <v>4571</v>
      </c>
      <c r="D7409" s="6" t="s">
        <v>108</v>
      </c>
      <c r="E7409" s="487">
        <v>30.74</v>
      </c>
      <c r="F7409" s="487">
        <v>30.74</v>
      </c>
      <c r="G7409" s="487">
        <v>0</v>
      </c>
      <c r="H7409" s="487">
        <v>0</v>
      </c>
      <c r="I7409" s="487">
        <v>0</v>
      </c>
      <c r="J7409" s="487">
        <v>0</v>
      </c>
    </row>
    <row r="7410" spans="1:10" x14ac:dyDescent="0.25">
      <c r="A7410" s="487">
        <v>101313</v>
      </c>
      <c r="B7410" s="6" t="s">
        <v>4747</v>
      </c>
      <c r="C7410" s="6" t="s">
        <v>4571</v>
      </c>
      <c r="D7410" s="6" t="s">
        <v>108</v>
      </c>
      <c r="E7410" s="487">
        <v>114.65</v>
      </c>
      <c r="F7410" s="487">
        <v>114.65</v>
      </c>
      <c r="G7410" s="487">
        <v>0</v>
      </c>
      <c r="H7410" s="487">
        <v>0</v>
      </c>
      <c r="I7410" s="487">
        <v>0</v>
      </c>
      <c r="J7410" s="487">
        <v>0</v>
      </c>
    </row>
    <row r="7411" spans="1:10" x14ac:dyDescent="0.25">
      <c r="A7411" s="487">
        <v>101314</v>
      </c>
      <c r="B7411" s="6" t="s">
        <v>4748</v>
      </c>
      <c r="C7411" s="6" t="s">
        <v>4571</v>
      </c>
      <c r="D7411" s="6" t="s">
        <v>108</v>
      </c>
      <c r="E7411" s="487">
        <v>114.65</v>
      </c>
      <c r="F7411" s="487">
        <v>114.65</v>
      </c>
      <c r="G7411" s="487">
        <v>0</v>
      </c>
      <c r="H7411" s="487">
        <v>0</v>
      </c>
      <c r="I7411" s="487">
        <v>0</v>
      </c>
      <c r="J7411" s="487">
        <v>0</v>
      </c>
    </row>
    <row r="7412" spans="1:10" x14ac:dyDescent="0.25">
      <c r="A7412" s="487">
        <v>101315</v>
      </c>
      <c r="B7412" s="6" t="s">
        <v>4749</v>
      </c>
      <c r="C7412" s="6" t="s">
        <v>4571</v>
      </c>
      <c r="D7412" s="6" t="s">
        <v>108</v>
      </c>
      <c r="E7412" s="487">
        <v>120.01</v>
      </c>
      <c r="F7412" s="487">
        <v>120.01</v>
      </c>
      <c r="G7412" s="487">
        <v>0</v>
      </c>
      <c r="H7412" s="487">
        <v>0</v>
      </c>
      <c r="I7412" s="487">
        <v>0</v>
      </c>
      <c r="J7412" s="487">
        <v>0</v>
      </c>
    </row>
    <row r="7413" spans="1:10" x14ac:dyDescent="0.25">
      <c r="A7413" s="487">
        <v>101316</v>
      </c>
      <c r="B7413" s="6" t="s">
        <v>4750</v>
      </c>
      <c r="C7413" s="6" t="s">
        <v>4571</v>
      </c>
      <c r="D7413" s="6" t="s">
        <v>108</v>
      </c>
      <c r="E7413" s="487">
        <v>57.58</v>
      </c>
      <c r="F7413" s="487">
        <v>57.58</v>
      </c>
      <c r="G7413" s="487">
        <v>0</v>
      </c>
      <c r="H7413" s="487">
        <v>0</v>
      </c>
      <c r="I7413" s="487">
        <v>0</v>
      </c>
      <c r="J7413" s="487">
        <v>0</v>
      </c>
    </row>
    <row r="7414" spans="1:10" x14ac:dyDescent="0.25">
      <c r="A7414" s="487">
        <v>101317</v>
      </c>
      <c r="B7414" s="6" t="s">
        <v>4751</v>
      </c>
      <c r="C7414" s="6" t="s">
        <v>4571</v>
      </c>
      <c r="D7414" s="6" t="s">
        <v>108</v>
      </c>
      <c r="E7414" s="487">
        <v>272.38</v>
      </c>
      <c r="F7414" s="487">
        <v>272.38</v>
      </c>
      <c r="G7414" s="487">
        <v>0</v>
      </c>
      <c r="H7414" s="487">
        <v>0</v>
      </c>
      <c r="I7414" s="487">
        <v>0</v>
      </c>
      <c r="J7414" s="487">
        <v>0</v>
      </c>
    </row>
    <row r="7415" spans="1:10" x14ac:dyDescent="0.25">
      <c r="A7415" s="487">
        <v>101318</v>
      </c>
      <c r="B7415" s="6" t="s">
        <v>4752</v>
      </c>
      <c r="C7415" s="6" t="s">
        <v>4571</v>
      </c>
      <c r="D7415" s="6" t="s">
        <v>108</v>
      </c>
      <c r="E7415" s="487">
        <v>489.77</v>
      </c>
      <c r="F7415" s="487">
        <v>489.77</v>
      </c>
      <c r="G7415" s="487">
        <v>0</v>
      </c>
      <c r="H7415" s="487">
        <v>0</v>
      </c>
      <c r="I7415" s="487">
        <v>0</v>
      </c>
      <c r="J7415" s="487">
        <v>0</v>
      </c>
    </row>
    <row r="7416" spans="1:10" x14ac:dyDescent="0.25">
      <c r="A7416" s="487">
        <v>101319</v>
      </c>
      <c r="B7416" s="6" t="s">
        <v>4753</v>
      </c>
      <c r="C7416" s="6" t="s">
        <v>4571</v>
      </c>
      <c r="D7416" s="6" t="s">
        <v>108</v>
      </c>
      <c r="E7416" s="487">
        <v>72.36</v>
      </c>
      <c r="F7416" s="487">
        <v>72.36</v>
      </c>
      <c r="G7416" s="487">
        <v>0</v>
      </c>
      <c r="H7416" s="487">
        <v>0</v>
      </c>
      <c r="I7416" s="487">
        <v>0</v>
      </c>
      <c r="J7416" s="487">
        <v>0</v>
      </c>
    </row>
    <row r="7417" spans="1:10" x14ac:dyDescent="0.25">
      <c r="A7417" s="487">
        <v>101320</v>
      </c>
      <c r="B7417" s="6" t="s">
        <v>4754</v>
      </c>
      <c r="C7417" s="6" t="s">
        <v>4571</v>
      </c>
      <c r="D7417" s="6" t="s">
        <v>108</v>
      </c>
      <c r="E7417" s="487">
        <v>26.05</v>
      </c>
      <c r="F7417" s="487">
        <v>26.05</v>
      </c>
      <c r="G7417" s="487">
        <v>0</v>
      </c>
      <c r="H7417" s="487">
        <v>0</v>
      </c>
      <c r="I7417" s="487">
        <v>0</v>
      </c>
      <c r="J7417" s="487">
        <v>0</v>
      </c>
    </row>
    <row r="7418" spans="1:10" x14ac:dyDescent="0.25">
      <c r="A7418" s="487">
        <v>101322</v>
      </c>
      <c r="B7418" s="6" t="s">
        <v>4755</v>
      </c>
      <c r="C7418" s="6" t="s">
        <v>4571</v>
      </c>
      <c r="D7418" s="6" t="s">
        <v>108</v>
      </c>
      <c r="E7418" s="487">
        <v>33.119999999999997</v>
      </c>
      <c r="F7418" s="487">
        <v>33.119999999999997</v>
      </c>
      <c r="G7418" s="487">
        <v>0</v>
      </c>
      <c r="H7418" s="487">
        <v>0</v>
      </c>
      <c r="I7418" s="487">
        <v>0</v>
      </c>
      <c r="J7418" s="487">
        <v>0</v>
      </c>
    </row>
    <row r="7419" spans="1:10" x14ac:dyDescent="0.25">
      <c r="A7419" s="487">
        <v>101323</v>
      </c>
      <c r="B7419" s="6" t="s">
        <v>4756</v>
      </c>
      <c r="C7419" s="6" t="s">
        <v>4571</v>
      </c>
      <c r="D7419" s="6" t="s">
        <v>108</v>
      </c>
      <c r="E7419" s="487">
        <v>65.09</v>
      </c>
      <c r="F7419" s="487">
        <v>65.09</v>
      </c>
      <c r="G7419" s="487">
        <v>0</v>
      </c>
      <c r="H7419" s="487">
        <v>0</v>
      </c>
      <c r="I7419" s="487">
        <v>0</v>
      </c>
      <c r="J7419" s="487">
        <v>0</v>
      </c>
    </row>
    <row r="7420" spans="1:10" x14ac:dyDescent="0.25">
      <c r="A7420" s="487">
        <v>101324</v>
      </c>
      <c r="B7420" s="6" t="s">
        <v>4757</v>
      </c>
      <c r="C7420" s="6" t="s">
        <v>4571</v>
      </c>
      <c r="D7420" s="6" t="s">
        <v>108</v>
      </c>
      <c r="E7420" s="487">
        <v>14.94</v>
      </c>
      <c r="F7420" s="487">
        <v>14.94</v>
      </c>
      <c r="G7420" s="487">
        <v>0</v>
      </c>
      <c r="H7420" s="487">
        <v>0</v>
      </c>
      <c r="I7420" s="487">
        <v>0</v>
      </c>
      <c r="J7420" s="487">
        <v>0</v>
      </c>
    </row>
    <row r="7421" spans="1:10" x14ac:dyDescent="0.25">
      <c r="A7421" s="487">
        <v>101325</v>
      </c>
      <c r="B7421" s="6" t="s">
        <v>4758</v>
      </c>
      <c r="C7421" s="6" t="s">
        <v>4571</v>
      </c>
      <c r="D7421" s="6" t="s">
        <v>108</v>
      </c>
      <c r="E7421" s="487">
        <v>47.77</v>
      </c>
      <c r="F7421" s="487">
        <v>47.77</v>
      </c>
      <c r="G7421" s="487">
        <v>0</v>
      </c>
      <c r="H7421" s="487">
        <v>0</v>
      </c>
      <c r="I7421" s="487">
        <v>0</v>
      </c>
      <c r="J7421" s="487">
        <v>0</v>
      </c>
    </row>
    <row r="7422" spans="1:10" x14ac:dyDescent="0.25">
      <c r="A7422" s="487">
        <v>101326</v>
      </c>
      <c r="B7422" s="6" t="s">
        <v>4759</v>
      </c>
      <c r="C7422" s="6" t="s">
        <v>4571</v>
      </c>
      <c r="D7422" s="6" t="s">
        <v>108</v>
      </c>
      <c r="E7422" s="487">
        <v>11.58</v>
      </c>
      <c r="F7422" s="487">
        <v>11.58</v>
      </c>
      <c r="G7422" s="487">
        <v>0</v>
      </c>
      <c r="H7422" s="487">
        <v>0</v>
      </c>
      <c r="I7422" s="487">
        <v>0</v>
      </c>
      <c r="J7422" s="487">
        <v>0</v>
      </c>
    </row>
    <row r="7423" spans="1:10" x14ac:dyDescent="0.25">
      <c r="A7423" s="487">
        <v>101327</v>
      </c>
      <c r="B7423" s="6" t="s">
        <v>4760</v>
      </c>
      <c r="C7423" s="6" t="s">
        <v>4571</v>
      </c>
      <c r="D7423" s="6" t="s">
        <v>108</v>
      </c>
      <c r="E7423" s="487">
        <v>10.199999999999999</v>
      </c>
      <c r="F7423" s="487">
        <v>10.199999999999999</v>
      </c>
      <c r="G7423" s="487">
        <v>0</v>
      </c>
      <c r="H7423" s="487">
        <v>0</v>
      </c>
      <c r="I7423" s="487">
        <v>0</v>
      </c>
      <c r="J7423" s="487">
        <v>0</v>
      </c>
    </row>
    <row r="7424" spans="1:10" x14ac:dyDescent="0.25">
      <c r="A7424" s="487">
        <v>101328</v>
      </c>
      <c r="B7424" s="6" t="s">
        <v>4761</v>
      </c>
      <c r="C7424" s="6" t="s">
        <v>4571</v>
      </c>
      <c r="D7424" s="6" t="s">
        <v>108</v>
      </c>
      <c r="E7424" s="487">
        <v>17.88</v>
      </c>
      <c r="F7424" s="487">
        <v>17.88</v>
      </c>
      <c r="G7424" s="487">
        <v>0</v>
      </c>
      <c r="H7424" s="487">
        <v>0</v>
      </c>
      <c r="I7424" s="487">
        <v>0</v>
      </c>
      <c r="J7424" s="487">
        <v>0</v>
      </c>
    </row>
    <row r="7425" spans="1:10" x14ac:dyDescent="0.25">
      <c r="A7425" s="487">
        <v>101329</v>
      </c>
      <c r="B7425" s="6" t="s">
        <v>4762</v>
      </c>
      <c r="C7425" s="6" t="s">
        <v>4571</v>
      </c>
      <c r="D7425" s="6" t="s">
        <v>108</v>
      </c>
      <c r="E7425" s="487">
        <v>58.76</v>
      </c>
      <c r="F7425" s="487">
        <v>58.76</v>
      </c>
      <c r="G7425" s="487">
        <v>0</v>
      </c>
      <c r="H7425" s="487">
        <v>0</v>
      </c>
      <c r="I7425" s="487">
        <v>0</v>
      </c>
      <c r="J7425" s="487">
        <v>0</v>
      </c>
    </row>
    <row r="7426" spans="1:10" x14ac:dyDescent="0.25">
      <c r="A7426" s="487">
        <v>101330</v>
      </c>
      <c r="B7426" s="6" t="s">
        <v>4763</v>
      </c>
      <c r="C7426" s="6" t="s">
        <v>4571</v>
      </c>
      <c r="D7426" s="6" t="s">
        <v>108</v>
      </c>
      <c r="E7426" s="487">
        <v>39.29</v>
      </c>
      <c r="F7426" s="487">
        <v>39.29</v>
      </c>
      <c r="G7426" s="487">
        <v>0</v>
      </c>
      <c r="H7426" s="487">
        <v>0</v>
      </c>
      <c r="I7426" s="487">
        <v>0</v>
      </c>
      <c r="J7426" s="487">
        <v>0</v>
      </c>
    </row>
    <row r="7427" spans="1:10" x14ac:dyDescent="0.25">
      <c r="A7427" s="487">
        <v>101331</v>
      </c>
      <c r="B7427" s="6" t="s">
        <v>4764</v>
      </c>
      <c r="C7427" s="6" t="s">
        <v>4571</v>
      </c>
      <c r="D7427" s="6" t="s">
        <v>108</v>
      </c>
      <c r="E7427" s="487">
        <v>42.34</v>
      </c>
      <c r="F7427" s="487">
        <v>42.34</v>
      </c>
      <c r="G7427" s="487">
        <v>0</v>
      </c>
      <c r="H7427" s="487">
        <v>0</v>
      </c>
      <c r="I7427" s="487">
        <v>0</v>
      </c>
      <c r="J7427" s="487">
        <v>0</v>
      </c>
    </row>
    <row r="7428" spans="1:10" x14ac:dyDescent="0.25">
      <c r="A7428" s="487">
        <v>101332</v>
      </c>
      <c r="B7428" s="6" t="s">
        <v>4765</v>
      </c>
      <c r="C7428" s="6" t="s">
        <v>4571</v>
      </c>
      <c r="D7428" s="6" t="s">
        <v>108</v>
      </c>
      <c r="E7428" s="487">
        <v>12.77</v>
      </c>
      <c r="F7428" s="487">
        <v>12.77</v>
      </c>
      <c r="G7428" s="487">
        <v>0</v>
      </c>
      <c r="H7428" s="487">
        <v>0</v>
      </c>
      <c r="I7428" s="487">
        <v>0</v>
      </c>
      <c r="J7428" s="487">
        <v>0</v>
      </c>
    </row>
    <row r="7429" spans="1:10" x14ac:dyDescent="0.25">
      <c r="A7429" s="487">
        <v>101333</v>
      </c>
      <c r="B7429" s="6" t="s">
        <v>4766</v>
      </c>
      <c r="C7429" s="6" t="s">
        <v>4571</v>
      </c>
      <c r="D7429" s="6" t="s">
        <v>108</v>
      </c>
      <c r="E7429" s="487">
        <v>40.729999999999997</v>
      </c>
      <c r="F7429" s="487">
        <v>40.729999999999997</v>
      </c>
      <c r="G7429" s="487">
        <v>0</v>
      </c>
      <c r="H7429" s="487">
        <v>0</v>
      </c>
      <c r="I7429" s="487">
        <v>0</v>
      </c>
      <c r="J7429" s="487">
        <v>0</v>
      </c>
    </row>
    <row r="7430" spans="1:10" x14ac:dyDescent="0.25">
      <c r="A7430" s="487">
        <v>101334</v>
      </c>
      <c r="B7430" s="6" t="s">
        <v>4767</v>
      </c>
      <c r="C7430" s="6" t="s">
        <v>4571</v>
      </c>
      <c r="D7430" s="6" t="s">
        <v>108</v>
      </c>
      <c r="E7430" s="487">
        <v>89.16</v>
      </c>
      <c r="F7430" s="487">
        <v>89.16</v>
      </c>
      <c r="G7430" s="487">
        <v>0</v>
      </c>
      <c r="H7430" s="487">
        <v>0</v>
      </c>
      <c r="I7430" s="487">
        <v>0</v>
      </c>
      <c r="J7430" s="487">
        <v>0</v>
      </c>
    </row>
    <row r="7431" spans="1:10" x14ac:dyDescent="0.25">
      <c r="A7431" s="487">
        <v>101335</v>
      </c>
      <c r="B7431" s="6" t="s">
        <v>4768</v>
      </c>
      <c r="C7431" s="6" t="s">
        <v>4571</v>
      </c>
      <c r="D7431" s="6" t="s">
        <v>108</v>
      </c>
      <c r="E7431" s="487">
        <v>13.4</v>
      </c>
      <c r="F7431" s="487">
        <v>13.4</v>
      </c>
      <c r="G7431" s="487">
        <v>0</v>
      </c>
      <c r="H7431" s="487">
        <v>0</v>
      </c>
      <c r="I7431" s="487">
        <v>0</v>
      </c>
      <c r="J7431" s="487">
        <v>0</v>
      </c>
    </row>
    <row r="7432" spans="1:10" x14ac:dyDescent="0.25">
      <c r="A7432" s="487">
        <v>101336</v>
      </c>
      <c r="B7432" s="6" t="s">
        <v>4769</v>
      </c>
      <c r="C7432" s="6" t="s">
        <v>4571</v>
      </c>
      <c r="D7432" s="6" t="s">
        <v>108</v>
      </c>
      <c r="E7432" s="487">
        <v>55.8</v>
      </c>
      <c r="F7432" s="487">
        <v>55.8</v>
      </c>
      <c r="G7432" s="487">
        <v>0</v>
      </c>
      <c r="H7432" s="487">
        <v>0</v>
      </c>
      <c r="I7432" s="487">
        <v>0</v>
      </c>
      <c r="J7432" s="487">
        <v>0</v>
      </c>
    </row>
    <row r="7433" spans="1:10" x14ac:dyDescent="0.25">
      <c r="A7433" s="487">
        <v>101337</v>
      </c>
      <c r="B7433" s="6" t="s">
        <v>4770</v>
      </c>
      <c r="C7433" s="6" t="s">
        <v>4571</v>
      </c>
      <c r="D7433" s="6" t="s">
        <v>108</v>
      </c>
      <c r="E7433" s="487">
        <v>25.25</v>
      </c>
      <c r="F7433" s="487">
        <v>25.25</v>
      </c>
      <c r="G7433" s="487">
        <v>0</v>
      </c>
      <c r="H7433" s="487">
        <v>0</v>
      </c>
      <c r="I7433" s="487">
        <v>0</v>
      </c>
      <c r="J7433" s="487">
        <v>0</v>
      </c>
    </row>
    <row r="7434" spans="1:10" x14ac:dyDescent="0.25">
      <c r="A7434" s="487">
        <v>101338</v>
      </c>
      <c r="B7434" s="6" t="s">
        <v>4771</v>
      </c>
      <c r="C7434" s="6" t="s">
        <v>4571</v>
      </c>
      <c r="D7434" s="6" t="s">
        <v>108</v>
      </c>
      <c r="E7434" s="487">
        <v>31.16</v>
      </c>
      <c r="F7434" s="487">
        <v>31.16</v>
      </c>
      <c r="G7434" s="487">
        <v>0</v>
      </c>
      <c r="H7434" s="487">
        <v>0</v>
      </c>
      <c r="I7434" s="487">
        <v>0</v>
      </c>
      <c r="J7434" s="487">
        <v>0</v>
      </c>
    </row>
    <row r="7435" spans="1:10" x14ac:dyDescent="0.25">
      <c r="A7435" s="487">
        <v>101339</v>
      </c>
      <c r="B7435" s="6" t="s">
        <v>4772</v>
      </c>
      <c r="C7435" s="6" t="s">
        <v>4571</v>
      </c>
      <c r="D7435" s="6" t="s">
        <v>108</v>
      </c>
      <c r="E7435" s="487">
        <v>26.66</v>
      </c>
      <c r="F7435" s="487">
        <v>26.66</v>
      </c>
      <c r="G7435" s="487">
        <v>0</v>
      </c>
      <c r="H7435" s="487">
        <v>0</v>
      </c>
      <c r="I7435" s="487">
        <v>0</v>
      </c>
      <c r="J7435" s="487">
        <v>0</v>
      </c>
    </row>
    <row r="7436" spans="1:10" x14ac:dyDescent="0.25">
      <c r="A7436" s="487">
        <v>101340</v>
      </c>
      <c r="B7436" s="6" t="s">
        <v>4773</v>
      </c>
      <c r="C7436" s="6" t="s">
        <v>4571</v>
      </c>
      <c r="D7436" s="6" t="s">
        <v>108</v>
      </c>
      <c r="E7436" s="487">
        <v>25.73</v>
      </c>
      <c r="F7436" s="487">
        <v>25.73</v>
      </c>
      <c r="G7436" s="487">
        <v>0</v>
      </c>
      <c r="H7436" s="487">
        <v>0</v>
      </c>
      <c r="I7436" s="487">
        <v>0</v>
      </c>
      <c r="J7436" s="487">
        <v>0</v>
      </c>
    </row>
    <row r="7437" spans="1:10" x14ac:dyDescent="0.25">
      <c r="A7437" s="487">
        <v>101341</v>
      </c>
      <c r="B7437" s="6" t="s">
        <v>4774</v>
      </c>
      <c r="C7437" s="6" t="s">
        <v>4571</v>
      </c>
      <c r="D7437" s="6" t="s">
        <v>108</v>
      </c>
      <c r="E7437" s="487">
        <v>23.34</v>
      </c>
      <c r="F7437" s="487">
        <v>23.34</v>
      </c>
      <c r="G7437" s="487">
        <v>0</v>
      </c>
      <c r="H7437" s="487">
        <v>0</v>
      </c>
      <c r="I7437" s="487">
        <v>0</v>
      </c>
      <c r="J7437" s="487">
        <v>0</v>
      </c>
    </row>
    <row r="7438" spans="1:10" x14ac:dyDescent="0.25">
      <c r="A7438" s="487">
        <v>101342</v>
      </c>
      <c r="B7438" s="6" t="s">
        <v>4775</v>
      </c>
      <c r="C7438" s="6" t="s">
        <v>4571</v>
      </c>
      <c r="D7438" s="6" t="s">
        <v>108</v>
      </c>
      <c r="E7438" s="487">
        <v>32.81</v>
      </c>
      <c r="F7438" s="487">
        <v>32.81</v>
      </c>
      <c r="G7438" s="487">
        <v>0</v>
      </c>
      <c r="H7438" s="487">
        <v>0</v>
      </c>
      <c r="I7438" s="487">
        <v>0</v>
      </c>
      <c r="J7438" s="487">
        <v>0</v>
      </c>
    </row>
    <row r="7439" spans="1:10" x14ac:dyDescent="0.25">
      <c r="A7439" s="487">
        <v>101343</v>
      </c>
      <c r="B7439" s="6" t="s">
        <v>4776</v>
      </c>
      <c r="C7439" s="6" t="s">
        <v>4571</v>
      </c>
      <c r="D7439" s="6" t="s">
        <v>108</v>
      </c>
      <c r="E7439" s="487">
        <v>49.84</v>
      </c>
      <c r="F7439" s="487">
        <v>49.84</v>
      </c>
      <c r="G7439" s="487">
        <v>0</v>
      </c>
      <c r="H7439" s="487">
        <v>0</v>
      </c>
      <c r="I7439" s="487">
        <v>0</v>
      </c>
      <c r="J7439" s="487">
        <v>0</v>
      </c>
    </row>
    <row r="7440" spans="1:10" x14ac:dyDescent="0.25">
      <c r="A7440" s="487">
        <v>101344</v>
      </c>
      <c r="B7440" s="6" t="s">
        <v>4777</v>
      </c>
      <c r="C7440" s="6" t="s">
        <v>4571</v>
      </c>
      <c r="D7440" s="6" t="s">
        <v>108</v>
      </c>
      <c r="E7440" s="487">
        <v>52.57</v>
      </c>
      <c r="F7440" s="487">
        <v>52.57</v>
      </c>
      <c r="G7440" s="487">
        <v>0</v>
      </c>
      <c r="H7440" s="487">
        <v>0</v>
      </c>
      <c r="I7440" s="487">
        <v>0</v>
      </c>
      <c r="J7440" s="487">
        <v>0</v>
      </c>
    </row>
    <row r="7441" spans="1:10" x14ac:dyDescent="0.25">
      <c r="A7441" s="487">
        <v>101345</v>
      </c>
      <c r="B7441" s="6" t="s">
        <v>4778</v>
      </c>
      <c r="C7441" s="6" t="s">
        <v>4571</v>
      </c>
      <c r="D7441" s="6" t="s">
        <v>108</v>
      </c>
      <c r="E7441" s="487">
        <v>60.28</v>
      </c>
      <c r="F7441" s="487">
        <v>60.28</v>
      </c>
      <c r="G7441" s="487">
        <v>0</v>
      </c>
      <c r="H7441" s="487">
        <v>0</v>
      </c>
      <c r="I7441" s="487">
        <v>0</v>
      </c>
      <c r="J7441" s="487">
        <v>0</v>
      </c>
    </row>
    <row r="7442" spans="1:10" x14ac:dyDescent="0.25">
      <c r="A7442" s="487">
        <v>101346</v>
      </c>
      <c r="B7442" s="6" t="s">
        <v>4779</v>
      </c>
      <c r="C7442" s="6" t="s">
        <v>4571</v>
      </c>
      <c r="D7442" s="6" t="s">
        <v>108</v>
      </c>
      <c r="E7442" s="487">
        <v>44.62</v>
      </c>
      <c r="F7442" s="487">
        <v>44.62</v>
      </c>
      <c r="G7442" s="487">
        <v>0</v>
      </c>
      <c r="H7442" s="487">
        <v>0</v>
      </c>
      <c r="I7442" s="487">
        <v>0</v>
      </c>
      <c r="J7442" s="487">
        <v>0</v>
      </c>
    </row>
    <row r="7443" spans="1:10" x14ac:dyDescent="0.25">
      <c r="A7443" s="487">
        <v>101347</v>
      </c>
      <c r="B7443" s="6" t="s">
        <v>4780</v>
      </c>
      <c r="C7443" s="6" t="s">
        <v>4571</v>
      </c>
      <c r="D7443" s="6" t="s">
        <v>108</v>
      </c>
      <c r="E7443" s="487">
        <v>41.9</v>
      </c>
      <c r="F7443" s="487">
        <v>41.9</v>
      </c>
      <c r="G7443" s="487">
        <v>0</v>
      </c>
      <c r="H7443" s="487">
        <v>0</v>
      </c>
      <c r="I7443" s="487">
        <v>0</v>
      </c>
      <c r="J7443" s="487">
        <v>0</v>
      </c>
    </row>
    <row r="7444" spans="1:10" x14ac:dyDescent="0.25">
      <c r="A7444" s="487">
        <v>101348</v>
      </c>
      <c r="B7444" s="6" t="s">
        <v>4781</v>
      </c>
      <c r="C7444" s="6" t="s">
        <v>4571</v>
      </c>
      <c r="D7444" s="6" t="s">
        <v>108</v>
      </c>
      <c r="E7444" s="487">
        <v>28.56</v>
      </c>
      <c r="F7444" s="487">
        <v>28.56</v>
      </c>
      <c r="G7444" s="487">
        <v>0</v>
      </c>
      <c r="H7444" s="487">
        <v>0</v>
      </c>
      <c r="I7444" s="487">
        <v>0</v>
      </c>
      <c r="J7444" s="487">
        <v>0</v>
      </c>
    </row>
    <row r="7445" spans="1:10" x14ac:dyDescent="0.25">
      <c r="A7445" s="487">
        <v>101349</v>
      </c>
      <c r="B7445" s="6" t="s">
        <v>4782</v>
      </c>
      <c r="C7445" s="6" t="s">
        <v>4571</v>
      </c>
      <c r="D7445" s="6" t="s">
        <v>108</v>
      </c>
      <c r="E7445" s="487">
        <v>33.369999999999997</v>
      </c>
      <c r="F7445" s="487">
        <v>33.369999999999997</v>
      </c>
      <c r="G7445" s="487">
        <v>0</v>
      </c>
      <c r="H7445" s="487">
        <v>0</v>
      </c>
      <c r="I7445" s="487">
        <v>0</v>
      </c>
      <c r="J7445" s="487">
        <v>0</v>
      </c>
    </row>
    <row r="7446" spans="1:10" x14ac:dyDescent="0.25">
      <c r="A7446" s="487">
        <v>101350</v>
      </c>
      <c r="B7446" s="6" t="s">
        <v>4783</v>
      </c>
      <c r="C7446" s="6" t="s">
        <v>4571</v>
      </c>
      <c r="D7446" s="6" t="s">
        <v>108</v>
      </c>
      <c r="E7446" s="487">
        <v>40.94</v>
      </c>
      <c r="F7446" s="487">
        <v>40.94</v>
      </c>
      <c r="G7446" s="487">
        <v>0</v>
      </c>
      <c r="H7446" s="487">
        <v>0</v>
      </c>
      <c r="I7446" s="487">
        <v>0</v>
      </c>
      <c r="J7446" s="487">
        <v>0</v>
      </c>
    </row>
    <row r="7447" spans="1:10" x14ac:dyDescent="0.25">
      <c r="A7447" s="487">
        <v>101351</v>
      </c>
      <c r="B7447" s="6" t="s">
        <v>4784</v>
      </c>
      <c r="C7447" s="6" t="s">
        <v>4571</v>
      </c>
      <c r="D7447" s="6" t="s">
        <v>108</v>
      </c>
      <c r="E7447" s="487">
        <v>32.54</v>
      </c>
      <c r="F7447" s="487">
        <v>32.54</v>
      </c>
      <c r="G7447" s="487">
        <v>0</v>
      </c>
      <c r="H7447" s="487">
        <v>0</v>
      </c>
      <c r="I7447" s="487">
        <v>0</v>
      </c>
      <c r="J7447" s="487">
        <v>0</v>
      </c>
    </row>
    <row r="7448" spans="1:10" x14ac:dyDescent="0.25">
      <c r="A7448" s="487">
        <v>101352</v>
      </c>
      <c r="B7448" s="6" t="s">
        <v>4785</v>
      </c>
      <c r="C7448" s="6" t="s">
        <v>4571</v>
      </c>
      <c r="D7448" s="6" t="s">
        <v>108</v>
      </c>
      <c r="E7448" s="487">
        <v>34.450000000000003</v>
      </c>
      <c r="F7448" s="487">
        <v>34.450000000000003</v>
      </c>
      <c r="G7448" s="487">
        <v>0</v>
      </c>
      <c r="H7448" s="487">
        <v>0</v>
      </c>
      <c r="I7448" s="487">
        <v>0</v>
      </c>
      <c r="J7448" s="487">
        <v>0</v>
      </c>
    </row>
    <row r="7449" spans="1:10" x14ac:dyDescent="0.25">
      <c r="A7449" s="487">
        <v>101353</v>
      </c>
      <c r="B7449" s="6" t="s">
        <v>4786</v>
      </c>
      <c r="C7449" s="6" t="s">
        <v>4571</v>
      </c>
      <c r="D7449" s="6" t="s">
        <v>108</v>
      </c>
      <c r="E7449" s="487">
        <v>25.63</v>
      </c>
      <c r="F7449" s="487">
        <v>25.63</v>
      </c>
      <c r="G7449" s="487">
        <v>0</v>
      </c>
      <c r="H7449" s="487">
        <v>0</v>
      </c>
      <c r="I7449" s="487">
        <v>0</v>
      </c>
      <c r="J7449" s="487">
        <v>0</v>
      </c>
    </row>
    <row r="7450" spans="1:10" x14ac:dyDescent="0.25">
      <c r="A7450" s="487">
        <v>101354</v>
      </c>
      <c r="B7450" s="6" t="s">
        <v>4787</v>
      </c>
      <c r="C7450" s="6" t="s">
        <v>4571</v>
      </c>
      <c r="D7450" s="6" t="s">
        <v>108</v>
      </c>
      <c r="E7450" s="487">
        <v>51.95</v>
      </c>
      <c r="F7450" s="487">
        <v>51.95</v>
      </c>
      <c r="G7450" s="487">
        <v>0</v>
      </c>
      <c r="H7450" s="487">
        <v>0</v>
      </c>
      <c r="I7450" s="487">
        <v>0</v>
      </c>
      <c r="J7450" s="487">
        <v>0</v>
      </c>
    </row>
    <row r="7451" spans="1:10" x14ac:dyDescent="0.25">
      <c r="A7451" s="487">
        <v>101355</v>
      </c>
      <c r="B7451" s="6" t="s">
        <v>4788</v>
      </c>
      <c r="C7451" s="6" t="s">
        <v>4571</v>
      </c>
      <c r="D7451" s="6" t="s">
        <v>108</v>
      </c>
      <c r="E7451" s="487">
        <v>29.58</v>
      </c>
      <c r="F7451" s="487">
        <v>29.58</v>
      </c>
      <c r="G7451" s="487">
        <v>0</v>
      </c>
      <c r="H7451" s="487">
        <v>0</v>
      </c>
      <c r="I7451" s="487">
        <v>0</v>
      </c>
      <c r="J7451" s="487">
        <v>0</v>
      </c>
    </row>
    <row r="7452" spans="1:10" x14ac:dyDescent="0.25">
      <c r="A7452" s="487">
        <v>101356</v>
      </c>
      <c r="B7452" s="6" t="s">
        <v>4789</v>
      </c>
      <c r="C7452" s="6" t="s">
        <v>4571</v>
      </c>
      <c r="D7452" s="6" t="s">
        <v>108</v>
      </c>
      <c r="E7452" s="487">
        <v>42.4</v>
      </c>
      <c r="F7452" s="487">
        <v>42.4</v>
      </c>
      <c r="G7452" s="487">
        <v>0</v>
      </c>
      <c r="H7452" s="487">
        <v>0</v>
      </c>
      <c r="I7452" s="487">
        <v>0</v>
      </c>
      <c r="J7452" s="487">
        <v>0</v>
      </c>
    </row>
    <row r="7453" spans="1:10" x14ac:dyDescent="0.25">
      <c r="A7453" s="487">
        <v>101357</v>
      </c>
      <c r="B7453" s="6" t="s">
        <v>4790</v>
      </c>
      <c r="C7453" s="6" t="s">
        <v>4571</v>
      </c>
      <c r="D7453" s="6" t="s">
        <v>108</v>
      </c>
      <c r="E7453" s="487">
        <v>60.91</v>
      </c>
      <c r="F7453" s="487">
        <v>60.91</v>
      </c>
      <c r="G7453" s="487">
        <v>0</v>
      </c>
      <c r="H7453" s="487">
        <v>0</v>
      </c>
      <c r="I7453" s="487">
        <v>0</v>
      </c>
      <c r="J7453" s="487">
        <v>0</v>
      </c>
    </row>
    <row r="7454" spans="1:10" x14ac:dyDescent="0.25">
      <c r="A7454" s="487">
        <v>101358</v>
      </c>
      <c r="B7454" s="6" t="s">
        <v>4791</v>
      </c>
      <c r="C7454" s="6" t="s">
        <v>4571</v>
      </c>
      <c r="D7454" s="6" t="s">
        <v>108</v>
      </c>
      <c r="E7454" s="487">
        <v>42.4</v>
      </c>
      <c r="F7454" s="487">
        <v>42.4</v>
      </c>
      <c r="G7454" s="487">
        <v>0</v>
      </c>
      <c r="H7454" s="487">
        <v>0</v>
      </c>
      <c r="I7454" s="487">
        <v>0</v>
      </c>
      <c r="J7454" s="487">
        <v>0</v>
      </c>
    </row>
    <row r="7455" spans="1:10" x14ac:dyDescent="0.25">
      <c r="A7455" s="487">
        <v>101359</v>
      </c>
      <c r="B7455" s="6" t="s">
        <v>4792</v>
      </c>
      <c r="C7455" s="6" t="s">
        <v>4571</v>
      </c>
      <c r="D7455" s="6" t="s">
        <v>108</v>
      </c>
      <c r="E7455" s="487">
        <v>41.17</v>
      </c>
      <c r="F7455" s="487">
        <v>41.17</v>
      </c>
      <c r="G7455" s="487">
        <v>0</v>
      </c>
      <c r="H7455" s="487">
        <v>0</v>
      </c>
      <c r="I7455" s="487">
        <v>0</v>
      </c>
      <c r="J7455" s="487">
        <v>0</v>
      </c>
    </row>
    <row r="7456" spans="1:10" x14ac:dyDescent="0.25">
      <c r="A7456" s="487">
        <v>101360</v>
      </c>
      <c r="B7456" s="6" t="s">
        <v>4793</v>
      </c>
      <c r="C7456" s="6" t="s">
        <v>4571</v>
      </c>
      <c r="D7456" s="6" t="s">
        <v>108</v>
      </c>
      <c r="E7456" s="487">
        <v>42.4</v>
      </c>
      <c r="F7456" s="487">
        <v>42.4</v>
      </c>
      <c r="G7456" s="487">
        <v>0</v>
      </c>
      <c r="H7456" s="487">
        <v>0</v>
      </c>
      <c r="I7456" s="487">
        <v>0</v>
      </c>
      <c r="J7456" s="487">
        <v>0</v>
      </c>
    </row>
    <row r="7457" spans="1:10" x14ac:dyDescent="0.25">
      <c r="A7457" s="487">
        <v>101361</v>
      </c>
      <c r="B7457" s="6" t="s">
        <v>4794</v>
      </c>
      <c r="C7457" s="6" t="s">
        <v>4571</v>
      </c>
      <c r="D7457" s="6" t="s">
        <v>108</v>
      </c>
      <c r="E7457" s="487">
        <v>68.72</v>
      </c>
      <c r="F7457" s="487">
        <v>68.72</v>
      </c>
      <c r="G7457" s="487">
        <v>0</v>
      </c>
      <c r="H7457" s="487">
        <v>0</v>
      </c>
      <c r="I7457" s="487">
        <v>0</v>
      </c>
      <c r="J7457" s="487">
        <v>0</v>
      </c>
    </row>
    <row r="7458" spans="1:10" x14ac:dyDescent="0.25">
      <c r="A7458" s="487">
        <v>101362</v>
      </c>
      <c r="B7458" s="6" t="s">
        <v>4795</v>
      </c>
      <c r="C7458" s="6" t="s">
        <v>4571</v>
      </c>
      <c r="D7458" s="6" t="s">
        <v>108</v>
      </c>
      <c r="E7458" s="487">
        <v>14.26</v>
      </c>
      <c r="F7458" s="487">
        <v>14.26</v>
      </c>
      <c r="G7458" s="487">
        <v>0</v>
      </c>
      <c r="H7458" s="487">
        <v>0</v>
      </c>
      <c r="I7458" s="487">
        <v>0</v>
      </c>
      <c r="J7458" s="487">
        <v>0</v>
      </c>
    </row>
    <row r="7459" spans="1:10" x14ac:dyDescent="0.25">
      <c r="A7459" s="487">
        <v>101363</v>
      </c>
      <c r="B7459" s="6" t="s">
        <v>4796</v>
      </c>
      <c r="C7459" s="6" t="s">
        <v>4571</v>
      </c>
      <c r="D7459" s="6" t="s">
        <v>108</v>
      </c>
      <c r="E7459" s="487">
        <v>33.119999999999997</v>
      </c>
      <c r="F7459" s="487">
        <v>33.119999999999997</v>
      </c>
      <c r="G7459" s="487">
        <v>0</v>
      </c>
      <c r="H7459" s="487">
        <v>0</v>
      </c>
      <c r="I7459" s="487">
        <v>0</v>
      </c>
      <c r="J7459" s="487">
        <v>0</v>
      </c>
    </row>
    <row r="7460" spans="1:10" x14ac:dyDescent="0.25">
      <c r="A7460" s="487">
        <v>101364</v>
      </c>
      <c r="B7460" s="6" t="s">
        <v>4797</v>
      </c>
      <c r="C7460" s="6" t="s">
        <v>4571</v>
      </c>
      <c r="D7460" s="6" t="s">
        <v>108</v>
      </c>
      <c r="E7460" s="487">
        <v>47.88</v>
      </c>
      <c r="F7460" s="487">
        <v>47.88</v>
      </c>
      <c r="G7460" s="487">
        <v>0</v>
      </c>
      <c r="H7460" s="487">
        <v>0</v>
      </c>
      <c r="I7460" s="487">
        <v>0</v>
      </c>
      <c r="J7460" s="487">
        <v>0</v>
      </c>
    </row>
    <row r="7461" spans="1:10" x14ac:dyDescent="0.25">
      <c r="A7461" s="487">
        <v>101365</v>
      </c>
      <c r="B7461" s="6" t="s">
        <v>4798</v>
      </c>
      <c r="C7461" s="6" t="s">
        <v>4571</v>
      </c>
      <c r="D7461" s="6" t="s">
        <v>108</v>
      </c>
      <c r="E7461" s="487">
        <v>43.71</v>
      </c>
      <c r="F7461" s="487">
        <v>43.71</v>
      </c>
      <c r="G7461" s="487">
        <v>0</v>
      </c>
      <c r="H7461" s="487">
        <v>0</v>
      </c>
      <c r="I7461" s="487">
        <v>0</v>
      </c>
      <c r="J7461" s="487">
        <v>0</v>
      </c>
    </row>
    <row r="7462" spans="1:10" x14ac:dyDescent="0.25">
      <c r="A7462" s="487">
        <v>101366</v>
      </c>
      <c r="B7462" s="6" t="s">
        <v>4799</v>
      </c>
      <c r="C7462" s="6" t="s">
        <v>4571</v>
      </c>
      <c r="D7462" s="6" t="s">
        <v>108</v>
      </c>
      <c r="E7462" s="487">
        <v>48.36</v>
      </c>
      <c r="F7462" s="487">
        <v>48.36</v>
      </c>
      <c r="G7462" s="487">
        <v>0</v>
      </c>
      <c r="H7462" s="487">
        <v>0</v>
      </c>
      <c r="I7462" s="487">
        <v>0</v>
      </c>
      <c r="J7462" s="487">
        <v>0</v>
      </c>
    </row>
    <row r="7463" spans="1:10" x14ac:dyDescent="0.25">
      <c r="A7463" s="487">
        <v>101367</v>
      </c>
      <c r="B7463" s="6" t="s">
        <v>4800</v>
      </c>
      <c r="C7463" s="6" t="s">
        <v>4571</v>
      </c>
      <c r="D7463" s="6" t="s">
        <v>108</v>
      </c>
      <c r="E7463" s="487">
        <v>33.119999999999997</v>
      </c>
      <c r="F7463" s="487">
        <v>33.119999999999997</v>
      </c>
      <c r="G7463" s="487">
        <v>0</v>
      </c>
      <c r="H7463" s="487">
        <v>0</v>
      </c>
      <c r="I7463" s="487">
        <v>0</v>
      </c>
      <c r="J7463" s="487">
        <v>0</v>
      </c>
    </row>
    <row r="7464" spans="1:10" x14ac:dyDescent="0.25">
      <c r="A7464" s="487">
        <v>101368</v>
      </c>
      <c r="B7464" s="6" t="s">
        <v>4801</v>
      </c>
      <c r="C7464" s="6" t="s">
        <v>4571</v>
      </c>
      <c r="D7464" s="6" t="s">
        <v>108</v>
      </c>
      <c r="E7464" s="487">
        <v>37.76</v>
      </c>
      <c r="F7464" s="487">
        <v>37.76</v>
      </c>
      <c r="G7464" s="487">
        <v>0</v>
      </c>
      <c r="H7464" s="487">
        <v>0</v>
      </c>
      <c r="I7464" s="487">
        <v>0</v>
      </c>
      <c r="J7464" s="487">
        <v>0</v>
      </c>
    </row>
    <row r="7465" spans="1:10" x14ac:dyDescent="0.25">
      <c r="A7465" s="487">
        <v>101369</v>
      </c>
      <c r="B7465" s="6" t="s">
        <v>4802</v>
      </c>
      <c r="C7465" s="6" t="s">
        <v>4571</v>
      </c>
      <c r="D7465" s="6" t="s">
        <v>108</v>
      </c>
      <c r="E7465" s="487">
        <v>50.02</v>
      </c>
      <c r="F7465" s="487">
        <v>50.02</v>
      </c>
      <c r="G7465" s="487">
        <v>0</v>
      </c>
      <c r="H7465" s="487">
        <v>0</v>
      </c>
      <c r="I7465" s="487">
        <v>0</v>
      </c>
      <c r="J7465" s="487">
        <v>0</v>
      </c>
    </row>
    <row r="7466" spans="1:10" x14ac:dyDescent="0.25">
      <c r="A7466" s="487">
        <v>101370</v>
      </c>
      <c r="B7466" s="6" t="s">
        <v>4803</v>
      </c>
      <c r="C7466" s="6" t="s">
        <v>4571</v>
      </c>
      <c r="D7466" s="6" t="s">
        <v>108</v>
      </c>
      <c r="E7466" s="487">
        <v>32.729999999999997</v>
      </c>
      <c r="F7466" s="487">
        <v>32.729999999999997</v>
      </c>
      <c r="G7466" s="487">
        <v>0</v>
      </c>
      <c r="H7466" s="487">
        <v>0</v>
      </c>
      <c r="I7466" s="487">
        <v>0</v>
      </c>
      <c r="J7466" s="487">
        <v>0</v>
      </c>
    </row>
    <row r="7467" spans="1:10" x14ac:dyDescent="0.25">
      <c r="A7467" s="487">
        <v>101371</v>
      </c>
      <c r="B7467" s="6" t="s">
        <v>4804</v>
      </c>
      <c r="C7467" s="6" t="s">
        <v>4571</v>
      </c>
      <c r="D7467" s="6" t="s">
        <v>108</v>
      </c>
      <c r="E7467" s="487">
        <v>37.229999999999997</v>
      </c>
      <c r="F7467" s="487">
        <v>37.229999999999997</v>
      </c>
      <c r="G7467" s="487">
        <v>0</v>
      </c>
      <c r="H7467" s="487">
        <v>0</v>
      </c>
      <c r="I7467" s="487">
        <v>0</v>
      </c>
      <c r="J7467" s="487">
        <v>0</v>
      </c>
    </row>
    <row r="7468" spans="1:10" x14ac:dyDescent="0.25">
      <c r="A7468" s="487">
        <v>101372</v>
      </c>
      <c r="B7468" s="6" t="s">
        <v>4805</v>
      </c>
      <c r="C7468" s="6" t="s">
        <v>4571</v>
      </c>
      <c r="D7468" s="6" t="s">
        <v>108</v>
      </c>
      <c r="E7468" s="487">
        <v>11.49</v>
      </c>
      <c r="F7468" s="487">
        <v>11.49</v>
      </c>
      <c r="G7468" s="487">
        <v>0</v>
      </c>
      <c r="H7468" s="487">
        <v>0</v>
      </c>
      <c r="I7468" s="487">
        <v>0</v>
      </c>
      <c r="J7468" s="487">
        <v>0</v>
      </c>
    </row>
    <row r="7469" spans="1:10" x14ac:dyDescent="0.25">
      <c r="A7469" s="487">
        <v>101373</v>
      </c>
      <c r="B7469" s="6" t="s">
        <v>4806</v>
      </c>
      <c r="C7469" s="6" t="s">
        <v>41</v>
      </c>
      <c r="D7469" s="6" t="s">
        <v>108</v>
      </c>
      <c r="E7469" s="487">
        <v>174.2</v>
      </c>
      <c r="F7469" s="487">
        <v>172.27</v>
      </c>
      <c r="G7469" s="487">
        <v>1.93</v>
      </c>
      <c r="H7469" s="487">
        <v>0</v>
      </c>
      <c r="I7469" s="487">
        <v>0</v>
      </c>
      <c r="J7469" s="487">
        <v>0</v>
      </c>
    </row>
    <row r="7470" spans="1:10" x14ac:dyDescent="0.25">
      <c r="A7470" s="487">
        <v>101374</v>
      </c>
      <c r="B7470" s="6" t="s">
        <v>66</v>
      </c>
      <c r="C7470" s="6" t="s">
        <v>4571</v>
      </c>
      <c r="D7470" s="6" t="s">
        <v>108</v>
      </c>
      <c r="E7470" s="488">
        <v>3928.72</v>
      </c>
      <c r="F7470" s="488">
        <v>2886.72</v>
      </c>
      <c r="G7470" s="488">
        <v>1042</v>
      </c>
      <c r="H7470" s="487">
        <v>0</v>
      </c>
      <c r="I7470" s="487">
        <v>0</v>
      </c>
      <c r="J7470" s="487">
        <v>0</v>
      </c>
    </row>
    <row r="7471" spans="1:10" x14ac:dyDescent="0.25">
      <c r="A7471" s="487">
        <v>101375</v>
      </c>
      <c r="B7471" s="6" t="s">
        <v>4807</v>
      </c>
      <c r="C7471" s="6" t="s">
        <v>4571</v>
      </c>
      <c r="D7471" s="6" t="s">
        <v>108</v>
      </c>
      <c r="E7471" s="488">
        <v>4433.1499999999996</v>
      </c>
      <c r="F7471" s="488">
        <v>3394.59</v>
      </c>
      <c r="G7471" s="488">
        <v>1038.56</v>
      </c>
      <c r="H7471" s="487">
        <v>0</v>
      </c>
      <c r="I7471" s="487">
        <v>0</v>
      </c>
      <c r="J7471" s="487">
        <v>0</v>
      </c>
    </row>
    <row r="7472" spans="1:10" x14ac:dyDescent="0.25">
      <c r="A7472" s="487">
        <v>101376</v>
      </c>
      <c r="B7472" s="6" t="s">
        <v>4808</v>
      </c>
      <c r="C7472" s="6" t="s">
        <v>4571</v>
      </c>
      <c r="D7472" s="6" t="s">
        <v>108</v>
      </c>
      <c r="E7472" s="488">
        <v>3984.27</v>
      </c>
      <c r="F7472" s="488">
        <v>3167.36</v>
      </c>
      <c r="G7472" s="487">
        <v>816.91</v>
      </c>
      <c r="H7472" s="487">
        <v>0</v>
      </c>
      <c r="I7472" s="487">
        <v>0</v>
      </c>
      <c r="J7472" s="487">
        <v>0</v>
      </c>
    </row>
    <row r="7473" spans="1:10" x14ac:dyDescent="0.25">
      <c r="A7473" s="487">
        <v>101377</v>
      </c>
      <c r="B7473" s="6" t="s">
        <v>4495</v>
      </c>
      <c r="C7473" s="6" t="s">
        <v>4571</v>
      </c>
      <c r="D7473" s="6" t="s">
        <v>108</v>
      </c>
      <c r="E7473" s="488">
        <v>4150.5200000000004</v>
      </c>
      <c r="F7473" s="488">
        <v>3108.52</v>
      </c>
      <c r="G7473" s="488">
        <v>1042</v>
      </c>
      <c r="H7473" s="487">
        <v>0</v>
      </c>
      <c r="I7473" s="487">
        <v>0</v>
      </c>
      <c r="J7473" s="487">
        <v>0</v>
      </c>
    </row>
    <row r="7474" spans="1:10" x14ac:dyDescent="0.25">
      <c r="A7474" s="487">
        <v>101378</v>
      </c>
      <c r="B7474" s="6" t="s">
        <v>4702</v>
      </c>
      <c r="C7474" s="6" t="s">
        <v>4571</v>
      </c>
      <c r="D7474" s="6" t="s">
        <v>108</v>
      </c>
      <c r="E7474" s="488">
        <v>4412.46</v>
      </c>
      <c r="F7474" s="488">
        <v>3117.96</v>
      </c>
      <c r="G7474" s="488">
        <v>1294.5</v>
      </c>
      <c r="H7474" s="487">
        <v>0</v>
      </c>
      <c r="I7474" s="487">
        <v>0</v>
      </c>
      <c r="J7474" s="487">
        <v>0</v>
      </c>
    </row>
    <row r="7475" spans="1:10" x14ac:dyDescent="0.25">
      <c r="A7475" s="487">
        <v>101379</v>
      </c>
      <c r="B7475" s="6" t="s">
        <v>4809</v>
      </c>
      <c r="C7475" s="6" t="s">
        <v>4571</v>
      </c>
      <c r="D7475" s="6" t="s">
        <v>108</v>
      </c>
      <c r="E7475" s="488">
        <v>4150.5200000000004</v>
      </c>
      <c r="F7475" s="488">
        <v>3108.52</v>
      </c>
      <c r="G7475" s="488">
        <v>1042</v>
      </c>
      <c r="H7475" s="487">
        <v>0</v>
      </c>
      <c r="I7475" s="487">
        <v>0</v>
      </c>
      <c r="J7475" s="487">
        <v>0</v>
      </c>
    </row>
    <row r="7476" spans="1:10" x14ac:dyDescent="0.25">
      <c r="A7476" s="487">
        <v>101380</v>
      </c>
      <c r="B7476" s="6" t="s">
        <v>4497</v>
      </c>
      <c r="C7476" s="6" t="s">
        <v>4571</v>
      </c>
      <c r="D7476" s="6" t="s">
        <v>108</v>
      </c>
      <c r="E7476" s="488">
        <v>4118.2700000000004</v>
      </c>
      <c r="F7476" s="488">
        <v>3109.76</v>
      </c>
      <c r="G7476" s="488">
        <v>1008.51</v>
      </c>
      <c r="H7476" s="487">
        <v>0</v>
      </c>
      <c r="I7476" s="487">
        <v>0</v>
      </c>
      <c r="J7476" s="487">
        <v>0</v>
      </c>
    </row>
    <row r="7477" spans="1:10" x14ac:dyDescent="0.25">
      <c r="A7477" s="487">
        <v>101381</v>
      </c>
      <c r="B7477" s="6" t="s">
        <v>59</v>
      </c>
      <c r="C7477" s="6" t="s">
        <v>4571</v>
      </c>
      <c r="D7477" s="6" t="s">
        <v>108</v>
      </c>
      <c r="E7477" s="488">
        <v>4711.57</v>
      </c>
      <c r="F7477" s="488">
        <v>3669.57</v>
      </c>
      <c r="G7477" s="488">
        <v>1042</v>
      </c>
      <c r="H7477" s="487">
        <v>0</v>
      </c>
      <c r="I7477" s="487">
        <v>0</v>
      </c>
      <c r="J7477" s="487">
        <v>0</v>
      </c>
    </row>
    <row r="7478" spans="1:10" x14ac:dyDescent="0.25">
      <c r="A7478" s="487">
        <v>101382</v>
      </c>
      <c r="B7478" s="6" t="s">
        <v>4810</v>
      </c>
      <c r="C7478" s="6" t="s">
        <v>4571</v>
      </c>
      <c r="D7478" s="6" t="s">
        <v>108</v>
      </c>
      <c r="E7478" s="488">
        <v>5635.56</v>
      </c>
      <c r="F7478" s="488">
        <v>4818.6499999999996</v>
      </c>
      <c r="G7478" s="487">
        <v>816.91</v>
      </c>
      <c r="H7478" s="487">
        <v>0</v>
      </c>
      <c r="I7478" s="487">
        <v>0</v>
      </c>
      <c r="J7478" s="487">
        <v>0</v>
      </c>
    </row>
    <row r="7479" spans="1:10" x14ac:dyDescent="0.25">
      <c r="A7479" s="487">
        <v>101383</v>
      </c>
      <c r="B7479" s="6" t="s">
        <v>4704</v>
      </c>
      <c r="C7479" s="6" t="s">
        <v>4571</v>
      </c>
      <c r="D7479" s="6" t="s">
        <v>108</v>
      </c>
      <c r="E7479" s="488">
        <v>3936.01</v>
      </c>
      <c r="F7479" s="488">
        <v>2894.01</v>
      </c>
      <c r="G7479" s="488">
        <v>1042</v>
      </c>
      <c r="H7479" s="487">
        <v>0</v>
      </c>
      <c r="I7479" s="487">
        <v>0</v>
      </c>
      <c r="J7479" s="487">
        <v>0</v>
      </c>
    </row>
    <row r="7480" spans="1:10" x14ac:dyDescent="0.25">
      <c r="A7480" s="487">
        <v>101384</v>
      </c>
      <c r="B7480" s="6" t="s">
        <v>39</v>
      </c>
      <c r="C7480" s="6" t="s">
        <v>4571</v>
      </c>
      <c r="D7480" s="6" t="s">
        <v>108</v>
      </c>
      <c r="E7480" s="488">
        <v>4398.24</v>
      </c>
      <c r="F7480" s="488">
        <v>3485.59</v>
      </c>
      <c r="G7480" s="487">
        <v>912.65</v>
      </c>
      <c r="H7480" s="487">
        <v>0</v>
      </c>
      <c r="I7480" s="487">
        <v>0</v>
      </c>
      <c r="J7480" s="487">
        <v>0</v>
      </c>
    </row>
    <row r="7481" spans="1:10" x14ac:dyDescent="0.25">
      <c r="A7481" s="487">
        <v>101385</v>
      </c>
      <c r="B7481" s="6" t="s">
        <v>4811</v>
      </c>
      <c r="C7481" s="6" t="s">
        <v>4571</v>
      </c>
      <c r="D7481" s="6" t="s">
        <v>108</v>
      </c>
      <c r="E7481" s="488">
        <v>5204.83</v>
      </c>
      <c r="F7481" s="488">
        <v>4825.09</v>
      </c>
      <c r="G7481" s="487">
        <v>379.74</v>
      </c>
      <c r="H7481" s="487">
        <v>0</v>
      </c>
      <c r="I7481" s="487">
        <v>0</v>
      </c>
      <c r="J7481" s="487">
        <v>0</v>
      </c>
    </row>
    <row r="7482" spans="1:10" x14ac:dyDescent="0.25">
      <c r="A7482" s="487">
        <v>101386</v>
      </c>
      <c r="B7482" s="6" t="s">
        <v>4500</v>
      </c>
      <c r="C7482" s="6" t="s">
        <v>4571</v>
      </c>
      <c r="D7482" s="6" t="s">
        <v>108</v>
      </c>
      <c r="E7482" s="488">
        <v>4396.6000000000004</v>
      </c>
      <c r="F7482" s="488">
        <v>3579.69</v>
      </c>
      <c r="G7482" s="487">
        <v>816.91</v>
      </c>
      <c r="H7482" s="487">
        <v>0</v>
      </c>
      <c r="I7482" s="487">
        <v>0</v>
      </c>
      <c r="J7482" s="487">
        <v>0</v>
      </c>
    </row>
    <row r="7483" spans="1:10" x14ac:dyDescent="0.25">
      <c r="A7483" s="487">
        <v>101387</v>
      </c>
      <c r="B7483" s="6" t="s">
        <v>15</v>
      </c>
      <c r="C7483" s="6" t="s">
        <v>4571</v>
      </c>
      <c r="D7483" s="6" t="s">
        <v>108</v>
      </c>
      <c r="E7483" s="488">
        <v>3936.01</v>
      </c>
      <c r="F7483" s="488">
        <v>2894.01</v>
      </c>
      <c r="G7483" s="488">
        <v>1042</v>
      </c>
      <c r="H7483" s="487">
        <v>0</v>
      </c>
      <c r="I7483" s="487">
        <v>0</v>
      </c>
      <c r="J7483" s="487">
        <v>0</v>
      </c>
    </row>
    <row r="7484" spans="1:10" x14ac:dyDescent="0.25">
      <c r="A7484" s="487">
        <v>101388</v>
      </c>
      <c r="B7484" s="6" t="s">
        <v>4501</v>
      </c>
      <c r="C7484" s="6" t="s">
        <v>4571</v>
      </c>
      <c r="D7484" s="6" t="s">
        <v>108</v>
      </c>
      <c r="E7484" s="488">
        <v>3893.63</v>
      </c>
      <c r="F7484" s="488">
        <v>2885.12</v>
      </c>
      <c r="G7484" s="488">
        <v>1008.51</v>
      </c>
      <c r="H7484" s="487">
        <v>0</v>
      </c>
      <c r="I7484" s="487">
        <v>0</v>
      </c>
      <c r="J7484" s="487">
        <v>0</v>
      </c>
    </row>
    <row r="7485" spans="1:10" x14ac:dyDescent="0.25">
      <c r="A7485" s="487">
        <v>101389</v>
      </c>
      <c r="B7485" s="6" t="s">
        <v>4502</v>
      </c>
      <c r="C7485" s="6" t="s">
        <v>4571</v>
      </c>
      <c r="D7485" s="6" t="s">
        <v>108</v>
      </c>
      <c r="E7485" s="488">
        <v>3402.43</v>
      </c>
      <c r="F7485" s="488">
        <v>3032.1</v>
      </c>
      <c r="G7485" s="487">
        <v>370.33</v>
      </c>
      <c r="H7485" s="487">
        <v>0</v>
      </c>
      <c r="I7485" s="487">
        <v>0</v>
      </c>
      <c r="J7485" s="487">
        <v>0</v>
      </c>
    </row>
    <row r="7486" spans="1:10" x14ac:dyDescent="0.25">
      <c r="A7486" s="487">
        <v>101390</v>
      </c>
      <c r="B7486" s="6" t="s">
        <v>4812</v>
      </c>
      <c r="C7486" s="6" t="s">
        <v>4571</v>
      </c>
      <c r="D7486" s="6" t="s">
        <v>108</v>
      </c>
      <c r="E7486" s="488">
        <v>5527.92</v>
      </c>
      <c r="F7486" s="488">
        <v>5163.4799999999996</v>
      </c>
      <c r="G7486" s="487">
        <v>364.44</v>
      </c>
      <c r="H7486" s="487">
        <v>0</v>
      </c>
      <c r="I7486" s="487">
        <v>0</v>
      </c>
      <c r="J7486" s="487">
        <v>0</v>
      </c>
    </row>
    <row r="7487" spans="1:10" x14ac:dyDescent="0.25">
      <c r="A7487" s="487">
        <v>101391</v>
      </c>
      <c r="B7487" s="6" t="s">
        <v>4813</v>
      </c>
      <c r="C7487" s="6" t="s">
        <v>4571</v>
      </c>
      <c r="D7487" s="6" t="s">
        <v>108</v>
      </c>
      <c r="E7487" s="488">
        <v>4720.8500000000004</v>
      </c>
      <c r="F7487" s="488">
        <v>3678.85</v>
      </c>
      <c r="G7487" s="488">
        <v>1042</v>
      </c>
      <c r="H7487" s="487">
        <v>0</v>
      </c>
      <c r="I7487" s="487">
        <v>0</v>
      </c>
      <c r="J7487" s="487">
        <v>0</v>
      </c>
    </row>
    <row r="7488" spans="1:10" x14ac:dyDescent="0.25">
      <c r="A7488" s="487">
        <v>101392</v>
      </c>
      <c r="B7488" s="6" t="s">
        <v>4814</v>
      </c>
      <c r="C7488" s="6" t="s">
        <v>4571</v>
      </c>
      <c r="D7488" s="6" t="s">
        <v>108</v>
      </c>
      <c r="E7488" s="488">
        <v>5449.48</v>
      </c>
      <c r="F7488" s="488">
        <v>4632.57</v>
      </c>
      <c r="G7488" s="487">
        <v>816.91</v>
      </c>
      <c r="H7488" s="487">
        <v>0</v>
      </c>
      <c r="I7488" s="487">
        <v>0</v>
      </c>
      <c r="J7488" s="487">
        <v>0</v>
      </c>
    </row>
    <row r="7489" spans="1:10" x14ac:dyDescent="0.25">
      <c r="A7489" s="487">
        <v>101394</v>
      </c>
      <c r="B7489" s="6" t="s">
        <v>4507</v>
      </c>
      <c r="C7489" s="6" t="s">
        <v>4571</v>
      </c>
      <c r="D7489" s="6" t="s">
        <v>108</v>
      </c>
      <c r="E7489" s="488">
        <v>4176.59</v>
      </c>
      <c r="F7489" s="488">
        <v>3134.59</v>
      </c>
      <c r="G7489" s="488">
        <v>1042</v>
      </c>
      <c r="H7489" s="487">
        <v>0</v>
      </c>
      <c r="I7489" s="487">
        <v>0</v>
      </c>
      <c r="J7489" s="487">
        <v>0</v>
      </c>
    </row>
    <row r="7490" spans="1:10" x14ac:dyDescent="0.25">
      <c r="A7490" s="487">
        <v>101395</v>
      </c>
      <c r="B7490" s="6" t="s">
        <v>4815</v>
      </c>
      <c r="C7490" s="6" t="s">
        <v>4571</v>
      </c>
      <c r="D7490" s="6" t="s">
        <v>108</v>
      </c>
      <c r="E7490" s="488">
        <v>4126.6899999999996</v>
      </c>
      <c r="F7490" s="488">
        <v>3117.96</v>
      </c>
      <c r="G7490" s="488">
        <v>1008.73</v>
      </c>
      <c r="H7490" s="487">
        <v>0</v>
      </c>
      <c r="I7490" s="487">
        <v>0</v>
      </c>
      <c r="J7490" s="487">
        <v>0</v>
      </c>
    </row>
    <row r="7491" spans="1:10" x14ac:dyDescent="0.25">
      <c r="A7491" s="487">
        <v>101396</v>
      </c>
      <c r="B7491" s="6" t="s">
        <v>4816</v>
      </c>
      <c r="C7491" s="6" t="s">
        <v>4571</v>
      </c>
      <c r="D7491" s="6" t="s">
        <v>108</v>
      </c>
      <c r="E7491" s="488">
        <v>4472.8999999999996</v>
      </c>
      <c r="F7491" s="488">
        <v>3464.17</v>
      </c>
      <c r="G7491" s="488">
        <v>1008.73</v>
      </c>
      <c r="H7491" s="487">
        <v>0</v>
      </c>
      <c r="I7491" s="487">
        <v>0</v>
      </c>
      <c r="J7491" s="487">
        <v>0</v>
      </c>
    </row>
    <row r="7492" spans="1:10" x14ac:dyDescent="0.25">
      <c r="A7492" s="487">
        <v>101397</v>
      </c>
      <c r="B7492" s="6" t="s">
        <v>46</v>
      </c>
      <c r="C7492" s="6" t="s">
        <v>4571</v>
      </c>
      <c r="D7492" s="6" t="s">
        <v>108</v>
      </c>
      <c r="E7492" s="488">
        <v>4678.3</v>
      </c>
      <c r="F7492" s="488">
        <v>3669.57</v>
      </c>
      <c r="G7492" s="488">
        <v>1008.73</v>
      </c>
      <c r="H7492" s="487">
        <v>0</v>
      </c>
      <c r="I7492" s="487">
        <v>0</v>
      </c>
      <c r="J7492" s="487">
        <v>0</v>
      </c>
    </row>
    <row r="7493" spans="1:10" x14ac:dyDescent="0.25">
      <c r="A7493" s="487">
        <v>101398</v>
      </c>
      <c r="B7493" s="6" t="s">
        <v>4817</v>
      </c>
      <c r="C7493" s="6" t="s">
        <v>4571</v>
      </c>
      <c r="D7493" s="6" t="s">
        <v>108</v>
      </c>
      <c r="E7493" s="488">
        <v>4222.8500000000004</v>
      </c>
      <c r="F7493" s="488">
        <v>3405.94</v>
      </c>
      <c r="G7493" s="487">
        <v>816.91</v>
      </c>
      <c r="H7493" s="487">
        <v>0</v>
      </c>
      <c r="I7493" s="487">
        <v>0</v>
      </c>
      <c r="J7493" s="487">
        <v>0</v>
      </c>
    </row>
    <row r="7494" spans="1:10" x14ac:dyDescent="0.25">
      <c r="A7494" s="487">
        <v>101399</v>
      </c>
      <c r="B7494" s="6" t="s">
        <v>12</v>
      </c>
      <c r="C7494" s="6" t="s">
        <v>4571</v>
      </c>
      <c r="D7494" s="6" t="s">
        <v>108</v>
      </c>
      <c r="E7494" s="488">
        <v>5043.8</v>
      </c>
      <c r="F7494" s="488">
        <v>4005.24</v>
      </c>
      <c r="G7494" s="488">
        <v>1038.56</v>
      </c>
      <c r="H7494" s="487">
        <v>0</v>
      </c>
      <c r="I7494" s="487">
        <v>0</v>
      </c>
      <c r="J7494" s="487">
        <v>0</v>
      </c>
    </row>
    <row r="7495" spans="1:10" x14ac:dyDescent="0.25">
      <c r="A7495" s="487">
        <v>101400</v>
      </c>
      <c r="B7495" s="6" t="s">
        <v>4818</v>
      </c>
      <c r="C7495" s="6" t="s">
        <v>4571</v>
      </c>
      <c r="D7495" s="6" t="s">
        <v>108</v>
      </c>
      <c r="E7495" s="488">
        <v>5043.8</v>
      </c>
      <c r="F7495" s="488">
        <v>4005.24</v>
      </c>
      <c r="G7495" s="488">
        <v>1038.56</v>
      </c>
      <c r="H7495" s="487">
        <v>0</v>
      </c>
      <c r="I7495" s="487">
        <v>0</v>
      </c>
      <c r="J7495" s="487">
        <v>0</v>
      </c>
    </row>
    <row r="7496" spans="1:10" x14ac:dyDescent="0.25">
      <c r="A7496" s="487">
        <v>101401</v>
      </c>
      <c r="B7496" s="6" t="s">
        <v>75</v>
      </c>
      <c r="C7496" s="6" t="s">
        <v>4571</v>
      </c>
      <c r="D7496" s="6" t="s">
        <v>108</v>
      </c>
      <c r="E7496" s="488">
        <v>6081.3</v>
      </c>
      <c r="F7496" s="488">
        <v>5042.74</v>
      </c>
      <c r="G7496" s="488">
        <v>1038.56</v>
      </c>
      <c r="H7496" s="487">
        <v>0</v>
      </c>
      <c r="I7496" s="487">
        <v>0</v>
      </c>
      <c r="J7496" s="487">
        <v>0</v>
      </c>
    </row>
    <row r="7497" spans="1:10" x14ac:dyDescent="0.25">
      <c r="A7497" s="487">
        <v>101402</v>
      </c>
      <c r="B7497" s="6" t="s">
        <v>38</v>
      </c>
      <c r="C7497" s="6" t="s">
        <v>4571</v>
      </c>
      <c r="D7497" s="6" t="s">
        <v>108</v>
      </c>
      <c r="E7497" s="488">
        <v>5025.26</v>
      </c>
      <c r="F7497" s="488">
        <v>4112.6099999999997</v>
      </c>
      <c r="G7497" s="487">
        <v>912.65</v>
      </c>
      <c r="H7497" s="487">
        <v>0</v>
      </c>
      <c r="I7497" s="487">
        <v>0</v>
      </c>
      <c r="J7497" s="487">
        <v>0</v>
      </c>
    </row>
    <row r="7498" spans="1:10" x14ac:dyDescent="0.25">
      <c r="A7498" s="487">
        <v>101403</v>
      </c>
      <c r="B7498" s="6" t="s">
        <v>4806</v>
      </c>
      <c r="C7498" s="6" t="s">
        <v>4571</v>
      </c>
      <c r="D7498" s="6" t="s">
        <v>108</v>
      </c>
      <c r="E7498" s="488">
        <v>30535.97</v>
      </c>
      <c r="F7498" s="488">
        <v>30171.53</v>
      </c>
      <c r="G7498" s="487">
        <v>364.44</v>
      </c>
      <c r="H7498" s="487">
        <v>0</v>
      </c>
      <c r="I7498" s="487">
        <v>0</v>
      </c>
      <c r="J7498" s="487">
        <v>0</v>
      </c>
    </row>
    <row r="7499" spans="1:10" x14ac:dyDescent="0.25">
      <c r="A7499" s="487">
        <v>101404</v>
      </c>
      <c r="B7499" s="6" t="s">
        <v>4569</v>
      </c>
      <c r="C7499" s="6" t="s">
        <v>4571</v>
      </c>
      <c r="D7499" s="6" t="s">
        <v>108</v>
      </c>
      <c r="E7499" s="488">
        <v>19041.12</v>
      </c>
      <c r="F7499" s="488">
        <v>18676.68</v>
      </c>
      <c r="G7499" s="487">
        <v>364.44</v>
      </c>
      <c r="H7499" s="487">
        <v>0</v>
      </c>
      <c r="I7499" s="487">
        <v>0</v>
      </c>
      <c r="J7499" s="487">
        <v>0</v>
      </c>
    </row>
    <row r="7500" spans="1:10" x14ac:dyDescent="0.25">
      <c r="A7500" s="487">
        <v>101405</v>
      </c>
      <c r="B7500" s="6" t="s">
        <v>27</v>
      </c>
      <c r="C7500" s="6" t="s">
        <v>4571</v>
      </c>
      <c r="D7500" s="6" t="s">
        <v>108</v>
      </c>
      <c r="E7500" s="488">
        <v>18438.400000000001</v>
      </c>
      <c r="F7500" s="488">
        <v>18073.96</v>
      </c>
      <c r="G7500" s="487">
        <v>364.44</v>
      </c>
      <c r="H7500" s="487">
        <v>0</v>
      </c>
      <c r="I7500" s="487">
        <v>0</v>
      </c>
      <c r="J7500" s="487">
        <v>0</v>
      </c>
    </row>
    <row r="7501" spans="1:10" x14ac:dyDescent="0.25">
      <c r="A7501" s="487">
        <v>101407</v>
      </c>
      <c r="B7501" s="6" t="s">
        <v>4510</v>
      </c>
      <c r="C7501" s="6" t="s">
        <v>4571</v>
      </c>
      <c r="D7501" s="6" t="s">
        <v>108</v>
      </c>
      <c r="E7501" s="488">
        <v>4711.57</v>
      </c>
      <c r="F7501" s="488">
        <v>3669.57</v>
      </c>
      <c r="G7501" s="488">
        <v>1042</v>
      </c>
      <c r="H7501" s="487">
        <v>0</v>
      </c>
      <c r="I7501" s="487">
        <v>0</v>
      </c>
      <c r="J7501" s="487">
        <v>0</v>
      </c>
    </row>
    <row r="7502" spans="1:10" x14ac:dyDescent="0.25">
      <c r="A7502" s="487">
        <v>101408</v>
      </c>
      <c r="B7502" s="6" t="s">
        <v>4511</v>
      </c>
      <c r="C7502" s="6" t="s">
        <v>4571</v>
      </c>
      <c r="D7502" s="6" t="s">
        <v>108</v>
      </c>
      <c r="E7502" s="488">
        <v>4993.2299999999996</v>
      </c>
      <c r="F7502" s="488">
        <v>3951.23</v>
      </c>
      <c r="G7502" s="488">
        <v>1042</v>
      </c>
      <c r="H7502" s="487">
        <v>0</v>
      </c>
      <c r="I7502" s="487">
        <v>0</v>
      </c>
      <c r="J7502" s="487">
        <v>0</v>
      </c>
    </row>
    <row r="7503" spans="1:10" x14ac:dyDescent="0.25">
      <c r="A7503" s="487">
        <v>101409</v>
      </c>
      <c r="B7503" s="6" t="s">
        <v>4819</v>
      </c>
      <c r="C7503" s="6" t="s">
        <v>4571</v>
      </c>
      <c r="D7503" s="6" t="s">
        <v>108</v>
      </c>
      <c r="E7503" s="488">
        <v>4962.18</v>
      </c>
      <c r="F7503" s="488">
        <v>4145.2700000000004</v>
      </c>
      <c r="G7503" s="487">
        <v>816.91</v>
      </c>
      <c r="H7503" s="487">
        <v>0</v>
      </c>
      <c r="I7503" s="487">
        <v>0</v>
      </c>
      <c r="J7503" s="487">
        <v>0</v>
      </c>
    </row>
    <row r="7504" spans="1:10" x14ac:dyDescent="0.25">
      <c r="A7504" s="487">
        <v>101410</v>
      </c>
      <c r="B7504" s="6" t="s">
        <v>4553</v>
      </c>
      <c r="C7504" s="6" t="s">
        <v>4571</v>
      </c>
      <c r="D7504" s="6" t="s">
        <v>108</v>
      </c>
      <c r="E7504" s="488">
        <v>3936.29</v>
      </c>
      <c r="F7504" s="488">
        <v>2894.29</v>
      </c>
      <c r="G7504" s="488">
        <v>1042</v>
      </c>
      <c r="H7504" s="487">
        <v>0</v>
      </c>
      <c r="I7504" s="487">
        <v>0</v>
      </c>
      <c r="J7504" s="487">
        <v>0</v>
      </c>
    </row>
    <row r="7505" spans="1:10" x14ac:dyDescent="0.25">
      <c r="A7505" s="487">
        <v>101411</v>
      </c>
      <c r="B7505" s="6" t="s">
        <v>4820</v>
      </c>
      <c r="C7505" s="6" t="s">
        <v>4571</v>
      </c>
      <c r="D7505" s="6" t="s">
        <v>108</v>
      </c>
      <c r="E7505" s="488">
        <v>2928.5</v>
      </c>
      <c r="F7505" s="488">
        <v>2548.7600000000002</v>
      </c>
      <c r="G7505" s="487">
        <v>379.74</v>
      </c>
      <c r="H7505" s="487">
        <v>0</v>
      </c>
      <c r="I7505" s="487">
        <v>0</v>
      </c>
      <c r="J7505" s="487">
        <v>0</v>
      </c>
    </row>
    <row r="7506" spans="1:10" x14ac:dyDescent="0.25">
      <c r="A7506" s="487">
        <v>101412</v>
      </c>
      <c r="B7506" s="6" t="s">
        <v>4821</v>
      </c>
      <c r="C7506" s="6" t="s">
        <v>4571</v>
      </c>
      <c r="D7506" s="6" t="s">
        <v>108</v>
      </c>
      <c r="E7506" s="488">
        <v>5397.87</v>
      </c>
      <c r="F7506" s="488">
        <v>4197.08</v>
      </c>
      <c r="G7506" s="488">
        <v>1200.79</v>
      </c>
      <c r="H7506" s="487">
        <v>0</v>
      </c>
      <c r="I7506" s="487">
        <v>0</v>
      </c>
      <c r="J7506" s="487">
        <v>0</v>
      </c>
    </row>
    <row r="7507" spans="1:10" x14ac:dyDescent="0.25">
      <c r="A7507" s="487">
        <v>101413</v>
      </c>
      <c r="B7507" s="6" t="s">
        <v>4513</v>
      </c>
      <c r="C7507" s="6" t="s">
        <v>4571</v>
      </c>
      <c r="D7507" s="6" t="s">
        <v>108</v>
      </c>
      <c r="E7507" s="488">
        <v>4418.2299999999996</v>
      </c>
      <c r="F7507" s="488">
        <v>3409.5</v>
      </c>
      <c r="G7507" s="488">
        <v>1008.73</v>
      </c>
      <c r="H7507" s="487">
        <v>0</v>
      </c>
      <c r="I7507" s="487">
        <v>0</v>
      </c>
      <c r="J7507" s="487">
        <v>0</v>
      </c>
    </row>
    <row r="7508" spans="1:10" x14ac:dyDescent="0.25">
      <c r="A7508" s="487">
        <v>101414</v>
      </c>
      <c r="B7508" s="6" t="s">
        <v>4822</v>
      </c>
      <c r="C7508" s="6" t="s">
        <v>4571</v>
      </c>
      <c r="D7508" s="6" t="s">
        <v>108</v>
      </c>
      <c r="E7508" s="488">
        <v>4715.93</v>
      </c>
      <c r="F7508" s="488">
        <v>3673.93</v>
      </c>
      <c r="G7508" s="488">
        <v>1042</v>
      </c>
      <c r="H7508" s="487">
        <v>0</v>
      </c>
      <c r="I7508" s="487">
        <v>0</v>
      </c>
      <c r="J7508" s="487">
        <v>0</v>
      </c>
    </row>
    <row r="7509" spans="1:10" x14ac:dyDescent="0.25">
      <c r="A7509" s="487">
        <v>101415</v>
      </c>
      <c r="B7509" s="6" t="s">
        <v>4823</v>
      </c>
      <c r="C7509" s="6" t="s">
        <v>4571</v>
      </c>
      <c r="D7509" s="6" t="s">
        <v>108</v>
      </c>
      <c r="E7509" s="488">
        <v>7058.46</v>
      </c>
      <c r="F7509" s="488">
        <v>6241.55</v>
      </c>
      <c r="G7509" s="487">
        <v>816.91</v>
      </c>
      <c r="H7509" s="487">
        <v>0</v>
      </c>
      <c r="I7509" s="487">
        <v>0</v>
      </c>
      <c r="J7509" s="487">
        <v>0</v>
      </c>
    </row>
    <row r="7510" spans="1:10" x14ac:dyDescent="0.25">
      <c r="A7510" s="487">
        <v>101416</v>
      </c>
      <c r="B7510" s="6" t="s">
        <v>4709</v>
      </c>
      <c r="C7510" s="6" t="s">
        <v>4571</v>
      </c>
      <c r="D7510" s="6" t="s">
        <v>108</v>
      </c>
      <c r="E7510" s="488">
        <v>5210.54</v>
      </c>
      <c r="F7510" s="488">
        <v>4171.9799999999996</v>
      </c>
      <c r="G7510" s="488">
        <v>1038.56</v>
      </c>
      <c r="H7510" s="487">
        <v>0</v>
      </c>
      <c r="I7510" s="487">
        <v>0</v>
      </c>
      <c r="J7510" s="487">
        <v>0</v>
      </c>
    </row>
    <row r="7511" spans="1:10" x14ac:dyDescent="0.25">
      <c r="A7511" s="487">
        <v>101417</v>
      </c>
      <c r="B7511" s="6" t="s">
        <v>4824</v>
      </c>
      <c r="C7511" s="6" t="s">
        <v>4571</v>
      </c>
      <c r="D7511" s="6" t="s">
        <v>108</v>
      </c>
      <c r="E7511" s="488">
        <v>4413.84</v>
      </c>
      <c r="F7511" s="488">
        <v>3375.28</v>
      </c>
      <c r="G7511" s="488">
        <v>1038.56</v>
      </c>
      <c r="H7511" s="487">
        <v>0</v>
      </c>
      <c r="I7511" s="487">
        <v>0</v>
      </c>
      <c r="J7511" s="487">
        <v>0</v>
      </c>
    </row>
    <row r="7512" spans="1:10" x14ac:dyDescent="0.25">
      <c r="A7512" s="487">
        <v>101418</v>
      </c>
      <c r="B7512" s="6" t="s">
        <v>4825</v>
      </c>
      <c r="C7512" s="6" t="s">
        <v>4571</v>
      </c>
      <c r="D7512" s="6" t="s">
        <v>108</v>
      </c>
      <c r="E7512" s="488">
        <v>4705.24</v>
      </c>
      <c r="F7512" s="488">
        <v>3888.33</v>
      </c>
      <c r="G7512" s="487">
        <v>816.91</v>
      </c>
      <c r="H7512" s="487">
        <v>0</v>
      </c>
      <c r="I7512" s="487">
        <v>0</v>
      </c>
      <c r="J7512" s="487">
        <v>0</v>
      </c>
    </row>
    <row r="7513" spans="1:10" x14ac:dyDescent="0.25">
      <c r="A7513" s="487">
        <v>101419</v>
      </c>
      <c r="B7513" s="6" t="s">
        <v>4826</v>
      </c>
      <c r="C7513" s="6" t="s">
        <v>4571</v>
      </c>
      <c r="D7513" s="6" t="s">
        <v>108</v>
      </c>
      <c r="E7513" s="488">
        <v>5030.78</v>
      </c>
      <c r="F7513" s="488">
        <v>3992.22</v>
      </c>
      <c r="G7513" s="488">
        <v>1038.56</v>
      </c>
      <c r="H7513" s="487">
        <v>0</v>
      </c>
      <c r="I7513" s="487">
        <v>0</v>
      </c>
      <c r="J7513" s="487">
        <v>0</v>
      </c>
    </row>
    <row r="7514" spans="1:10" x14ac:dyDescent="0.25">
      <c r="A7514" s="487">
        <v>101420</v>
      </c>
      <c r="B7514" s="6" t="s">
        <v>4827</v>
      </c>
      <c r="C7514" s="6" t="s">
        <v>4571</v>
      </c>
      <c r="D7514" s="6" t="s">
        <v>108</v>
      </c>
      <c r="E7514" s="488">
        <v>4548.72</v>
      </c>
      <c r="F7514" s="488">
        <v>3731.81</v>
      </c>
      <c r="G7514" s="487">
        <v>816.91</v>
      </c>
      <c r="H7514" s="487">
        <v>0</v>
      </c>
      <c r="I7514" s="487">
        <v>0</v>
      </c>
      <c r="J7514" s="487">
        <v>0</v>
      </c>
    </row>
    <row r="7515" spans="1:10" x14ac:dyDescent="0.25">
      <c r="A7515" s="487">
        <v>101421</v>
      </c>
      <c r="B7515" s="6" t="s">
        <v>4828</v>
      </c>
      <c r="C7515" s="6" t="s">
        <v>4571</v>
      </c>
      <c r="D7515" s="6" t="s">
        <v>108</v>
      </c>
      <c r="E7515" s="488">
        <v>5283.5</v>
      </c>
      <c r="F7515" s="488">
        <v>4466.59</v>
      </c>
      <c r="G7515" s="487">
        <v>816.91</v>
      </c>
      <c r="H7515" s="487">
        <v>0</v>
      </c>
      <c r="I7515" s="487">
        <v>0</v>
      </c>
      <c r="J7515" s="487">
        <v>0</v>
      </c>
    </row>
    <row r="7516" spans="1:10" x14ac:dyDescent="0.25">
      <c r="A7516" s="487">
        <v>101422</v>
      </c>
      <c r="B7516" s="6" t="s">
        <v>4829</v>
      </c>
      <c r="C7516" s="6" t="s">
        <v>4571</v>
      </c>
      <c r="D7516" s="6" t="s">
        <v>108</v>
      </c>
      <c r="E7516" s="488">
        <v>4006.45</v>
      </c>
      <c r="F7516" s="488">
        <v>3189.54</v>
      </c>
      <c r="G7516" s="487">
        <v>816.91</v>
      </c>
      <c r="H7516" s="487">
        <v>0</v>
      </c>
      <c r="I7516" s="487">
        <v>0</v>
      </c>
      <c r="J7516" s="487">
        <v>0</v>
      </c>
    </row>
    <row r="7517" spans="1:10" x14ac:dyDescent="0.25">
      <c r="A7517" s="487">
        <v>101423</v>
      </c>
      <c r="B7517" s="6" t="s">
        <v>4830</v>
      </c>
      <c r="C7517" s="6" t="s">
        <v>4571</v>
      </c>
      <c r="D7517" s="6" t="s">
        <v>108</v>
      </c>
      <c r="E7517" s="488">
        <v>4164.8500000000004</v>
      </c>
      <c r="F7517" s="488">
        <v>3347.94</v>
      </c>
      <c r="G7517" s="487">
        <v>816.91</v>
      </c>
      <c r="H7517" s="487">
        <v>0</v>
      </c>
      <c r="I7517" s="487">
        <v>0</v>
      </c>
      <c r="J7517" s="487">
        <v>0</v>
      </c>
    </row>
    <row r="7518" spans="1:10" x14ac:dyDescent="0.25">
      <c r="A7518" s="487">
        <v>101424</v>
      </c>
      <c r="B7518" s="6" t="s">
        <v>4831</v>
      </c>
      <c r="C7518" s="6" t="s">
        <v>4571</v>
      </c>
      <c r="D7518" s="6" t="s">
        <v>108</v>
      </c>
      <c r="E7518" s="488">
        <v>5188.8100000000004</v>
      </c>
      <c r="F7518" s="488">
        <v>4371.8999999999996</v>
      </c>
      <c r="G7518" s="487">
        <v>816.91</v>
      </c>
      <c r="H7518" s="487">
        <v>0</v>
      </c>
      <c r="I7518" s="487">
        <v>0</v>
      </c>
      <c r="J7518" s="487">
        <v>0</v>
      </c>
    </row>
    <row r="7519" spans="1:10" x14ac:dyDescent="0.25">
      <c r="A7519" s="487">
        <v>101425</v>
      </c>
      <c r="B7519" s="6" t="s">
        <v>4832</v>
      </c>
      <c r="C7519" s="6" t="s">
        <v>4571</v>
      </c>
      <c r="D7519" s="6" t="s">
        <v>108</v>
      </c>
      <c r="E7519" s="488">
        <v>4239.03</v>
      </c>
      <c r="F7519" s="488">
        <v>3868.7</v>
      </c>
      <c r="G7519" s="487">
        <v>370.33</v>
      </c>
      <c r="H7519" s="487">
        <v>0</v>
      </c>
      <c r="I7519" s="487">
        <v>0</v>
      </c>
      <c r="J7519" s="487">
        <v>0</v>
      </c>
    </row>
    <row r="7520" spans="1:10" x14ac:dyDescent="0.25">
      <c r="A7520" s="487">
        <v>101426</v>
      </c>
      <c r="B7520" s="6" t="s">
        <v>4833</v>
      </c>
      <c r="C7520" s="6" t="s">
        <v>4571</v>
      </c>
      <c r="D7520" s="6" t="s">
        <v>108</v>
      </c>
      <c r="E7520" s="488">
        <v>5591.03</v>
      </c>
      <c r="F7520" s="488">
        <v>4774.12</v>
      </c>
      <c r="G7520" s="487">
        <v>816.91</v>
      </c>
      <c r="H7520" s="487">
        <v>0</v>
      </c>
      <c r="I7520" s="487">
        <v>0</v>
      </c>
      <c r="J7520" s="487">
        <v>0</v>
      </c>
    </row>
    <row r="7521" spans="1:10" x14ac:dyDescent="0.25">
      <c r="A7521" s="487">
        <v>101427</v>
      </c>
      <c r="B7521" s="6" t="s">
        <v>4524</v>
      </c>
      <c r="C7521" s="6" t="s">
        <v>4571</v>
      </c>
      <c r="D7521" s="6" t="s">
        <v>108</v>
      </c>
      <c r="E7521" s="488">
        <v>4901.78</v>
      </c>
      <c r="F7521" s="488">
        <v>4084.87</v>
      </c>
      <c r="G7521" s="487">
        <v>816.91</v>
      </c>
      <c r="H7521" s="487">
        <v>0</v>
      </c>
      <c r="I7521" s="487">
        <v>0</v>
      </c>
      <c r="J7521" s="487">
        <v>0</v>
      </c>
    </row>
    <row r="7522" spans="1:10" x14ac:dyDescent="0.25">
      <c r="A7522" s="487">
        <v>101428</v>
      </c>
      <c r="B7522" s="6" t="s">
        <v>4834</v>
      </c>
      <c r="C7522" s="6" t="s">
        <v>4571</v>
      </c>
      <c r="D7522" s="6" t="s">
        <v>108</v>
      </c>
      <c r="E7522" s="488">
        <v>4758.95</v>
      </c>
      <c r="F7522" s="488">
        <v>3942.04</v>
      </c>
      <c r="G7522" s="487">
        <v>816.91</v>
      </c>
      <c r="H7522" s="487">
        <v>0</v>
      </c>
      <c r="I7522" s="487">
        <v>0</v>
      </c>
      <c r="J7522" s="487">
        <v>0</v>
      </c>
    </row>
    <row r="7523" spans="1:10" x14ac:dyDescent="0.25">
      <c r="A7523" s="487">
        <v>101429</v>
      </c>
      <c r="B7523" s="6" t="s">
        <v>4835</v>
      </c>
      <c r="C7523" s="6" t="s">
        <v>4571</v>
      </c>
      <c r="D7523" s="6" t="s">
        <v>108</v>
      </c>
      <c r="E7523" s="488">
        <v>4394.2700000000004</v>
      </c>
      <c r="F7523" s="488">
        <v>3577.36</v>
      </c>
      <c r="G7523" s="487">
        <v>816.91</v>
      </c>
      <c r="H7523" s="487">
        <v>0</v>
      </c>
      <c r="I7523" s="487">
        <v>0</v>
      </c>
      <c r="J7523" s="487">
        <v>0</v>
      </c>
    </row>
    <row r="7524" spans="1:10" x14ac:dyDescent="0.25">
      <c r="A7524" s="487">
        <v>101430</v>
      </c>
      <c r="B7524" s="6" t="s">
        <v>4836</v>
      </c>
      <c r="C7524" s="6" t="s">
        <v>4571</v>
      </c>
      <c r="D7524" s="6" t="s">
        <v>108</v>
      </c>
      <c r="E7524" s="488">
        <v>5844.42</v>
      </c>
      <c r="F7524" s="488">
        <v>5027.51</v>
      </c>
      <c r="G7524" s="487">
        <v>816.91</v>
      </c>
      <c r="H7524" s="487">
        <v>0</v>
      </c>
      <c r="I7524" s="487">
        <v>0</v>
      </c>
      <c r="J7524" s="487">
        <v>0</v>
      </c>
    </row>
    <row r="7525" spans="1:10" x14ac:dyDescent="0.25">
      <c r="A7525" s="487">
        <v>101431</v>
      </c>
      <c r="B7525" s="6" t="s">
        <v>4527</v>
      </c>
      <c r="C7525" s="6" t="s">
        <v>4571</v>
      </c>
      <c r="D7525" s="6" t="s">
        <v>108</v>
      </c>
      <c r="E7525" s="488">
        <v>6338.24</v>
      </c>
      <c r="F7525" s="488">
        <v>5521.33</v>
      </c>
      <c r="G7525" s="487">
        <v>816.91</v>
      </c>
      <c r="H7525" s="487">
        <v>0</v>
      </c>
      <c r="I7525" s="487">
        <v>0</v>
      </c>
      <c r="J7525" s="487">
        <v>0</v>
      </c>
    </row>
    <row r="7526" spans="1:10" x14ac:dyDescent="0.25">
      <c r="A7526" s="487">
        <v>101432</v>
      </c>
      <c r="B7526" s="6" t="s">
        <v>4837</v>
      </c>
      <c r="C7526" s="6" t="s">
        <v>4571</v>
      </c>
      <c r="D7526" s="6" t="s">
        <v>108</v>
      </c>
      <c r="E7526" s="488">
        <v>4935.8900000000003</v>
      </c>
      <c r="F7526" s="488">
        <v>4118.9799999999996</v>
      </c>
      <c r="G7526" s="487">
        <v>816.91</v>
      </c>
      <c r="H7526" s="487">
        <v>0</v>
      </c>
      <c r="I7526" s="487">
        <v>0</v>
      </c>
      <c r="J7526" s="487">
        <v>0</v>
      </c>
    </row>
    <row r="7527" spans="1:10" x14ac:dyDescent="0.25">
      <c r="A7527" s="487">
        <v>101433</v>
      </c>
      <c r="B7527" s="6" t="s">
        <v>4529</v>
      </c>
      <c r="C7527" s="6" t="s">
        <v>4571</v>
      </c>
      <c r="D7527" s="6" t="s">
        <v>108</v>
      </c>
      <c r="E7527" s="488">
        <v>5539.3</v>
      </c>
      <c r="F7527" s="488">
        <v>4722.3900000000003</v>
      </c>
      <c r="G7527" s="487">
        <v>816.91</v>
      </c>
      <c r="H7527" s="487">
        <v>0</v>
      </c>
      <c r="I7527" s="487">
        <v>0</v>
      </c>
      <c r="J7527" s="487">
        <v>0</v>
      </c>
    </row>
    <row r="7528" spans="1:10" x14ac:dyDescent="0.25">
      <c r="A7528" s="487">
        <v>101434</v>
      </c>
      <c r="B7528" s="6" t="s">
        <v>4838</v>
      </c>
      <c r="C7528" s="6" t="s">
        <v>4571</v>
      </c>
      <c r="D7528" s="6" t="s">
        <v>108</v>
      </c>
      <c r="E7528" s="488">
        <v>5759.76</v>
      </c>
      <c r="F7528" s="488">
        <v>4942.8500000000004</v>
      </c>
      <c r="G7528" s="487">
        <v>816.91</v>
      </c>
      <c r="H7528" s="487">
        <v>0</v>
      </c>
      <c r="I7528" s="487">
        <v>0</v>
      </c>
      <c r="J7528" s="487">
        <v>0</v>
      </c>
    </row>
    <row r="7529" spans="1:10" x14ac:dyDescent="0.25">
      <c r="A7529" s="487">
        <v>101435</v>
      </c>
      <c r="B7529" s="6" t="s">
        <v>4839</v>
      </c>
      <c r="C7529" s="6" t="s">
        <v>4571</v>
      </c>
      <c r="D7529" s="6" t="s">
        <v>108</v>
      </c>
      <c r="E7529" s="488">
        <v>5458.31</v>
      </c>
      <c r="F7529" s="488">
        <v>4641.3999999999996</v>
      </c>
      <c r="G7529" s="487">
        <v>816.91</v>
      </c>
      <c r="H7529" s="487">
        <v>0</v>
      </c>
      <c r="I7529" s="487">
        <v>0</v>
      </c>
      <c r="J7529" s="487">
        <v>0</v>
      </c>
    </row>
    <row r="7530" spans="1:10" x14ac:dyDescent="0.25">
      <c r="A7530" s="487">
        <v>101436</v>
      </c>
      <c r="B7530" s="6" t="s">
        <v>4531</v>
      </c>
      <c r="C7530" s="6" t="s">
        <v>4571</v>
      </c>
      <c r="D7530" s="6" t="s">
        <v>108</v>
      </c>
      <c r="E7530" s="488">
        <v>5193.34</v>
      </c>
      <c r="F7530" s="488">
        <v>4376.43</v>
      </c>
      <c r="G7530" s="487">
        <v>816.91</v>
      </c>
      <c r="H7530" s="487">
        <v>0</v>
      </c>
      <c r="I7530" s="487">
        <v>0</v>
      </c>
      <c r="J7530" s="487">
        <v>0</v>
      </c>
    </row>
    <row r="7531" spans="1:10" x14ac:dyDescent="0.25">
      <c r="A7531" s="487">
        <v>101437</v>
      </c>
      <c r="B7531" s="6" t="s">
        <v>4840</v>
      </c>
      <c r="C7531" s="6" t="s">
        <v>4571</v>
      </c>
      <c r="D7531" s="6" t="s">
        <v>108</v>
      </c>
      <c r="E7531" s="488">
        <v>5930.13</v>
      </c>
      <c r="F7531" s="488">
        <v>5113.22</v>
      </c>
      <c r="G7531" s="487">
        <v>816.91</v>
      </c>
      <c r="H7531" s="487">
        <v>0</v>
      </c>
      <c r="I7531" s="487">
        <v>0</v>
      </c>
      <c r="J7531" s="487">
        <v>0</v>
      </c>
    </row>
    <row r="7532" spans="1:10" x14ac:dyDescent="0.25">
      <c r="A7532" s="487">
        <v>101438</v>
      </c>
      <c r="B7532" s="6" t="s">
        <v>4533</v>
      </c>
      <c r="C7532" s="6" t="s">
        <v>4571</v>
      </c>
      <c r="D7532" s="6" t="s">
        <v>108</v>
      </c>
      <c r="E7532" s="488">
        <v>7089.89</v>
      </c>
      <c r="F7532" s="488">
        <v>6272.98</v>
      </c>
      <c r="G7532" s="487">
        <v>816.91</v>
      </c>
      <c r="H7532" s="487">
        <v>0</v>
      </c>
      <c r="I7532" s="487">
        <v>0</v>
      </c>
      <c r="J7532" s="487">
        <v>0</v>
      </c>
    </row>
    <row r="7533" spans="1:10" x14ac:dyDescent="0.25">
      <c r="A7533" s="487">
        <v>101439</v>
      </c>
      <c r="B7533" s="6" t="s">
        <v>4534</v>
      </c>
      <c r="C7533" s="6" t="s">
        <v>4571</v>
      </c>
      <c r="D7533" s="6" t="s">
        <v>108</v>
      </c>
      <c r="E7533" s="488">
        <v>5802.43</v>
      </c>
      <c r="F7533" s="488">
        <v>4985.5200000000004</v>
      </c>
      <c r="G7533" s="487">
        <v>816.91</v>
      </c>
      <c r="H7533" s="487">
        <v>0</v>
      </c>
      <c r="I7533" s="487">
        <v>0</v>
      </c>
      <c r="J7533" s="487">
        <v>0</v>
      </c>
    </row>
    <row r="7534" spans="1:10" x14ac:dyDescent="0.25">
      <c r="A7534" s="487">
        <v>101440</v>
      </c>
      <c r="B7534" s="6" t="s">
        <v>4841</v>
      </c>
      <c r="C7534" s="6" t="s">
        <v>4571</v>
      </c>
      <c r="D7534" s="6" t="s">
        <v>108</v>
      </c>
      <c r="E7534" s="488">
        <v>6095.81</v>
      </c>
      <c r="F7534" s="488">
        <v>5278.9</v>
      </c>
      <c r="G7534" s="487">
        <v>816.91</v>
      </c>
      <c r="H7534" s="487">
        <v>0</v>
      </c>
      <c r="I7534" s="487">
        <v>0</v>
      </c>
      <c r="J7534" s="487">
        <v>0</v>
      </c>
    </row>
    <row r="7535" spans="1:10" x14ac:dyDescent="0.25">
      <c r="A7535" s="487">
        <v>101441</v>
      </c>
      <c r="B7535" s="6" t="s">
        <v>4536</v>
      </c>
      <c r="C7535" s="6" t="s">
        <v>4571</v>
      </c>
      <c r="D7535" s="6" t="s">
        <v>108</v>
      </c>
      <c r="E7535" s="488">
        <v>4744.63</v>
      </c>
      <c r="F7535" s="488">
        <v>3927.72</v>
      </c>
      <c r="G7535" s="487">
        <v>816.91</v>
      </c>
      <c r="H7535" s="487">
        <v>0</v>
      </c>
      <c r="I7535" s="487">
        <v>0</v>
      </c>
      <c r="J7535" s="487">
        <v>0</v>
      </c>
    </row>
    <row r="7536" spans="1:10" x14ac:dyDescent="0.25">
      <c r="A7536" s="487">
        <v>101442</v>
      </c>
      <c r="B7536" s="6" t="s">
        <v>4842</v>
      </c>
      <c r="C7536" s="6" t="s">
        <v>4571</v>
      </c>
      <c r="D7536" s="6" t="s">
        <v>108</v>
      </c>
      <c r="E7536" s="488">
        <v>6572.39</v>
      </c>
      <c r="F7536" s="488">
        <v>5755.48</v>
      </c>
      <c r="G7536" s="487">
        <v>816.91</v>
      </c>
      <c r="H7536" s="487">
        <v>0</v>
      </c>
      <c r="I7536" s="487">
        <v>0</v>
      </c>
      <c r="J7536" s="487">
        <v>0</v>
      </c>
    </row>
    <row r="7537" spans="1:10" x14ac:dyDescent="0.25">
      <c r="A7537" s="487">
        <v>101443</v>
      </c>
      <c r="B7537" s="6" t="s">
        <v>4537</v>
      </c>
      <c r="C7537" s="6" t="s">
        <v>4571</v>
      </c>
      <c r="D7537" s="6" t="s">
        <v>108</v>
      </c>
      <c r="E7537" s="488">
        <v>5350.24</v>
      </c>
      <c r="F7537" s="488">
        <v>4533.33</v>
      </c>
      <c r="G7537" s="487">
        <v>816.91</v>
      </c>
      <c r="H7537" s="487">
        <v>0</v>
      </c>
      <c r="I7537" s="487">
        <v>0</v>
      </c>
      <c r="J7537" s="487">
        <v>0</v>
      </c>
    </row>
    <row r="7538" spans="1:10" x14ac:dyDescent="0.25">
      <c r="A7538" s="487">
        <v>101444</v>
      </c>
      <c r="B7538" s="6" t="s">
        <v>4540</v>
      </c>
      <c r="C7538" s="6" t="s">
        <v>4571</v>
      </c>
      <c r="D7538" s="6" t="s">
        <v>108</v>
      </c>
      <c r="E7538" s="488">
        <v>4720.8500000000004</v>
      </c>
      <c r="F7538" s="488">
        <v>3678.85</v>
      </c>
      <c r="G7538" s="488">
        <v>1042</v>
      </c>
      <c r="H7538" s="487">
        <v>0</v>
      </c>
      <c r="I7538" s="487">
        <v>0</v>
      </c>
      <c r="J7538" s="487">
        <v>0</v>
      </c>
    </row>
    <row r="7539" spans="1:10" x14ac:dyDescent="0.25">
      <c r="A7539" s="487">
        <v>101445</v>
      </c>
      <c r="B7539" s="6" t="s">
        <v>13</v>
      </c>
      <c r="C7539" s="6" t="s">
        <v>4571</v>
      </c>
      <c r="D7539" s="6" t="s">
        <v>108</v>
      </c>
      <c r="E7539" s="488">
        <v>4739.3599999999997</v>
      </c>
      <c r="F7539" s="488">
        <v>3697.36</v>
      </c>
      <c r="G7539" s="488">
        <v>1042</v>
      </c>
      <c r="H7539" s="487">
        <v>0</v>
      </c>
      <c r="I7539" s="487">
        <v>0</v>
      </c>
      <c r="J7539" s="487">
        <v>0</v>
      </c>
    </row>
    <row r="7540" spans="1:10" x14ac:dyDescent="0.25">
      <c r="A7540" s="487">
        <v>101446</v>
      </c>
      <c r="B7540" s="6" t="s">
        <v>31</v>
      </c>
      <c r="C7540" s="6" t="s">
        <v>4571</v>
      </c>
      <c r="D7540" s="6" t="s">
        <v>108</v>
      </c>
      <c r="E7540" s="488">
        <v>4973.3500000000004</v>
      </c>
      <c r="F7540" s="488">
        <v>3678.85</v>
      </c>
      <c r="G7540" s="488">
        <v>1294.5</v>
      </c>
      <c r="H7540" s="487">
        <v>0</v>
      </c>
      <c r="I7540" s="487">
        <v>0</v>
      </c>
      <c r="J7540" s="487">
        <v>0</v>
      </c>
    </row>
    <row r="7541" spans="1:10" x14ac:dyDescent="0.25">
      <c r="A7541" s="487">
        <v>101447</v>
      </c>
      <c r="B7541" s="6" t="s">
        <v>4541</v>
      </c>
      <c r="C7541" s="6" t="s">
        <v>4571</v>
      </c>
      <c r="D7541" s="6" t="s">
        <v>108</v>
      </c>
      <c r="E7541" s="488">
        <v>4866.91</v>
      </c>
      <c r="F7541" s="488">
        <v>3572.41</v>
      </c>
      <c r="G7541" s="488">
        <v>1294.5</v>
      </c>
      <c r="H7541" s="487">
        <v>0</v>
      </c>
      <c r="I7541" s="487">
        <v>0</v>
      </c>
      <c r="J7541" s="487">
        <v>0</v>
      </c>
    </row>
    <row r="7542" spans="1:10" x14ac:dyDescent="0.25">
      <c r="A7542" s="487">
        <v>101448</v>
      </c>
      <c r="B7542" s="6" t="s">
        <v>4542</v>
      </c>
      <c r="C7542" s="6" t="s">
        <v>4571</v>
      </c>
      <c r="D7542" s="6" t="s">
        <v>108</v>
      </c>
      <c r="E7542" s="488">
        <v>4973.3500000000004</v>
      </c>
      <c r="F7542" s="488">
        <v>3678.85</v>
      </c>
      <c r="G7542" s="488">
        <v>1294.5</v>
      </c>
      <c r="H7542" s="487">
        <v>0</v>
      </c>
      <c r="I7542" s="487">
        <v>0</v>
      </c>
      <c r="J7542" s="487">
        <v>0</v>
      </c>
    </row>
    <row r="7543" spans="1:10" x14ac:dyDescent="0.25">
      <c r="A7543" s="487">
        <v>101449</v>
      </c>
      <c r="B7543" s="6" t="s">
        <v>4843</v>
      </c>
      <c r="C7543" s="6" t="s">
        <v>4571</v>
      </c>
      <c r="D7543" s="6" t="s">
        <v>108</v>
      </c>
      <c r="E7543" s="488">
        <v>4988.6899999999996</v>
      </c>
      <c r="F7543" s="488">
        <v>4171.78</v>
      </c>
      <c r="G7543" s="487">
        <v>816.91</v>
      </c>
      <c r="H7543" s="487">
        <v>0</v>
      </c>
      <c r="I7543" s="487">
        <v>0</v>
      </c>
      <c r="J7543" s="487">
        <v>0</v>
      </c>
    </row>
    <row r="7544" spans="1:10" x14ac:dyDescent="0.25">
      <c r="A7544" s="487">
        <v>101450</v>
      </c>
      <c r="B7544" s="6" t="s">
        <v>4544</v>
      </c>
      <c r="C7544" s="6" t="s">
        <v>4571</v>
      </c>
      <c r="D7544" s="6" t="s">
        <v>108</v>
      </c>
      <c r="E7544" s="488">
        <v>4378.55</v>
      </c>
      <c r="F7544" s="488">
        <v>3561.64</v>
      </c>
      <c r="G7544" s="487">
        <v>816.91</v>
      </c>
      <c r="H7544" s="487">
        <v>0</v>
      </c>
      <c r="I7544" s="487">
        <v>0</v>
      </c>
      <c r="J7544" s="487">
        <v>0</v>
      </c>
    </row>
    <row r="7545" spans="1:10" x14ac:dyDescent="0.25">
      <c r="A7545" s="487">
        <v>101451</v>
      </c>
      <c r="B7545" s="6" t="s">
        <v>14</v>
      </c>
      <c r="C7545" s="6" t="s">
        <v>4571</v>
      </c>
      <c r="D7545" s="6" t="s">
        <v>108</v>
      </c>
      <c r="E7545" s="488">
        <v>4711.57</v>
      </c>
      <c r="F7545" s="488">
        <v>3669.57</v>
      </c>
      <c r="G7545" s="488">
        <v>1042</v>
      </c>
      <c r="H7545" s="487">
        <v>0</v>
      </c>
      <c r="I7545" s="487">
        <v>0</v>
      </c>
      <c r="J7545" s="487">
        <v>0</v>
      </c>
    </row>
    <row r="7546" spans="1:10" x14ac:dyDescent="0.25">
      <c r="A7546" s="487">
        <v>101452</v>
      </c>
      <c r="B7546" s="6" t="s">
        <v>4844</v>
      </c>
      <c r="C7546" s="6" t="s">
        <v>4571</v>
      </c>
      <c r="D7546" s="6" t="s">
        <v>108</v>
      </c>
      <c r="E7546" s="488">
        <v>3915.47</v>
      </c>
      <c r="F7546" s="488">
        <v>2906.96</v>
      </c>
      <c r="G7546" s="488">
        <v>1008.51</v>
      </c>
      <c r="H7546" s="487">
        <v>0</v>
      </c>
      <c r="I7546" s="487">
        <v>0</v>
      </c>
      <c r="J7546" s="487">
        <v>0</v>
      </c>
    </row>
    <row r="7547" spans="1:10" x14ac:dyDescent="0.25">
      <c r="A7547" s="487">
        <v>101453</v>
      </c>
      <c r="B7547" s="6" t="s">
        <v>4545</v>
      </c>
      <c r="C7547" s="6" t="s">
        <v>4571</v>
      </c>
      <c r="D7547" s="6" t="s">
        <v>108</v>
      </c>
      <c r="E7547" s="488">
        <v>6043.27</v>
      </c>
      <c r="F7547" s="488">
        <v>4842.4799999999996</v>
      </c>
      <c r="G7547" s="488">
        <v>1200.79</v>
      </c>
      <c r="H7547" s="487">
        <v>0</v>
      </c>
      <c r="I7547" s="487">
        <v>0</v>
      </c>
      <c r="J7547" s="487">
        <v>0</v>
      </c>
    </row>
    <row r="7548" spans="1:10" x14ac:dyDescent="0.25">
      <c r="A7548" s="487">
        <v>101454</v>
      </c>
      <c r="B7548" s="6" t="s">
        <v>4845</v>
      </c>
      <c r="C7548" s="6" t="s">
        <v>4571</v>
      </c>
      <c r="D7548" s="6" t="s">
        <v>108</v>
      </c>
      <c r="E7548" s="488">
        <v>6558.03</v>
      </c>
      <c r="F7548" s="488">
        <v>5357.24</v>
      </c>
      <c r="G7548" s="488">
        <v>1200.79</v>
      </c>
      <c r="H7548" s="487">
        <v>0</v>
      </c>
      <c r="I7548" s="487">
        <v>0</v>
      </c>
      <c r="J7548" s="487">
        <v>0</v>
      </c>
    </row>
    <row r="7549" spans="1:10" x14ac:dyDescent="0.25">
      <c r="A7549" s="487">
        <v>101455</v>
      </c>
      <c r="B7549" s="6" t="s">
        <v>4547</v>
      </c>
      <c r="C7549" s="6" t="s">
        <v>4571</v>
      </c>
      <c r="D7549" s="6" t="s">
        <v>108</v>
      </c>
      <c r="E7549" s="488">
        <v>4678.3</v>
      </c>
      <c r="F7549" s="488">
        <v>3669.57</v>
      </c>
      <c r="G7549" s="488">
        <v>1008.73</v>
      </c>
      <c r="H7549" s="487">
        <v>0</v>
      </c>
      <c r="I7549" s="487">
        <v>0</v>
      </c>
      <c r="J7549" s="487">
        <v>0</v>
      </c>
    </row>
    <row r="7550" spans="1:10" x14ac:dyDescent="0.25">
      <c r="A7550" s="487">
        <v>101456</v>
      </c>
      <c r="B7550" s="6" t="s">
        <v>4846</v>
      </c>
      <c r="C7550" s="6" t="s">
        <v>4571</v>
      </c>
      <c r="D7550" s="6" t="s">
        <v>108</v>
      </c>
      <c r="E7550" s="488">
        <v>6166.18</v>
      </c>
      <c r="F7550" s="488">
        <v>5786.44</v>
      </c>
      <c r="G7550" s="487">
        <v>379.74</v>
      </c>
      <c r="H7550" s="487">
        <v>0</v>
      </c>
      <c r="I7550" s="487">
        <v>0</v>
      </c>
      <c r="J7550" s="487">
        <v>0</v>
      </c>
    </row>
    <row r="7551" spans="1:10" x14ac:dyDescent="0.25">
      <c r="A7551" s="487">
        <v>101457</v>
      </c>
      <c r="B7551" s="6" t="s">
        <v>4847</v>
      </c>
      <c r="C7551" s="6" t="s">
        <v>4571</v>
      </c>
      <c r="D7551" s="6" t="s">
        <v>108</v>
      </c>
      <c r="E7551" s="488">
        <v>6357.75</v>
      </c>
      <c r="F7551" s="488">
        <v>5540.84</v>
      </c>
      <c r="G7551" s="487">
        <v>816.91</v>
      </c>
      <c r="H7551" s="487">
        <v>0</v>
      </c>
      <c r="I7551" s="487">
        <v>0</v>
      </c>
      <c r="J7551" s="487">
        <v>0</v>
      </c>
    </row>
    <row r="7552" spans="1:10" x14ac:dyDescent="0.25">
      <c r="A7552" s="487">
        <v>101458</v>
      </c>
      <c r="B7552" s="6" t="s">
        <v>4848</v>
      </c>
      <c r="C7552" s="6" t="s">
        <v>4571</v>
      </c>
      <c r="D7552" s="6" t="s">
        <v>108</v>
      </c>
      <c r="E7552" s="488">
        <v>4634.67</v>
      </c>
      <c r="F7552" s="488">
        <v>3625.94</v>
      </c>
      <c r="G7552" s="488">
        <v>1008.73</v>
      </c>
      <c r="H7552" s="487">
        <v>0</v>
      </c>
      <c r="I7552" s="487">
        <v>0</v>
      </c>
      <c r="J7552" s="487">
        <v>0</v>
      </c>
    </row>
    <row r="7553" spans="1:10" x14ac:dyDescent="0.25">
      <c r="A7553" s="487">
        <v>101459</v>
      </c>
      <c r="B7553" s="6" t="s">
        <v>4550</v>
      </c>
      <c r="C7553" s="6" t="s">
        <v>4571</v>
      </c>
      <c r="D7553" s="6" t="s">
        <v>108</v>
      </c>
      <c r="E7553" s="488">
        <v>4272.22</v>
      </c>
      <c r="F7553" s="488">
        <v>3230.22</v>
      </c>
      <c r="G7553" s="488">
        <v>1042</v>
      </c>
      <c r="H7553" s="487">
        <v>0</v>
      </c>
      <c r="I7553" s="487">
        <v>0</v>
      </c>
      <c r="J7553" s="487">
        <v>0</v>
      </c>
    </row>
    <row r="7554" spans="1:10" x14ac:dyDescent="0.25">
      <c r="A7554" s="487">
        <v>101460</v>
      </c>
      <c r="B7554" s="6" t="s">
        <v>4690</v>
      </c>
      <c r="C7554" s="6" t="s">
        <v>4571</v>
      </c>
      <c r="D7554" s="6" t="s">
        <v>108</v>
      </c>
      <c r="E7554" s="488">
        <v>3879.08</v>
      </c>
      <c r="F7554" s="488">
        <v>2870.57</v>
      </c>
      <c r="G7554" s="488">
        <v>1008.51</v>
      </c>
      <c r="H7554" s="487">
        <v>0</v>
      </c>
      <c r="I7554" s="487">
        <v>0</v>
      </c>
      <c r="J7554" s="487">
        <v>0</v>
      </c>
    </row>
    <row r="7555" spans="1:10" x14ac:dyDescent="0.25">
      <c r="A7555" s="6">
        <v>38605</v>
      </c>
      <c r="B7555" s="6" t="s">
        <v>4910</v>
      </c>
      <c r="C7555" s="6" t="s">
        <v>4849</v>
      </c>
      <c r="D7555" s="6" t="s">
        <v>4851</v>
      </c>
      <c r="G7555" s="487">
        <v>132.74</v>
      </c>
    </row>
    <row r="7556" spans="1:10" x14ac:dyDescent="0.25">
      <c r="A7556" s="6">
        <v>11270</v>
      </c>
      <c r="B7556" s="6" t="s">
        <v>4911</v>
      </c>
      <c r="C7556" s="6" t="s">
        <v>4849</v>
      </c>
      <c r="D7556" s="6" t="s">
        <v>4853</v>
      </c>
      <c r="G7556" s="487">
        <v>2.91</v>
      </c>
    </row>
    <row r="7557" spans="1:10" x14ac:dyDescent="0.25">
      <c r="A7557" s="6">
        <v>412</v>
      </c>
      <c r="B7557" s="6" t="s">
        <v>4912</v>
      </c>
      <c r="C7557" s="6" t="s">
        <v>4849</v>
      </c>
      <c r="D7557" s="6" t="s">
        <v>4851</v>
      </c>
      <c r="G7557" s="487">
        <v>1.1299999999999999</v>
      </c>
    </row>
    <row r="7558" spans="1:10" x14ac:dyDescent="0.25">
      <c r="A7558" s="6">
        <v>414</v>
      </c>
      <c r="B7558" s="6" t="s">
        <v>4913</v>
      </c>
      <c r="C7558" s="6" t="s">
        <v>4849</v>
      </c>
      <c r="D7558" s="6" t="s">
        <v>4851</v>
      </c>
      <c r="G7558" s="487">
        <v>7.0000000000000007E-2</v>
      </c>
    </row>
    <row r="7559" spans="1:10" x14ac:dyDescent="0.25">
      <c r="A7559" s="6">
        <v>410</v>
      </c>
      <c r="B7559" s="6" t="s">
        <v>4914</v>
      </c>
      <c r="C7559" s="6" t="s">
        <v>4849</v>
      </c>
      <c r="D7559" s="6" t="s">
        <v>4851</v>
      </c>
      <c r="G7559" s="487">
        <v>0.17</v>
      </c>
    </row>
    <row r="7560" spans="1:10" x14ac:dyDescent="0.25">
      <c r="A7560" s="6">
        <v>411</v>
      </c>
      <c r="B7560" s="6" t="s">
        <v>4915</v>
      </c>
      <c r="C7560" s="6" t="s">
        <v>4849</v>
      </c>
      <c r="D7560" s="6" t="s">
        <v>4850</v>
      </c>
      <c r="G7560" s="487">
        <v>0.22</v>
      </c>
    </row>
    <row r="7561" spans="1:10" x14ac:dyDescent="0.25">
      <c r="A7561" s="6">
        <v>408</v>
      </c>
      <c r="B7561" s="6" t="s">
        <v>4916</v>
      </c>
      <c r="C7561" s="6" t="s">
        <v>4849</v>
      </c>
      <c r="D7561" s="6" t="s">
        <v>4851</v>
      </c>
      <c r="G7561" s="487">
        <v>1.0900000000000001</v>
      </c>
    </row>
    <row r="7562" spans="1:10" x14ac:dyDescent="0.25">
      <c r="A7562" s="6">
        <v>39131</v>
      </c>
      <c r="B7562" s="6" t="s">
        <v>4917</v>
      </c>
      <c r="C7562" s="6" t="s">
        <v>4849</v>
      </c>
      <c r="D7562" s="6" t="s">
        <v>4851</v>
      </c>
      <c r="G7562" s="487">
        <v>4.6399999999999997</v>
      </c>
    </row>
    <row r="7563" spans="1:10" x14ac:dyDescent="0.25">
      <c r="A7563" s="6">
        <v>394</v>
      </c>
      <c r="B7563" s="6" t="s">
        <v>4918</v>
      </c>
      <c r="C7563" s="6" t="s">
        <v>4849</v>
      </c>
      <c r="D7563" s="6" t="s">
        <v>4851</v>
      </c>
      <c r="G7563" s="487">
        <v>4.7</v>
      </c>
    </row>
    <row r="7564" spans="1:10" x14ac:dyDescent="0.25">
      <c r="A7564" s="6">
        <v>39130</v>
      </c>
      <c r="B7564" s="6" t="s">
        <v>4919</v>
      </c>
      <c r="C7564" s="6" t="s">
        <v>4849</v>
      </c>
      <c r="D7564" s="6" t="s">
        <v>4851</v>
      </c>
      <c r="G7564" s="487">
        <v>4.24</v>
      </c>
    </row>
    <row r="7565" spans="1:10" x14ac:dyDescent="0.25">
      <c r="A7565" s="6">
        <v>395</v>
      </c>
      <c r="B7565" s="6" t="s">
        <v>4920</v>
      </c>
      <c r="C7565" s="6" t="s">
        <v>4849</v>
      </c>
      <c r="D7565" s="6" t="s">
        <v>4851</v>
      </c>
      <c r="G7565" s="487">
        <v>4.53</v>
      </c>
    </row>
    <row r="7566" spans="1:10" x14ac:dyDescent="0.25">
      <c r="A7566" s="6">
        <v>39127</v>
      </c>
      <c r="B7566" s="6" t="s">
        <v>4921</v>
      </c>
      <c r="C7566" s="6" t="s">
        <v>4849</v>
      </c>
      <c r="D7566" s="6" t="s">
        <v>4851</v>
      </c>
      <c r="G7566" s="487">
        <v>2.23</v>
      </c>
    </row>
    <row r="7567" spans="1:10" x14ac:dyDescent="0.25">
      <c r="A7567" s="6">
        <v>392</v>
      </c>
      <c r="B7567" s="6" t="s">
        <v>4922</v>
      </c>
      <c r="C7567" s="6" t="s">
        <v>4849</v>
      </c>
      <c r="D7567" s="6" t="s">
        <v>4851</v>
      </c>
      <c r="G7567" s="487">
        <v>2.29</v>
      </c>
    </row>
    <row r="7568" spans="1:10" x14ac:dyDescent="0.25">
      <c r="A7568" s="6">
        <v>39129</v>
      </c>
      <c r="B7568" s="6" t="s">
        <v>4923</v>
      </c>
      <c r="C7568" s="6" t="s">
        <v>4849</v>
      </c>
      <c r="D7568" s="6" t="s">
        <v>4851</v>
      </c>
      <c r="G7568" s="487">
        <v>2.61</v>
      </c>
    </row>
    <row r="7569" spans="1:7" x14ac:dyDescent="0.25">
      <c r="A7569" s="6">
        <v>393</v>
      </c>
      <c r="B7569" s="6" t="s">
        <v>4924</v>
      </c>
      <c r="C7569" s="6" t="s">
        <v>4849</v>
      </c>
      <c r="D7569" s="6" t="s">
        <v>4850</v>
      </c>
      <c r="G7569" s="487">
        <v>2.73</v>
      </c>
    </row>
    <row r="7570" spans="1:7" x14ac:dyDescent="0.25">
      <c r="A7570" s="6">
        <v>39133</v>
      </c>
      <c r="B7570" s="6" t="s">
        <v>4925</v>
      </c>
      <c r="C7570" s="6" t="s">
        <v>4849</v>
      </c>
      <c r="D7570" s="6" t="s">
        <v>4851</v>
      </c>
      <c r="G7570" s="487">
        <v>6.09</v>
      </c>
    </row>
    <row r="7571" spans="1:7" x14ac:dyDescent="0.25">
      <c r="A7571" s="6">
        <v>397</v>
      </c>
      <c r="B7571" s="6" t="s">
        <v>4926</v>
      </c>
      <c r="C7571" s="6" t="s">
        <v>4849</v>
      </c>
      <c r="D7571" s="6" t="s">
        <v>4851</v>
      </c>
      <c r="G7571" s="487">
        <v>6.73</v>
      </c>
    </row>
    <row r="7572" spans="1:7" x14ac:dyDescent="0.25">
      <c r="A7572" s="6">
        <v>39132</v>
      </c>
      <c r="B7572" s="6" t="s">
        <v>4927</v>
      </c>
      <c r="C7572" s="6" t="s">
        <v>4849</v>
      </c>
      <c r="D7572" s="6" t="s">
        <v>4851</v>
      </c>
      <c r="G7572" s="487">
        <v>4.87</v>
      </c>
    </row>
    <row r="7573" spans="1:7" x14ac:dyDescent="0.25">
      <c r="A7573" s="6">
        <v>396</v>
      </c>
      <c r="B7573" s="6" t="s">
        <v>4928</v>
      </c>
      <c r="C7573" s="6" t="s">
        <v>4849</v>
      </c>
      <c r="D7573" s="6" t="s">
        <v>4851</v>
      </c>
      <c r="G7573" s="487">
        <v>5.22</v>
      </c>
    </row>
    <row r="7574" spans="1:7" x14ac:dyDescent="0.25">
      <c r="A7574" s="6">
        <v>39135</v>
      </c>
      <c r="B7574" s="6" t="s">
        <v>4929</v>
      </c>
      <c r="C7574" s="6" t="s">
        <v>4849</v>
      </c>
      <c r="D7574" s="6" t="s">
        <v>4851</v>
      </c>
      <c r="G7574" s="487">
        <v>9.75</v>
      </c>
    </row>
    <row r="7575" spans="1:7" x14ac:dyDescent="0.25">
      <c r="A7575" s="6">
        <v>39128</v>
      </c>
      <c r="B7575" s="6" t="s">
        <v>4930</v>
      </c>
      <c r="C7575" s="6" t="s">
        <v>4849</v>
      </c>
      <c r="D7575" s="6" t="s">
        <v>4851</v>
      </c>
      <c r="G7575" s="487">
        <v>2.4300000000000002</v>
      </c>
    </row>
    <row r="7576" spans="1:7" x14ac:dyDescent="0.25">
      <c r="A7576" s="6">
        <v>400</v>
      </c>
      <c r="B7576" s="6" t="s">
        <v>4931</v>
      </c>
      <c r="C7576" s="6" t="s">
        <v>4849</v>
      </c>
      <c r="D7576" s="6" t="s">
        <v>4851</v>
      </c>
      <c r="G7576" s="487">
        <v>2.38</v>
      </c>
    </row>
    <row r="7577" spans="1:7" x14ac:dyDescent="0.25">
      <c r="A7577" s="6">
        <v>39125</v>
      </c>
      <c r="B7577" s="6" t="s">
        <v>4932</v>
      </c>
      <c r="C7577" s="6" t="s">
        <v>4849</v>
      </c>
      <c r="D7577" s="6" t="s">
        <v>4851</v>
      </c>
      <c r="G7577" s="487">
        <v>2.4300000000000002</v>
      </c>
    </row>
    <row r="7578" spans="1:7" x14ac:dyDescent="0.25">
      <c r="A7578" s="6">
        <v>39134</v>
      </c>
      <c r="B7578" s="6" t="s">
        <v>4933</v>
      </c>
      <c r="C7578" s="6" t="s">
        <v>4849</v>
      </c>
      <c r="D7578" s="6" t="s">
        <v>4851</v>
      </c>
      <c r="G7578" s="487">
        <v>8.1300000000000008</v>
      </c>
    </row>
    <row r="7579" spans="1:7" x14ac:dyDescent="0.25">
      <c r="A7579" s="6">
        <v>398</v>
      </c>
      <c r="B7579" s="6" t="s">
        <v>4934</v>
      </c>
      <c r="C7579" s="6" t="s">
        <v>4849</v>
      </c>
      <c r="D7579" s="6" t="s">
        <v>4851</v>
      </c>
      <c r="G7579" s="487">
        <v>7.49</v>
      </c>
    </row>
    <row r="7580" spans="1:7" x14ac:dyDescent="0.25">
      <c r="A7580" s="6">
        <v>39126</v>
      </c>
      <c r="B7580" s="6" t="s">
        <v>4935</v>
      </c>
      <c r="C7580" s="6" t="s">
        <v>4849</v>
      </c>
      <c r="D7580" s="6" t="s">
        <v>4851</v>
      </c>
      <c r="G7580" s="487">
        <v>10.97</v>
      </c>
    </row>
    <row r="7581" spans="1:7" x14ac:dyDescent="0.25">
      <c r="A7581" s="6">
        <v>399</v>
      </c>
      <c r="B7581" s="6" t="s">
        <v>4936</v>
      </c>
      <c r="C7581" s="6" t="s">
        <v>4849</v>
      </c>
      <c r="D7581" s="6" t="s">
        <v>4851</v>
      </c>
      <c r="G7581" s="487">
        <v>9.67</v>
      </c>
    </row>
    <row r="7582" spans="1:7" x14ac:dyDescent="0.25">
      <c r="A7582" s="6">
        <v>39158</v>
      </c>
      <c r="B7582" s="6" t="s">
        <v>4937</v>
      </c>
      <c r="C7582" s="6" t="s">
        <v>4849</v>
      </c>
      <c r="D7582" s="6" t="s">
        <v>4851</v>
      </c>
      <c r="G7582" s="487">
        <v>25.96</v>
      </c>
    </row>
    <row r="7583" spans="1:7" x14ac:dyDescent="0.25">
      <c r="A7583" s="6">
        <v>39141</v>
      </c>
      <c r="B7583" s="6" t="s">
        <v>4938</v>
      </c>
      <c r="C7583" s="6" t="s">
        <v>4849</v>
      </c>
      <c r="D7583" s="6" t="s">
        <v>4851</v>
      </c>
      <c r="G7583" s="487">
        <v>1.88</v>
      </c>
    </row>
    <row r="7584" spans="1:7" x14ac:dyDescent="0.25">
      <c r="A7584" s="6">
        <v>39140</v>
      </c>
      <c r="B7584" s="6" t="s">
        <v>4939</v>
      </c>
      <c r="C7584" s="6" t="s">
        <v>4849</v>
      </c>
      <c r="D7584" s="6" t="s">
        <v>4851</v>
      </c>
      <c r="G7584" s="487">
        <v>1.71</v>
      </c>
    </row>
    <row r="7585" spans="1:7" x14ac:dyDescent="0.25">
      <c r="A7585" s="6">
        <v>39137</v>
      </c>
      <c r="B7585" s="6" t="s">
        <v>4940</v>
      </c>
      <c r="C7585" s="6" t="s">
        <v>4849</v>
      </c>
      <c r="D7585" s="6" t="s">
        <v>4851</v>
      </c>
      <c r="G7585" s="487">
        <v>0.98</v>
      </c>
    </row>
    <row r="7586" spans="1:7" x14ac:dyDescent="0.25">
      <c r="A7586" s="6">
        <v>39139</v>
      </c>
      <c r="B7586" s="6" t="s">
        <v>4941</v>
      </c>
      <c r="C7586" s="6" t="s">
        <v>4849</v>
      </c>
      <c r="D7586" s="6" t="s">
        <v>4851</v>
      </c>
      <c r="G7586" s="487">
        <v>1.42</v>
      </c>
    </row>
    <row r="7587" spans="1:7" x14ac:dyDescent="0.25">
      <c r="A7587" s="6">
        <v>39143</v>
      </c>
      <c r="B7587" s="6" t="s">
        <v>4942</v>
      </c>
      <c r="C7587" s="6" t="s">
        <v>4849</v>
      </c>
      <c r="D7587" s="6" t="s">
        <v>4851</v>
      </c>
      <c r="G7587" s="487">
        <v>3.89</v>
      </c>
    </row>
    <row r="7588" spans="1:7" x14ac:dyDescent="0.25">
      <c r="A7588" s="6">
        <v>39142</v>
      </c>
      <c r="B7588" s="6" t="s">
        <v>4943</v>
      </c>
      <c r="C7588" s="6" t="s">
        <v>4849</v>
      </c>
      <c r="D7588" s="6" t="s">
        <v>4851</v>
      </c>
      <c r="G7588" s="487">
        <v>2.78</v>
      </c>
    </row>
    <row r="7589" spans="1:7" x14ac:dyDescent="0.25">
      <c r="A7589" s="6">
        <v>39138</v>
      </c>
      <c r="B7589" s="6" t="s">
        <v>4944</v>
      </c>
      <c r="C7589" s="6" t="s">
        <v>4849</v>
      </c>
      <c r="D7589" s="6" t="s">
        <v>4851</v>
      </c>
      <c r="G7589" s="487">
        <v>1.04</v>
      </c>
    </row>
    <row r="7590" spans="1:7" x14ac:dyDescent="0.25">
      <c r="A7590" s="6">
        <v>39136</v>
      </c>
      <c r="B7590" s="6" t="s">
        <v>4945</v>
      </c>
      <c r="C7590" s="6" t="s">
        <v>4849</v>
      </c>
      <c r="D7590" s="6" t="s">
        <v>4851</v>
      </c>
      <c r="G7590" s="487">
        <v>0.69</v>
      </c>
    </row>
    <row r="7591" spans="1:7" x14ac:dyDescent="0.25">
      <c r="A7591" s="6">
        <v>39144</v>
      </c>
      <c r="B7591" s="6" t="s">
        <v>4946</v>
      </c>
      <c r="C7591" s="6" t="s">
        <v>4849</v>
      </c>
      <c r="D7591" s="6" t="s">
        <v>4851</v>
      </c>
      <c r="G7591" s="487">
        <v>4.53</v>
      </c>
    </row>
    <row r="7592" spans="1:7" x14ac:dyDescent="0.25">
      <c r="A7592" s="6">
        <v>39145</v>
      </c>
      <c r="B7592" s="6" t="s">
        <v>4947</v>
      </c>
      <c r="C7592" s="6" t="s">
        <v>4849</v>
      </c>
      <c r="D7592" s="6" t="s">
        <v>4851</v>
      </c>
      <c r="G7592" s="487">
        <v>7.46</v>
      </c>
    </row>
    <row r="7593" spans="1:7" x14ac:dyDescent="0.25">
      <c r="A7593" s="6">
        <v>12615</v>
      </c>
      <c r="B7593" s="6" t="s">
        <v>11751</v>
      </c>
      <c r="C7593" s="6" t="s">
        <v>4849</v>
      </c>
      <c r="D7593" s="6" t="s">
        <v>4851</v>
      </c>
      <c r="G7593" s="487">
        <v>14.33</v>
      </c>
    </row>
    <row r="7594" spans="1:7" x14ac:dyDescent="0.25">
      <c r="A7594" s="6">
        <v>11927</v>
      </c>
      <c r="B7594" s="6" t="s">
        <v>4948</v>
      </c>
      <c r="C7594" s="6" t="s">
        <v>4849</v>
      </c>
      <c r="D7594" s="6" t="s">
        <v>4853</v>
      </c>
      <c r="G7594" s="487">
        <v>8.6999999999999993</v>
      </c>
    </row>
    <row r="7595" spans="1:7" x14ac:dyDescent="0.25">
      <c r="A7595" s="6">
        <v>11928</v>
      </c>
      <c r="B7595" s="6" t="s">
        <v>4949</v>
      </c>
      <c r="C7595" s="6" t="s">
        <v>4849</v>
      </c>
      <c r="D7595" s="6" t="s">
        <v>4853</v>
      </c>
      <c r="G7595" s="487">
        <v>9.9700000000000006</v>
      </c>
    </row>
    <row r="7596" spans="1:7" x14ac:dyDescent="0.25">
      <c r="A7596" s="6">
        <v>11929</v>
      </c>
      <c r="B7596" s="6" t="s">
        <v>4950</v>
      </c>
      <c r="C7596" s="6" t="s">
        <v>4849</v>
      </c>
      <c r="D7596" s="6" t="s">
        <v>4853</v>
      </c>
      <c r="G7596" s="487">
        <v>15.42</v>
      </c>
    </row>
    <row r="7597" spans="1:7" x14ac:dyDescent="0.25">
      <c r="A7597" s="6">
        <v>36801</v>
      </c>
      <c r="B7597" s="6" t="s">
        <v>4951</v>
      </c>
      <c r="C7597" s="6" t="s">
        <v>4849</v>
      </c>
      <c r="D7597" s="6" t="s">
        <v>4851</v>
      </c>
      <c r="G7597" s="487">
        <v>54.67</v>
      </c>
    </row>
    <row r="7598" spans="1:7" x14ac:dyDescent="0.25">
      <c r="A7598" s="6">
        <v>36246</v>
      </c>
      <c r="B7598" s="6" t="s">
        <v>4952</v>
      </c>
      <c r="C7598" s="6" t="s">
        <v>4854</v>
      </c>
      <c r="D7598" s="6" t="s">
        <v>4851</v>
      </c>
      <c r="G7598" s="487">
        <v>5.55</v>
      </c>
    </row>
    <row r="7599" spans="1:7" x14ac:dyDescent="0.25">
      <c r="A7599" s="6">
        <v>37600</v>
      </c>
      <c r="B7599" s="6" t="s">
        <v>4953</v>
      </c>
      <c r="C7599" s="6" t="s">
        <v>4849</v>
      </c>
      <c r="D7599" s="6" t="s">
        <v>4853</v>
      </c>
      <c r="G7599" s="487">
        <v>104.86</v>
      </c>
    </row>
    <row r="7600" spans="1:7" x14ac:dyDescent="0.25">
      <c r="A7600" s="6">
        <v>37599</v>
      </c>
      <c r="B7600" s="6" t="s">
        <v>4954</v>
      </c>
      <c r="C7600" s="6" t="s">
        <v>4849</v>
      </c>
      <c r="D7600" s="6" t="s">
        <v>4853</v>
      </c>
      <c r="G7600" s="487">
        <v>97.6</v>
      </c>
    </row>
    <row r="7601" spans="1:7" x14ac:dyDescent="0.25">
      <c r="A7601" s="6">
        <v>1</v>
      </c>
      <c r="B7601" s="6" t="s">
        <v>4955</v>
      </c>
      <c r="C7601" s="6" t="s">
        <v>4855</v>
      </c>
      <c r="D7601" s="6" t="s">
        <v>4850</v>
      </c>
      <c r="G7601" s="487">
        <v>90</v>
      </c>
    </row>
    <row r="7602" spans="1:7" x14ac:dyDescent="0.25">
      <c r="A7602" s="6">
        <v>3</v>
      </c>
      <c r="B7602" s="6" t="s">
        <v>4956</v>
      </c>
      <c r="C7602" s="6" t="s">
        <v>4856</v>
      </c>
      <c r="D7602" s="6" t="s">
        <v>4851</v>
      </c>
      <c r="G7602" s="487">
        <v>20.49</v>
      </c>
    </row>
    <row r="7603" spans="1:7" x14ac:dyDescent="0.25">
      <c r="A7603" s="6">
        <v>43054</v>
      </c>
      <c r="B7603" s="6" t="s">
        <v>4957</v>
      </c>
      <c r="C7603" s="6" t="s">
        <v>4855</v>
      </c>
      <c r="D7603" s="6" t="s">
        <v>4851</v>
      </c>
      <c r="G7603" s="487">
        <v>9.09</v>
      </c>
    </row>
    <row r="7604" spans="1:7" x14ac:dyDescent="0.25">
      <c r="A7604" s="6">
        <v>42402</v>
      </c>
      <c r="B7604" s="6" t="s">
        <v>4958</v>
      </c>
      <c r="C7604" s="6" t="s">
        <v>4855</v>
      </c>
      <c r="D7604" s="6" t="s">
        <v>4851</v>
      </c>
      <c r="G7604" s="487">
        <v>8.69</v>
      </c>
    </row>
    <row r="7605" spans="1:7" x14ac:dyDescent="0.25">
      <c r="A7605" s="6">
        <v>42403</v>
      </c>
      <c r="B7605" s="6" t="s">
        <v>4959</v>
      </c>
      <c r="C7605" s="6" t="s">
        <v>4855</v>
      </c>
      <c r="D7605" s="6" t="s">
        <v>4851</v>
      </c>
      <c r="G7605" s="487">
        <v>11.14</v>
      </c>
    </row>
    <row r="7606" spans="1:7" x14ac:dyDescent="0.25">
      <c r="A7606" s="6">
        <v>42404</v>
      </c>
      <c r="B7606" s="6" t="s">
        <v>4960</v>
      </c>
      <c r="C7606" s="6" t="s">
        <v>4855</v>
      </c>
      <c r="D7606" s="6" t="s">
        <v>4851</v>
      </c>
      <c r="G7606" s="487">
        <v>11.08</v>
      </c>
    </row>
    <row r="7607" spans="1:7" x14ac:dyDescent="0.25">
      <c r="A7607" s="6">
        <v>42405</v>
      </c>
      <c r="B7607" s="6" t="s">
        <v>4961</v>
      </c>
      <c r="C7607" s="6" t="s">
        <v>4855</v>
      </c>
      <c r="D7607" s="6" t="s">
        <v>4851</v>
      </c>
      <c r="G7607" s="487">
        <v>11.81</v>
      </c>
    </row>
    <row r="7608" spans="1:7" x14ac:dyDescent="0.25">
      <c r="A7608" s="6">
        <v>34341</v>
      </c>
      <c r="B7608" s="6" t="s">
        <v>4962</v>
      </c>
      <c r="C7608" s="6" t="s">
        <v>4855</v>
      </c>
      <c r="D7608" s="6" t="s">
        <v>4851</v>
      </c>
      <c r="G7608" s="487">
        <v>10.25</v>
      </c>
    </row>
    <row r="7609" spans="1:7" x14ac:dyDescent="0.25">
      <c r="A7609" s="6">
        <v>43053</v>
      </c>
      <c r="B7609" s="6" t="s">
        <v>4963</v>
      </c>
      <c r="C7609" s="6" t="s">
        <v>4855</v>
      </c>
      <c r="D7609" s="6" t="s">
        <v>4851</v>
      </c>
      <c r="G7609" s="487">
        <v>8.1199999999999992</v>
      </c>
    </row>
    <row r="7610" spans="1:7" x14ac:dyDescent="0.25">
      <c r="A7610" s="6">
        <v>43058</v>
      </c>
      <c r="B7610" s="6" t="s">
        <v>4964</v>
      </c>
      <c r="C7610" s="6" t="s">
        <v>4855</v>
      </c>
      <c r="D7610" s="6" t="s">
        <v>4851</v>
      </c>
      <c r="G7610" s="487">
        <v>8.42</v>
      </c>
    </row>
    <row r="7611" spans="1:7" x14ac:dyDescent="0.25">
      <c r="A7611" s="6">
        <v>34</v>
      </c>
      <c r="B7611" s="6" t="s">
        <v>4965</v>
      </c>
      <c r="C7611" s="6" t="s">
        <v>4855</v>
      </c>
      <c r="D7611" s="6" t="s">
        <v>4851</v>
      </c>
      <c r="G7611" s="487">
        <v>8.4600000000000009</v>
      </c>
    </row>
    <row r="7612" spans="1:7" x14ac:dyDescent="0.25">
      <c r="A7612" s="6">
        <v>43055</v>
      </c>
      <c r="B7612" s="6" t="s">
        <v>4966</v>
      </c>
      <c r="C7612" s="6" t="s">
        <v>4855</v>
      </c>
      <c r="D7612" s="6" t="s">
        <v>4850</v>
      </c>
      <c r="G7612" s="487">
        <v>7.33</v>
      </c>
    </row>
    <row r="7613" spans="1:7" x14ac:dyDescent="0.25">
      <c r="A7613" s="6">
        <v>43056</v>
      </c>
      <c r="B7613" s="6" t="s">
        <v>4967</v>
      </c>
      <c r="C7613" s="6" t="s">
        <v>4855</v>
      </c>
      <c r="D7613" s="6" t="s">
        <v>4851</v>
      </c>
      <c r="G7613" s="487">
        <v>8.4499999999999993</v>
      </c>
    </row>
    <row r="7614" spans="1:7" x14ac:dyDescent="0.25">
      <c r="A7614" s="6">
        <v>43057</v>
      </c>
      <c r="B7614" s="6" t="s">
        <v>4968</v>
      </c>
      <c r="C7614" s="6" t="s">
        <v>4855</v>
      </c>
      <c r="D7614" s="6" t="s">
        <v>4851</v>
      </c>
      <c r="G7614" s="487">
        <v>9.2899999999999991</v>
      </c>
    </row>
    <row r="7615" spans="1:7" x14ac:dyDescent="0.25">
      <c r="A7615" s="6">
        <v>34449</v>
      </c>
      <c r="B7615" s="6" t="s">
        <v>4969</v>
      </c>
      <c r="C7615" s="6" t="s">
        <v>4855</v>
      </c>
      <c r="D7615" s="6" t="s">
        <v>4851</v>
      </c>
      <c r="G7615" s="487">
        <v>9.93</v>
      </c>
    </row>
    <row r="7616" spans="1:7" x14ac:dyDescent="0.25">
      <c r="A7616" s="6">
        <v>32</v>
      </c>
      <c r="B7616" s="6" t="s">
        <v>4970</v>
      </c>
      <c r="C7616" s="6" t="s">
        <v>4855</v>
      </c>
      <c r="D7616" s="6" t="s">
        <v>4851</v>
      </c>
      <c r="G7616" s="487">
        <v>8.93</v>
      </c>
    </row>
    <row r="7617" spans="1:7" x14ac:dyDescent="0.25">
      <c r="A7617" s="6">
        <v>33</v>
      </c>
      <c r="B7617" s="6" t="s">
        <v>4971</v>
      </c>
      <c r="C7617" s="6" t="s">
        <v>4855</v>
      </c>
      <c r="D7617" s="6" t="s">
        <v>4851</v>
      </c>
      <c r="G7617" s="487">
        <v>8.98</v>
      </c>
    </row>
    <row r="7618" spans="1:7" x14ac:dyDescent="0.25">
      <c r="A7618" s="6">
        <v>43061</v>
      </c>
      <c r="B7618" s="6" t="s">
        <v>4972</v>
      </c>
      <c r="C7618" s="6" t="s">
        <v>4855</v>
      </c>
      <c r="D7618" s="6" t="s">
        <v>4851</v>
      </c>
      <c r="G7618" s="487">
        <v>8.39</v>
      </c>
    </row>
    <row r="7619" spans="1:7" x14ac:dyDescent="0.25">
      <c r="A7619" s="6">
        <v>43059</v>
      </c>
      <c r="B7619" s="6" t="s">
        <v>4973</v>
      </c>
      <c r="C7619" s="6" t="s">
        <v>4855</v>
      </c>
      <c r="D7619" s="6" t="s">
        <v>4851</v>
      </c>
      <c r="G7619" s="487">
        <v>8.01</v>
      </c>
    </row>
    <row r="7620" spans="1:7" x14ac:dyDescent="0.25">
      <c r="A7620" s="6">
        <v>43062</v>
      </c>
      <c r="B7620" s="6" t="s">
        <v>4974</v>
      </c>
      <c r="C7620" s="6" t="s">
        <v>4855</v>
      </c>
      <c r="D7620" s="6" t="s">
        <v>4851</v>
      </c>
      <c r="G7620" s="487">
        <v>8.8699999999999992</v>
      </c>
    </row>
    <row r="7621" spans="1:7" x14ac:dyDescent="0.25">
      <c r="A7621" s="6">
        <v>43060</v>
      </c>
      <c r="B7621" s="6" t="s">
        <v>4975</v>
      </c>
      <c r="C7621" s="6" t="s">
        <v>4855</v>
      </c>
      <c r="D7621" s="6" t="s">
        <v>4851</v>
      </c>
      <c r="G7621" s="487">
        <v>6.97</v>
      </c>
    </row>
    <row r="7622" spans="1:7" x14ac:dyDescent="0.25">
      <c r="A7622" s="6">
        <v>40410</v>
      </c>
      <c r="B7622" s="6" t="s">
        <v>4976</v>
      </c>
      <c r="C7622" s="6" t="s">
        <v>4849</v>
      </c>
      <c r="D7622" s="6" t="s">
        <v>4853</v>
      </c>
      <c r="G7622" s="487">
        <v>23.71</v>
      </c>
    </row>
    <row r="7623" spans="1:7" x14ac:dyDescent="0.25">
      <c r="A7623" s="6">
        <v>40411</v>
      </c>
      <c r="B7623" s="6" t="s">
        <v>4977</v>
      </c>
      <c r="C7623" s="6" t="s">
        <v>4849</v>
      </c>
      <c r="D7623" s="6" t="s">
        <v>4853</v>
      </c>
      <c r="G7623" s="487">
        <v>25.73</v>
      </c>
    </row>
    <row r="7624" spans="1:7" x14ac:dyDescent="0.25">
      <c r="A7624" s="6">
        <v>40412</v>
      </c>
      <c r="B7624" s="6" t="s">
        <v>4978</v>
      </c>
      <c r="C7624" s="6" t="s">
        <v>4849</v>
      </c>
      <c r="D7624" s="6" t="s">
        <v>4853</v>
      </c>
      <c r="G7624" s="487">
        <v>28.88</v>
      </c>
    </row>
    <row r="7625" spans="1:7" x14ac:dyDescent="0.25">
      <c r="A7625" s="6">
        <v>44254</v>
      </c>
      <c r="B7625" s="6" t="s">
        <v>11752</v>
      </c>
      <c r="C7625" s="6" t="s">
        <v>4849</v>
      </c>
      <c r="D7625" s="6" t="s">
        <v>4851</v>
      </c>
      <c r="G7625" s="487">
        <v>32.14</v>
      </c>
    </row>
    <row r="7626" spans="1:7" x14ac:dyDescent="0.25">
      <c r="A7626" s="6">
        <v>44255</v>
      </c>
      <c r="B7626" s="6" t="s">
        <v>11753</v>
      </c>
      <c r="C7626" s="6" t="s">
        <v>4849</v>
      </c>
      <c r="D7626" s="6" t="s">
        <v>4851</v>
      </c>
      <c r="G7626" s="487">
        <v>35.619999999999997</v>
      </c>
    </row>
    <row r="7627" spans="1:7" x14ac:dyDescent="0.25">
      <c r="A7627" s="6">
        <v>44256</v>
      </c>
      <c r="B7627" s="6" t="s">
        <v>11754</v>
      </c>
      <c r="C7627" s="6" t="s">
        <v>4849</v>
      </c>
      <c r="D7627" s="6" t="s">
        <v>4851</v>
      </c>
      <c r="G7627" s="487">
        <v>40.24</v>
      </c>
    </row>
    <row r="7628" spans="1:7" x14ac:dyDescent="0.25">
      <c r="A7628" s="6">
        <v>44257</v>
      </c>
      <c r="B7628" s="6" t="s">
        <v>11755</v>
      </c>
      <c r="C7628" s="6" t="s">
        <v>4849</v>
      </c>
      <c r="D7628" s="6" t="s">
        <v>4851</v>
      </c>
      <c r="G7628" s="487">
        <v>63.66</v>
      </c>
    </row>
    <row r="7629" spans="1:7" x14ac:dyDescent="0.25">
      <c r="A7629" s="6">
        <v>44258</v>
      </c>
      <c r="B7629" s="6" t="s">
        <v>11756</v>
      </c>
      <c r="C7629" s="6" t="s">
        <v>4849</v>
      </c>
      <c r="D7629" s="6" t="s">
        <v>4851</v>
      </c>
      <c r="G7629" s="487">
        <v>72.75</v>
      </c>
    </row>
    <row r="7630" spans="1:7" x14ac:dyDescent="0.25">
      <c r="A7630" s="6">
        <v>44259</v>
      </c>
      <c r="B7630" s="6" t="s">
        <v>11757</v>
      </c>
      <c r="C7630" s="6" t="s">
        <v>4849</v>
      </c>
      <c r="D7630" s="6" t="s">
        <v>4851</v>
      </c>
      <c r="G7630" s="487">
        <v>99.86</v>
      </c>
    </row>
    <row r="7631" spans="1:7" x14ac:dyDescent="0.25">
      <c r="A7631" s="6">
        <v>37997</v>
      </c>
      <c r="B7631" s="6" t="s">
        <v>11758</v>
      </c>
      <c r="C7631" s="6" t="s">
        <v>4849</v>
      </c>
      <c r="D7631" s="6" t="s">
        <v>4851</v>
      </c>
      <c r="G7631" s="487">
        <v>19.149999999999999</v>
      </c>
    </row>
    <row r="7632" spans="1:7" x14ac:dyDescent="0.25">
      <c r="A7632" s="6">
        <v>37998</v>
      </c>
      <c r="B7632" s="6" t="s">
        <v>11759</v>
      </c>
      <c r="C7632" s="6" t="s">
        <v>4849</v>
      </c>
      <c r="D7632" s="6" t="s">
        <v>4851</v>
      </c>
      <c r="G7632" s="487">
        <v>25.63</v>
      </c>
    </row>
    <row r="7633" spans="1:7" x14ac:dyDescent="0.25">
      <c r="A7633" s="6">
        <v>55</v>
      </c>
      <c r="B7633" s="6" t="s">
        <v>4979</v>
      </c>
      <c r="C7633" s="6" t="s">
        <v>4849</v>
      </c>
      <c r="D7633" s="6" t="s">
        <v>4850</v>
      </c>
      <c r="G7633" s="487">
        <v>8.48</v>
      </c>
    </row>
    <row r="7634" spans="1:7" x14ac:dyDescent="0.25">
      <c r="A7634" s="6">
        <v>61</v>
      </c>
      <c r="B7634" s="6" t="s">
        <v>4980</v>
      </c>
      <c r="C7634" s="6" t="s">
        <v>4849</v>
      </c>
      <c r="D7634" s="6" t="s">
        <v>4851</v>
      </c>
      <c r="G7634" s="487">
        <v>8.02</v>
      </c>
    </row>
    <row r="7635" spans="1:7" x14ac:dyDescent="0.25">
      <c r="A7635" s="6">
        <v>62</v>
      </c>
      <c r="B7635" s="6" t="s">
        <v>4981</v>
      </c>
      <c r="C7635" s="6" t="s">
        <v>4849</v>
      </c>
      <c r="D7635" s="6" t="s">
        <v>4851</v>
      </c>
      <c r="G7635" s="487">
        <v>16.62</v>
      </c>
    </row>
    <row r="7636" spans="1:7" x14ac:dyDescent="0.25">
      <c r="A7636" s="6">
        <v>10899</v>
      </c>
      <c r="B7636" s="6" t="s">
        <v>11760</v>
      </c>
      <c r="C7636" s="6" t="s">
        <v>4849</v>
      </c>
      <c r="D7636" s="6" t="s">
        <v>4851</v>
      </c>
      <c r="G7636" s="487">
        <v>72.650000000000006</v>
      </c>
    </row>
    <row r="7637" spans="1:7" x14ac:dyDescent="0.25">
      <c r="A7637" s="6">
        <v>10900</v>
      </c>
      <c r="B7637" s="6" t="s">
        <v>11761</v>
      </c>
      <c r="C7637" s="6" t="s">
        <v>4849</v>
      </c>
      <c r="D7637" s="6" t="s">
        <v>4851</v>
      </c>
      <c r="G7637" s="487">
        <v>56.86</v>
      </c>
    </row>
    <row r="7638" spans="1:7" x14ac:dyDescent="0.25">
      <c r="A7638" s="6">
        <v>103</v>
      </c>
      <c r="B7638" s="6" t="s">
        <v>4982</v>
      </c>
      <c r="C7638" s="6" t="s">
        <v>4849</v>
      </c>
      <c r="D7638" s="6" t="s">
        <v>4851</v>
      </c>
      <c r="G7638" s="487">
        <v>48.33</v>
      </c>
    </row>
    <row r="7639" spans="1:7" x14ac:dyDescent="0.25">
      <c r="A7639" s="6">
        <v>107</v>
      </c>
      <c r="B7639" s="6" t="s">
        <v>4983</v>
      </c>
      <c r="C7639" s="6" t="s">
        <v>4849</v>
      </c>
      <c r="D7639" s="6" t="s">
        <v>4851</v>
      </c>
      <c r="G7639" s="487">
        <v>0.91</v>
      </c>
    </row>
    <row r="7640" spans="1:7" x14ac:dyDescent="0.25">
      <c r="A7640" s="6">
        <v>65</v>
      </c>
      <c r="B7640" s="6" t="s">
        <v>4984</v>
      </c>
      <c r="C7640" s="6" t="s">
        <v>4849</v>
      </c>
      <c r="D7640" s="6" t="s">
        <v>4851</v>
      </c>
      <c r="G7640" s="487">
        <v>0.99</v>
      </c>
    </row>
    <row r="7641" spans="1:7" x14ac:dyDescent="0.25">
      <c r="A7641" s="6">
        <v>108</v>
      </c>
      <c r="B7641" s="6" t="s">
        <v>4985</v>
      </c>
      <c r="C7641" s="6" t="s">
        <v>4849</v>
      </c>
      <c r="D7641" s="6" t="s">
        <v>4851</v>
      </c>
      <c r="G7641" s="487">
        <v>2</v>
      </c>
    </row>
    <row r="7642" spans="1:7" x14ac:dyDescent="0.25">
      <c r="A7642" s="6">
        <v>110</v>
      </c>
      <c r="B7642" s="6" t="s">
        <v>4986</v>
      </c>
      <c r="C7642" s="6" t="s">
        <v>4849</v>
      </c>
      <c r="D7642" s="6" t="s">
        <v>4851</v>
      </c>
      <c r="G7642" s="487">
        <v>6.95</v>
      </c>
    </row>
    <row r="7643" spans="1:7" x14ac:dyDescent="0.25">
      <c r="A7643" s="6">
        <v>109</v>
      </c>
      <c r="B7643" s="6" t="s">
        <v>4987</v>
      </c>
      <c r="C7643" s="6" t="s">
        <v>4849</v>
      </c>
      <c r="D7643" s="6" t="s">
        <v>4851</v>
      </c>
      <c r="G7643" s="487">
        <v>4.1399999999999997</v>
      </c>
    </row>
    <row r="7644" spans="1:7" x14ac:dyDescent="0.25">
      <c r="A7644" s="6">
        <v>111</v>
      </c>
      <c r="B7644" s="6" t="s">
        <v>4988</v>
      </c>
      <c r="C7644" s="6" t="s">
        <v>4849</v>
      </c>
      <c r="D7644" s="6" t="s">
        <v>4851</v>
      </c>
      <c r="G7644" s="487">
        <v>9.41</v>
      </c>
    </row>
    <row r="7645" spans="1:7" x14ac:dyDescent="0.25">
      <c r="A7645" s="6">
        <v>112</v>
      </c>
      <c r="B7645" s="6" t="s">
        <v>4989</v>
      </c>
      <c r="C7645" s="6" t="s">
        <v>4849</v>
      </c>
      <c r="D7645" s="6" t="s">
        <v>4851</v>
      </c>
      <c r="G7645" s="487">
        <v>4.9800000000000004</v>
      </c>
    </row>
    <row r="7646" spans="1:7" x14ac:dyDescent="0.25">
      <c r="A7646" s="6">
        <v>113</v>
      </c>
      <c r="B7646" s="6" t="s">
        <v>4990</v>
      </c>
      <c r="C7646" s="6" t="s">
        <v>4849</v>
      </c>
      <c r="D7646" s="6" t="s">
        <v>4851</v>
      </c>
      <c r="G7646" s="487">
        <v>12.48</v>
      </c>
    </row>
    <row r="7647" spans="1:7" x14ac:dyDescent="0.25">
      <c r="A7647" s="6">
        <v>104</v>
      </c>
      <c r="B7647" s="6" t="s">
        <v>4991</v>
      </c>
      <c r="C7647" s="6" t="s">
        <v>4849</v>
      </c>
      <c r="D7647" s="6" t="s">
        <v>4851</v>
      </c>
      <c r="G7647" s="487">
        <v>21.72</v>
      </c>
    </row>
    <row r="7648" spans="1:7" x14ac:dyDescent="0.25">
      <c r="A7648" s="6">
        <v>102</v>
      </c>
      <c r="B7648" s="6" t="s">
        <v>4992</v>
      </c>
      <c r="C7648" s="6" t="s">
        <v>4849</v>
      </c>
      <c r="D7648" s="6" t="s">
        <v>4851</v>
      </c>
      <c r="G7648" s="487">
        <v>29.94</v>
      </c>
    </row>
    <row r="7649" spans="1:7" x14ac:dyDescent="0.25">
      <c r="A7649" s="6">
        <v>95</v>
      </c>
      <c r="B7649" s="6" t="s">
        <v>4993</v>
      </c>
      <c r="C7649" s="6" t="s">
        <v>4849</v>
      </c>
      <c r="D7649" s="6" t="s">
        <v>4851</v>
      </c>
      <c r="G7649" s="487">
        <v>12.65</v>
      </c>
    </row>
    <row r="7650" spans="1:7" x14ac:dyDescent="0.25">
      <c r="A7650" s="6">
        <v>96</v>
      </c>
      <c r="B7650" s="6" t="s">
        <v>4994</v>
      </c>
      <c r="C7650" s="6" t="s">
        <v>4849</v>
      </c>
      <c r="D7650" s="6" t="s">
        <v>4851</v>
      </c>
      <c r="G7650" s="487">
        <v>13.76</v>
      </c>
    </row>
    <row r="7651" spans="1:7" x14ac:dyDescent="0.25">
      <c r="A7651" s="6">
        <v>97</v>
      </c>
      <c r="B7651" s="6" t="s">
        <v>4995</v>
      </c>
      <c r="C7651" s="6" t="s">
        <v>4849</v>
      </c>
      <c r="D7651" s="6" t="s">
        <v>4851</v>
      </c>
      <c r="G7651" s="487">
        <v>20.71</v>
      </c>
    </row>
    <row r="7652" spans="1:7" x14ac:dyDescent="0.25">
      <c r="A7652" s="6">
        <v>98</v>
      </c>
      <c r="B7652" s="6" t="s">
        <v>4996</v>
      </c>
      <c r="C7652" s="6" t="s">
        <v>4849</v>
      </c>
      <c r="D7652" s="6" t="s">
        <v>4851</v>
      </c>
      <c r="G7652" s="487">
        <v>31</v>
      </c>
    </row>
    <row r="7653" spans="1:7" x14ac:dyDescent="0.25">
      <c r="A7653" s="6">
        <v>99</v>
      </c>
      <c r="B7653" s="6" t="s">
        <v>4997</v>
      </c>
      <c r="C7653" s="6" t="s">
        <v>4849</v>
      </c>
      <c r="D7653" s="6" t="s">
        <v>4851</v>
      </c>
      <c r="G7653" s="487">
        <v>29.3</v>
      </c>
    </row>
    <row r="7654" spans="1:7" x14ac:dyDescent="0.25">
      <c r="A7654" s="6">
        <v>100</v>
      </c>
      <c r="B7654" s="6" t="s">
        <v>4998</v>
      </c>
      <c r="C7654" s="6" t="s">
        <v>4849</v>
      </c>
      <c r="D7654" s="6" t="s">
        <v>4851</v>
      </c>
      <c r="G7654" s="487">
        <v>51.19</v>
      </c>
    </row>
    <row r="7655" spans="1:7" x14ac:dyDescent="0.25">
      <c r="A7655" s="6">
        <v>75</v>
      </c>
      <c r="B7655" s="6" t="s">
        <v>4999</v>
      </c>
      <c r="C7655" s="6" t="s">
        <v>4849</v>
      </c>
      <c r="D7655" s="6" t="s">
        <v>4851</v>
      </c>
      <c r="G7655" s="487">
        <v>298.45</v>
      </c>
    </row>
    <row r="7656" spans="1:7" x14ac:dyDescent="0.25">
      <c r="A7656" s="6">
        <v>83</v>
      </c>
      <c r="B7656" s="6" t="s">
        <v>5000</v>
      </c>
      <c r="C7656" s="6" t="s">
        <v>4849</v>
      </c>
      <c r="D7656" s="6" t="s">
        <v>4851</v>
      </c>
      <c r="G7656" s="487">
        <v>238.6</v>
      </c>
    </row>
    <row r="7657" spans="1:7" x14ac:dyDescent="0.25">
      <c r="A7657" s="6">
        <v>74</v>
      </c>
      <c r="B7657" s="6" t="s">
        <v>5001</v>
      </c>
      <c r="C7657" s="6" t="s">
        <v>4849</v>
      </c>
      <c r="D7657" s="6" t="s">
        <v>4851</v>
      </c>
      <c r="G7657" s="487">
        <v>341.13</v>
      </c>
    </row>
    <row r="7658" spans="1:7" x14ac:dyDescent="0.25">
      <c r="A7658" s="6">
        <v>106</v>
      </c>
      <c r="B7658" s="6" t="s">
        <v>5002</v>
      </c>
      <c r="C7658" s="6" t="s">
        <v>4849</v>
      </c>
      <c r="D7658" s="6" t="s">
        <v>4851</v>
      </c>
      <c r="G7658" s="487">
        <v>431.37</v>
      </c>
    </row>
    <row r="7659" spans="1:7" x14ac:dyDescent="0.25">
      <c r="A7659" s="6">
        <v>88</v>
      </c>
      <c r="B7659" s="6" t="s">
        <v>5003</v>
      </c>
      <c r="C7659" s="6" t="s">
        <v>4849</v>
      </c>
      <c r="D7659" s="6" t="s">
        <v>4851</v>
      </c>
      <c r="G7659" s="487">
        <v>12.12</v>
      </c>
    </row>
    <row r="7660" spans="1:7" x14ac:dyDescent="0.25">
      <c r="A7660" s="6">
        <v>82</v>
      </c>
      <c r="B7660" s="6" t="s">
        <v>5004</v>
      </c>
      <c r="C7660" s="6" t="s">
        <v>4849</v>
      </c>
      <c r="D7660" s="6" t="s">
        <v>4851</v>
      </c>
      <c r="G7660" s="487">
        <v>227.01</v>
      </c>
    </row>
    <row r="7661" spans="1:7" x14ac:dyDescent="0.25">
      <c r="A7661" s="6">
        <v>105</v>
      </c>
      <c r="B7661" s="6" t="s">
        <v>5005</v>
      </c>
      <c r="C7661" s="6" t="s">
        <v>4849</v>
      </c>
      <c r="D7661" s="6" t="s">
        <v>4851</v>
      </c>
      <c r="G7661" s="487">
        <v>321.67</v>
      </c>
    </row>
    <row r="7662" spans="1:7" x14ac:dyDescent="0.25">
      <c r="A7662" s="6">
        <v>60</v>
      </c>
      <c r="B7662" s="6" t="s">
        <v>5006</v>
      </c>
      <c r="C7662" s="6" t="s">
        <v>4849</v>
      </c>
      <c r="D7662" s="6" t="s">
        <v>4851</v>
      </c>
      <c r="G7662" s="487">
        <v>11</v>
      </c>
    </row>
    <row r="7663" spans="1:7" x14ac:dyDescent="0.25">
      <c r="A7663" s="6">
        <v>72</v>
      </c>
      <c r="B7663" s="6" t="s">
        <v>5007</v>
      </c>
      <c r="C7663" s="6" t="s">
        <v>4849</v>
      </c>
      <c r="D7663" s="6" t="s">
        <v>4851</v>
      </c>
      <c r="G7663" s="487">
        <v>56.19</v>
      </c>
    </row>
    <row r="7664" spans="1:7" x14ac:dyDescent="0.25">
      <c r="A7664" s="6">
        <v>67</v>
      </c>
      <c r="B7664" s="6" t="s">
        <v>11762</v>
      </c>
      <c r="C7664" s="6" t="s">
        <v>4849</v>
      </c>
      <c r="D7664" s="6" t="s">
        <v>4851</v>
      </c>
      <c r="G7664" s="487">
        <v>18.170000000000002</v>
      </c>
    </row>
    <row r="7665" spans="1:7" x14ac:dyDescent="0.25">
      <c r="A7665" s="6">
        <v>71</v>
      </c>
      <c r="B7665" s="6" t="s">
        <v>11763</v>
      </c>
      <c r="C7665" s="6" t="s">
        <v>4849</v>
      </c>
      <c r="D7665" s="6" t="s">
        <v>4851</v>
      </c>
      <c r="G7665" s="487">
        <v>34.700000000000003</v>
      </c>
    </row>
    <row r="7666" spans="1:7" x14ac:dyDescent="0.25">
      <c r="A7666" s="6">
        <v>73</v>
      </c>
      <c r="B7666" s="6" t="s">
        <v>11764</v>
      </c>
      <c r="C7666" s="6" t="s">
        <v>4849</v>
      </c>
      <c r="D7666" s="6" t="s">
        <v>4851</v>
      </c>
      <c r="G7666" s="487">
        <v>17.39</v>
      </c>
    </row>
    <row r="7667" spans="1:7" x14ac:dyDescent="0.25">
      <c r="A7667" s="6">
        <v>46</v>
      </c>
      <c r="B7667" s="6" t="s">
        <v>5008</v>
      </c>
      <c r="C7667" s="6" t="s">
        <v>4849</v>
      </c>
      <c r="D7667" s="6" t="s">
        <v>4853</v>
      </c>
      <c r="G7667" s="487">
        <v>38.06</v>
      </c>
    </row>
    <row r="7668" spans="1:7" x14ac:dyDescent="0.25">
      <c r="A7668" s="6">
        <v>47</v>
      </c>
      <c r="B7668" s="6" t="s">
        <v>5009</v>
      </c>
      <c r="C7668" s="6" t="s">
        <v>4849</v>
      </c>
      <c r="D7668" s="6" t="s">
        <v>4853</v>
      </c>
      <c r="G7668" s="487">
        <v>65.069999999999993</v>
      </c>
    </row>
    <row r="7669" spans="1:7" x14ac:dyDescent="0.25">
      <c r="A7669" s="6">
        <v>48</v>
      </c>
      <c r="B7669" s="6" t="s">
        <v>5010</v>
      </c>
      <c r="C7669" s="6" t="s">
        <v>4849</v>
      </c>
      <c r="D7669" s="6" t="s">
        <v>4853</v>
      </c>
      <c r="G7669" s="487">
        <v>16.97</v>
      </c>
    </row>
    <row r="7670" spans="1:7" x14ac:dyDescent="0.25">
      <c r="A7670" s="6">
        <v>52</v>
      </c>
      <c r="B7670" s="6" t="s">
        <v>5011</v>
      </c>
      <c r="C7670" s="6" t="s">
        <v>4849</v>
      </c>
      <c r="D7670" s="6" t="s">
        <v>4853</v>
      </c>
      <c r="G7670" s="487">
        <v>12.89</v>
      </c>
    </row>
    <row r="7671" spans="1:7" x14ac:dyDescent="0.25">
      <c r="A7671" s="6">
        <v>43</v>
      </c>
      <c r="B7671" s="6" t="s">
        <v>5012</v>
      </c>
      <c r="C7671" s="6" t="s">
        <v>4849</v>
      </c>
      <c r="D7671" s="6" t="s">
        <v>4853</v>
      </c>
      <c r="G7671" s="487">
        <v>43.52</v>
      </c>
    </row>
    <row r="7672" spans="1:7" x14ac:dyDescent="0.25">
      <c r="A7672" s="6">
        <v>39719</v>
      </c>
      <c r="B7672" s="6" t="s">
        <v>5013</v>
      </c>
      <c r="C7672" s="6" t="s">
        <v>4856</v>
      </c>
      <c r="D7672" s="6" t="s">
        <v>4851</v>
      </c>
      <c r="G7672" s="487">
        <v>190.15</v>
      </c>
    </row>
    <row r="7673" spans="1:7" x14ac:dyDescent="0.25">
      <c r="A7673" s="6">
        <v>3410</v>
      </c>
      <c r="B7673" s="6" t="s">
        <v>5014</v>
      </c>
      <c r="C7673" s="6" t="s">
        <v>4855</v>
      </c>
      <c r="D7673" s="6" t="s">
        <v>4851</v>
      </c>
      <c r="G7673" s="487">
        <v>42.77</v>
      </c>
    </row>
    <row r="7674" spans="1:7" x14ac:dyDescent="0.25">
      <c r="A7674" s="6">
        <v>4791</v>
      </c>
      <c r="B7674" s="6" t="s">
        <v>82</v>
      </c>
      <c r="C7674" s="6" t="s">
        <v>4855</v>
      </c>
      <c r="D7674" s="6" t="s">
        <v>4851</v>
      </c>
      <c r="G7674" s="487">
        <v>36.75</v>
      </c>
    </row>
    <row r="7675" spans="1:7" x14ac:dyDescent="0.25">
      <c r="A7675" s="6">
        <v>157</v>
      </c>
      <c r="B7675" s="6" t="s">
        <v>5015</v>
      </c>
      <c r="C7675" s="6" t="s">
        <v>4855</v>
      </c>
      <c r="D7675" s="6" t="s">
        <v>4851</v>
      </c>
      <c r="G7675" s="487">
        <v>155.28</v>
      </c>
    </row>
    <row r="7676" spans="1:7" x14ac:dyDescent="0.25">
      <c r="A7676" s="6">
        <v>156</v>
      </c>
      <c r="B7676" s="6" t="s">
        <v>5016</v>
      </c>
      <c r="C7676" s="6" t="s">
        <v>4855</v>
      </c>
      <c r="D7676" s="6" t="s">
        <v>4851</v>
      </c>
      <c r="G7676" s="487">
        <v>55.29</v>
      </c>
    </row>
    <row r="7677" spans="1:7" x14ac:dyDescent="0.25">
      <c r="A7677" s="6">
        <v>131</v>
      </c>
      <c r="B7677" s="6" t="s">
        <v>5017</v>
      </c>
      <c r="C7677" s="6" t="s">
        <v>4855</v>
      </c>
      <c r="D7677" s="6" t="s">
        <v>4851</v>
      </c>
      <c r="G7677" s="487">
        <v>47.28</v>
      </c>
    </row>
    <row r="7678" spans="1:7" x14ac:dyDescent="0.25">
      <c r="A7678" s="6">
        <v>21114</v>
      </c>
      <c r="B7678" s="6" t="s">
        <v>5018</v>
      </c>
      <c r="C7678" s="6" t="s">
        <v>4849</v>
      </c>
      <c r="D7678" s="6" t="s">
        <v>4851</v>
      </c>
      <c r="G7678" s="487">
        <v>37.479999999999997</v>
      </c>
    </row>
    <row r="7679" spans="1:7" x14ac:dyDescent="0.25">
      <c r="A7679" s="6">
        <v>119</v>
      </c>
      <c r="B7679" s="6" t="s">
        <v>5019</v>
      </c>
      <c r="C7679" s="6" t="s">
        <v>4849</v>
      </c>
      <c r="D7679" s="6" t="s">
        <v>4850</v>
      </c>
      <c r="G7679" s="487">
        <v>9.5</v>
      </c>
    </row>
    <row r="7680" spans="1:7" x14ac:dyDescent="0.25">
      <c r="A7680" s="6">
        <v>122</v>
      </c>
      <c r="B7680" s="6" t="s">
        <v>5020</v>
      </c>
      <c r="C7680" s="6" t="s">
        <v>4849</v>
      </c>
      <c r="D7680" s="6" t="s">
        <v>4851</v>
      </c>
      <c r="G7680" s="487">
        <v>73.09</v>
      </c>
    </row>
    <row r="7681" spans="1:7" x14ac:dyDescent="0.25">
      <c r="A7681" s="6">
        <v>20080</v>
      </c>
      <c r="B7681" s="6" t="s">
        <v>5021</v>
      </c>
      <c r="C7681" s="6" t="s">
        <v>4849</v>
      </c>
      <c r="D7681" s="6" t="s">
        <v>4851</v>
      </c>
      <c r="G7681" s="487">
        <v>23.85</v>
      </c>
    </row>
    <row r="7682" spans="1:7" x14ac:dyDescent="0.25">
      <c r="A7682" s="6">
        <v>124</v>
      </c>
      <c r="B7682" s="6" t="s">
        <v>5022</v>
      </c>
      <c r="C7682" s="6" t="s">
        <v>4856</v>
      </c>
      <c r="D7682" s="6" t="s">
        <v>4851</v>
      </c>
      <c r="G7682" s="487">
        <v>18.23</v>
      </c>
    </row>
    <row r="7683" spans="1:7" x14ac:dyDescent="0.25">
      <c r="A7683" s="6">
        <v>7334</v>
      </c>
      <c r="B7683" s="6" t="s">
        <v>5023</v>
      </c>
      <c r="C7683" s="6" t="s">
        <v>4856</v>
      </c>
      <c r="D7683" s="6" t="s">
        <v>4851</v>
      </c>
      <c r="G7683" s="487">
        <v>19.93</v>
      </c>
    </row>
    <row r="7684" spans="1:7" x14ac:dyDescent="0.25">
      <c r="A7684" s="6">
        <v>123</v>
      </c>
      <c r="B7684" s="6" t="s">
        <v>5024</v>
      </c>
      <c r="C7684" s="6" t="s">
        <v>4856</v>
      </c>
      <c r="D7684" s="6" t="s">
        <v>4850</v>
      </c>
      <c r="G7684" s="487">
        <v>7.46</v>
      </c>
    </row>
    <row r="7685" spans="1:7" x14ac:dyDescent="0.25">
      <c r="A7685" s="6">
        <v>127</v>
      </c>
      <c r="B7685" s="6" t="s">
        <v>5025</v>
      </c>
      <c r="C7685" s="6" t="s">
        <v>4856</v>
      </c>
      <c r="D7685" s="6" t="s">
        <v>4851</v>
      </c>
      <c r="G7685" s="487">
        <v>17.809999999999999</v>
      </c>
    </row>
    <row r="7686" spans="1:7" x14ac:dyDescent="0.25">
      <c r="A7686" s="6">
        <v>41373</v>
      </c>
      <c r="B7686" s="6" t="s">
        <v>5026</v>
      </c>
      <c r="C7686" s="6" t="s">
        <v>4856</v>
      </c>
      <c r="D7686" s="6" t="s">
        <v>4851</v>
      </c>
      <c r="G7686" s="487">
        <v>24.81</v>
      </c>
    </row>
    <row r="7687" spans="1:7" x14ac:dyDescent="0.25">
      <c r="A7687" s="6">
        <v>133</v>
      </c>
      <c r="B7687" s="6" t="s">
        <v>5027</v>
      </c>
      <c r="C7687" s="6" t="s">
        <v>4856</v>
      </c>
      <c r="D7687" s="6" t="s">
        <v>4851</v>
      </c>
      <c r="G7687" s="487">
        <v>7.39</v>
      </c>
    </row>
    <row r="7688" spans="1:7" x14ac:dyDescent="0.25">
      <c r="A7688" s="6">
        <v>43617</v>
      </c>
      <c r="B7688" s="6" t="s">
        <v>5028</v>
      </c>
      <c r="C7688" s="6" t="s">
        <v>4856</v>
      </c>
      <c r="D7688" s="6" t="s">
        <v>4851</v>
      </c>
      <c r="G7688" s="487">
        <v>8.26</v>
      </c>
    </row>
    <row r="7689" spans="1:7" x14ac:dyDescent="0.25">
      <c r="A7689" s="6">
        <v>132</v>
      </c>
      <c r="B7689" s="6" t="s">
        <v>5029</v>
      </c>
      <c r="C7689" s="6" t="s">
        <v>4856</v>
      </c>
      <c r="D7689" s="6" t="s">
        <v>4851</v>
      </c>
      <c r="G7689" s="487">
        <v>7.67</v>
      </c>
    </row>
    <row r="7690" spans="1:7" x14ac:dyDescent="0.25">
      <c r="A7690" s="6">
        <v>43618</v>
      </c>
      <c r="B7690" s="6" t="s">
        <v>5030</v>
      </c>
      <c r="C7690" s="6" t="s">
        <v>4855</v>
      </c>
      <c r="D7690" s="6" t="s">
        <v>4851</v>
      </c>
      <c r="G7690" s="487">
        <v>19.3</v>
      </c>
    </row>
    <row r="7691" spans="1:7" x14ac:dyDescent="0.25">
      <c r="A7691" s="6">
        <v>37476</v>
      </c>
      <c r="B7691" s="6" t="s">
        <v>5031</v>
      </c>
      <c r="C7691" s="6" t="s">
        <v>4849</v>
      </c>
      <c r="D7691" s="6" t="s">
        <v>4851</v>
      </c>
      <c r="G7691" s="488">
        <v>3760.33</v>
      </c>
    </row>
    <row r="7692" spans="1:7" x14ac:dyDescent="0.25">
      <c r="A7692" s="6">
        <v>37478</v>
      </c>
      <c r="B7692" s="6" t="s">
        <v>5032</v>
      </c>
      <c r="C7692" s="6" t="s">
        <v>4849</v>
      </c>
      <c r="D7692" s="6" t="s">
        <v>4851</v>
      </c>
      <c r="G7692" s="488">
        <v>4709.91</v>
      </c>
    </row>
    <row r="7693" spans="1:7" x14ac:dyDescent="0.25">
      <c r="A7693" s="6">
        <v>37477</v>
      </c>
      <c r="B7693" s="6" t="s">
        <v>5033</v>
      </c>
      <c r="C7693" s="6" t="s">
        <v>4849</v>
      </c>
      <c r="D7693" s="6" t="s">
        <v>4851</v>
      </c>
      <c r="G7693" s="488">
        <v>6381.17</v>
      </c>
    </row>
    <row r="7694" spans="1:7" x14ac:dyDescent="0.25">
      <c r="A7694" s="6">
        <v>37479</v>
      </c>
      <c r="B7694" s="6" t="s">
        <v>5034</v>
      </c>
      <c r="C7694" s="6" t="s">
        <v>4849</v>
      </c>
      <c r="D7694" s="6" t="s">
        <v>4851</v>
      </c>
      <c r="G7694" s="488">
        <v>7568.15</v>
      </c>
    </row>
    <row r="7695" spans="1:7" x14ac:dyDescent="0.25">
      <c r="A7695" s="6">
        <v>4319</v>
      </c>
      <c r="B7695" s="6" t="s">
        <v>5035</v>
      </c>
      <c r="C7695" s="6" t="s">
        <v>4849</v>
      </c>
      <c r="D7695" s="6" t="s">
        <v>4851</v>
      </c>
      <c r="G7695" s="487">
        <v>1.86</v>
      </c>
    </row>
    <row r="7696" spans="1:7" x14ac:dyDescent="0.25">
      <c r="A7696" s="6">
        <v>42409</v>
      </c>
      <c r="B7696" s="6" t="s">
        <v>5036</v>
      </c>
      <c r="C7696" s="6" t="s">
        <v>4855</v>
      </c>
      <c r="D7696" s="6" t="s">
        <v>4851</v>
      </c>
      <c r="G7696" s="487">
        <v>12.15</v>
      </c>
    </row>
    <row r="7697" spans="1:7" x14ac:dyDescent="0.25">
      <c r="A7697" s="6">
        <v>40553</v>
      </c>
      <c r="B7697" s="6" t="s">
        <v>5037</v>
      </c>
      <c r="C7697" s="6" t="s">
        <v>4857</v>
      </c>
      <c r="D7697" s="6" t="s">
        <v>4853</v>
      </c>
      <c r="G7697" s="487">
        <v>52.5</v>
      </c>
    </row>
    <row r="7698" spans="1:7" x14ac:dyDescent="0.25">
      <c r="A7698" s="6">
        <v>6114</v>
      </c>
      <c r="B7698" s="6" t="s">
        <v>5038</v>
      </c>
      <c r="C7698" s="6" t="s">
        <v>4858</v>
      </c>
      <c r="D7698" s="6" t="s">
        <v>4851</v>
      </c>
      <c r="G7698" s="487">
        <v>16.27</v>
      </c>
    </row>
    <row r="7699" spans="1:7" x14ac:dyDescent="0.25">
      <c r="A7699" s="6">
        <v>40912</v>
      </c>
      <c r="B7699" s="6" t="s">
        <v>5039</v>
      </c>
      <c r="C7699" s="6" t="s">
        <v>4859</v>
      </c>
      <c r="D7699" s="6" t="s">
        <v>4851</v>
      </c>
      <c r="G7699" s="488">
        <v>2860.66</v>
      </c>
    </row>
    <row r="7700" spans="1:7" x14ac:dyDescent="0.25">
      <c r="A7700" s="6">
        <v>247</v>
      </c>
      <c r="B7700" s="6" t="s">
        <v>9234</v>
      </c>
      <c r="C7700" s="6" t="s">
        <v>4858</v>
      </c>
      <c r="D7700" s="6" t="s">
        <v>4851</v>
      </c>
      <c r="G7700" s="487">
        <v>18.760000000000002</v>
      </c>
    </row>
    <row r="7701" spans="1:7" x14ac:dyDescent="0.25">
      <c r="A7701" s="6">
        <v>40919</v>
      </c>
      <c r="B7701" s="6" t="s">
        <v>5040</v>
      </c>
      <c r="C7701" s="6" t="s">
        <v>4859</v>
      </c>
      <c r="D7701" s="6" t="s">
        <v>4851</v>
      </c>
      <c r="G7701" s="488">
        <v>3297.42</v>
      </c>
    </row>
    <row r="7702" spans="1:7" x14ac:dyDescent="0.25">
      <c r="A7702" s="6">
        <v>40984</v>
      </c>
      <c r="B7702" s="6" t="s">
        <v>5041</v>
      </c>
      <c r="C7702" s="6" t="s">
        <v>4859</v>
      </c>
      <c r="D7702" s="6" t="s">
        <v>4851</v>
      </c>
      <c r="G7702" s="488">
        <v>3138.77</v>
      </c>
    </row>
    <row r="7703" spans="1:7" x14ac:dyDescent="0.25">
      <c r="A7703" s="6">
        <v>44499</v>
      </c>
      <c r="B7703" s="6" t="s">
        <v>5042</v>
      </c>
      <c r="C7703" s="6" t="s">
        <v>4858</v>
      </c>
      <c r="D7703" s="6" t="s">
        <v>4851</v>
      </c>
      <c r="G7703" s="487">
        <v>17.850000000000001</v>
      </c>
    </row>
    <row r="7704" spans="1:7" x14ac:dyDescent="0.25">
      <c r="A7704" s="6">
        <v>248</v>
      </c>
      <c r="B7704" s="6" t="s">
        <v>5043</v>
      </c>
      <c r="C7704" s="6" t="s">
        <v>4858</v>
      </c>
      <c r="D7704" s="6" t="s">
        <v>4851</v>
      </c>
      <c r="G7704" s="487">
        <v>17.53</v>
      </c>
    </row>
    <row r="7705" spans="1:7" x14ac:dyDescent="0.25">
      <c r="A7705" s="6">
        <v>41086</v>
      </c>
      <c r="B7705" s="6" t="s">
        <v>5044</v>
      </c>
      <c r="C7705" s="6" t="s">
        <v>4859</v>
      </c>
      <c r="D7705" s="6" t="s">
        <v>4851</v>
      </c>
      <c r="G7705" s="488">
        <v>3080.46</v>
      </c>
    </row>
    <row r="7706" spans="1:7" x14ac:dyDescent="0.25">
      <c r="A7706" s="6">
        <v>34466</v>
      </c>
      <c r="B7706" s="6" t="s">
        <v>5045</v>
      </c>
      <c r="C7706" s="6" t="s">
        <v>4858</v>
      </c>
      <c r="D7706" s="6" t="s">
        <v>4851</v>
      </c>
      <c r="G7706" s="487">
        <v>17.53</v>
      </c>
    </row>
    <row r="7707" spans="1:7" x14ac:dyDescent="0.25">
      <c r="A7707" s="6">
        <v>41083</v>
      </c>
      <c r="B7707" s="6" t="s">
        <v>5046</v>
      </c>
      <c r="C7707" s="6" t="s">
        <v>4859</v>
      </c>
      <c r="D7707" s="6" t="s">
        <v>4851</v>
      </c>
      <c r="G7707" s="488">
        <v>3082.03</v>
      </c>
    </row>
    <row r="7708" spans="1:7" x14ac:dyDescent="0.25">
      <c r="A7708" s="6">
        <v>252</v>
      </c>
      <c r="B7708" s="6" t="s">
        <v>5047</v>
      </c>
      <c r="C7708" s="6" t="s">
        <v>4858</v>
      </c>
      <c r="D7708" s="6" t="s">
        <v>4851</v>
      </c>
      <c r="G7708" s="487">
        <v>17.53</v>
      </c>
    </row>
    <row r="7709" spans="1:7" x14ac:dyDescent="0.25">
      <c r="A7709" s="6">
        <v>40909</v>
      </c>
      <c r="B7709" s="6" t="s">
        <v>5048</v>
      </c>
      <c r="C7709" s="6" t="s">
        <v>4859</v>
      </c>
      <c r="D7709" s="6" t="s">
        <v>4851</v>
      </c>
      <c r="G7709" s="488">
        <v>3080.46</v>
      </c>
    </row>
    <row r="7710" spans="1:7" x14ac:dyDescent="0.25">
      <c r="A7710" s="6">
        <v>242</v>
      </c>
      <c r="B7710" s="6" t="s">
        <v>11765</v>
      </c>
      <c r="C7710" s="6" t="s">
        <v>4858</v>
      </c>
      <c r="D7710" s="6" t="s">
        <v>4851</v>
      </c>
      <c r="G7710" s="487">
        <v>17.53</v>
      </c>
    </row>
    <row r="7711" spans="1:7" x14ac:dyDescent="0.25">
      <c r="A7711" s="6">
        <v>41085</v>
      </c>
      <c r="B7711" s="6" t="s">
        <v>5049</v>
      </c>
      <c r="C7711" s="6" t="s">
        <v>4859</v>
      </c>
      <c r="D7711" s="6" t="s">
        <v>4851</v>
      </c>
      <c r="G7711" s="488">
        <v>3081.69</v>
      </c>
    </row>
    <row r="7712" spans="1:7" x14ac:dyDescent="0.25">
      <c r="A7712" s="6">
        <v>427</v>
      </c>
      <c r="B7712" s="6" t="s">
        <v>5050</v>
      </c>
      <c r="C7712" s="6" t="s">
        <v>4849</v>
      </c>
      <c r="D7712" s="6" t="s">
        <v>4851</v>
      </c>
      <c r="G7712" s="487">
        <v>9.82</v>
      </c>
    </row>
    <row r="7713" spans="1:7" x14ac:dyDescent="0.25">
      <c r="A7713" s="6">
        <v>417</v>
      </c>
      <c r="B7713" s="6" t="s">
        <v>5051</v>
      </c>
      <c r="C7713" s="6" t="s">
        <v>4849</v>
      </c>
      <c r="D7713" s="6" t="s">
        <v>4851</v>
      </c>
      <c r="G7713" s="487">
        <v>4.63</v>
      </c>
    </row>
    <row r="7714" spans="1:7" x14ac:dyDescent="0.25">
      <c r="A7714" s="6">
        <v>11273</v>
      </c>
      <c r="B7714" s="6" t="s">
        <v>5052</v>
      </c>
      <c r="C7714" s="6" t="s">
        <v>4849</v>
      </c>
      <c r="D7714" s="6" t="s">
        <v>4851</v>
      </c>
      <c r="G7714" s="487">
        <v>14.37</v>
      </c>
    </row>
    <row r="7715" spans="1:7" x14ac:dyDescent="0.25">
      <c r="A7715" s="6">
        <v>11272</v>
      </c>
      <c r="B7715" s="6" t="s">
        <v>5053</v>
      </c>
      <c r="C7715" s="6" t="s">
        <v>4849</v>
      </c>
      <c r="D7715" s="6" t="s">
        <v>4851</v>
      </c>
      <c r="G7715" s="487">
        <v>8.67</v>
      </c>
    </row>
    <row r="7716" spans="1:7" x14ac:dyDescent="0.25">
      <c r="A7716" s="6">
        <v>11275</v>
      </c>
      <c r="B7716" s="6" t="s">
        <v>5054</v>
      </c>
      <c r="C7716" s="6" t="s">
        <v>4849</v>
      </c>
      <c r="D7716" s="6" t="s">
        <v>4851</v>
      </c>
      <c r="G7716" s="487">
        <v>3.48</v>
      </c>
    </row>
    <row r="7717" spans="1:7" x14ac:dyDescent="0.25">
      <c r="A7717" s="6">
        <v>11274</v>
      </c>
      <c r="B7717" s="6" t="s">
        <v>5055</v>
      </c>
      <c r="C7717" s="6" t="s">
        <v>4849</v>
      </c>
      <c r="D7717" s="6" t="s">
        <v>4851</v>
      </c>
      <c r="G7717" s="487">
        <v>2.65</v>
      </c>
    </row>
    <row r="7718" spans="1:7" x14ac:dyDescent="0.25">
      <c r="A7718" s="6">
        <v>38470</v>
      </c>
      <c r="B7718" s="6" t="s">
        <v>5056</v>
      </c>
      <c r="C7718" s="6" t="s">
        <v>4849</v>
      </c>
      <c r="D7718" s="6" t="s">
        <v>4850</v>
      </c>
      <c r="G7718" s="487">
        <v>55.9</v>
      </c>
    </row>
    <row r="7719" spans="1:7" x14ac:dyDescent="0.25">
      <c r="A7719" s="6">
        <v>38547</v>
      </c>
      <c r="B7719" s="6" t="s">
        <v>5057</v>
      </c>
      <c r="C7719" s="6" t="s">
        <v>4849</v>
      </c>
      <c r="D7719" s="6" t="s">
        <v>4851</v>
      </c>
      <c r="G7719" s="487">
        <v>152.54</v>
      </c>
    </row>
    <row r="7720" spans="1:7" x14ac:dyDescent="0.25">
      <c r="A7720" s="6">
        <v>38469</v>
      </c>
      <c r="B7720" s="6" t="s">
        <v>5058</v>
      </c>
      <c r="C7720" s="6" t="s">
        <v>4849</v>
      </c>
      <c r="D7720" s="6" t="s">
        <v>4851</v>
      </c>
      <c r="G7720" s="487">
        <v>164.02</v>
      </c>
    </row>
    <row r="7721" spans="1:7" x14ac:dyDescent="0.25">
      <c r="A7721" s="6">
        <v>38467</v>
      </c>
      <c r="B7721" s="6" t="s">
        <v>5059</v>
      </c>
      <c r="C7721" s="6" t="s">
        <v>4849</v>
      </c>
      <c r="D7721" s="6" t="s">
        <v>4851</v>
      </c>
      <c r="G7721" s="487">
        <v>92.29</v>
      </c>
    </row>
    <row r="7722" spans="1:7" x14ac:dyDescent="0.25">
      <c r="A7722" s="6">
        <v>38468</v>
      </c>
      <c r="B7722" s="6" t="s">
        <v>5060</v>
      </c>
      <c r="C7722" s="6" t="s">
        <v>4849</v>
      </c>
      <c r="D7722" s="6" t="s">
        <v>4851</v>
      </c>
      <c r="G7722" s="487">
        <v>101.56</v>
      </c>
    </row>
    <row r="7723" spans="1:7" x14ac:dyDescent="0.25">
      <c r="A7723" s="6">
        <v>38471</v>
      </c>
      <c r="B7723" s="6" t="s">
        <v>5061</v>
      </c>
      <c r="C7723" s="6" t="s">
        <v>4849</v>
      </c>
      <c r="D7723" s="6" t="s">
        <v>4851</v>
      </c>
      <c r="G7723" s="487">
        <v>131.88</v>
      </c>
    </row>
    <row r="7724" spans="1:7" x14ac:dyDescent="0.25">
      <c r="A7724" s="6">
        <v>37370</v>
      </c>
      <c r="B7724" s="6" t="s">
        <v>11766</v>
      </c>
      <c r="C7724" s="6" t="s">
        <v>4858</v>
      </c>
      <c r="D7724" s="6" t="s">
        <v>4850</v>
      </c>
      <c r="G7724" s="487">
        <v>1.27</v>
      </c>
    </row>
    <row r="7725" spans="1:7" x14ac:dyDescent="0.25">
      <c r="A7725" s="6">
        <v>40862</v>
      </c>
      <c r="B7725" s="6" t="s">
        <v>11767</v>
      </c>
      <c r="C7725" s="6" t="s">
        <v>4859</v>
      </c>
      <c r="D7725" s="6" t="s">
        <v>4850</v>
      </c>
      <c r="G7725" s="487">
        <v>238.84</v>
      </c>
    </row>
    <row r="7726" spans="1:7" x14ac:dyDescent="0.25">
      <c r="A7726" s="6">
        <v>10658</v>
      </c>
      <c r="B7726" s="6" t="s">
        <v>5062</v>
      </c>
      <c r="C7726" s="6" t="s">
        <v>4849</v>
      </c>
      <c r="D7726" s="6" t="s">
        <v>4853</v>
      </c>
      <c r="G7726" s="488">
        <v>7359</v>
      </c>
    </row>
    <row r="7727" spans="1:7" x14ac:dyDescent="0.25">
      <c r="A7727" s="6">
        <v>253</v>
      </c>
      <c r="B7727" s="6" t="s">
        <v>11768</v>
      </c>
      <c r="C7727" s="6" t="s">
        <v>4858</v>
      </c>
      <c r="D7727" s="6" t="s">
        <v>4850</v>
      </c>
      <c r="G7727" s="487">
        <v>23.89</v>
      </c>
    </row>
    <row r="7728" spans="1:7" x14ac:dyDescent="0.25">
      <c r="A7728" s="6">
        <v>40809</v>
      </c>
      <c r="B7728" s="6" t="s">
        <v>5063</v>
      </c>
      <c r="C7728" s="6" t="s">
        <v>4859</v>
      </c>
      <c r="D7728" s="6" t="s">
        <v>4851</v>
      </c>
      <c r="G7728" s="488">
        <v>4197.05</v>
      </c>
    </row>
    <row r="7729" spans="1:7" x14ac:dyDescent="0.25">
      <c r="A7729" s="6">
        <v>42428</v>
      </c>
      <c r="B7729" s="6" t="s">
        <v>5064</v>
      </c>
      <c r="C7729" s="6" t="s">
        <v>4849</v>
      </c>
      <c r="D7729" s="6" t="s">
        <v>4853</v>
      </c>
      <c r="G7729" s="488">
        <v>2271</v>
      </c>
    </row>
    <row r="7730" spans="1:7" x14ac:dyDescent="0.25">
      <c r="A7730" s="6">
        <v>301</v>
      </c>
      <c r="B7730" s="6" t="s">
        <v>5065</v>
      </c>
      <c r="C7730" s="6" t="s">
        <v>4849</v>
      </c>
      <c r="D7730" s="6" t="s">
        <v>4850</v>
      </c>
      <c r="G7730" s="487">
        <v>3.39</v>
      </c>
    </row>
    <row r="7731" spans="1:7" x14ac:dyDescent="0.25">
      <c r="A7731" s="6">
        <v>296</v>
      </c>
      <c r="B7731" s="6" t="s">
        <v>5066</v>
      </c>
      <c r="C7731" s="6" t="s">
        <v>4849</v>
      </c>
      <c r="D7731" s="6" t="s">
        <v>4851</v>
      </c>
      <c r="G7731" s="487">
        <v>1.91</v>
      </c>
    </row>
    <row r="7732" spans="1:7" x14ac:dyDescent="0.25">
      <c r="A7732" s="6">
        <v>297</v>
      </c>
      <c r="B7732" s="6" t="s">
        <v>5067</v>
      </c>
      <c r="C7732" s="6" t="s">
        <v>4849</v>
      </c>
      <c r="D7732" s="6" t="s">
        <v>4851</v>
      </c>
      <c r="G7732" s="487">
        <v>2.81</v>
      </c>
    </row>
    <row r="7733" spans="1:7" x14ac:dyDescent="0.25">
      <c r="A7733" s="6">
        <v>299</v>
      </c>
      <c r="B7733" s="6" t="s">
        <v>5068</v>
      </c>
      <c r="C7733" s="6" t="s">
        <v>4849</v>
      </c>
      <c r="D7733" s="6" t="s">
        <v>4851</v>
      </c>
      <c r="G7733" s="487">
        <v>3.98</v>
      </c>
    </row>
    <row r="7734" spans="1:7" x14ac:dyDescent="0.25">
      <c r="A7734" s="6">
        <v>300</v>
      </c>
      <c r="B7734" s="6" t="s">
        <v>5069</v>
      </c>
      <c r="C7734" s="6" t="s">
        <v>4849</v>
      </c>
      <c r="D7734" s="6" t="s">
        <v>4851</v>
      </c>
      <c r="G7734" s="487">
        <v>13.76</v>
      </c>
    </row>
    <row r="7735" spans="1:7" x14ac:dyDescent="0.25">
      <c r="A7735" s="6">
        <v>20085</v>
      </c>
      <c r="B7735" s="6" t="s">
        <v>5070</v>
      </c>
      <c r="C7735" s="6" t="s">
        <v>4849</v>
      </c>
      <c r="D7735" s="6" t="s">
        <v>4851</v>
      </c>
      <c r="G7735" s="487">
        <v>2.5099999999999998</v>
      </c>
    </row>
    <row r="7736" spans="1:7" x14ac:dyDescent="0.25">
      <c r="A7736" s="6">
        <v>298</v>
      </c>
      <c r="B7736" s="6" t="s">
        <v>5071</v>
      </c>
      <c r="C7736" s="6" t="s">
        <v>4849</v>
      </c>
      <c r="D7736" s="6" t="s">
        <v>4851</v>
      </c>
      <c r="G7736" s="487">
        <v>3.06</v>
      </c>
    </row>
    <row r="7737" spans="1:7" x14ac:dyDescent="0.25">
      <c r="A7737" s="6">
        <v>311</v>
      </c>
      <c r="B7737" s="6" t="s">
        <v>5072</v>
      </c>
      <c r="C7737" s="6" t="s">
        <v>4849</v>
      </c>
      <c r="D7737" s="6" t="s">
        <v>4851</v>
      </c>
      <c r="G7737" s="487">
        <v>11.35</v>
      </c>
    </row>
    <row r="7738" spans="1:7" x14ac:dyDescent="0.25">
      <c r="A7738" s="6">
        <v>318</v>
      </c>
      <c r="B7738" s="6" t="s">
        <v>5073</v>
      </c>
      <c r="C7738" s="6" t="s">
        <v>4849</v>
      </c>
      <c r="D7738" s="6" t="s">
        <v>4851</v>
      </c>
      <c r="G7738" s="487">
        <v>22.85</v>
      </c>
    </row>
    <row r="7739" spans="1:7" x14ac:dyDescent="0.25">
      <c r="A7739" s="6">
        <v>319</v>
      </c>
      <c r="B7739" s="6" t="s">
        <v>5074</v>
      </c>
      <c r="C7739" s="6" t="s">
        <v>4849</v>
      </c>
      <c r="D7739" s="6" t="s">
        <v>4851</v>
      </c>
      <c r="G7739" s="487">
        <v>35.83</v>
      </c>
    </row>
    <row r="7740" spans="1:7" x14ac:dyDescent="0.25">
      <c r="A7740" s="6">
        <v>303</v>
      </c>
      <c r="B7740" s="6" t="s">
        <v>5075</v>
      </c>
      <c r="C7740" s="6" t="s">
        <v>4849</v>
      </c>
      <c r="D7740" s="6" t="s">
        <v>4851</v>
      </c>
      <c r="G7740" s="487">
        <v>3.75</v>
      </c>
    </row>
    <row r="7741" spans="1:7" x14ac:dyDescent="0.25">
      <c r="A7741" s="6">
        <v>305</v>
      </c>
      <c r="B7741" s="6" t="s">
        <v>5076</v>
      </c>
      <c r="C7741" s="6" t="s">
        <v>4849</v>
      </c>
      <c r="D7741" s="6" t="s">
        <v>4851</v>
      </c>
      <c r="G7741" s="487">
        <v>11.81</v>
      </c>
    </row>
    <row r="7742" spans="1:7" x14ac:dyDescent="0.25">
      <c r="A7742" s="6">
        <v>306</v>
      </c>
      <c r="B7742" s="6" t="s">
        <v>5077</v>
      </c>
      <c r="C7742" s="6" t="s">
        <v>4849</v>
      </c>
      <c r="D7742" s="6" t="s">
        <v>4851</v>
      </c>
      <c r="G7742" s="487">
        <v>17.91</v>
      </c>
    </row>
    <row r="7743" spans="1:7" x14ac:dyDescent="0.25">
      <c r="A7743" s="6">
        <v>307</v>
      </c>
      <c r="B7743" s="6" t="s">
        <v>5078</v>
      </c>
      <c r="C7743" s="6" t="s">
        <v>4849</v>
      </c>
      <c r="D7743" s="6" t="s">
        <v>4851</v>
      </c>
      <c r="G7743" s="487">
        <v>45.27</v>
      </c>
    </row>
    <row r="7744" spans="1:7" x14ac:dyDescent="0.25">
      <c r="A7744" s="6">
        <v>309</v>
      </c>
      <c r="B7744" s="6" t="s">
        <v>5079</v>
      </c>
      <c r="C7744" s="6" t="s">
        <v>4849</v>
      </c>
      <c r="D7744" s="6" t="s">
        <v>4851</v>
      </c>
      <c r="G7744" s="487">
        <v>74.150000000000006</v>
      </c>
    </row>
    <row r="7745" spans="1:7" x14ac:dyDescent="0.25">
      <c r="A7745" s="6">
        <v>310</v>
      </c>
      <c r="B7745" s="6" t="s">
        <v>5080</v>
      </c>
      <c r="C7745" s="6" t="s">
        <v>4849</v>
      </c>
      <c r="D7745" s="6" t="s">
        <v>4851</v>
      </c>
      <c r="G7745" s="487">
        <v>102.77</v>
      </c>
    </row>
    <row r="7746" spans="1:7" x14ac:dyDescent="0.25">
      <c r="A7746" s="6">
        <v>328</v>
      </c>
      <c r="B7746" s="6" t="s">
        <v>5081</v>
      </c>
      <c r="C7746" s="6" t="s">
        <v>4849</v>
      </c>
      <c r="D7746" s="6" t="s">
        <v>4851</v>
      </c>
      <c r="G7746" s="487">
        <v>8.98</v>
      </c>
    </row>
    <row r="7747" spans="1:7" x14ac:dyDescent="0.25">
      <c r="A7747" s="6">
        <v>325</v>
      </c>
      <c r="B7747" s="6" t="s">
        <v>5082</v>
      </c>
      <c r="C7747" s="6" t="s">
        <v>4849</v>
      </c>
      <c r="D7747" s="6" t="s">
        <v>4851</v>
      </c>
      <c r="G7747" s="487">
        <v>2.65</v>
      </c>
    </row>
    <row r="7748" spans="1:7" x14ac:dyDescent="0.25">
      <c r="A7748" s="6">
        <v>20326</v>
      </c>
      <c r="B7748" s="6" t="s">
        <v>5083</v>
      </c>
      <c r="C7748" s="6" t="s">
        <v>4849</v>
      </c>
      <c r="D7748" s="6" t="s">
        <v>4851</v>
      </c>
      <c r="G7748" s="487">
        <v>4.8499999999999996</v>
      </c>
    </row>
    <row r="7749" spans="1:7" x14ac:dyDescent="0.25">
      <c r="A7749" s="6">
        <v>329</v>
      </c>
      <c r="B7749" s="6" t="s">
        <v>5084</v>
      </c>
      <c r="C7749" s="6" t="s">
        <v>4849</v>
      </c>
      <c r="D7749" s="6" t="s">
        <v>4851</v>
      </c>
      <c r="G7749" s="487">
        <v>7.51</v>
      </c>
    </row>
    <row r="7750" spans="1:7" x14ac:dyDescent="0.25">
      <c r="A7750" s="6">
        <v>308</v>
      </c>
      <c r="B7750" s="6" t="s">
        <v>5085</v>
      </c>
      <c r="C7750" s="6" t="s">
        <v>4849</v>
      </c>
      <c r="D7750" s="6" t="s">
        <v>4851</v>
      </c>
      <c r="G7750" s="487">
        <v>101.03</v>
      </c>
    </row>
    <row r="7751" spans="1:7" x14ac:dyDescent="0.25">
      <c r="A7751" s="6">
        <v>39642</v>
      </c>
      <c r="B7751" s="6" t="s">
        <v>5086</v>
      </c>
      <c r="C7751" s="6" t="s">
        <v>4849</v>
      </c>
      <c r="D7751" s="6" t="s">
        <v>4851</v>
      </c>
      <c r="G7751" s="487">
        <v>3.33</v>
      </c>
    </row>
    <row r="7752" spans="1:7" x14ac:dyDescent="0.25">
      <c r="A7752" s="6">
        <v>39641</v>
      </c>
      <c r="B7752" s="6" t="s">
        <v>5087</v>
      </c>
      <c r="C7752" s="6" t="s">
        <v>4849</v>
      </c>
      <c r="D7752" s="6" t="s">
        <v>4851</v>
      </c>
      <c r="G7752" s="487">
        <v>2.92</v>
      </c>
    </row>
    <row r="7753" spans="1:7" x14ac:dyDescent="0.25">
      <c r="A7753" s="6">
        <v>39643</v>
      </c>
      <c r="B7753" s="6" t="s">
        <v>5088</v>
      </c>
      <c r="C7753" s="6" t="s">
        <v>4849</v>
      </c>
      <c r="D7753" s="6" t="s">
        <v>4851</v>
      </c>
      <c r="G7753" s="487">
        <v>3.91</v>
      </c>
    </row>
    <row r="7754" spans="1:7" x14ac:dyDescent="0.25">
      <c r="A7754" s="6">
        <v>39644</v>
      </c>
      <c r="B7754" s="6" t="s">
        <v>5089</v>
      </c>
      <c r="C7754" s="6" t="s">
        <v>4849</v>
      </c>
      <c r="D7754" s="6" t="s">
        <v>4851</v>
      </c>
      <c r="G7754" s="487">
        <v>6.06</v>
      </c>
    </row>
    <row r="7755" spans="1:7" x14ac:dyDescent="0.25">
      <c r="A7755" s="6">
        <v>39645</v>
      </c>
      <c r="B7755" s="6" t="s">
        <v>5090</v>
      </c>
      <c r="C7755" s="6" t="s">
        <v>4849</v>
      </c>
      <c r="D7755" s="6" t="s">
        <v>4851</v>
      </c>
      <c r="G7755" s="487">
        <v>6.64</v>
      </c>
    </row>
    <row r="7756" spans="1:7" x14ac:dyDescent="0.25">
      <c r="A7756" s="6">
        <v>41610</v>
      </c>
      <c r="B7756" s="6" t="s">
        <v>5091</v>
      </c>
      <c r="C7756" s="6" t="s">
        <v>4849</v>
      </c>
      <c r="D7756" s="6" t="s">
        <v>4851</v>
      </c>
      <c r="G7756" s="487">
        <v>697.63</v>
      </c>
    </row>
    <row r="7757" spans="1:7" x14ac:dyDescent="0.25">
      <c r="A7757" s="6">
        <v>41611</v>
      </c>
      <c r="B7757" s="6" t="s">
        <v>5092</v>
      </c>
      <c r="C7757" s="6" t="s">
        <v>4849</v>
      </c>
      <c r="D7757" s="6" t="s">
        <v>4851</v>
      </c>
      <c r="G7757" s="488">
        <v>1099.6099999999999</v>
      </c>
    </row>
    <row r="7758" spans="1:7" x14ac:dyDescent="0.25">
      <c r="A7758" s="6">
        <v>41612</v>
      </c>
      <c r="B7758" s="6" t="s">
        <v>5093</v>
      </c>
      <c r="C7758" s="6" t="s">
        <v>4849</v>
      </c>
      <c r="D7758" s="6" t="s">
        <v>4851</v>
      </c>
      <c r="G7758" s="488">
        <v>1544.01</v>
      </c>
    </row>
    <row r="7759" spans="1:7" x14ac:dyDescent="0.25">
      <c r="A7759" s="6">
        <v>41637</v>
      </c>
      <c r="B7759" s="6" t="s">
        <v>5094</v>
      </c>
      <c r="C7759" s="6" t="s">
        <v>4849</v>
      </c>
      <c r="D7759" s="6" t="s">
        <v>4851</v>
      </c>
      <c r="G7759" s="487">
        <v>144.33000000000001</v>
      </c>
    </row>
    <row r="7760" spans="1:7" x14ac:dyDescent="0.25">
      <c r="A7760" s="6">
        <v>41638</v>
      </c>
      <c r="B7760" s="6" t="s">
        <v>5095</v>
      </c>
      <c r="C7760" s="6" t="s">
        <v>4849</v>
      </c>
      <c r="D7760" s="6" t="s">
        <v>4851</v>
      </c>
      <c r="G7760" s="487">
        <v>188.01</v>
      </c>
    </row>
    <row r="7761" spans="1:7" x14ac:dyDescent="0.25">
      <c r="A7761" s="6">
        <v>41639</v>
      </c>
      <c r="B7761" s="6" t="s">
        <v>5096</v>
      </c>
      <c r="C7761" s="6" t="s">
        <v>4849</v>
      </c>
      <c r="D7761" s="6" t="s">
        <v>4851</v>
      </c>
      <c r="G7761" s="487">
        <v>454.84</v>
      </c>
    </row>
    <row r="7762" spans="1:7" x14ac:dyDescent="0.25">
      <c r="A7762" s="6">
        <v>11789</v>
      </c>
      <c r="B7762" s="6" t="s">
        <v>5097</v>
      </c>
      <c r="C7762" s="6" t="s">
        <v>4849</v>
      </c>
      <c r="D7762" s="6" t="s">
        <v>4851</v>
      </c>
      <c r="G7762" s="487">
        <v>1.31</v>
      </c>
    </row>
    <row r="7763" spans="1:7" x14ac:dyDescent="0.25">
      <c r="A7763" s="6">
        <v>20975</v>
      </c>
      <c r="B7763" s="6" t="s">
        <v>5098</v>
      </c>
      <c r="C7763" s="6" t="s">
        <v>4849</v>
      </c>
      <c r="D7763" s="6" t="s">
        <v>4851</v>
      </c>
      <c r="G7763" s="487">
        <v>11.39</v>
      </c>
    </row>
    <row r="7764" spans="1:7" x14ac:dyDescent="0.25">
      <c r="A7764" s="6">
        <v>20976</v>
      </c>
      <c r="B7764" s="6" t="s">
        <v>5099</v>
      </c>
      <c r="C7764" s="6" t="s">
        <v>4849</v>
      </c>
      <c r="D7764" s="6" t="s">
        <v>4851</v>
      </c>
      <c r="G7764" s="487">
        <v>17.21</v>
      </c>
    </row>
    <row r="7765" spans="1:7" x14ac:dyDescent="0.25">
      <c r="A7765" s="6">
        <v>40340</v>
      </c>
      <c r="B7765" s="6" t="s">
        <v>5100</v>
      </c>
      <c r="C7765" s="6" t="s">
        <v>4849</v>
      </c>
      <c r="D7765" s="6" t="s">
        <v>4851</v>
      </c>
      <c r="G7765" s="487">
        <v>24.94</v>
      </c>
    </row>
    <row r="7766" spans="1:7" x14ac:dyDescent="0.25">
      <c r="A7766" s="6">
        <v>40341</v>
      </c>
      <c r="B7766" s="6" t="s">
        <v>5101</v>
      </c>
      <c r="C7766" s="6" t="s">
        <v>4849</v>
      </c>
      <c r="D7766" s="6" t="s">
        <v>4851</v>
      </c>
      <c r="G7766" s="487">
        <v>29.76</v>
      </c>
    </row>
    <row r="7767" spans="1:7" x14ac:dyDescent="0.25">
      <c r="A7767" s="6">
        <v>40342</v>
      </c>
      <c r="B7767" s="6" t="s">
        <v>5102</v>
      </c>
      <c r="C7767" s="6" t="s">
        <v>4849</v>
      </c>
      <c r="D7767" s="6" t="s">
        <v>4851</v>
      </c>
      <c r="G7767" s="487">
        <v>35.49</v>
      </c>
    </row>
    <row r="7768" spans="1:7" x14ac:dyDescent="0.25">
      <c r="A7768" s="6">
        <v>40343</v>
      </c>
      <c r="B7768" s="6" t="s">
        <v>5103</v>
      </c>
      <c r="C7768" s="6" t="s">
        <v>4849</v>
      </c>
      <c r="D7768" s="6" t="s">
        <v>4851</v>
      </c>
      <c r="G7768" s="487">
        <v>42.1</v>
      </c>
    </row>
    <row r="7769" spans="1:7" x14ac:dyDescent="0.25">
      <c r="A7769" s="6">
        <v>40344</v>
      </c>
      <c r="B7769" s="6" t="s">
        <v>5104</v>
      </c>
      <c r="C7769" s="6" t="s">
        <v>4849</v>
      </c>
      <c r="D7769" s="6" t="s">
        <v>4851</v>
      </c>
      <c r="G7769" s="487">
        <v>57.39</v>
      </c>
    </row>
    <row r="7770" spans="1:7" x14ac:dyDescent="0.25">
      <c r="A7770" s="6">
        <v>40345</v>
      </c>
      <c r="B7770" s="6" t="s">
        <v>5105</v>
      </c>
      <c r="C7770" s="6" t="s">
        <v>4849</v>
      </c>
      <c r="D7770" s="6" t="s">
        <v>4851</v>
      </c>
      <c r="G7770" s="487">
        <v>70.72</v>
      </c>
    </row>
    <row r="7771" spans="1:7" x14ac:dyDescent="0.25">
      <c r="A7771" s="6">
        <v>40346</v>
      </c>
      <c r="B7771" s="6" t="s">
        <v>5106</v>
      </c>
      <c r="C7771" s="6" t="s">
        <v>4849</v>
      </c>
      <c r="D7771" s="6" t="s">
        <v>4851</v>
      </c>
      <c r="G7771" s="487">
        <v>82.03</v>
      </c>
    </row>
    <row r="7772" spans="1:7" x14ac:dyDescent="0.25">
      <c r="A7772" s="6">
        <v>40347</v>
      </c>
      <c r="B7772" s="6" t="s">
        <v>5107</v>
      </c>
      <c r="C7772" s="6" t="s">
        <v>4849</v>
      </c>
      <c r="D7772" s="6" t="s">
        <v>4851</v>
      </c>
      <c r="G7772" s="487">
        <v>103.07</v>
      </c>
    </row>
    <row r="7773" spans="1:7" x14ac:dyDescent="0.25">
      <c r="A7773" s="6">
        <v>6138</v>
      </c>
      <c r="B7773" s="6" t="s">
        <v>5108</v>
      </c>
      <c r="C7773" s="6" t="s">
        <v>4849</v>
      </c>
      <c r="D7773" s="6" t="s">
        <v>4851</v>
      </c>
      <c r="G7773" s="487">
        <v>11.39</v>
      </c>
    </row>
    <row r="7774" spans="1:7" x14ac:dyDescent="0.25">
      <c r="A7774" s="6">
        <v>43424</v>
      </c>
      <c r="B7774" s="6" t="s">
        <v>5109</v>
      </c>
      <c r="C7774" s="6" t="s">
        <v>4849</v>
      </c>
      <c r="D7774" s="6" t="s">
        <v>4851</v>
      </c>
      <c r="G7774" s="487">
        <v>584.5</v>
      </c>
    </row>
    <row r="7775" spans="1:7" x14ac:dyDescent="0.25">
      <c r="A7775" s="6">
        <v>43426</v>
      </c>
      <c r="B7775" s="6" t="s">
        <v>5110</v>
      </c>
      <c r="C7775" s="6" t="s">
        <v>4849</v>
      </c>
      <c r="D7775" s="6" t="s">
        <v>4851</v>
      </c>
      <c r="G7775" s="488">
        <v>2015.95</v>
      </c>
    </row>
    <row r="7776" spans="1:7" x14ac:dyDescent="0.25">
      <c r="A7776" s="6">
        <v>12565</v>
      </c>
      <c r="B7776" s="6" t="s">
        <v>5111</v>
      </c>
      <c r="C7776" s="6" t="s">
        <v>4849</v>
      </c>
      <c r="D7776" s="6" t="s">
        <v>4851</v>
      </c>
      <c r="G7776" s="487">
        <v>706.97</v>
      </c>
    </row>
    <row r="7777" spans="1:7" x14ac:dyDescent="0.25">
      <c r="A7777" s="6">
        <v>12567</v>
      </c>
      <c r="B7777" s="6" t="s">
        <v>5112</v>
      </c>
      <c r="C7777" s="6" t="s">
        <v>4849</v>
      </c>
      <c r="D7777" s="6" t="s">
        <v>4851</v>
      </c>
      <c r="G7777" s="487">
        <v>949.57</v>
      </c>
    </row>
    <row r="7778" spans="1:7" x14ac:dyDescent="0.25">
      <c r="A7778" s="6">
        <v>12568</v>
      </c>
      <c r="B7778" s="6" t="s">
        <v>5113</v>
      </c>
      <c r="C7778" s="6" t="s">
        <v>4849</v>
      </c>
      <c r="D7778" s="6" t="s">
        <v>4851</v>
      </c>
      <c r="G7778" s="488">
        <v>1329.41</v>
      </c>
    </row>
    <row r="7779" spans="1:7" x14ac:dyDescent="0.25">
      <c r="A7779" s="6">
        <v>43441</v>
      </c>
      <c r="B7779" s="6" t="s">
        <v>5114</v>
      </c>
      <c r="C7779" s="6" t="s">
        <v>4849</v>
      </c>
      <c r="D7779" s="6" t="s">
        <v>4851</v>
      </c>
      <c r="G7779" s="487">
        <v>170.92</v>
      </c>
    </row>
    <row r="7780" spans="1:7" x14ac:dyDescent="0.25">
      <c r="A7780" s="6">
        <v>43423</v>
      </c>
      <c r="B7780" s="6" t="s">
        <v>5115</v>
      </c>
      <c r="C7780" s="6" t="s">
        <v>4849</v>
      </c>
      <c r="D7780" s="6" t="s">
        <v>4851</v>
      </c>
      <c r="G7780" s="487">
        <v>79.760000000000005</v>
      </c>
    </row>
    <row r="7781" spans="1:7" x14ac:dyDescent="0.25">
      <c r="A7781" s="6">
        <v>12532</v>
      </c>
      <c r="B7781" s="6" t="s">
        <v>5116</v>
      </c>
      <c r="C7781" s="6" t="s">
        <v>4849</v>
      </c>
      <c r="D7781" s="6" t="s">
        <v>4851</v>
      </c>
      <c r="G7781" s="487">
        <v>123.01</v>
      </c>
    </row>
    <row r="7782" spans="1:7" x14ac:dyDescent="0.25">
      <c r="A7782" s="6">
        <v>43444</v>
      </c>
      <c r="B7782" s="6" t="s">
        <v>5117</v>
      </c>
      <c r="C7782" s="6" t="s">
        <v>4849</v>
      </c>
      <c r="D7782" s="6" t="s">
        <v>4851</v>
      </c>
      <c r="G7782" s="487">
        <v>413.06</v>
      </c>
    </row>
    <row r="7783" spans="1:7" x14ac:dyDescent="0.25">
      <c r="A7783" s="6">
        <v>12551</v>
      </c>
      <c r="B7783" s="6" t="s">
        <v>5118</v>
      </c>
      <c r="C7783" s="6" t="s">
        <v>4849</v>
      </c>
      <c r="D7783" s="6" t="s">
        <v>4851</v>
      </c>
      <c r="G7783" s="487">
        <v>294.70999999999998</v>
      </c>
    </row>
    <row r="7784" spans="1:7" x14ac:dyDescent="0.25">
      <c r="A7784" s="6">
        <v>43442</v>
      </c>
      <c r="B7784" s="6" t="s">
        <v>5119</v>
      </c>
      <c r="C7784" s="6" t="s">
        <v>4849</v>
      </c>
      <c r="D7784" s="6" t="s">
        <v>4851</v>
      </c>
      <c r="G7784" s="487">
        <v>227.89</v>
      </c>
    </row>
    <row r="7785" spans="1:7" x14ac:dyDescent="0.25">
      <c r="A7785" s="6">
        <v>43443</v>
      </c>
      <c r="B7785" s="6" t="s">
        <v>5120</v>
      </c>
      <c r="C7785" s="6" t="s">
        <v>4849</v>
      </c>
      <c r="D7785" s="6" t="s">
        <v>4851</v>
      </c>
      <c r="G7785" s="487">
        <v>299.11</v>
      </c>
    </row>
    <row r="7786" spans="1:7" x14ac:dyDescent="0.25">
      <c r="A7786" s="6">
        <v>12544</v>
      </c>
      <c r="B7786" s="6" t="s">
        <v>5121</v>
      </c>
      <c r="C7786" s="6" t="s">
        <v>4849</v>
      </c>
      <c r="D7786" s="6" t="s">
        <v>4851</v>
      </c>
      <c r="G7786" s="487">
        <v>161.41999999999999</v>
      </c>
    </row>
    <row r="7787" spans="1:7" x14ac:dyDescent="0.25">
      <c r="A7787" s="6">
        <v>12547</v>
      </c>
      <c r="B7787" s="6" t="s">
        <v>5122</v>
      </c>
      <c r="C7787" s="6" t="s">
        <v>4849</v>
      </c>
      <c r="D7787" s="6" t="s">
        <v>4851</v>
      </c>
      <c r="G7787" s="487">
        <v>217.11</v>
      </c>
    </row>
    <row r="7788" spans="1:7" x14ac:dyDescent="0.25">
      <c r="A7788" s="6">
        <v>43445</v>
      </c>
      <c r="B7788" s="6" t="s">
        <v>5123</v>
      </c>
      <c r="C7788" s="6" t="s">
        <v>4849</v>
      </c>
      <c r="D7788" s="6" t="s">
        <v>4851</v>
      </c>
      <c r="G7788" s="487">
        <v>569.74</v>
      </c>
    </row>
    <row r="7789" spans="1:7" x14ac:dyDescent="0.25">
      <c r="A7789" s="6">
        <v>12563</v>
      </c>
      <c r="B7789" s="6" t="s">
        <v>5124</v>
      </c>
      <c r="C7789" s="6" t="s">
        <v>4849</v>
      </c>
      <c r="D7789" s="6" t="s">
        <v>4851</v>
      </c>
      <c r="G7789" s="487">
        <v>407.63</v>
      </c>
    </row>
    <row r="7790" spans="1:7" x14ac:dyDescent="0.25">
      <c r="A7790" s="6">
        <v>43425</v>
      </c>
      <c r="B7790" s="6" t="s">
        <v>5125</v>
      </c>
      <c r="C7790" s="6" t="s">
        <v>4849</v>
      </c>
      <c r="D7790" s="6" t="s">
        <v>4851</v>
      </c>
      <c r="G7790" s="487">
        <v>256.38</v>
      </c>
    </row>
    <row r="7791" spans="1:7" x14ac:dyDescent="0.25">
      <c r="A7791" s="6">
        <v>43446</v>
      </c>
      <c r="B7791" s="6" t="s">
        <v>5126</v>
      </c>
      <c r="C7791" s="6" t="s">
        <v>4849</v>
      </c>
      <c r="D7791" s="6" t="s">
        <v>4851</v>
      </c>
      <c r="G7791" s="487">
        <v>541.26</v>
      </c>
    </row>
    <row r="7792" spans="1:7" x14ac:dyDescent="0.25">
      <c r="A7792" s="6">
        <v>43447</v>
      </c>
      <c r="B7792" s="6" t="s">
        <v>5127</v>
      </c>
      <c r="C7792" s="6" t="s">
        <v>4849</v>
      </c>
      <c r="D7792" s="6" t="s">
        <v>4851</v>
      </c>
      <c r="G7792" s="487">
        <v>664.7</v>
      </c>
    </row>
    <row r="7793" spans="1:7" x14ac:dyDescent="0.25">
      <c r="A7793" s="6">
        <v>43448</v>
      </c>
      <c r="B7793" s="6" t="s">
        <v>5128</v>
      </c>
      <c r="C7793" s="6" t="s">
        <v>4849</v>
      </c>
      <c r="D7793" s="6" t="s">
        <v>4851</v>
      </c>
      <c r="G7793" s="487">
        <v>930.58</v>
      </c>
    </row>
    <row r="7794" spans="1:7" x14ac:dyDescent="0.25">
      <c r="A7794" s="6">
        <v>13761</v>
      </c>
      <c r="B7794" s="6" t="s">
        <v>5129</v>
      </c>
      <c r="C7794" s="6" t="s">
        <v>4849</v>
      </c>
      <c r="D7794" s="6" t="s">
        <v>4851</v>
      </c>
      <c r="G7794" s="488">
        <v>2468.0700000000002</v>
      </c>
    </row>
    <row r="7795" spans="1:7" x14ac:dyDescent="0.25">
      <c r="A7795" s="6">
        <v>4814</v>
      </c>
      <c r="B7795" s="6" t="s">
        <v>5130</v>
      </c>
      <c r="C7795" s="6" t="s">
        <v>4849</v>
      </c>
      <c r="D7795" s="6" t="s">
        <v>4851</v>
      </c>
      <c r="G7795" s="487">
        <v>65.22</v>
      </c>
    </row>
    <row r="7796" spans="1:7" x14ac:dyDescent="0.25">
      <c r="A7796" s="6">
        <v>44473</v>
      </c>
      <c r="B7796" s="6" t="s">
        <v>5131</v>
      </c>
      <c r="C7796" s="6" t="s">
        <v>4849</v>
      </c>
      <c r="D7796" s="6" t="s">
        <v>4853</v>
      </c>
      <c r="G7796" s="488">
        <v>2643.01</v>
      </c>
    </row>
    <row r="7797" spans="1:7" x14ac:dyDescent="0.25">
      <c r="A7797" s="6">
        <v>6122</v>
      </c>
      <c r="B7797" s="6" t="s">
        <v>11769</v>
      </c>
      <c r="C7797" s="6" t="s">
        <v>4858</v>
      </c>
      <c r="D7797" s="6" t="s">
        <v>4851</v>
      </c>
      <c r="G7797" s="487">
        <v>23.57</v>
      </c>
    </row>
    <row r="7798" spans="1:7" x14ac:dyDescent="0.25">
      <c r="A7798" s="6">
        <v>40810</v>
      </c>
      <c r="B7798" s="6" t="s">
        <v>5132</v>
      </c>
      <c r="C7798" s="6" t="s">
        <v>4859</v>
      </c>
      <c r="D7798" s="6" t="s">
        <v>4851</v>
      </c>
      <c r="G7798" s="488">
        <v>4142.2299999999996</v>
      </c>
    </row>
    <row r="7799" spans="1:7" x14ac:dyDescent="0.25">
      <c r="A7799" s="6">
        <v>21100</v>
      </c>
      <c r="B7799" s="6" t="s">
        <v>5133</v>
      </c>
      <c r="C7799" s="6" t="s">
        <v>4849</v>
      </c>
      <c r="D7799" s="6" t="s">
        <v>4853</v>
      </c>
      <c r="G7799" s="488">
        <v>3845.1</v>
      </c>
    </row>
    <row r="7800" spans="1:7" x14ac:dyDescent="0.25">
      <c r="A7800" s="6">
        <v>11816</v>
      </c>
      <c r="B7800" s="6" t="s">
        <v>5134</v>
      </c>
      <c r="C7800" s="6" t="s">
        <v>4849</v>
      </c>
      <c r="D7800" s="6" t="s">
        <v>4853</v>
      </c>
      <c r="G7800" s="488">
        <v>4100</v>
      </c>
    </row>
    <row r="7801" spans="1:7" x14ac:dyDescent="0.25">
      <c r="A7801" s="6">
        <v>11814</v>
      </c>
      <c r="B7801" s="6" t="s">
        <v>5135</v>
      </c>
      <c r="C7801" s="6" t="s">
        <v>4849</v>
      </c>
      <c r="D7801" s="6" t="s">
        <v>4853</v>
      </c>
      <c r="G7801" s="488">
        <v>8924.67</v>
      </c>
    </row>
    <row r="7802" spans="1:7" x14ac:dyDescent="0.25">
      <c r="A7802" s="6">
        <v>14186</v>
      </c>
      <c r="B7802" s="6" t="s">
        <v>5136</v>
      </c>
      <c r="C7802" s="6" t="s">
        <v>4849</v>
      </c>
      <c r="D7802" s="6" t="s">
        <v>4853</v>
      </c>
      <c r="G7802" s="488">
        <v>11206.13</v>
      </c>
    </row>
    <row r="7803" spans="1:7" x14ac:dyDescent="0.25">
      <c r="A7803" s="6">
        <v>14185</v>
      </c>
      <c r="B7803" s="6" t="s">
        <v>5137</v>
      </c>
      <c r="C7803" s="6" t="s">
        <v>4849</v>
      </c>
      <c r="D7803" s="6" t="s">
        <v>4853</v>
      </c>
      <c r="G7803" s="488">
        <v>14516.3</v>
      </c>
    </row>
    <row r="7804" spans="1:7" x14ac:dyDescent="0.25">
      <c r="A7804" s="6">
        <v>11811</v>
      </c>
      <c r="B7804" s="6" t="s">
        <v>5138</v>
      </c>
      <c r="C7804" s="6" t="s">
        <v>4849</v>
      </c>
      <c r="D7804" s="6" t="s">
        <v>4853</v>
      </c>
      <c r="G7804" s="488">
        <v>5550.48</v>
      </c>
    </row>
    <row r="7805" spans="1:7" x14ac:dyDescent="0.25">
      <c r="A7805" s="6">
        <v>44498</v>
      </c>
      <c r="B7805" s="6" t="s">
        <v>5139</v>
      </c>
      <c r="C7805" s="6" t="s">
        <v>4849</v>
      </c>
      <c r="D7805" s="6" t="s">
        <v>4853</v>
      </c>
      <c r="G7805" s="488">
        <v>318204.48</v>
      </c>
    </row>
    <row r="7806" spans="1:7" x14ac:dyDescent="0.25">
      <c r="A7806" s="6">
        <v>34469</v>
      </c>
      <c r="B7806" s="6" t="s">
        <v>5140</v>
      </c>
      <c r="C7806" s="6" t="s">
        <v>4849</v>
      </c>
      <c r="D7806" s="6" t="s">
        <v>4851</v>
      </c>
      <c r="G7806" s="488">
        <v>21939.19</v>
      </c>
    </row>
    <row r="7807" spans="1:7" x14ac:dyDescent="0.25">
      <c r="A7807" s="6">
        <v>34476</v>
      </c>
      <c r="B7807" s="6" t="s">
        <v>5141</v>
      </c>
      <c r="C7807" s="6" t="s">
        <v>4849</v>
      </c>
      <c r="D7807" s="6" t="s">
        <v>4851</v>
      </c>
      <c r="G7807" s="488">
        <v>11442.21</v>
      </c>
    </row>
    <row r="7808" spans="1:7" x14ac:dyDescent="0.25">
      <c r="A7808" s="6">
        <v>34477</v>
      </c>
      <c r="B7808" s="6" t="s">
        <v>5142</v>
      </c>
      <c r="C7808" s="6" t="s">
        <v>4849</v>
      </c>
      <c r="D7808" s="6" t="s">
        <v>4851</v>
      </c>
      <c r="G7808" s="488">
        <v>15186.02</v>
      </c>
    </row>
    <row r="7809" spans="1:7" x14ac:dyDescent="0.25">
      <c r="A7809" s="6">
        <v>34482</v>
      </c>
      <c r="B7809" s="6" t="s">
        <v>5143</v>
      </c>
      <c r="C7809" s="6" t="s">
        <v>4849</v>
      </c>
      <c r="D7809" s="6" t="s">
        <v>4851</v>
      </c>
      <c r="G7809" s="488">
        <v>14182.91</v>
      </c>
    </row>
    <row r="7810" spans="1:7" x14ac:dyDescent="0.25">
      <c r="A7810" s="6">
        <v>34472</v>
      </c>
      <c r="B7810" s="6" t="s">
        <v>5144</v>
      </c>
      <c r="C7810" s="6" t="s">
        <v>4849</v>
      </c>
      <c r="D7810" s="6" t="s">
        <v>4850</v>
      </c>
      <c r="G7810" s="488">
        <v>6750</v>
      </c>
    </row>
    <row r="7811" spans="1:7" x14ac:dyDescent="0.25">
      <c r="A7811" s="6">
        <v>42425</v>
      </c>
      <c r="B7811" s="6" t="s">
        <v>5145</v>
      </c>
      <c r="C7811" s="6" t="s">
        <v>4849</v>
      </c>
      <c r="D7811" s="6" t="s">
        <v>4851</v>
      </c>
      <c r="G7811" s="488">
        <v>2121.1999999999998</v>
      </c>
    </row>
    <row r="7812" spans="1:7" x14ac:dyDescent="0.25">
      <c r="A7812" s="6">
        <v>42422</v>
      </c>
      <c r="B7812" s="6" t="s">
        <v>5146</v>
      </c>
      <c r="C7812" s="6" t="s">
        <v>4849</v>
      </c>
      <c r="D7812" s="6" t="s">
        <v>4850</v>
      </c>
      <c r="G7812" s="488">
        <v>3149</v>
      </c>
    </row>
    <row r="7813" spans="1:7" x14ac:dyDescent="0.25">
      <c r="A7813" s="6">
        <v>43184</v>
      </c>
      <c r="B7813" s="6" t="s">
        <v>11770</v>
      </c>
      <c r="C7813" s="6" t="s">
        <v>4849</v>
      </c>
      <c r="D7813" s="6" t="s">
        <v>4851</v>
      </c>
      <c r="G7813" s="488">
        <v>4352.22</v>
      </c>
    </row>
    <row r="7814" spans="1:7" x14ac:dyDescent="0.25">
      <c r="A7814" s="6">
        <v>42424</v>
      </c>
      <c r="B7814" s="6" t="s">
        <v>5147</v>
      </c>
      <c r="C7814" s="6" t="s">
        <v>4849</v>
      </c>
      <c r="D7814" s="6" t="s">
        <v>4851</v>
      </c>
      <c r="G7814" s="488">
        <v>1894.42</v>
      </c>
    </row>
    <row r="7815" spans="1:7" x14ac:dyDescent="0.25">
      <c r="A7815" s="6">
        <v>42421</v>
      </c>
      <c r="B7815" s="6" t="s">
        <v>5148</v>
      </c>
      <c r="C7815" s="6" t="s">
        <v>4849</v>
      </c>
      <c r="D7815" s="6" t="s">
        <v>4851</v>
      </c>
      <c r="G7815" s="488">
        <v>17248.490000000002</v>
      </c>
    </row>
    <row r="7816" spans="1:7" x14ac:dyDescent="0.25">
      <c r="A7816" s="6">
        <v>42416</v>
      </c>
      <c r="B7816" s="6" t="s">
        <v>5149</v>
      </c>
      <c r="C7816" s="6" t="s">
        <v>4849</v>
      </c>
      <c r="D7816" s="6" t="s">
        <v>4851</v>
      </c>
      <c r="G7816" s="488">
        <v>8166.63</v>
      </c>
    </row>
    <row r="7817" spans="1:7" x14ac:dyDescent="0.25">
      <c r="A7817" s="6">
        <v>42417</v>
      </c>
      <c r="B7817" s="6" t="s">
        <v>5150</v>
      </c>
      <c r="C7817" s="6" t="s">
        <v>4849</v>
      </c>
      <c r="D7817" s="6" t="s">
        <v>4851</v>
      </c>
      <c r="G7817" s="488">
        <v>9155.4599999999991</v>
      </c>
    </row>
    <row r="7818" spans="1:7" x14ac:dyDescent="0.25">
      <c r="A7818" s="6">
        <v>42419</v>
      </c>
      <c r="B7818" s="6" t="s">
        <v>5151</v>
      </c>
      <c r="C7818" s="6" t="s">
        <v>4849</v>
      </c>
      <c r="D7818" s="6" t="s">
        <v>4851</v>
      </c>
      <c r="G7818" s="488">
        <v>10343.73</v>
      </c>
    </row>
    <row r="7819" spans="1:7" x14ac:dyDescent="0.25">
      <c r="A7819" s="6">
        <v>42420</v>
      </c>
      <c r="B7819" s="6" t="s">
        <v>5152</v>
      </c>
      <c r="C7819" s="6" t="s">
        <v>4849</v>
      </c>
      <c r="D7819" s="6" t="s">
        <v>4851</v>
      </c>
      <c r="G7819" s="488">
        <v>14216.69</v>
      </c>
    </row>
    <row r="7820" spans="1:7" x14ac:dyDescent="0.25">
      <c r="A7820" s="6">
        <v>43195</v>
      </c>
      <c r="B7820" s="6" t="s">
        <v>5153</v>
      </c>
      <c r="C7820" s="6" t="s">
        <v>4849</v>
      </c>
      <c r="D7820" s="6" t="s">
        <v>4851</v>
      </c>
      <c r="G7820" s="488">
        <v>5005.8999999999996</v>
      </c>
    </row>
    <row r="7821" spans="1:7" x14ac:dyDescent="0.25">
      <c r="A7821" s="6">
        <v>43196</v>
      </c>
      <c r="B7821" s="6" t="s">
        <v>5154</v>
      </c>
      <c r="C7821" s="6" t="s">
        <v>4849</v>
      </c>
      <c r="D7821" s="6" t="s">
        <v>4851</v>
      </c>
      <c r="G7821" s="488">
        <v>6204.09</v>
      </c>
    </row>
    <row r="7822" spans="1:7" x14ac:dyDescent="0.25">
      <c r="A7822" s="6">
        <v>43198</v>
      </c>
      <c r="B7822" s="6" t="s">
        <v>5155</v>
      </c>
      <c r="C7822" s="6" t="s">
        <v>4849</v>
      </c>
      <c r="D7822" s="6" t="s">
        <v>4851</v>
      </c>
      <c r="G7822" s="488">
        <v>9219.1299999999992</v>
      </c>
    </row>
    <row r="7823" spans="1:7" x14ac:dyDescent="0.25">
      <c r="A7823" s="6">
        <v>43199</v>
      </c>
      <c r="B7823" s="6" t="s">
        <v>5156</v>
      </c>
      <c r="C7823" s="6" t="s">
        <v>4849</v>
      </c>
      <c r="D7823" s="6" t="s">
        <v>4851</v>
      </c>
      <c r="G7823" s="488">
        <v>9556.9500000000007</v>
      </c>
    </row>
    <row r="7824" spans="1:7" x14ac:dyDescent="0.25">
      <c r="A7824" s="6">
        <v>43200</v>
      </c>
      <c r="B7824" s="6" t="s">
        <v>5157</v>
      </c>
      <c r="C7824" s="6" t="s">
        <v>4849</v>
      </c>
      <c r="D7824" s="6" t="s">
        <v>4851</v>
      </c>
      <c r="G7824" s="488">
        <v>10967.3</v>
      </c>
    </row>
    <row r="7825" spans="1:7" x14ac:dyDescent="0.25">
      <c r="A7825" s="6">
        <v>39556</v>
      </c>
      <c r="B7825" s="6" t="s">
        <v>5158</v>
      </c>
      <c r="C7825" s="6" t="s">
        <v>4849</v>
      </c>
      <c r="D7825" s="6" t="s">
        <v>4851</v>
      </c>
      <c r="G7825" s="488">
        <v>5990.01</v>
      </c>
    </row>
    <row r="7826" spans="1:7" x14ac:dyDescent="0.25">
      <c r="A7826" s="6">
        <v>39557</v>
      </c>
      <c r="B7826" s="6" t="s">
        <v>5159</v>
      </c>
      <c r="C7826" s="6" t="s">
        <v>4849</v>
      </c>
      <c r="D7826" s="6" t="s">
        <v>4851</v>
      </c>
      <c r="G7826" s="488">
        <v>6449.94</v>
      </c>
    </row>
    <row r="7827" spans="1:7" x14ac:dyDescent="0.25">
      <c r="A7827" s="6">
        <v>39559</v>
      </c>
      <c r="B7827" s="6" t="s">
        <v>5160</v>
      </c>
      <c r="C7827" s="6" t="s">
        <v>4849</v>
      </c>
      <c r="D7827" s="6" t="s">
        <v>4851</v>
      </c>
      <c r="G7827" s="488">
        <v>9531.77</v>
      </c>
    </row>
    <row r="7828" spans="1:7" x14ac:dyDescent="0.25">
      <c r="A7828" s="6">
        <v>39560</v>
      </c>
      <c r="B7828" s="6" t="s">
        <v>5161</v>
      </c>
      <c r="C7828" s="6" t="s">
        <v>4849</v>
      </c>
      <c r="D7828" s="6" t="s">
        <v>4851</v>
      </c>
      <c r="G7828" s="488">
        <v>11027.33</v>
      </c>
    </row>
    <row r="7829" spans="1:7" x14ac:dyDescent="0.25">
      <c r="A7829" s="6">
        <v>39561</v>
      </c>
      <c r="B7829" s="6" t="s">
        <v>5162</v>
      </c>
      <c r="C7829" s="6" t="s">
        <v>4849</v>
      </c>
      <c r="D7829" s="6" t="s">
        <v>4851</v>
      </c>
      <c r="G7829" s="488">
        <v>11535.99</v>
      </c>
    </row>
    <row r="7830" spans="1:7" x14ac:dyDescent="0.25">
      <c r="A7830" s="6">
        <v>43190</v>
      </c>
      <c r="B7830" s="6" t="s">
        <v>5163</v>
      </c>
      <c r="C7830" s="6" t="s">
        <v>4849</v>
      </c>
      <c r="D7830" s="6" t="s">
        <v>4851</v>
      </c>
      <c r="G7830" s="488">
        <v>1702.4</v>
      </c>
    </row>
    <row r="7831" spans="1:7" x14ac:dyDescent="0.25">
      <c r="A7831" s="6">
        <v>39555</v>
      </c>
      <c r="B7831" s="6" t="s">
        <v>5164</v>
      </c>
      <c r="C7831" s="6" t="s">
        <v>4849</v>
      </c>
      <c r="D7831" s="6" t="s">
        <v>4851</v>
      </c>
      <c r="G7831" s="488">
        <v>1841.56</v>
      </c>
    </row>
    <row r="7832" spans="1:7" x14ac:dyDescent="0.25">
      <c r="A7832" s="6">
        <v>43191</v>
      </c>
      <c r="B7832" s="6" t="s">
        <v>5165</v>
      </c>
      <c r="C7832" s="6" t="s">
        <v>4849</v>
      </c>
      <c r="D7832" s="6" t="s">
        <v>4851</v>
      </c>
      <c r="G7832" s="488">
        <v>2449.5300000000002</v>
      </c>
    </row>
    <row r="7833" spans="1:7" x14ac:dyDescent="0.25">
      <c r="A7833" s="6">
        <v>39548</v>
      </c>
      <c r="B7833" s="6" t="s">
        <v>5166</v>
      </c>
      <c r="C7833" s="6" t="s">
        <v>4849</v>
      </c>
      <c r="D7833" s="6" t="s">
        <v>4851</v>
      </c>
      <c r="G7833" s="488">
        <v>2731.61</v>
      </c>
    </row>
    <row r="7834" spans="1:7" x14ac:dyDescent="0.25">
      <c r="A7834" s="6">
        <v>43192</v>
      </c>
      <c r="B7834" s="6" t="s">
        <v>5167</v>
      </c>
      <c r="C7834" s="6" t="s">
        <v>4849</v>
      </c>
      <c r="D7834" s="6" t="s">
        <v>4851</v>
      </c>
      <c r="G7834" s="488">
        <v>3208.67</v>
      </c>
    </row>
    <row r="7835" spans="1:7" x14ac:dyDescent="0.25">
      <c r="A7835" s="6">
        <v>39554</v>
      </c>
      <c r="B7835" s="6" t="s">
        <v>5168</v>
      </c>
      <c r="C7835" s="6" t="s">
        <v>4849</v>
      </c>
      <c r="D7835" s="6" t="s">
        <v>4851</v>
      </c>
      <c r="G7835" s="488">
        <v>3612.14</v>
      </c>
    </row>
    <row r="7836" spans="1:7" x14ac:dyDescent="0.25">
      <c r="A7836" s="6">
        <v>43194</v>
      </c>
      <c r="B7836" s="6" t="s">
        <v>5169</v>
      </c>
      <c r="C7836" s="6" t="s">
        <v>4849</v>
      </c>
      <c r="D7836" s="6" t="s">
        <v>4851</v>
      </c>
      <c r="G7836" s="488">
        <v>1458.4</v>
      </c>
    </row>
    <row r="7837" spans="1:7" x14ac:dyDescent="0.25">
      <c r="A7837" s="6">
        <v>39551</v>
      </c>
      <c r="B7837" s="6" t="s">
        <v>5170</v>
      </c>
      <c r="C7837" s="6" t="s">
        <v>4849</v>
      </c>
      <c r="D7837" s="6" t="s">
        <v>4851</v>
      </c>
      <c r="G7837" s="488">
        <v>1605.85</v>
      </c>
    </row>
    <row r="7838" spans="1:7" x14ac:dyDescent="0.25">
      <c r="A7838" s="6">
        <v>43185</v>
      </c>
      <c r="B7838" s="6" t="s">
        <v>5171</v>
      </c>
      <c r="C7838" s="6" t="s">
        <v>4849</v>
      </c>
      <c r="D7838" s="6" t="s">
        <v>4851</v>
      </c>
      <c r="G7838" s="488">
        <v>4563.55</v>
      </c>
    </row>
    <row r="7839" spans="1:7" x14ac:dyDescent="0.25">
      <c r="A7839" s="6">
        <v>43186</v>
      </c>
      <c r="B7839" s="6" t="s">
        <v>5172</v>
      </c>
      <c r="C7839" s="6" t="s">
        <v>4849</v>
      </c>
      <c r="D7839" s="6" t="s">
        <v>4851</v>
      </c>
      <c r="G7839" s="488">
        <v>4813.63</v>
      </c>
    </row>
    <row r="7840" spans="1:7" x14ac:dyDescent="0.25">
      <c r="A7840" s="6">
        <v>43187</v>
      </c>
      <c r="B7840" s="6" t="s">
        <v>5173</v>
      </c>
      <c r="C7840" s="6" t="s">
        <v>4849</v>
      </c>
      <c r="D7840" s="6" t="s">
        <v>4851</v>
      </c>
      <c r="G7840" s="488">
        <v>6387.73</v>
      </c>
    </row>
    <row r="7841" spans="1:7" x14ac:dyDescent="0.25">
      <c r="A7841" s="6">
        <v>43188</v>
      </c>
      <c r="B7841" s="6" t="s">
        <v>5174</v>
      </c>
      <c r="C7841" s="6" t="s">
        <v>4849</v>
      </c>
      <c r="D7841" s="6" t="s">
        <v>4851</v>
      </c>
      <c r="G7841" s="488">
        <v>7739.58</v>
      </c>
    </row>
    <row r="7842" spans="1:7" x14ac:dyDescent="0.25">
      <c r="A7842" s="6">
        <v>43189</v>
      </c>
      <c r="B7842" s="6" t="s">
        <v>5175</v>
      </c>
      <c r="C7842" s="6" t="s">
        <v>4849</v>
      </c>
      <c r="D7842" s="6" t="s">
        <v>4851</v>
      </c>
      <c r="G7842" s="488">
        <v>8705.74</v>
      </c>
    </row>
    <row r="7843" spans="1:7" x14ac:dyDescent="0.25">
      <c r="A7843" s="6">
        <v>39580</v>
      </c>
      <c r="B7843" s="6" t="s">
        <v>5176</v>
      </c>
      <c r="C7843" s="6" t="s">
        <v>4849</v>
      </c>
      <c r="D7843" s="6" t="s">
        <v>4851</v>
      </c>
      <c r="G7843" s="488">
        <v>68604.800000000003</v>
      </c>
    </row>
    <row r="7844" spans="1:7" x14ac:dyDescent="0.25">
      <c r="A7844" s="6">
        <v>39577</v>
      </c>
      <c r="B7844" s="6" t="s">
        <v>5177</v>
      </c>
      <c r="C7844" s="6" t="s">
        <v>4849</v>
      </c>
      <c r="D7844" s="6" t="s">
        <v>4851</v>
      </c>
      <c r="G7844" s="488">
        <v>21473.16</v>
      </c>
    </row>
    <row r="7845" spans="1:7" x14ac:dyDescent="0.25">
      <c r="A7845" s="6">
        <v>39578</v>
      </c>
      <c r="B7845" s="6" t="s">
        <v>5178</v>
      </c>
      <c r="C7845" s="6" t="s">
        <v>4849</v>
      </c>
      <c r="D7845" s="6" t="s">
        <v>4851</v>
      </c>
      <c r="G7845" s="488">
        <v>27711.53</v>
      </c>
    </row>
    <row r="7846" spans="1:7" x14ac:dyDescent="0.25">
      <c r="A7846" s="6">
        <v>39579</v>
      </c>
      <c r="B7846" s="6" t="s">
        <v>5179</v>
      </c>
      <c r="C7846" s="6" t="s">
        <v>4849</v>
      </c>
      <c r="D7846" s="6" t="s">
        <v>4851</v>
      </c>
      <c r="G7846" s="488">
        <v>40318.11</v>
      </c>
    </row>
    <row r="7847" spans="1:7" x14ac:dyDescent="0.25">
      <c r="A7847" s="6">
        <v>39826</v>
      </c>
      <c r="B7847" s="6" t="s">
        <v>5180</v>
      </c>
      <c r="C7847" s="6" t="s">
        <v>4849</v>
      </c>
      <c r="D7847" s="6" t="s">
        <v>4851</v>
      </c>
      <c r="G7847" s="488">
        <v>4951.8</v>
      </c>
    </row>
    <row r="7848" spans="1:7" x14ac:dyDescent="0.25">
      <c r="A7848" s="6">
        <v>10700</v>
      </c>
      <c r="B7848" s="6" t="s">
        <v>5181</v>
      </c>
      <c r="C7848" s="6" t="s">
        <v>4849</v>
      </c>
      <c r="D7848" s="6" t="s">
        <v>4851</v>
      </c>
      <c r="G7848" s="488">
        <v>27777.54</v>
      </c>
    </row>
    <row r="7849" spans="1:7" x14ac:dyDescent="0.25">
      <c r="A7849" s="6">
        <v>346</v>
      </c>
      <c r="B7849" s="6" t="s">
        <v>5182</v>
      </c>
      <c r="C7849" s="6" t="s">
        <v>4855</v>
      </c>
      <c r="D7849" s="6" t="s">
        <v>4851</v>
      </c>
      <c r="G7849" s="487">
        <v>24.65</v>
      </c>
    </row>
    <row r="7850" spans="1:7" x14ac:dyDescent="0.25">
      <c r="A7850" s="6">
        <v>3312</v>
      </c>
      <c r="B7850" s="6" t="s">
        <v>5183</v>
      </c>
      <c r="C7850" s="6" t="s">
        <v>4855</v>
      </c>
      <c r="D7850" s="6" t="s">
        <v>4851</v>
      </c>
      <c r="G7850" s="487">
        <v>21.83</v>
      </c>
    </row>
    <row r="7851" spans="1:7" x14ac:dyDescent="0.25">
      <c r="A7851" s="6">
        <v>339</v>
      </c>
      <c r="B7851" s="6" t="s">
        <v>5184</v>
      </c>
      <c r="C7851" s="6" t="s">
        <v>4854</v>
      </c>
      <c r="D7851" s="6" t="s">
        <v>4851</v>
      </c>
      <c r="G7851" s="487">
        <v>1.27</v>
      </c>
    </row>
    <row r="7852" spans="1:7" x14ac:dyDescent="0.25">
      <c r="A7852" s="6">
        <v>340</v>
      </c>
      <c r="B7852" s="6" t="s">
        <v>5185</v>
      </c>
      <c r="C7852" s="6" t="s">
        <v>4854</v>
      </c>
      <c r="D7852" s="6" t="s">
        <v>4851</v>
      </c>
      <c r="G7852" s="487">
        <v>1.1399999999999999</v>
      </c>
    </row>
    <row r="7853" spans="1:7" x14ac:dyDescent="0.25">
      <c r="A7853" s="6">
        <v>43130</v>
      </c>
      <c r="B7853" s="6" t="s">
        <v>5186</v>
      </c>
      <c r="C7853" s="6" t="s">
        <v>4855</v>
      </c>
      <c r="D7853" s="6" t="s">
        <v>4850</v>
      </c>
      <c r="G7853" s="487">
        <v>20.81</v>
      </c>
    </row>
    <row r="7854" spans="1:7" x14ac:dyDescent="0.25">
      <c r="A7854" s="6">
        <v>344</v>
      </c>
      <c r="B7854" s="6" t="s">
        <v>5187</v>
      </c>
      <c r="C7854" s="6" t="s">
        <v>4855</v>
      </c>
      <c r="D7854" s="6" t="s">
        <v>4851</v>
      </c>
      <c r="G7854" s="487">
        <v>27.35</v>
      </c>
    </row>
    <row r="7855" spans="1:7" x14ac:dyDescent="0.25">
      <c r="A7855" s="6">
        <v>345</v>
      </c>
      <c r="B7855" s="6" t="s">
        <v>5188</v>
      </c>
      <c r="C7855" s="6" t="s">
        <v>4855</v>
      </c>
      <c r="D7855" s="6" t="s">
        <v>4851</v>
      </c>
      <c r="G7855" s="487">
        <v>29.68</v>
      </c>
    </row>
    <row r="7856" spans="1:7" x14ac:dyDescent="0.25">
      <c r="A7856" s="6">
        <v>43131</v>
      </c>
      <c r="B7856" s="6" t="s">
        <v>5189</v>
      </c>
      <c r="C7856" s="6" t="s">
        <v>4855</v>
      </c>
      <c r="D7856" s="6" t="s">
        <v>4851</v>
      </c>
      <c r="G7856" s="487">
        <v>24.17</v>
      </c>
    </row>
    <row r="7857" spans="1:7" x14ac:dyDescent="0.25">
      <c r="A7857" s="6">
        <v>3313</v>
      </c>
      <c r="B7857" s="6" t="s">
        <v>5190</v>
      </c>
      <c r="C7857" s="6" t="s">
        <v>4855</v>
      </c>
      <c r="D7857" s="6" t="s">
        <v>4851</v>
      </c>
      <c r="G7857" s="487">
        <v>28.09</v>
      </c>
    </row>
    <row r="7858" spans="1:7" x14ac:dyDescent="0.25">
      <c r="A7858" s="6">
        <v>43132</v>
      </c>
      <c r="B7858" s="6" t="s">
        <v>5191</v>
      </c>
      <c r="C7858" s="6" t="s">
        <v>4855</v>
      </c>
      <c r="D7858" s="6" t="s">
        <v>4851</v>
      </c>
      <c r="G7858" s="487">
        <v>20.81</v>
      </c>
    </row>
    <row r="7859" spans="1:7" x14ac:dyDescent="0.25">
      <c r="A7859" s="6">
        <v>366</v>
      </c>
      <c r="B7859" s="6" t="s">
        <v>5192</v>
      </c>
      <c r="C7859" s="6" t="s">
        <v>4857</v>
      </c>
      <c r="D7859" s="6" t="s">
        <v>4850</v>
      </c>
      <c r="G7859" s="487">
        <v>85</v>
      </c>
    </row>
    <row r="7860" spans="1:7" x14ac:dyDescent="0.25">
      <c r="A7860" s="6">
        <v>367</v>
      </c>
      <c r="B7860" s="6" t="s">
        <v>5193</v>
      </c>
      <c r="C7860" s="6" t="s">
        <v>4857</v>
      </c>
      <c r="D7860" s="6" t="s">
        <v>4851</v>
      </c>
      <c r="G7860" s="487">
        <v>86.11</v>
      </c>
    </row>
    <row r="7861" spans="1:7" x14ac:dyDescent="0.25">
      <c r="A7861" s="6">
        <v>370</v>
      </c>
      <c r="B7861" s="6" t="s">
        <v>5194</v>
      </c>
      <c r="C7861" s="6" t="s">
        <v>4857</v>
      </c>
      <c r="D7861" s="6" t="s">
        <v>4851</v>
      </c>
      <c r="G7861" s="487">
        <v>85</v>
      </c>
    </row>
    <row r="7862" spans="1:7" x14ac:dyDescent="0.25">
      <c r="A7862" s="6">
        <v>368</v>
      </c>
      <c r="B7862" s="6" t="s">
        <v>5195</v>
      </c>
      <c r="C7862" s="6" t="s">
        <v>4857</v>
      </c>
      <c r="D7862" s="6" t="s">
        <v>4851</v>
      </c>
      <c r="G7862" s="487">
        <v>42.5</v>
      </c>
    </row>
    <row r="7863" spans="1:7" x14ac:dyDescent="0.25">
      <c r="A7863" s="6">
        <v>11075</v>
      </c>
      <c r="B7863" s="6" t="s">
        <v>5196</v>
      </c>
      <c r="C7863" s="6" t="s">
        <v>4857</v>
      </c>
      <c r="D7863" s="6" t="s">
        <v>4851</v>
      </c>
      <c r="G7863" s="487">
        <v>975.53</v>
      </c>
    </row>
    <row r="7864" spans="1:7" x14ac:dyDescent="0.25">
      <c r="A7864" s="6">
        <v>1381</v>
      </c>
      <c r="B7864" s="6" t="s">
        <v>4881</v>
      </c>
      <c r="C7864" s="6" t="s">
        <v>4855</v>
      </c>
      <c r="D7864" s="6" t="s">
        <v>4850</v>
      </c>
      <c r="G7864" s="487">
        <v>0.74</v>
      </c>
    </row>
    <row r="7865" spans="1:7" x14ac:dyDescent="0.25">
      <c r="A7865" s="6">
        <v>34353</v>
      </c>
      <c r="B7865" s="6" t="s">
        <v>5197</v>
      </c>
      <c r="C7865" s="6" t="s">
        <v>4855</v>
      </c>
      <c r="D7865" s="6" t="s">
        <v>4851</v>
      </c>
      <c r="G7865" s="487">
        <v>1.37</v>
      </c>
    </row>
    <row r="7866" spans="1:7" x14ac:dyDescent="0.25">
      <c r="A7866" s="6">
        <v>37595</v>
      </c>
      <c r="B7866" s="6" t="s">
        <v>5198</v>
      </c>
      <c r="C7866" s="6" t="s">
        <v>4855</v>
      </c>
      <c r="D7866" s="6" t="s">
        <v>4851</v>
      </c>
      <c r="G7866" s="487">
        <v>2.27</v>
      </c>
    </row>
    <row r="7867" spans="1:7" x14ac:dyDescent="0.25">
      <c r="A7867" s="6">
        <v>37596</v>
      </c>
      <c r="B7867" s="6" t="s">
        <v>5199</v>
      </c>
      <c r="C7867" s="6" t="s">
        <v>4855</v>
      </c>
      <c r="D7867" s="6" t="s">
        <v>4851</v>
      </c>
      <c r="G7867" s="487">
        <v>2.61</v>
      </c>
    </row>
    <row r="7868" spans="1:7" x14ac:dyDescent="0.25">
      <c r="A7868" s="6">
        <v>371</v>
      </c>
      <c r="B7868" s="6" t="s">
        <v>5200</v>
      </c>
      <c r="C7868" s="6" t="s">
        <v>4855</v>
      </c>
      <c r="D7868" s="6" t="s">
        <v>4851</v>
      </c>
      <c r="G7868" s="487">
        <v>0.8</v>
      </c>
    </row>
    <row r="7869" spans="1:7" x14ac:dyDescent="0.25">
      <c r="A7869" s="6">
        <v>37553</v>
      </c>
      <c r="B7869" s="6" t="s">
        <v>5201</v>
      </c>
      <c r="C7869" s="6" t="s">
        <v>4855</v>
      </c>
      <c r="D7869" s="6" t="s">
        <v>4851</v>
      </c>
      <c r="G7869" s="487">
        <v>1.51</v>
      </c>
    </row>
    <row r="7870" spans="1:7" x14ac:dyDescent="0.25">
      <c r="A7870" s="6">
        <v>37552</v>
      </c>
      <c r="B7870" s="6" t="s">
        <v>5202</v>
      </c>
      <c r="C7870" s="6" t="s">
        <v>4855</v>
      </c>
      <c r="D7870" s="6" t="s">
        <v>4851</v>
      </c>
      <c r="G7870" s="487">
        <v>2.4300000000000002</v>
      </c>
    </row>
    <row r="7871" spans="1:7" x14ac:dyDescent="0.25">
      <c r="A7871" s="6">
        <v>36880</v>
      </c>
      <c r="B7871" s="6" t="s">
        <v>5203</v>
      </c>
      <c r="C7871" s="6" t="s">
        <v>4855</v>
      </c>
      <c r="D7871" s="6" t="s">
        <v>4851</v>
      </c>
      <c r="G7871" s="487">
        <v>2.4700000000000002</v>
      </c>
    </row>
    <row r="7872" spans="1:7" x14ac:dyDescent="0.25">
      <c r="A7872" s="6">
        <v>34355</v>
      </c>
      <c r="B7872" s="6" t="s">
        <v>5204</v>
      </c>
      <c r="C7872" s="6" t="s">
        <v>4855</v>
      </c>
      <c r="D7872" s="6" t="s">
        <v>4851</v>
      </c>
      <c r="G7872" s="487">
        <v>2.12</v>
      </c>
    </row>
    <row r="7873" spans="1:7" x14ac:dyDescent="0.25">
      <c r="A7873" s="6">
        <v>130</v>
      </c>
      <c r="B7873" s="6" t="s">
        <v>5205</v>
      </c>
      <c r="C7873" s="6" t="s">
        <v>4855</v>
      </c>
      <c r="D7873" s="6" t="s">
        <v>4851</v>
      </c>
      <c r="G7873" s="487">
        <v>4.25</v>
      </c>
    </row>
    <row r="7874" spans="1:7" x14ac:dyDescent="0.25">
      <c r="A7874" s="6">
        <v>135</v>
      </c>
      <c r="B7874" s="6" t="s">
        <v>13103</v>
      </c>
      <c r="C7874" s="6" t="s">
        <v>4855</v>
      </c>
      <c r="D7874" s="6" t="s">
        <v>4851</v>
      </c>
      <c r="G7874" s="487">
        <v>3.42</v>
      </c>
    </row>
    <row r="7875" spans="1:7" x14ac:dyDescent="0.25">
      <c r="A7875" s="6">
        <v>36886</v>
      </c>
      <c r="B7875" s="6" t="s">
        <v>5206</v>
      </c>
      <c r="C7875" s="6" t="s">
        <v>4855</v>
      </c>
      <c r="D7875" s="6" t="s">
        <v>4851</v>
      </c>
      <c r="G7875" s="487">
        <v>0.76</v>
      </c>
    </row>
    <row r="7876" spans="1:7" x14ac:dyDescent="0.25">
      <c r="A7876" s="6">
        <v>38546</v>
      </c>
      <c r="B7876" s="6" t="s">
        <v>11771</v>
      </c>
      <c r="C7876" s="6" t="s">
        <v>4857</v>
      </c>
      <c r="D7876" s="6" t="s">
        <v>4851</v>
      </c>
      <c r="G7876" s="487">
        <v>521.55999999999995</v>
      </c>
    </row>
    <row r="7877" spans="1:7" x14ac:dyDescent="0.25">
      <c r="A7877" s="6">
        <v>34549</v>
      </c>
      <c r="B7877" s="6" t="s">
        <v>5207</v>
      </c>
      <c r="C7877" s="6" t="s">
        <v>4857</v>
      </c>
      <c r="D7877" s="6" t="s">
        <v>4853</v>
      </c>
      <c r="G7877" s="487">
        <v>730.33</v>
      </c>
    </row>
    <row r="7878" spans="1:7" x14ac:dyDescent="0.25">
      <c r="A7878" s="6">
        <v>6081</v>
      </c>
      <c r="B7878" s="6" t="s">
        <v>5208</v>
      </c>
      <c r="C7878" s="6" t="s">
        <v>4857</v>
      </c>
      <c r="D7878" s="6" t="s">
        <v>4853</v>
      </c>
      <c r="G7878" s="487">
        <v>51.12</v>
      </c>
    </row>
    <row r="7879" spans="1:7" x14ac:dyDescent="0.25">
      <c r="A7879" s="6">
        <v>6077</v>
      </c>
      <c r="B7879" s="6" t="s">
        <v>5209</v>
      </c>
      <c r="C7879" s="6" t="s">
        <v>4857</v>
      </c>
      <c r="D7879" s="6" t="s">
        <v>4853</v>
      </c>
      <c r="G7879" s="487">
        <v>36.51</v>
      </c>
    </row>
    <row r="7880" spans="1:7" x14ac:dyDescent="0.25">
      <c r="A7880" s="6">
        <v>6079</v>
      </c>
      <c r="B7880" s="6" t="s">
        <v>5210</v>
      </c>
      <c r="C7880" s="6" t="s">
        <v>4857</v>
      </c>
      <c r="D7880" s="6" t="s">
        <v>4853</v>
      </c>
      <c r="G7880" s="487">
        <v>36.51</v>
      </c>
    </row>
    <row r="7881" spans="1:7" x14ac:dyDescent="0.25">
      <c r="A7881" s="6">
        <v>1091</v>
      </c>
      <c r="B7881" s="6" t="s">
        <v>5211</v>
      </c>
      <c r="C7881" s="6" t="s">
        <v>4849</v>
      </c>
      <c r="D7881" s="6" t="s">
        <v>4851</v>
      </c>
      <c r="G7881" s="487">
        <v>39.119999999999997</v>
      </c>
    </row>
    <row r="7882" spans="1:7" x14ac:dyDescent="0.25">
      <c r="A7882" s="6">
        <v>1094</v>
      </c>
      <c r="B7882" s="6" t="s">
        <v>5212</v>
      </c>
      <c r="C7882" s="6" t="s">
        <v>4849</v>
      </c>
      <c r="D7882" s="6" t="s">
        <v>4851</v>
      </c>
      <c r="G7882" s="487">
        <v>27.36</v>
      </c>
    </row>
    <row r="7883" spans="1:7" x14ac:dyDescent="0.25">
      <c r="A7883" s="6">
        <v>1095</v>
      </c>
      <c r="B7883" s="6" t="s">
        <v>5213</v>
      </c>
      <c r="C7883" s="6" t="s">
        <v>4849</v>
      </c>
      <c r="D7883" s="6" t="s">
        <v>4851</v>
      </c>
      <c r="G7883" s="487">
        <v>58.16</v>
      </c>
    </row>
    <row r="7884" spans="1:7" x14ac:dyDescent="0.25">
      <c r="A7884" s="6">
        <v>1092</v>
      </c>
      <c r="B7884" s="6" t="s">
        <v>5214</v>
      </c>
      <c r="C7884" s="6" t="s">
        <v>4849</v>
      </c>
      <c r="D7884" s="6" t="s">
        <v>4850</v>
      </c>
      <c r="G7884" s="487">
        <v>45</v>
      </c>
    </row>
    <row r="7885" spans="1:7" x14ac:dyDescent="0.25">
      <c r="A7885" s="6">
        <v>1093</v>
      </c>
      <c r="B7885" s="6" t="s">
        <v>5215</v>
      </c>
      <c r="C7885" s="6" t="s">
        <v>4849</v>
      </c>
      <c r="D7885" s="6" t="s">
        <v>4851</v>
      </c>
      <c r="G7885" s="487">
        <v>105.09</v>
      </c>
    </row>
    <row r="7886" spans="1:7" x14ac:dyDescent="0.25">
      <c r="A7886" s="6">
        <v>1090</v>
      </c>
      <c r="B7886" s="6" t="s">
        <v>5216</v>
      </c>
      <c r="C7886" s="6" t="s">
        <v>4849</v>
      </c>
      <c r="D7886" s="6" t="s">
        <v>4851</v>
      </c>
      <c r="G7886" s="487">
        <v>75.239999999999995</v>
      </c>
    </row>
    <row r="7887" spans="1:7" x14ac:dyDescent="0.25">
      <c r="A7887" s="6">
        <v>1096</v>
      </c>
      <c r="B7887" s="6" t="s">
        <v>5217</v>
      </c>
      <c r="C7887" s="6" t="s">
        <v>4849</v>
      </c>
      <c r="D7887" s="6" t="s">
        <v>4851</v>
      </c>
      <c r="G7887" s="487">
        <v>135.41</v>
      </c>
    </row>
    <row r="7888" spans="1:7" x14ac:dyDescent="0.25">
      <c r="A7888" s="6">
        <v>1097</v>
      </c>
      <c r="B7888" s="6" t="s">
        <v>5218</v>
      </c>
      <c r="C7888" s="6" t="s">
        <v>4849</v>
      </c>
      <c r="D7888" s="6" t="s">
        <v>4851</v>
      </c>
      <c r="G7888" s="487">
        <v>114.94</v>
      </c>
    </row>
    <row r="7889" spans="1:7" x14ac:dyDescent="0.25">
      <c r="A7889" s="6">
        <v>378</v>
      </c>
      <c r="B7889" s="6" t="s">
        <v>5219</v>
      </c>
      <c r="C7889" s="6" t="s">
        <v>4858</v>
      </c>
      <c r="D7889" s="6" t="s">
        <v>4851</v>
      </c>
      <c r="G7889" s="487">
        <v>20.7</v>
      </c>
    </row>
    <row r="7890" spans="1:7" x14ac:dyDescent="0.25">
      <c r="A7890" s="6">
        <v>40911</v>
      </c>
      <c r="B7890" s="6" t="s">
        <v>5220</v>
      </c>
      <c r="C7890" s="6" t="s">
        <v>4859</v>
      </c>
      <c r="D7890" s="6" t="s">
        <v>4851</v>
      </c>
      <c r="G7890" s="488">
        <v>3636.45</v>
      </c>
    </row>
    <row r="7891" spans="1:7" x14ac:dyDescent="0.25">
      <c r="A7891" s="6">
        <v>33939</v>
      </c>
      <c r="B7891" s="6" t="s">
        <v>13104</v>
      </c>
      <c r="C7891" s="6" t="s">
        <v>4858</v>
      </c>
      <c r="D7891" s="6" t="s">
        <v>4851</v>
      </c>
      <c r="G7891" s="487">
        <v>106.49</v>
      </c>
    </row>
    <row r="7892" spans="1:7" x14ac:dyDescent="0.25">
      <c r="A7892" s="6">
        <v>40815</v>
      </c>
      <c r="B7892" s="6" t="s">
        <v>5221</v>
      </c>
      <c r="C7892" s="6" t="s">
        <v>4859</v>
      </c>
      <c r="D7892" s="6" t="s">
        <v>4851</v>
      </c>
      <c r="G7892" s="488">
        <v>18708.25</v>
      </c>
    </row>
    <row r="7893" spans="1:7" x14ac:dyDescent="0.25">
      <c r="A7893" s="6">
        <v>34760</v>
      </c>
      <c r="B7893" s="6" t="s">
        <v>5222</v>
      </c>
      <c r="C7893" s="6" t="s">
        <v>4858</v>
      </c>
      <c r="D7893" s="6" t="s">
        <v>4851</v>
      </c>
      <c r="G7893" s="487">
        <v>75.510000000000005</v>
      </c>
    </row>
    <row r="7894" spans="1:7" x14ac:dyDescent="0.25">
      <c r="A7894" s="6">
        <v>40935</v>
      </c>
      <c r="B7894" s="6" t="s">
        <v>5223</v>
      </c>
      <c r="C7894" s="6" t="s">
        <v>4859</v>
      </c>
      <c r="D7894" s="6" t="s">
        <v>4851</v>
      </c>
      <c r="G7894" s="488">
        <v>13266.16</v>
      </c>
    </row>
    <row r="7895" spans="1:7" x14ac:dyDescent="0.25">
      <c r="A7895" s="6">
        <v>33952</v>
      </c>
      <c r="B7895" s="6" t="s">
        <v>13105</v>
      </c>
      <c r="C7895" s="6" t="s">
        <v>4858</v>
      </c>
      <c r="D7895" s="6" t="s">
        <v>4851</v>
      </c>
      <c r="G7895" s="487">
        <v>112.83</v>
      </c>
    </row>
    <row r="7896" spans="1:7" x14ac:dyDescent="0.25">
      <c r="A7896" s="6">
        <v>40816</v>
      </c>
      <c r="B7896" s="6" t="s">
        <v>5224</v>
      </c>
      <c r="C7896" s="6" t="s">
        <v>4859</v>
      </c>
      <c r="D7896" s="6" t="s">
        <v>4851</v>
      </c>
      <c r="G7896" s="488">
        <v>19819.59</v>
      </c>
    </row>
    <row r="7897" spans="1:7" x14ac:dyDescent="0.25">
      <c r="A7897" s="6">
        <v>33953</v>
      </c>
      <c r="B7897" s="6" t="s">
        <v>13106</v>
      </c>
      <c r="C7897" s="6" t="s">
        <v>4858</v>
      </c>
      <c r="D7897" s="6" t="s">
        <v>4851</v>
      </c>
      <c r="G7897" s="487">
        <v>118.23</v>
      </c>
    </row>
    <row r="7898" spans="1:7" x14ac:dyDescent="0.25">
      <c r="A7898" s="6">
        <v>40817</v>
      </c>
      <c r="B7898" s="6" t="s">
        <v>5225</v>
      </c>
      <c r="C7898" s="6" t="s">
        <v>4859</v>
      </c>
      <c r="D7898" s="6" t="s">
        <v>4851</v>
      </c>
      <c r="G7898" s="488">
        <v>20771.560000000001</v>
      </c>
    </row>
    <row r="7899" spans="1:7" x14ac:dyDescent="0.25">
      <c r="A7899" s="6">
        <v>13348</v>
      </c>
      <c r="B7899" s="6" t="s">
        <v>5226</v>
      </c>
      <c r="C7899" s="6" t="s">
        <v>4849</v>
      </c>
      <c r="D7899" s="6" t="s">
        <v>4853</v>
      </c>
      <c r="G7899" s="487">
        <v>1.79</v>
      </c>
    </row>
    <row r="7900" spans="1:7" x14ac:dyDescent="0.25">
      <c r="A7900" s="6">
        <v>39211</v>
      </c>
      <c r="B7900" s="6" t="s">
        <v>5227</v>
      </c>
      <c r="C7900" s="6" t="s">
        <v>4849</v>
      </c>
      <c r="D7900" s="6" t="s">
        <v>4851</v>
      </c>
      <c r="G7900" s="487">
        <v>1.87</v>
      </c>
    </row>
    <row r="7901" spans="1:7" x14ac:dyDescent="0.25">
      <c r="A7901" s="6">
        <v>39212</v>
      </c>
      <c r="B7901" s="6" t="s">
        <v>5228</v>
      </c>
      <c r="C7901" s="6" t="s">
        <v>4849</v>
      </c>
      <c r="D7901" s="6" t="s">
        <v>4851</v>
      </c>
      <c r="G7901" s="487">
        <v>2.09</v>
      </c>
    </row>
    <row r="7902" spans="1:7" x14ac:dyDescent="0.25">
      <c r="A7902" s="6">
        <v>39208</v>
      </c>
      <c r="B7902" s="6" t="s">
        <v>5229</v>
      </c>
      <c r="C7902" s="6" t="s">
        <v>4849</v>
      </c>
      <c r="D7902" s="6" t="s">
        <v>4851</v>
      </c>
      <c r="G7902" s="487">
        <v>0.56999999999999995</v>
      </c>
    </row>
    <row r="7903" spans="1:7" x14ac:dyDescent="0.25">
      <c r="A7903" s="6">
        <v>39210</v>
      </c>
      <c r="B7903" s="6" t="s">
        <v>5230</v>
      </c>
      <c r="C7903" s="6" t="s">
        <v>4849</v>
      </c>
      <c r="D7903" s="6" t="s">
        <v>4851</v>
      </c>
      <c r="G7903" s="487">
        <v>1.05</v>
      </c>
    </row>
    <row r="7904" spans="1:7" x14ac:dyDescent="0.25">
      <c r="A7904" s="6">
        <v>39214</v>
      </c>
      <c r="B7904" s="6" t="s">
        <v>5231</v>
      </c>
      <c r="C7904" s="6" t="s">
        <v>4849</v>
      </c>
      <c r="D7904" s="6" t="s">
        <v>4851</v>
      </c>
      <c r="G7904" s="487">
        <v>3.87</v>
      </c>
    </row>
    <row r="7905" spans="1:7" x14ac:dyDescent="0.25">
      <c r="A7905" s="6">
        <v>39213</v>
      </c>
      <c r="B7905" s="6" t="s">
        <v>5232</v>
      </c>
      <c r="C7905" s="6" t="s">
        <v>4849</v>
      </c>
      <c r="D7905" s="6" t="s">
        <v>4851</v>
      </c>
      <c r="G7905" s="487">
        <v>2.73</v>
      </c>
    </row>
    <row r="7906" spans="1:7" x14ac:dyDescent="0.25">
      <c r="A7906" s="6">
        <v>39209</v>
      </c>
      <c r="B7906" s="6" t="s">
        <v>5233</v>
      </c>
      <c r="C7906" s="6" t="s">
        <v>4849</v>
      </c>
      <c r="D7906" s="6" t="s">
        <v>4851</v>
      </c>
      <c r="G7906" s="487">
        <v>0.68</v>
      </c>
    </row>
    <row r="7907" spans="1:7" x14ac:dyDescent="0.25">
      <c r="A7907" s="6">
        <v>39207</v>
      </c>
      <c r="B7907" s="6" t="s">
        <v>5234</v>
      </c>
      <c r="C7907" s="6" t="s">
        <v>4849</v>
      </c>
      <c r="D7907" s="6" t="s">
        <v>4851</v>
      </c>
      <c r="G7907" s="487">
        <v>1.05</v>
      </c>
    </row>
    <row r="7908" spans="1:7" x14ac:dyDescent="0.25">
      <c r="A7908" s="6">
        <v>39215</v>
      </c>
      <c r="B7908" s="6" t="s">
        <v>5235</v>
      </c>
      <c r="C7908" s="6" t="s">
        <v>4849</v>
      </c>
      <c r="D7908" s="6" t="s">
        <v>4851</v>
      </c>
      <c r="G7908" s="487">
        <v>7.05</v>
      </c>
    </row>
    <row r="7909" spans="1:7" x14ac:dyDescent="0.25">
      <c r="A7909" s="6">
        <v>39216</v>
      </c>
      <c r="B7909" s="6" t="s">
        <v>5236</v>
      </c>
      <c r="C7909" s="6" t="s">
        <v>4849</v>
      </c>
      <c r="D7909" s="6" t="s">
        <v>4851</v>
      </c>
      <c r="G7909" s="487">
        <v>9.83</v>
      </c>
    </row>
    <row r="7910" spans="1:7" x14ac:dyDescent="0.25">
      <c r="A7910" s="6">
        <v>11267</v>
      </c>
      <c r="B7910" s="6" t="s">
        <v>5237</v>
      </c>
      <c r="C7910" s="6" t="s">
        <v>4849</v>
      </c>
      <c r="D7910" s="6" t="s">
        <v>4853</v>
      </c>
      <c r="G7910" s="487">
        <v>1.56</v>
      </c>
    </row>
    <row r="7911" spans="1:7" x14ac:dyDescent="0.25">
      <c r="A7911" s="6">
        <v>379</v>
      </c>
      <c r="B7911" s="6" t="s">
        <v>5238</v>
      </c>
      <c r="C7911" s="6" t="s">
        <v>4849</v>
      </c>
      <c r="D7911" s="6" t="s">
        <v>4853</v>
      </c>
      <c r="G7911" s="487">
        <v>1.57</v>
      </c>
    </row>
    <row r="7912" spans="1:7" x14ac:dyDescent="0.25">
      <c r="A7912" s="6">
        <v>510</v>
      </c>
      <c r="B7912" s="6" t="s">
        <v>5239</v>
      </c>
      <c r="C7912" s="6" t="s">
        <v>4855</v>
      </c>
      <c r="D7912" s="6" t="s">
        <v>4851</v>
      </c>
      <c r="G7912" s="487">
        <v>15.32</v>
      </c>
    </row>
    <row r="7913" spans="1:7" x14ac:dyDescent="0.25">
      <c r="A7913" s="6">
        <v>516</v>
      </c>
      <c r="B7913" s="6" t="s">
        <v>5240</v>
      </c>
      <c r="C7913" s="6" t="s">
        <v>4855</v>
      </c>
      <c r="D7913" s="6" t="s">
        <v>4851</v>
      </c>
      <c r="G7913" s="487">
        <v>18.149999999999999</v>
      </c>
    </row>
    <row r="7914" spans="1:7" x14ac:dyDescent="0.25">
      <c r="A7914" s="6">
        <v>509</v>
      </c>
      <c r="B7914" s="6" t="s">
        <v>5241</v>
      </c>
      <c r="C7914" s="6" t="s">
        <v>4855</v>
      </c>
      <c r="D7914" s="6" t="s">
        <v>4851</v>
      </c>
      <c r="G7914" s="487">
        <v>20.37</v>
      </c>
    </row>
    <row r="7915" spans="1:7" x14ac:dyDescent="0.25">
      <c r="A7915" s="6">
        <v>40331</v>
      </c>
      <c r="B7915" s="6" t="s">
        <v>5242</v>
      </c>
      <c r="C7915" s="6" t="s">
        <v>4858</v>
      </c>
      <c r="D7915" s="6" t="s">
        <v>4851</v>
      </c>
      <c r="G7915" s="487">
        <v>27.1</v>
      </c>
    </row>
    <row r="7916" spans="1:7" x14ac:dyDescent="0.25">
      <c r="A7916" s="6">
        <v>40930</v>
      </c>
      <c r="B7916" s="6" t="s">
        <v>5243</v>
      </c>
      <c r="C7916" s="6" t="s">
        <v>4859</v>
      </c>
      <c r="D7916" s="6" t="s">
        <v>4851</v>
      </c>
      <c r="G7916" s="488">
        <v>4763.12</v>
      </c>
    </row>
    <row r="7917" spans="1:7" x14ac:dyDescent="0.25">
      <c r="A7917" s="6">
        <v>11761</v>
      </c>
      <c r="B7917" s="6" t="s">
        <v>5244</v>
      </c>
      <c r="C7917" s="6" t="s">
        <v>4849</v>
      </c>
      <c r="D7917" s="6" t="s">
        <v>4851</v>
      </c>
      <c r="G7917" s="487">
        <v>79.14</v>
      </c>
    </row>
    <row r="7918" spans="1:7" x14ac:dyDescent="0.25">
      <c r="A7918" s="6">
        <v>377</v>
      </c>
      <c r="B7918" s="6" t="s">
        <v>5245</v>
      </c>
      <c r="C7918" s="6" t="s">
        <v>4849</v>
      </c>
      <c r="D7918" s="6" t="s">
        <v>4850</v>
      </c>
      <c r="G7918" s="487">
        <v>37.19</v>
      </c>
    </row>
    <row r="7919" spans="1:7" x14ac:dyDescent="0.25">
      <c r="A7919" s="6">
        <v>7588</v>
      </c>
      <c r="B7919" s="6" t="s">
        <v>5246</v>
      </c>
      <c r="C7919" s="6" t="s">
        <v>4849</v>
      </c>
      <c r="D7919" s="6" t="s">
        <v>4850</v>
      </c>
      <c r="G7919" s="487">
        <v>39.06</v>
      </c>
    </row>
    <row r="7920" spans="1:7" x14ac:dyDescent="0.25">
      <c r="A7920" s="6">
        <v>34392</v>
      </c>
      <c r="B7920" s="6" t="s">
        <v>11772</v>
      </c>
      <c r="C7920" s="6" t="s">
        <v>4858</v>
      </c>
      <c r="D7920" s="6" t="s">
        <v>4851</v>
      </c>
      <c r="G7920" s="487">
        <v>20.23</v>
      </c>
    </row>
    <row r="7921" spans="1:7" x14ac:dyDescent="0.25">
      <c r="A7921" s="6">
        <v>40908</v>
      </c>
      <c r="B7921" s="6" t="s">
        <v>5247</v>
      </c>
      <c r="C7921" s="6" t="s">
        <v>4859</v>
      </c>
      <c r="D7921" s="6" t="s">
        <v>4851</v>
      </c>
      <c r="G7921" s="488">
        <v>3557.15</v>
      </c>
    </row>
    <row r="7922" spans="1:7" x14ac:dyDescent="0.25">
      <c r="A7922" s="6">
        <v>34551</v>
      </c>
      <c r="B7922" s="6" t="s">
        <v>5248</v>
      </c>
      <c r="C7922" s="6" t="s">
        <v>4858</v>
      </c>
      <c r="D7922" s="6" t="s">
        <v>4851</v>
      </c>
      <c r="G7922" s="487">
        <v>16.27</v>
      </c>
    </row>
    <row r="7923" spans="1:7" x14ac:dyDescent="0.25">
      <c r="A7923" s="6">
        <v>41078</v>
      </c>
      <c r="B7923" s="6" t="s">
        <v>5249</v>
      </c>
      <c r="C7923" s="6" t="s">
        <v>4859</v>
      </c>
      <c r="D7923" s="6" t="s">
        <v>4851</v>
      </c>
      <c r="G7923" s="488">
        <v>2860.66</v>
      </c>
    </row>
    <row r="7924" spans="1:7" x14ac:dyDescent="0.25">
      <c r="A7924" s="6">
        <v>246</v>
      </c>
      <c r="B7924" s="6" t="s">
        <v>5250</v>
      </c>
      <c r="C7924" s="6" t="s">
        <v>4858</v>
      </c>
      <c r="D7924" s="6" t="s">
        <v>4851</v>
      </c>
      <c r="G7924" s="487">
        <v>19.55</v>
      </c>
    </row>
    <row r="7925" spans="1:7" x14ac:dyDescent="0.25">
      <c r="A7925" s="6">
        <v>40927</v>
      </c>
      <c r="B7925" s="6" t="s">
        <v>5251</v>
      </c>
      <c r="C7925" s="6" t="s">
        <v>4859</v>
      </c>
      <c r="D7925" s="6" t="s">
        <v>4851</v>
      </c>
      <c r="G7925" s="488">
        <v>3436.79</v>
      </c>
    </row>
    <row r="7926" spans="1:7" x14ac:dyDescent="0.25">
      <c r="A7926" s="6">
        <v>2350</v>
      </c>
      <c r="B7926" s="6" t="s">
        <v>11773</v>
      </c>
      <c r="C7926" s="6" t="s">
        <v>4858</v>
      </c>
      <c r="D7926" s="6" t="s">
        <v>4851</v>
      </c>
      <c r="G7926" s="487">
        <v>20.25</v>
      </c>
    </row>
    <row r="7927" spans="1:7" x14ac:dyDescent="0.25">
      <c r="A7927" s="6">
        <v>40812</v>
      </c>
      <c r="B7927" s="6" t="s">
        <v>5252</v>
      </c>
      <c r="C7927" s="6" t="s">
        <v>4859</v>
      </c>
      <c r="D7927" s="6" t="s">
        <v>4851</v>
      </c>
      <c r="G7927" s="488">
        <v>3561.12</v>
      </c>
    </row>
    <row r="7928" spans="1:7" x14ac:dyDescent="0.25">
      <c r="A7928" s="6">
        <v>245</v>
      </c>
      <c r="B7928" s="6" t="s">
        <v>11774</v>
      </c>
      <c r="C7928" s="6" t="s">
        <v>4858</v>
      </c>
      <c r="D7928" s="6" t="s">
        <v>4851</v>
      </c>
      <c r="G7928" s="487">
        <v>27.27</v>
      </c>
    </row>
    <row r="7929" spans="1:7" x14ac:dyDescent="0.25">
      <c r="A7929" s="6">
        <v>41090</v>
      </c>
      <c r="B7929" s="6" t="s">
        <v>5253</v>
      </c>
      <c r="C7929" s="6" t="s">
        <v>4859</v>
      </c>
      <c r="D7929" s="6" t="s">
        <v>4851</v>
      </c>
      <c r="G7929" s="488">
        <v>4793.6000000000004</v>
      </c>
    </row>
    <row r="7930" spans="1:7" x14ac:dyDescent="0.25">
      <c r="A7930" s="6">
        <v>251</v>
      </c>
      <c r="B7930" s="6" t="s">
        <v>5254</v>
      </c>
      <c r="C7930" s="6" t="s">
        <v>4858</v>
      </c>
      <c r="D7930" s="6" t="s">
        <v>4851</v>
      </c>
      <c r="G7930" s="487">
        <v>20.190000000000001</v>
      </c>
    </row>
    <row r="7931" spans="1:7" x14ac:dyDescent="0.25">
      <c r="A7931" s="6">
        <v>40975</v>
      </c>
      <c r="B7931" s="6" t="s">
        <v>5255</v>
      </c>
      <c r="C7931" s="6" t="s">
        <v>4859</v>
      </c>
      <c r="D7931" s="6" t="s">
        <v>4851</v>
      </c>
      <c r="G7931" s="488">
        <v>3547.38</v>
      </c>
    </row>
    <row r="7932" spans="1:7" x14ac:dyDescent="0.25">
      <c r="A7932" s="6">
        <v>6127</v>
      </c>
      <c r="B7932" s="6" t="s">
        <v>5256</v>
      </c>
      <c r="C7932" s="6" t="s">
        <v>4858</v>
      </c>
      <c r="D7932" s="6" t="s">
        <v>4851</v>
      </c>
      <c r="G7932" s="487">
        <v>16.27</v>
      </c>
    </row>
    <row r="7933" spans="1:7" x14ac:dyDescent="0.25">
      <c r="A7933" s="6">
        <v>41072</v>
      </c>
      <c r="B7933" s="6" t="s">
        <v>5257</v>
      </c>
      <c r="C7933" s="6" t="s">
        <v>4859</v>
      </c>
      <c r="D7933" s="6" t="s">
        <v>4851</v>
      </c>
      <c r="G7933" s="488">
        <v>2860.66</v>
      </c>
    </row>
    <row r="7934" spans="1:7" x14ac:dyDescent="0.25">
      <c r="A7934" s="6">
        <v>6121</v>
      </c>
      <c r="B7934" s="6" t="s">
        <v>5258</v>
      </c>
      <c r="C7934" s="6" t="s">
        <v>4858</v>
      </c>
      <c r="D7934" s="6" t="s">
        <v>4851</v>
      </c>
      <c r="G7934" s="487">
        <v>16.27</v>
      </c>
    </row>
    <row r="7935" spans="1:7" x14ac:dyDescent="0.25">
      <c r="A7935" s="6">
        <v>41071</v>
      </c>
      <c r="B7935" s="6" t="s">
        <v>5259</v>
      </c>
      <c r="C7935" s="6" t="s">
        <v>4859</v>
      </c>
      <c r="D7935" s="6" t="s">
        <v>4851</v>
      </c>
      <c r="G7935" s="488">
        <v>2859.08</v>
      </c>
    </row>
    <row r="7936" spans="1:7" x14ac:dyDescent="0.25">
      <c r="A7936" s="6">
        <v>244</v>
      </c>
      <c r="B7936" s="6" t="s">
        <v>11775</v>
      </c>
      <c r="C7936" s="6" t="s">
        <v>4858</v>
      </c>
      <c r="D7936" s="6" t="s">
        <v>4851</v>
      </c>
      <c r="G7936" s="487">
        <v>17.14</v>
      </c>
    </row>
    <row r="7937" spans="1:7" x14ac:dyDescent="0.25">
      <c r="A7937" s="6">
        <v>41093</v>
      </c>
      <c r="B7937" s="6" t="s">
        <v>5260</v>
      </c>
      <c r="C7937" s="6" t="s">
        <v>4859</v>
      </c>
      <c r="D7937" s="6" t="s">
        <v>4851</v>
      </c>
      <c r="G7937" s="488">
        <v>3012.31</v>
      </c>
    </row>
    <row r="7938" spans="1:7" x14ac:dyDescent="0.25">
      <c r="A7938" s="6">
        <v>532</v>
      </c>
      <c r="B7938" s="6" t="s">
        <v>13107</v>
      </c>
      <c r="C7938" s="6" t="s">
        <v>4858</v>
      </c>
      <c r="D7938" s="6" t="s">
        <v>4851</v>
      </c>
      <c r="G7938" s="487">
        <v>29.19</v>
      </c>
    </row>
    <row r="7939" spans="1:7" x14ac:dyDescent="0.25">
      <c r="A7939" s="6">
        <v>40931</v>
      </c>
      <c r="B7939" s="6" t="s">
        <v>5261</v>
      </c>
      <c r="C7939" s="6" t="s">
        <v>4859</v>
      </c>
      <c r="D7939" s="6" t="s">
        <v>4851</v>
      </c>
      <c r="G7939" s="488">
        <v>5129.78</v>
      </c>
    </row>
    <row r="7940" spans="1:7" x14ac:dyDescent="0.25">
      <c r="A7940" s="6">
        <v>36150</v>
      </c>
      <c r="B7940" s="6" t="s">
        <v>5262</v>
      </c>
      <c r="C7940" s="6" t="s">
        <v>4849</v>
      </c>
      <c r="D7940" s="6" t="s">
        <v>4851</v>
      </c>
      <c r="G7940" s="487">
        <v>50.99</v>
      </c>
    </row>
    <row r="7941" spans="1:7" x14ac:dyDescent="0.25">
      <c r="A7941" s="6">
        <v>4760</v>
      </c>
      <c r="B7941" s="6" t="s">
        <v>5263</v>
      </c>
      <c r="C7941" s="6" t="s">
        <v>4858</v>
      </c>
      <c r="D7941" s="6" t="s">
        <v>4851</v>
      </c>
      <c r="G7941" s="487">
        <v>20.7</v>
      </c>
    </row>
    <row r="7942" spans="1:7" x14ac:dyDescent="0.25">
      <c r="A7942" s="6">
        <v>41069</v>
      </c>
      <c r="B7942" s="6" t="s">
        <v>5264</v>
      </c>
      <c r="C7942" s="6" t="s">
        <v>4859</v>
      </c>
      <c r="D7942" s="6" t="s">
        <v>4851</v>
      </c>
      <c r="G7942" s="488">
        <v>3636.45</v>
      </c>
    </row>
    <row r="7943" spans="1:7" x14ac:dyDescent="0.25">
      <c r="A7943" s="6">
        <v>10422</v>
      </c>
      <c r="B7943" s="6" t="s">
        <v>5265</v>
      </c>
      <c r="C7943" s="6" t="s">
        <v>4849</v>
      </c>
      <c r="D7943" s="6" t="s">
        <v>4851</v>
      </c>
      <c r="G7943" s="487">
        <v>381.17</v>
      </c>
    </row>
    <row r="7944" spans="1:7" x14ac:dyDescent="0.25">
      <c r="A7944" s="6">
        <v>44019</v>
      </c>
      <c r="B7944" s="6" t="s">
        <v>5266</v>
      </c>
      <c r="C7944" s="6" t="s">
        <v>4849</v>
      </c>
      <c r="D7944" s="6" t="s">
        <v>4851</v>
      </c>
      <c r="G7944" s="487">
        <v>527.63</v>
      </c>
    </row>
    <row r="7945" spans="1:7" x14ac:dyDescent="0.25">
      <c r="A7945" s="6">
        <v>36520</v>
      </c>
      <c r="B7945" s="6" t="s">
        <v>5267</v>
      </c>
      <c r="C7945" s="6" t="s">
        <v>4849</v>
      </c>
      <c r="D7945" s="6" t="s">
        <v>4851</v>
      </c>
      <c r="G7945" s="487">
        <v>641.54</v>
      </c>
    </row>
    <row r="7946" spans="1:7" x14ac:dyDescent="0.25">
      <c r="A7946" s="6">
        <v>42319</v>
      </c>
      <c r="B7946" s="6" t="s">
        <v>5268</v>
      </c>
      <c r="C7946" s="6" t="s">
        <v>4849</v>
      </c>
      <c r="D7946" s="6" t="s">
        <v>4851</v>
      </c>
      <c r="G7946" s="487">
        <v>574.85</v>
      </c>
    </row>
    <row r="7947" spans="1:7" x14ac:dyDescent="0.25">
      <c r="A7947" s="6">
        <v>10420</v>
      </c>
      <c r="B7947" s="6" t="s">
        <v>5269</v>
      </c>
      <c r="C7947" s="6" t="s">
        <v>4849</v>
      </c>
      <c r="D7947" s="6" t="s">
        <v>4850</v>
      </c>
      <c r="G7947" s="487">
        <v>203.92</v>
      </c>
    </row>
    <row r="7948" spans="1:7" x14ac:dyDescent="0.25">
      <c r="A7948" s="6">
        <v>10421</v>
      </c>
      <c r="B7948" s="6" t="s">
        <v>5270</v>
      </c>
      <c r="C7948" s="6" t="s">
        <v>4849</v>
      </c>
      <c r="D7948" s="6" t="s">
        <v>4851</v>
      </c>
      <c r="G7948" s="487">
        <v>224.08</v>
      </c>
    </row>
    <row r="7949" spans="1:7" x14ac:dyDescent="0.25">
      <c r="A7949" s="6">
        <v>11786</v>
      </c>
      <c r="B7949" s="6" t="s">
        <v>5271</v>
      </c>
      <c r="C7949" s="6" t="s">
        <v>4849</v>
      </c>
      <c r="D7949" s="6" t="s">
        <v>4851</v>
      </c>
      <c r="G7949" s="487">
        <v>451.83</v>
      </c>
    </row>
    <row r="7950" spans="1:7" x14ac:dyDescent="0.25">
      <c r="A7950" s="6">
        <v>10</v>
      </c>
      <c r="B7950" s="6" t="s">
        <v>5272</v>
      </c>
      <c r="C7950" s="6" t="s">
        <v>4849</v>
      </c>
      <c r="D7950" s="6" t="s">
        <v>4851</v>
      </c>
      <c r="G7950" s="487">
        <v>12.54</v>
      </c>
    </row>
    <row r="7951" spans="1:7" x14ac:dyDescent="0.25">
      <c r="A7951" s="6">
        <v>4815</v>
      </c>
      <c r="B7951" s="6" t="s">
        <v>5273</v>
      </c>
      <c r="C7951" s="6" t="s">
        <v>4849</v>
      </c>
      <c r="D7951" s="6" t="s">
        <v>4851</v>
      </c>
      <c r="G7951" s="487">
        <v>7.21</v>
      </c>
    </row>
    <row r="7952" spans="1:7" x14ac:dyDescent="0.25">
      <c r="A7952" s="6">
        <v>541</v>
      </c>
      <c r="B7952" s="6" t="s">
        <v>5274</v>
      </c>
      <c r="C7952" s="6" t="s">
        <v>4849</v>
      </c>
      <c r="D7952" s="6" t="s">
        <v>4850</v>
      </c>
      <c r="G7952" s="487">
        <v>244.45</v>
      </c>
    </row>
    <row r="7953" spans="1:7" x14ac:dyDescent="0.25">
      <c r="A7953" s="6">
        <v>542</v>
      </c>
      <c r="B7953" s="6" t="s">
        <v>5275</v>
      </c>
      <c r="C7953" s="6" t="s">
        <v>4849</v>
      </c>
      <c r="D7953" s="6" t="s">
        <v>4851</v>
      </c>
      <c r="G7953" s="487">
        <v>306.42</v>
      </c>
    </row>
    <row r="7954" spans="1:7" x14ac:dyDescent="0.25">
      <c r="A7954" s="6">
        <v>540</v>
      </c>
      <c r="B7954" s="6" t="s">
        <v>5276</v>
      </c>
      <c r="C7954" s="6" t="s">
        <v>4849</v>
      </c>
      <c r="D7954" s="6" t="s">
        <v>4851</v>
      </c>
      <c r="G7954" s="487">
        <v>690.51</v>
      </c>
    </row>
    <row r="7955" spans="1:7" x14ac:dyDescent="0.25">
      <c r="A7955" s="6">
        <v>38364</v>
      </c>
      <c r="B7955" s="6" t="s">
        <v>5277</v>
      </c>
      <c r="C7955" s="6" t="s">
        <v>4849</v>
      </c>
      <c r="D7955" s="6" t="s">
        <v>4851</v>
      </c>
      <c r="G7955" s="487">
        <v>754.71</v>
      </c>
    </row>
    <row r="7956" spans="1:7" x14ac:dyDescent="0.25">
      <c r="A7956" s="6">
        <v>11692</v>
      </c>
      <c r="B7956" s="6" t="s">
        <v>11776</v>
      </c>
      <c r="C7956" s="6" t="s">
        <v>4852</v>
      </c>
      <c r="D7956" s="6" t="s">
        <v>4851</v>
      </c>
      <c r="G7956" s="487">
        <v>449.26</v>
      </c>
    </row>
    <row r="7957" spans="1:7" x14ac:dyDescent="0.25">
      <c r="A7957" s="6">
        <v>1746</v>
      </c>
      <c r="B7957" s="6" t="s">
        <v>5278</v>
      </c>
      <c r="C7957" s="6" t="s">
        <v>4849</v>
      </c>
      <c r="D7957" s="6" t="s">
        <v>4850</v>
      </c>
      <c r="G7957" s="487">
        <v>314.12</v>
      </c>
    </row>
    <row r="7958" spans="1:7" x14ac:dyDescent="0.25">
      <c r="A7958" s="6">
        <v>1748</v>
      </c>
      <c r="B7958" s="6" t="s">
        <v>5279</v>
      </c>
      <c r="C7958" s="6" t="s">
        <v>4849</v>
      </c>
      <c r="D7958" s="6" t="s">
        <v>4851</v>
      </c>
      <c r="G7958" s="487">
        <v>417.7</v>
      </c>
    </row>
    <row r="7959" spans="1:7" x14ac:dyDescent="0.25">
      <c r="A7959" s="6">
        <v>1749</v>
      </c>
      <c r="B7959" s="6" t="s">
        <v>5280</v>
      </c>
      <c r="C7959" s="6" t="s">
        <v>4849</v>
      </c>
      <c r="D7959" s="6" t="s">
        <v>4851</v>
      </c>
      <c r="G7959" s="487">
        <v>605.17999999999995</v>
      </c>
    </row>
    <row r="7960" spans="1:7" x14ac:dyDescent="0.25">
      <c r="A7960" s="6">
        <v>37412</v>
      </c>
      <c r="B7960" s="6" t="s">
        <v>5281</v>
      </c>
      <c r="C7960" s="6" t="s">
        <v>4849</v>
      </c>
      <c r="D7960" s="6" t="s">
        <v>4851</v>
      </c>
      <c r="G7960" s="487">
        <v>307.05</v>
      </c>
    </row>
    <row r="7961" spans="1:7" x14ac:dyDescent="0.25">
      <c r="A7961" s="6">
        <v>1745</v>
      </c>
      <c r="B7961" s="6" t="s">
        <v>5282</v>
      </c>
      <c r="C7961" s="6" t="s">
        <v>4849</v>
      </c>
      <c r="D7961" s="6" t="s">
        <v>4851</v>
      </c>
      <c r="G7961" s="487">
        <v>365.12</v>
      </c>
    </row>
    <row r="7962" spans="1:7" x14ac:dyDescent="0.25">
      <c r="A7962" s="6">
        <v>1750</v>
      </c>
      <c r="B7962" s="6" t="s">
        <v>5283</v>
      </c>
      <c r="C7962" s="6" t="s">
        <v>4849</v>
      </c>
      <c r="D7962" s="6" t="s">
        <v>4851</v>
      </c>
      <c r="G7962" s="487">
        <v>853.24</v>
      </c>
    </row>
    <row r="7963" spans="1:7" x14ac:dyDescent="0.25">
      <c r="A7963" s="6">
        <v>11687</v>
      </c>
      <c r="B7963" s="6" t="s">
        <v>5284</v>
      </c>
      <c r="C7963" s="6" t="s">
        <v>4854</v>
      </c>
      <c r="D7963" s="6" t="s">
        <v>4851</v>
      </c>
      <c r="G7963" s="488">
        <v>1359.48</v>
      </c>
    </row>
    <row r="7964" spans="1:7" x14ac:dyDescent="0.25">
      <c r="A7964" s="6">
        <v>11689</v>
      </c>
      <c r="B7964" s="6" t="s">
        <v>5285</v>
      </c>
      <c r="C7964" s="6" t="s">
        <v>4854</v>
      </c>
      <c r="D7964" s="6" t="s">
        <v>4851</v>
      </c>
      <c r="G7964" s="488">
        <v>1703.34</v>
      </c>
    </row>
    <row r="7965" spans="1:7" x14ac:dyDescent="0.25">
      <c r="A7965" s="6">
        <v>11693</v>
      </c>
      <c r="B7965" s="6" t="s">
        <v>5286</v>
      </c>
      <c r="C7965" s="6" t="s">
        <v>4852</v>
      </c>
      <c r="D7965" s="6" t="s">
        <v>4851</v>
      </c>
      <c r="G7965" s="487">
        <v>271.04000000000002</v>
      </c>
    </row>
    <row r="7966" spans="1:7" x14ac:dyDescent="0.25">
      <c r="A7966" s="6">
        <v>36215</v>
      </c>
      <c r="B7966" s="6" t="s">
        <v>5287</v>
      </c>
      <c r="C7966" s="6" t="s">
        <v>4849</v>
      </c>
      <c r="D7966" s="6" t="s">
        <v>4851</v>
      </c>
      <c r="G7966" s="488">
        <v>1348.02</v>
      </c>
    </row>
    <row r="7967" spans="1:7" x14ac:dyDescent="0.25">
      <c r="A7967" s="6">
        <v>42439</v>
      </c>
      <c r="B7967" s="6" t="s">
        <v>5288</v>
      </c>
      <c r="C7967" s="6" t="s">
        <v>4849</v>
      </c>
      <c r="D7967" s="6" t="s">
        <v>4853</v>
      </c>
      <c r="G7967" s="488">
        <v>1207.8399999999999</v>
      </c>
    </row>
    <row r="7968" spans="1:7" x14ac:dyDescent="0.25">
      <c r="A7968" s="6">
        <v>38381</v>
      </c>
      <c r="B7968" s="6" t="s">
        <v>5289</v>
      </c>
      <c r="C7968" s="6" t="s">
        <v>4849</v>
      </c>
      <c r="D7968" s="6" t="s">
        <v>4851</v>
      </c>
      <c r="G7968" s="487">
        <v>13.19</v>
      </c>
    </row>
    <row r="7969" spans="1:7" x14ac:dyDescent="0.25">
      <c r="A7969" s="6">
        <v>39621</v>
      </c>
      <c r="B7969" s="6" t="s">
        <v>5290</v>
      </c>
      <c r="C7969" s="6" t="s">
        <v>4860</v>
      </c>
      <c r="D7969" s="6" t="s">
        <v>4851</v>
      </c>
      <c r="G7969" s="488">
        <v>1327.19</v>
      </c>
    </row>
    <row r="7970" spans="1:7" x14ac:dyDescent="0.25">
      <c r="A7970" s="6">
        <v>39624</v>
      </c>
      <c r="B7970" s="6" t="s">
        <v>5291</v>
      </c>
      <c r="C7970" s="6" t="s">
        <v>4860</v>
      </c>
      <c r="D7970" s="6" t="s">
        <v>4851</v>
      </c>
      <c r="G7970" s="488">
        <v>1464.03</v>
      </c>
    </row>
    <row r="7971" spans="1:7" x14ac:dyDescent="0.25">
      <c r="A7971" s="6">
        <v>39615</v>
      </c>
      <c r="B7971" s="6" t="s">
        <v>5292</v>
      </c>
      <c r="C7971" s="6" t="s">
        <v>4849</v>
      </c>
      <c r="D7971" s="6" t="s">
        <v>4851</v>
      </c>
      <c r="G7971" s="487">
        <v>591.6</v>
      </c>
    </row>
    <row r="7972" spans="1:7" x14ac:dyDescent="0.25">
      <c r="A7972" s="6">
        <v>39620</v>
      </c>
      <c r="B7972" s="6" t="s">
        <v>5293</v>
      </c>
      <c r="C7972" s="6" t="s">
        <v>4849</v>
      </c>
      <c r="D7972" s="6" t="s">
        <v>4851</v>
      </c>
      <c r="G7972" s="487">
        <v>903.54</v>
      </c>
    </row>
    <row r="7973" spans="1:7" x14ac:dyDescent="0.25">
      <c r="A7973" s="6">
        <v>39623</v>
      </c>
      <c r="B7973" s="6" t="s">
        <v>5294</v>
      </c>
      <c r="C7973" s="6" t="s">
        <v>4849</v>
      </c>
      <c r="D7973" s="6" t="s">
        <v>4851</v>
      </c>
      <c r="G7973" s="487">
        <v>967.77</v>
      </c>
    </row>
    <row r="7974" spans="1:7" x14ac:dyDescent="0.25">
      <c r="A7974" s="6">
        <v>546</v>
      </c>
      <c r="B7974" s="6" t="s">
        <v>11777</v>
      </c>
      <c r="C7974" s="6" t="s">
        <v>4855</v>
      </c>
      <c r="D7974" s="6" t="s">
        <v>4850</v>
      </c>
      <c r="G7974" s="487">
        <v>7.74</v>
      </c>
    </row>
    <row r="7975" spans="1:7" x14ac:dyDescent="0.25">
      <c r="A7975" s="6">
        <v>566</v>
      </c>
      <c r="B7975" s="6" t="s">
        <v>11778</v>
      </c>
      <c r="C7975" s="6" t="s">
        <v>4854</v>
      </c>
      <c r="D7975" s="6" t="s">
        <v>4851</v>
      </c>
      <c r="G7975" s="487">
        <v>3.67</v>
      </c>
    </row>
    <row r="7976" spans="1:7" x14ac:dyDescent="0.25">
      <c r="A7976" s="6">
        <v>565</v>
      </c>
      <c r="B7976" s="6" t="s">
        <v>11779</v>
      </c>
      <c r="C7976" s="6" t="s">
        <v>4854</v>
      </c>
      <c r="D7976" s="6" t="s">
        <v>4851</v>
      </c>
      <c r="G7976" s="487">
        <v>13.39</v>
      </c>
    </row>
    <row r="7977" spans="1:7" x14ac:dyDescent="0.25">
      <c r="A7977" s="6">
        <v>555</v>
      </c>
      <c r="B7977" s="6" t="s">
        <v>11780</v>
      </c>
      <c r="C7977" s="6" t="s">
        <v>4854</v>
      </c>
      <c r="D7977" s="6" t="s">
        <v>4851</v>
      </c>
      <c r="G7977" s="487">
        <v>9.49</v>
      </c>
    </row>
    <row r="7978" spans="1:7" x14ac:dyDescent="0.25">
      <c r="A7978" s="6">
        <v>557</v>
      </c>
      <c r="B7978" s="6" t="s">
        <v>11781</v>
      </c>
      <c r="C7978" s="6" t="s">
        <v>4854</v>
      </c>
      <c r="D7978" s="6" t="s">
        <v>4851</v>
      </c>
      <c r="G7978" s="487">
        <v>29.78</v>
      </c>
    </row>
    <row r="7979" spans="1:7" x14ac:dyDescent="0.25">
      <c r="A7979" s="6">
        <v>552</v>
      </c>
      <c r="B7979" s="6" t="s">
        <v>11782</v>
      </c>
      <c r="C7979" s="6" t="s">
        <v>4854</v>
      </c>
      <c r="D7979" s="6" t="s">
        <v>4851</v>
      </c>
      <c r="G7979" s="487">
        <v>14.77</v>
      </c>
    </row>
    <row r="7980" spans="1:7" x14ac:dyDescent="0.25">
      <c r="A7980" s="6">
        <v>563</v>
      </c>
      <c r="B7980" s="6" t="s">
        <v>11783</v>
      </c>
      <c r="C7980" s="6" t="s">
        <v>4854</v>
      </c>
      <c r="D7980" s="6" t="s">
        <v>4851</v>
      </c>
      <c r="G7980" s="487">
        <v>22.2</v>
      </c>
    </row>
    <row r="7981" spans="1:7" x14ac:dyDescent="0.25">
      <c r="A7981" s="6">
        <v>549</v>
      </c>
      <c r="B7981" s="6" t="s">
        <v>11784</v>
      </c>
      <c r="C7981" s="6" t="s">
        <v>4854</v>
      </c>
      <c r="D7981" s="6" t="s">
        <v>4851</v>
      </c>
      <c r="G7981" s="487">
        <v>39.96</v>
      </c>
    </row>
    <row r="7982" spans="1:7" x14ac:dyDescent="0.25">
      <c r="A7982" s="6">
        <v>551</v>
      </c>
      <c r="B7982" s="6" t="s">
        <v>11785</v>
      </c>
      <c r="C7982" s="6" t="s">
        <v>4854</v>
      </c>
      <c r="D7982" s="6" t="s">
        <v>4851</v>
      </c>
      <c r="G7982" s="487">
        <v>79.12</v>
      </c>
    </row>
    <row r="7983" spans="1:7" x14ac:dyDescent="0.25">
      <c r="A7983" s="6">
        <v>559</v>
      </c>
      <c r="B7983" s="6" t="s">
        <v>11786</v>
      </c>
      <c r="C7983" s="6" t="s">
        <v>4854</v>
      </c>
      <c r="D7983" s="6" t="s">
        <v>4851</v>
      </c>
      <c r="G7983" s="487">
        <v>19.78</v>
      </c>
    </row>
    <row r="7984" spans="1:7" x14ac:dyDescent="0.25">
      <c r="A7984" s="6">
        <v>560</v>
      </c>
      <c r="B7984" s="6" t="s">
        <v>11787</v>
      </c>
      <c r="C7984" s="6" t="s">
        <v>4854</v>
      </c>
      <c r="D7984" s="6" t="s">
        <v>4851</v>
      </c>
      <c r="G7984" s="487">
        <v>24.74</v>
      </c>
    </row>
    <row r="7985" spans="1:7" x14ac:dyDescent="0.25">
      <c r="A7985" s="6">
        <v>547</v>
      </c>
      <c r="B7985" s="6" t="s">
        <v>11788</v>
      </c>
      <c r="C7985" s="6" t="s">
        <v>4854</v>
      </c>
      <c r="D7985" s="6" t="s">
        <v>4851</v>
      </c>
      <c r="G7985" s="487">
        <v>29.63</v>
      </c>
    </row>
    <row r="7986" spans="1:7" x14ac:dyDescent="0.25">
      <c r="A7986" s="6">
        <v>36207</v>
      </c>
      <c r="B7986" s="6" t="s">
        <v>5295</v>
      </c>
      <c r="C7986" s="6" t="s">
        <v>4849</v>
      </c>
      <c r="D7986" s="6" t="s">
        <v>4851</v>
      </c>
      <c r="G7986" s="487">
        <v>597.08000000000004</v>
      </c>
    </row>
    <row r="7987" spans="1:7" x14ac:dyDescent="0.25">
      <c r="A7987" s="6">
        <v>36209</v>
      </c>
      <c r="B7987" s="6" t="s">
        <v>5296</v>
      </c>
      <c r="C7987" s="6" t="s">
        <v>4849</v>
      </c>
      <c r="D7987" s="6" t="s">
        <v>4851</v>
      </c>
      <c r="G7987" s="487">
        <v>685.24</v>
      </c>
    </row>
    <row r="7988" spans="1:7" x14ac:dyDescent="0.25">
      <c r="A7988" s="6">
        <v>36210</v>
      </c>
      <c r="B7988" s="6" t="s">
        <v>5297</v>
      </c>
      <c r="C7988" s="6" t="s">
        <v>4849</v>
      </c>
      <c r="D7988" s="6" t="s">
        <v>4851</v>
      </c>
      <c r="G7988" s="487">
        <v>741.41</v>
      </c>
    </row>
    <row r="7989" spans="1:7" x14ac:dyDescent="0.25">
      <c r="A7989" s="6">
        <v>36204</v>
      </c>
      <c r="B7989" s="6" t="s">
        <v>5298</v>
      </c>
      <c r="C7989" s="6" t="s">
        <v>4849</v>
      </c>
      <c r="D7989" s="6" t="s">
        <v>4851</v>
      </c>
      <c r="G7989" s="487">
        <v>262.88</v>
      </c>
    </row>
    <row r="7990" spans="1:7" x14ac:dyDescent="0.25">
      <c r="A7990" s="6">
        <v>36205</v>
      </c>
      <c r="B7990" s="6" t="s">
        <v>5299</v>
      </c>
      <c r="C7990" s="6" t="s">
        <v>4849</v>
      </c>
      <c r="D7990" s="6" t="s">
        <v>4851</v>
      </c>
      <c r="G7990" s="487">
        <v>291.95</v>
      </c>
    </row>
    <row r="7991" spans="1:7" x14ac:dyDescent="0.25">
      <c r="A7991" s="6">
        <v>36081</v>
      </c>
      <c r="B7991" s="6" t="s">
        <v>5300</v>
      </c>
      <c r="C7991" s="6" t="s">
        <v>4849</v>
      </c>
      <c r="D7991" s="6" t="s">
        <v>4850</v>
      </c>
      <c r="G7991" s="487">
        <v>311.29000000000002</v>
      </c>
    </row>
    <row r="7992" spans="1:7" x14ac:dyDescent="0.25">
      <c r="A7992" s="6">
        <v>36206</v>
      </c>
      <c r="B7992" s="6" t="s">
        <v>5301</v>
      </c>
      <c r="C7992" s="6" t="s">
        <v>4849</v>
      </c>
      <c r="D7992" s="6" t="s">
        <v>4851</v>
      </c>
      <c r="G7992" s="487">
        <v>326.13</v>
      </c>
    </row>
    <row r="7993" spans="1:7" x14ac:dyDescent="0.25">
      <c r="A7993" s="6">
        <v>36218</v>
      </c>
      <c r="B7993" s="6" t="s">
        <v>5302</v>
      </c>
      <c r="C7993" s="6" t="s">
        <v>4849</v>
      </c>
      <c r="D7993" s="6" t="s">
        <v>4853</v>
      </c>
      <c r="G7993" s="487">
        <v>169.23</v>
      </c>
    </row>
    <row r="7994" spans="1:7" x14ac:dyDescent="0.25">
      <c r="A7994" s="6">
        <v>36220</v>
      </c>
      <c r="B7994" s="6" t="s">
        <v>5303</v>
      </c>
      <c r="C7994" s="6" t="s">
        <v>4849</v>
      </c>
      <c r="D7994" s="6" t="s">
        <v>4853</v>
      </c>
      <c r="G7994" s="487">
        <v>194.05</v>
      </c>
    </row>
    <row r="7995" spans="1:7" x14ac:dyDescent="0.25">
      <c r="A7995" s="6">
        <v>36080</v>
      </c>
      <c r="B7995" s="6" t="s">
        <v>5304</v>
      </c>
      <c r="C7995" s="6" t="s">
        <v>4849</v>
      </c>
      <c r="D7995" s="6" t="s">
        <v>4853</v>
      </c>
      <c r="G7995" s="487">
        <v>209.9</v>
      </c>
    </row>
    <row r="7996" spans="1:7" x14ac:dyDescent="0.25">
      <c r="A7996" s="6">
        <v>36223</v>
      </c>
      <c r="B7996" s="6" t="s">
        <v>5305</v>
      </c>
      <c r="C7996" s="6" t="s">
        <v>4849</v>
      </c>
      <c r="D7996" s="6" t="s">
        <v>4853</v>
      </c>
      <c r="G7996" s="487">
        <v>219.8</v>
      </c>
    </row>
    <row r="7997" spans="1:7" x14ac:dyDescent="0.25">
      <c r="A7997" s="6">
        <v>38127</v>
      </c>
      <c r="B7997" s="6" t="s">
        <v>5306</v>
      </c>
      <c r="C7997" s="6" t="s">
        <v>4849</v>
      </c>
      <c r="D7997" s="6" t="s">
        <v>4851</v>
      </c>
      <c r="G7997" s="487">
        <v>696.05</v>
      </c>
    </row>
    <row r="7998" spans="1:7" x14ac:dyDescent="0.25">
      <c r="A7998" s="6">
        <v>38060</v>
      </c>
      <c r="B7998" s="6" t="s">
        <v>5307</v>
      </c>
      <c r="C7998" s="6" t="s">
        <v>4849</v>
      </c>
      <c r="D7998" s="6" t="s">
        <v>4851</v>
      </c>
      <c r="G7998" s="487">
        <v>54.03</v>
      </c>
    </row>
    <row r="7999" spans="1:7" x14ac:dyDescent="0.25">
      <c r="A7999" s="6">
        <v>10956</v>
      </c>
      <c r="B7999" s="6" t="s">
        <v>5308</v>
      </c>
      <c r="C7999" s="6" t="s">
        <v>4849</v>
      </c>
      <c r="D7999" s="6" t="s">
        <v>4851</v>
      </c>
      <c r="G7999" s="487">
        <v>59.26</v>
      </c>
    </row>
    <row r="8000" spans="1:7" x14ac:dyDescent="0.25">
      <c r="A8000" s="6">
        <v>39380</v>
      </c>
      <c r="B8000" s="6" t="s">
        <v>5309</v>
      </c>
      <c r="C8000" s="6" t="s">
        <v>4849</v>
      </c>
      <c r="D8000" s="6" t="s">
        <v>4853</v>
      </c>
      <c r="G8000" s="487">
        <v>21.36</v>
      </c>
    </row>
    <row r="8001" spans="1:7" x14ac:dyDescent="0.25">
      <c r="A8001" s="6">
        <v>44172</v>
      </c>
      <c r="B8001" s="6" t="s">
        <v>11789</v>
      </c>
      <c r="C8001" s="6" t="s">
        <v>4849</v>
      </c>
      <c r="D8001" s="6" t="s">
        <v>4851</v>
      </c>
      <c r="G8001" s="487">
        <v>5.98</v>
      </c>
    </row>
    <row r="8002" spans="1:7" x14ac:dyDescent="0.25">
      <c r="A8002" s="6">
        <v>37597</v>
      </c>
      <c r="B8002" s="6" t="s">
        <v>5310</v>
      </c>
      <c r="C8002" s="6" t="s">
        <v>4849</v>
      </c>
      <c r="D8002" s="6" t="s">
        <v>4851</v>
      </c>
      <c r="G8002" s="488">
        <v>608093.75</v>
      </c>
    </row>
    <row r="8003" spans="1:7" x14ac:dyDescent="0.25">
      <c r="A8003" s="6">
        <v>183</v>
      </c>
      <c r="B8003" s="6" t="s">
        <v>5311</v>
      </c>
      <c r="C8003" s="6" t="s">
        <v>4861</v>
      </c>
      <c r="D8003" s="6" t="s">
        <v>4850</v>
      </c>
      <c r="G8003" s="487">
        <v>350</v>
      </c>
    </row>
    <row r="8004" spans="1:7" x14ac:dyDescent="0.25">
      <c r="A8004" s="6">
        <v>184</v>
      </c>
      <c r="B8004" s="6" t="s">
        <v>5312</v>
      </c>
      <c r="C8004" s="6" t="s">
        <v>4861</v>
      </c>
      <c r="D8004" s="6" t="s">
        <v>4851</v>
      </c>
      <c r="G8004" s="487">
        <v>216.77</v>
      </c>
    </row>
    <row r="8005" spans="1:7" x14ac:dyDescent="0.25">
      <c r="A8005" s="6">
        <v>181</v>
      </c>
      <c r="B8005" s="6" t="s">
        <v>5313</v>
      </c>
      <c r="C8005" s="6" t="s">
        <v>4861</v>
      </c>
      <c r="D8005" s="6" t="s">
        <v>4851</v>
      </c>
      <c r="G8005" s="487">
        <v>467.41</v>
      </c>
    </row>
    <row r="8006" spans="1:7" x14ac:dyDescent="0.25">
      <c r="A8006" s="6">
        <v>20001</v>
      </c>
      <c r="B8006" s="6" t="s">
        <v>5314</v>
      </c>
      <c r="C8006" s="6" t="s">
        <v>4861</v>
      </c>
      <c r="D8006" s="6" t="s">
        <v>4851</v>
      </c>
      <c r="G8006" s="487">
        <v>270.95999999999998</v>
      </c>
    </row>
    <row r="8007" spans="1:7" x14ac:dyDescent="0.25">
      <c r="A8007" s="6">
        <v>39837</v>
      </c>
      <c r="B8007" s="6" t="s">
        <v>5315</v>
      </c>
      <c r="C8007" s="6" t="s">
        <v>4861</v>
      </c>
      <c r="D8007" s="6" t="s">
        <v>4851</v>
      </c>
      <c r="G8007" s="487">
        <v>345.99</v>
      </c>
    </row>
    <row r="8008" spans="1:7" x14ac:dyDescent="0.25">
      <c r="A8008" s="6">
        <v>43366</v>
      </c>
      <c r="B8008" s="6" t="s">
        <v>5316</v>
      </c>
      <c r="C8008" s="6" t="s">
        <v>4855</v>
      </c>
      <c r="D8008" s="6" t="s">
        <v>4853</v>
      </c>
      <c r="G8008" s="487">
        <v>1.54</v>
      </c>
    </row>
    <row r="8009" spans="1:7" x14ac:dyDescent="0.25">
      <c r="A8009" s="6">
        <v>10535</v>
      </c>
      <c r="B8009" s="6" t="s">
        <v>5317</v>
      </c>
      <c r="C8009" s="6" t="s">
        <v>4849</v>
      </c>
      <c r="D8009" s="6" t="s">
        <v>4850</v>
      </c>
      <c r="G8009" s="488">
        <v>4798</v>
      </c>
    </row>
    <row r="8010" spans="1:7" x14ac:dyDescent="0.25">
      <c r="A8010" s="6">
        <v>10537</v>
      </c>
      <c r="B8010" s="6" t="s">
        <v>5318</v>
      </c>
      <c r="C8010" s="6" t="s">
        <v>4849</v>
      </c>
      <c r="D8010" s="6" t="s">
        <v>4851</v>
      </c>
      <c r="G8010" s="488">
        <v>6543.17</v>
      </c>
    </row>
    <row r="8011" spans="1:7" x14ac:dyDescent="0.25">
      <c r="A8011" s="6">
        <v>13891</v>
      </c>
      <c r="B8011" s="6" t="s">
        <v>5319</v>
      </c>
      <c r="C8011" s="6" t="s">
        <v>4849</v>
      </c>
      <c r="D8011" s="6" t="s">
        <v>4851</v>
      </c>
      <c r="G8011" s="488">
        <v>6001.56</v>
      </c>
    </row>
    <row r="8012" spans="1:7" x14ac:dyDescent="0.25">
      <c r="A8012" s="6">
        <v>44492</v>
      </c>
      <c r="B8012" s="6" t="s">
        <v>5320</v>
      </c>
      <c r="C8012" s="6" t="s">
        <v>4849</v>
      </c>
      <c r="D8012" s="6" t="s">
        <v>4851</v>
      </c>
      <c r="G8012" s="488">
        <v>26104.37</v>
      </c>
    </row>
    <row r="8013" spans="1:7" x14ac:dyDescent="0.25">
      <c r="A8013" s="6">
        <v>36396</v>
      </c>
      <c r="B8013" s="6" t="s">
        <v>5321</v>
      </c>
      <c r="C8013" s="6" t="s">
        <v>4849</v>
      </c>
      <c r="D8013" s="6" t="s">
        <v>4851</v>
      </c>
      <c r="G8013" s="488">
        <v>5489.23</v>
      </c>
    </row>
    <row r="8014" spans="1:7" x14ac:dyDescent="0.25">
      <c r="A8014" s="6">
        <v>36397</v>
      </c>
      <c r="B8014" s="6" t="s">
        <v>5322</v>
      </c>
      <c r="C8014" s="6" t="s">
        <v>4849</v>
      </c>
      <c r="D8014" s="6" t="s">
        <v>4851</v>
      </c>
      <c r="G8014" s="488">
        <v>19517.28</v>
      </c>
    </row>
    <row r="8015" spans="1:7" x14ac:dyDescent="0.25">
      <c r="A8015" s="6">
        <v>36398</v>
      </c>
      <c r="B8015" s="6" t="s">
        <v>5323</v>
      </c>
      <c r="C8015" s="6" t="s">
        <v>4849</v>
      </c>
      <c r="D8015" s="6" t="s">
        <v>4851</v>
      </c>
      <c r="G8015" s="488">
        <v>23721.63</v>
      </c>
    </row>
    <row r="8016" spans="1:7" x14ac:dyDescent="0.25">
      <c r="A8016" s="6">
        <v>647</v>
      </c>
      <c r="B8016" s="6" t="s">
        <v>5324</v>
      </c>
      <c r="C8016" s="6" t="s">
        <v>4858</v>
      </c>
      <c r="D8016" s="6" t="s">
        <v>4851</v>
      </c>
      <c r="G8016" s="487">
        <v>26</v>
      </c>
    </row>
    <row r="8017" spans="1:7" x14ac:dyDescent="0.25">
      <c r="A8017" s="6">
        <v>40920</v>
      </c>
      <c r="B8017" s="6" t="s">
        <v>5325</v>
      </c>
      <c r="C8017" s="6" t="s">
        <v>4859</v>
      </c>
      <c r="D8017" s="6" t="s">
        <v>4851</v>
      </c>
      <c r="G8017" s="488">
        <v>4567.71</v>
      </c>
    </row>
    <row r="8018" spans="1:7" x14ac:dyDescent="0.25">
      <c r="A8018" s="6">
        <v>715</v>
      </c>
      <c r="B8018" s="6" t="s">
        <v>5326</v>
      </c>
      <c r="C8018" s="6" t="s">
        <v>4849</v>
      </c>
      <c r="D8018" s="6" t="s">
        <v>4850</v>
      </c>
      <c r="G8018" s="487">
        <v>20.399999999999999</v>
      </c>
    </row>
    <row r="8019" spans="1:7" x14ac:dyDescent="0.25">
      <c r="A8019" s="6">
        <v>716</v>
      </c>
      <c r="B8019" s="6" t="s">
        <v>5327</v>
      </c>
      <c r="C8019" s="6" t="s">
        <v>4849</v>
      </c>
      <c r="D8019" s="6" t="s">
        <v>4851</v>
      </c>
      <c r="G8019" s="487">
        <v>23.07</v>
      </c>
    </row>
    <row r="8020" spans="1:7" x14ac:dyDescent="0.25">
      <c r="A8020" s="6">
        <v>38783</v>
      </c>
      <c r="B8020" s="6" t="s">
        <v>5328</v>
      </c>
      <c r="C8020" s="6" t="s">
        <v>4849</v>
      </c>
      <c r="D8020" s="6" t="s">
        <v>4851</v>
      </c>
      <c r="G8020" s="487">
        <v>1.05</v>
      </c>
    </row>
    <row r="8021" spans="1:7" x14ac:dyDescent="0.25">
      <c r="A8021" s="6">
        <v>37593</v>
      </c>
      <c r="B8021" s="6" t="s">
        <v>5329</v>
      </c>
      <c r="C8021" s="6" t="s">
        <v>4849</v>
      </c>
      <c r="D8021" s="6" t="s">
        <v>4851</v>
      </c>
      <c r="G8021" s="487">
        <v>2.59</v>
      </c>
    </row>
    <row r="8022" spans="1:7" x14ac:dyDescent="0.25">
      <c r="A8022" s="6">
        <v>37594</v>
      </c>
      <c r="B8022" s="6" t="s">
        <v>5330</v>
      </c>
      <c r="C8022" s="6" t="s">
        <v>4849</v>
      </c>
      <c r="D8022" s="6" t="s">
        <v>4851</v>
      </c>
      <c r="G8022" s="487">
        <v>3.23</v>
      </c>
    </row>
    <row r="8023" spans="1:7" x14ac:dyDescent="0.25">
      <c r="A8023" s="6">
        <v>37592</v>
      </c>
      <c r="B8023" s="6" t="s">
        <v>5331</v>
      </c>
      <c r="C8023" s="6" t="s">
        <v>4849</v>
      </c>
      <c r="D8023" s="6" t="s">
        <v>4851</v>
      </c>
      <c r="G8023" s="487">
        <v>2.04</v>
      </c>
    </row>
    <row r="8024" spans="1:7" x14ac:dyDescent="0.25">
      <c r="A8024" s="6">
        <v>7270</v>
      </c>
      <c r="B8024" s="6" t="s">
        <v>5332</v>
      </c>
      <c r="C8024" s="6" t="s">
        <v>4849</v>
      </c>
      <c r="D8024" s="6" t="s">
        <v>4851</v>
      </c>
      <c r="G8024" s="487">
        <v>0.91</v>
      </c>
    </row>
    <row r="8025" spans="1:7" x14ac:dyDescent="0.25">
      <c r="A8025" s="6">
        <v>7267</v>
      </c>
      <c r="B8025" s="6" t="s">
        <v>5333</v>
      </c>
      <c r="C8025" s="6" t="s">
        <v>4849</v>
      </c>
      <c r="D8025" s="6" t="s">
        <v>4851</v>
      </c>
      <c r="G8025" s="487">
        <v>0.71</v>
      </c>
    </row>
    <row r="8026" spans="1:7" x14ac:dyDescent="0.25">
      <c r="A8026" s="6">
        <v>7271</v>
      </c>
      <c r="B8026" s="6" t="s">
        <v>5334</v>
      </c>
      <c r="C8026" s="6" t="s">
        <v>4849</v>
      </c>
      <c r="D8026" s="6" t="s">
        <v>4850</v>
      </c>
      <c r="G8026" s="487">
        <v>0.79</v>
      </c>
    </row>
    <row r="8027" spans="1:7" x14ac:dyDescent="0.25">
      <c r="A8027" s="6">
        <v>7268</v>
      </c>
      <c r="B8027" s="6" t="s">
        <v>5335</v>
      </c>
      <c r="C8027" s="6" t="s">
        <v>4849</v>
      </c>
      <c r="D8027" s="6" t="s">
        <v>4851</v>
      </c>
      <c r="G8027" s="487">
        <v>1.0900000000000001</v>
      </c>
    </row>
    <row r="8028" spans="1:7" x14ac:dyDescent="0.25">
      <c r="A8028" s="6">
        <v>41372</v>
      </c>
      <c r="B8028" s="6" t="s">
        <v>11790</v>
      </c>
      <c r="C8028" s="6" t="s">
        <v>4852</v>
      </c>
      <c r="D8028" s="6" t="s">
        <v>4851</v>
      </c>
      <c r="G8028" s="487">
        <v>124.55</v>
      </c>
    </row>
    <row r="8029" spans="1:7" x14ac:dyDescent="0.25">
      <c r="A8029" s="6">
        <v>41371</v>
      </c>
      <c r="B8029" s="6" t="s">
        <v>11791</v>
      </c>
      <c r="C8029" s="6" t="s">
        <v>4852</v>
      </c>
      <c r="D8029" s="6" t="s">
        <v>4851</v>
      </c>
      <c r="G8029" s="487">
        <v>73.62</v>
      </c>
    </row>
    <row r="8030" spans="1:7" x14ac:dyDescent="0.25">
      <c r="A8030" s="6">
        <v>34556</v>
      </c>
      <c r="B8030" s="6" t="s">
        <v>5336</v>
      </c>
      <c r="C8030" s="6" t="s">
        <v>4849</v>
      </c>
      <c r="D8030" s="6" t="s">
        <v>4851</v>
      </c>
      <c r="G8030" s="487">
        <v>5.42</v>
      </c>
    </row>
    <row r="8031" spans="1:7" x14ac:dyDescent="0.25">
      <c r="A8031" s="6">
        <v>37873</v>
      </c>
      <c r="B8031" s="6" t="s">
        <v>5337</v>
      </c>
      <c r="C8031" s="6" t="s">
        <v>4849</v>
      </c>
      <c r="D8031" s="6" t="s">
        <v>4851</v>
      </c>
      <c r="G8031" s="487">
        <v>5.52</v>
      </c>
    </row>
    <row r="8032" spans="1:7" x14ac:dyDescent="0.25">
      <c r="A8032" s="6">
        <v>34564</v>
      </c>
      <c r="B8032" s="6" t="s">
        <v>5338</v>
      </c>
      <c r="C8032" s="6" t="s">
        <v>4849</v>
      </c>
      <c r="D8032" s="6" t="s">
        <v>4851</v>
      </c>
      <c r="G8032" s="487">
        <v>5.78</v>
      </c>
    </row>
    <row r="8033" spans="1:7" x14ac:dyDescent="0.25">
      <c r="A8033" s="6">
        <v>34565</v>
      </c>
      <c r="B8033" s="6" t="s">
        <v>5339</v>
      </c>
      <c r="C8033" s="6" t="s">
        <v>4849</v>
      </c>
      <c r="D8033" s="6" t="s">
        <v>4851</v>
      </c>
      <c r="G8033" s="487">
        <v>6.11</v>
      </c>
    </row>
    <row r="8034" spans="1:7" x14ac:dyDescent="0.25">
      <c r="A8034" s="6">
        <v>38590</v>
      </c>
      <c r="B8034" s="6" t="s">
        <v>5340</v>
      </c>
      <c r="C8034" s="6" t="s">
        <v>4849</v>
      </c>
      <c r="D8034" s="6" t="s">
        <v>4851</v>
      </c>
      <c r="G8034" s="487">
        <v>4.5199999999999996</v>
      </c>
    </row>
    <row r="8035" spans="1:7" x14ac:dyDescent="0.25">
      <c r="A8035" s="6">
        <v>34566</v>
      </c>
      <c r="B8035" s="6" t="s">
        <v>5341</v>
      </c>
      <c r="C8035" s="6" t="s">
        <v>4849</v>
      </c>
      <c r="D8035" s="6" t="s">
        <v>4851</v>
      </c>
      <c r="G8035" s="487">
        <v>4.75</v>
      </c>
    </row>
    <row r="8036" spans="1:7" x14ac:dyDescent="0.25">
      <c r="A8036" s="6">
        <v>34567</v>
      </c>
      <c r="B8036" s="6" t="s">
        <v>5342</v>
      </c>
      <c r="C8036" s="6" t="s">
        <v>4849</v>
      </c>
      <c r="D8036" s="6" t="s">
        <v>4851</v>
      </c>
      <c r="G8036" s="487">
        <v>5.03</v>
      </c>
    </row>
    <row r="8037" spans="1:7" x14ac:dyDescent="0.25">
      <c r="A8037" s="6">
        <v>38591</v>
      </c>
      <c r="B8037" s="6" t="s">
        <v>5343</v>
      </c>
      <c r="C8037" s="6" t="s">
        <v>4849</v>
      </c>
      <c r="D8037" s="6" t="s">
        <v>4851</v>
      </c>
      <c r="G8037" s="487">
        <v>4.57</v>
      </c>
    </row>
    <row r="8038" spans="1:7" x14ac:dyDescent="0.25">
      <c r="A8038" s="6">
        <v>34568</v>
      </c>
      <c r="B8038" s="6" t="s">
        <v>5344</v>
      </c>
      <c r="C8038" s="6" t="s">
        <v>4849</v>
      </c>
      <c r="D8038" s="6" t="s">
        <v>4851</v>
      </c>
      <c r="G8038" s="487">
        <v>5.95</v>
      </c>
    </row>
    <row r="8039" spans="1:7" x14ac:dyDescent="0.25">
      <c r="A8039" s="6">
        <v>34569</v>
      </c>
      <c r="B8039" s="6" t="s">
        <v>5345</v>
      </c>
      <c r="C8039" s="6" t="s">
        <v>4849</v>
      </c>
      <c r="D8039" s="6" t="s">
        <v>4851</v>
      </c>
      <c r="G8039" s="487">
        <v>6.11</v>
      </c>
    </row>
    <row r="8040" spans="1:7" x14ac:dyDescent="0.25">
      <c r="A8040" s="6">
        <v>34570</v>
      </c>
      <c r="B8040" s="6" t="s">
        <v>5346</v>
      </c>
      <c r="C8040" s="6" t="s">
        <v>4849</v>
      </c>
      <c r="D8040" s="6" t="s">
        <v>4851</v>
      </c>
      <c r="G8040" s="487">
        <v>6.64</v>
      </c>
    </row>
    <row r="8041" spans="1:7" x14ac:dyDescent="0.25">
      <c r="A8041" s="6">
        <v>25070</v>
      </c>
      <c r="B8041" s="6" t="s">
        <v>5347</v>
      </c>
      <c r="C8041" s="6" t="s">
        <v>4849</v>
      </c>
      <c r="D8041" s="6" t="s">
        <v>4851</v>
      </c>
      <c r="G8041" s="487">
        <v>4.99</v>
      </c>
    </row>
    <row r="8042" spans="1:7" x14ac:dyDescent="0.25">
      <c r="A8042" s="6">
        <v>34571</v>
      </c>
      <c r="B8042" s="6" t="s">
        <v>5348</v>
      </c>
      <c r="C8042" s="6" t="s">
        <v>4849</v>
      </c>
      <c r="D8042" s="6" t="s">
        <v>4851</v>
      </c>
      <c r="G8042" s="487">
        <v>5.04</v>
      </c>
    </row>
    <row r="8043" spans="1:7" x14ac:dyDescent="0.25">
      <c r="A8043" s="6">
        <v>34573</v>
      </c>
      <c r="B8043" s="6" t="s">
        <v>5349</v>
      </c>
      <c r="C8043" s="6" t="s">
        <v>4849</v>
      </c>
      <c r="D8043" s="6" t="s">
        <v>4851</v>
      </c>
      <c r="G8043" s="487">
        <v>5.3</v>
      </c>
    </row>
    <row r="8044" spans="1:7" x14ac:dyDescent="0.25">
      <c r="A8044" s="6">
        <v>37107</v>
      </c>
      <c r="B8044" s="6" t="s">
        <v>5350</v>
      </c>
      <c r="C8044" s="6" t="s">
        <v>4849</v>
      </c>
      <c r="D8044" s="6" t="s">
        <v>4851</v>
      </c>
      <c r="G8044" s="487">
        <v>7.01</v>
      </c>
    </row>
    <row r="8045" spans="1:7" x14ac:dyDescent="0.25">
      <c r="A8045" s="6">
        <v>34576</v>
      </c>
      <c r="B8045" s="6" t="s">
        <v>5351</v>
      </c>
      <c r="C8045" s="6" t="s">
        <v>4849</v>
      </c>
      <c r="D8045" s="6" t="s">
        <v>4851</v>
      </c>
      <c r="G8045" s="487">
        <v>7.73</v>
      </c>
    </row>
    <row r="8046" spans="1:7" x14ac:dyDescent="0.25">
      <c r="A8046" s="6">
        <v>34577</v>
      </c>
      <c r="B8046" s="6" t="s">
        <v>5352</v>
      </c>
      <c r="C8046" s="6" t="s">
        <v>4849</v>
      </c>
      <c r="D8046" s="6" t="s">
        <v>4851</v>
      </c>
      <c r="G8046" s="487">
        <v>8.07</v>
      </c>
    </row>
    <row r="8047" spans="1:7" x14ac:dyDescent="0.25">
      <c r="A8047" s="6">
        <v>34578</v>
      </c>
      <c r="B8047" s="6" t="s">
        <v>5353</v>
      </c>
      <c r="C8047" s="6" t="s">
        <v>4849</v>
      </c>
      <c r="D8047" s="6" t="s">
        <v>4851</v>
      </c>
      <c r="G8047" s="487">
        <v>8.75</v>
      </c>
    </row>
    <row r="8048" spans="1:7" x14ac:dyDescent="0.25">
      <c r="A8048" s="6">
        <v>34579</v>
      </c>
      <c r="B8048" s="6" t="s">
        <v>5354</v>
      </c>
      <c r="C8048" s="6" t="s">
        <v>4849</v>
      </c>
      <c r="D8048" s="6" t="s">
        <v>4851</v>
      </c>
      <c r="G8048" s="487">
        <v>9.33</v>
      </c>
    </row>
    <row r="8049" spans="1:7" x14ac:dyDescent="0.25">
      <c r="A8049" s="6">
        <v>25067</v>
      </c>
      <c r="B8049" s="6" t="s">
        <v>5355</v>
      </c>
      <c r="C8049" s="6" t="s">
        <v>4849</v>
      </c>
      <c r="D8049" s="6" t="s">
        <v>4851</v>
      </c>
      <c r="G8049" s="487">
        <v>6.25</v>
      </c>
    </row>
    <row r="8050" spans="1:7" x14ac:dyDescent="0.25">
      <c r="A8050" s="6">
        <v>34580</v>
      </c>
      <c r="B8050" s="6" t="s">
        <v>5356</v>
      </c>
      <c r="C8050" s="6" t="s">
        <v>4849</v>
      </c>
      <c r="D8050" s="6" t="s">
        <v>4851</v>
      </c>
      <c r="G8050" s="487">
        <v>6.97</v>
      </c>
    </row>
    <row r="8051" spans="1:7" x14ac:dyDescent="0.25">
      <c r="A8051" s="6">
        <v>25071</v>
      </c>
      <c r="B8051" s="6" t="s">
        <v>5357</v>
      </c>
      <c r="C8051" s="6" t="s">
        <v>4849</v>
      </c>
      <c r="D8051" s="6" t="s">
        <v>4851</v>
      </c>
      <c r="G8051" s="487">
        <v>3.47</v>
      </c>
    </row>
    <row r="8052" spans="1:7" x14ac:dyDescent="0.25">
      <c r="A8052" s="6">
        <v>44171</v>
      </c>
      <c r="B8052" s="6" t="s">
        <v>11792</v>
      </c>
      <c r="C8052" s="6" t="s">
        <v>4849</v>
      </c>
      <c r="D8052" s="6" t="s">
        <v>4851</v>
      </c>
      <c r="G8052" s="487">
        <v>17.07</v>
      </c>
    </row>
    <row r="8053" spans="1:7" x14ac:dyDescent="0.25">
      <c r="A8053" s="6">
        <v>38395</v>
      </c>
      <c r="B8053" s="6" t="s">
        <v>5358</v>
      </c>
      <c r="C8053" s="6" t="s">
        <v>4849</v>
      </c>
      <c r="D8053" s="6" t="s">
        <v>4851</v>
      </c>
      <c r="G8053" s="487">
        <v>11.01</v>
      </c>
    </row>
    <row r="8054" spans="1:7" x14ac:dyDescent="0.25">
      <c r="A8054" s="6">
        <v>34583</v>
      </c>
      <c r="B8054" s="6" t="s">
        <v>5359</v>
      </c>
      <c r="C8054" s="6" t="s">
        <v>4852</v>
      </c>
      <c r="D8054" s="6" t="s">
        <v>4851</v>
      </c>
      <c r="G8054" s="487">
        <v>67.069999999999993</v>
      </c>
    </row>
    <row r="8055" spans="1:7" x14ac:dyDescent="0.25">
      <c r="A8055" s="6">
        <v>34584</v>
      </c>
      <c r="B8055" s="6" t="s">
        <v>5360</v>
      </c>
      <c r="C8055" s="6" t="s">
        <v>4852</v>
      </c>
      <c r="D8055" s="6" t="s">
        <v>4851</v>
      </c>
      <c r="G8055" s="487">
        <v>49.18</v>
      </c>
    </row>
    <row r="8056" spans="1:7" x14ac:dyDescent="0.25">
      <c r="A8056" s="6">
        <v>709</v>
      </c>
      <c r="B8056" s="6" t="s">
        <v>5361</v>
      </c>
      <c r="C8056" s="6" t="s">
        <v>4852</v>
      </c>
      <c r="D8056" s="6" t="s">
        <v>4851</v>
      </c>
      <c r="G8056" s="487">
        <v>745.01</v>
      </c>
    </row>
    <row r="8057" spans="1:7" x14ac:dyDescent="0.25">
      <c r="A8057" s="6">
        <v>34599</v>
      </c>
      <c r="B8057" s="6" t="s">
        <v>5362</v>
      </c>
      <c r="C8057" s="6" t="s">
        <v>4849</v>
      </c>
      <c r="D8057" s="6" t="s">
        <v>4851</v>
      </c>
      <c r="G8057" s="487">
        <v>3.57</v>
      </c>
    </row>
    <row r="8058" spans="1:7" x14ac:dyDescent="0.25">
      <c r="A8058" s="6">
        <v>34592</v>
      </c>
      <c r="B8058" s="6" t="s">
        <v>5363</v>
      </c>
      <c r="C8058" s="6" t="s">
        <v>4849</v>
      </c>
      <c r="D8058" s="6" t="s">
        <v>4851</v>
      </c>
      <c r="G8058" s="487">
        <v>3.97</v>
      </c>
    </row>
    <row r="8059" spans="1:7" x14ac:dyDescent="0.25">
      <c r="A8059" s="6">
        <v>37103</v>
      </c>
      <c r="B8059" s="6" t="s">
        <v>5364</v>
      </c>
      <c r="C8059" s="6" t="s">
        <v>4849</v>
      </c>
      <c r="D8059" s="6" t="s">
        <v>4851</v>
      </c>
      <c r="G8059" s="487">
        <v>4.54</v>
      </c>
    </row>
    <row r="8060" spans="1:7" x14ac:dyDescent="0.25">
      <c r="A8060" s="6">
        <v>34555</v>
      </c>
      <c r="B8060" s="6" t="s">
        <v>5365</v>
      </c>
      <c r="C8060" s="6" t="s">
        <v>4849</v>
      </c>
      <c r="D8060" s="6" t="s">
        <v>4851</v>
      </c>
      <c r="G8060" s="487">
        <v>5.77</v>
      </c>
    </row>
    <row r="8061" spans="1:7" x14ac:dyDescent="0.25">
      <c r="A8061" s="6">
        <v>674</v>
      </c>
      <c r="B8061" s="6" t="s">
        <v>5366</v>
      </c>
      <c r="C8061" s="6" t="s">
        <v>4852</v>
      </c>
      <c r="D8061" s="6" t="s">
        <v>4851</v>
      </c>
      <c r="G8061" s="487">
        <v>88.74</v>
      </c>
    </row>
    <row r="8062" spans="1:7" x14ac:dyDescent="0.25">
      <c r="A8062" s="6">
        <v>34600</v>
      </c>
      <c r="B8062" s="6" t="s">
        <v>5367</v>
      </c>
      <c r="C8062" s="6" t="s">
        <v>4852</v>
      </c>
      <c r="D8062" s="6" t="s">
        <v>4850</v>
      </c>
      <c r="G8062" s="487">
        <v>130.35</v>
      </c>
    </row>
    <row r="8063" spans="1:7" x14ac:dyDescent="0.25">
      <c r="A8063" s="6">
        <v>652</v>
      </c>
      <c r="B8063" s="6" t="s">
        <v>5368</v>
      </c>
      <c r="C8063" s="6" t="s">
        <v>4852</v>
      </c>
      <c r="D8063" s="6" t="s">
        <v>4851</v>
      </c>
      <c r="G8063" s="487">
        <v>199.68</v>
      </c>
    </row>
    <row r="8064" spans="1:7" x14ac:dyDescent="0.25">
      <c r="A8064" s="6">
        <v>651</v>
      </c>
      <c r="B8064" s="6" t="s">
        <v>5369</v>
      </c>
      <c r="C8064" s="6" t="s">
        <v>4849</v>
      </c>
      <c r="D8064" s="6" t="s">
        <v>4851</v>
      </c>
      <c r="G8064" s="487">
        <v>4.38</v>
      </c>
    </row>
    <row r="8065" spans="1:7" x14ac:dyDescent="0.25">
      <c r="A8065" s="6">
        <v>654</v>
      </c>
      <c r="B8065" s="6" t="s">
        <v>5370</v>
      </c>
      <c r="C8065" s="6" t="s">
        <v>4849</v>
      </c>
      <c r="D8065" s="6" t="s">
        <v>4851</v>
      </c>
      <c r="G8065" s="487">
        <v>5.42</v>
      </c>
    </row>
    <row r="8066" spans="1:7" x14ac:dyDescent="0.25">
      <c r="A8066" s="6">
        <v>650</v>
      </c>
      <c r="B8066" s="6" t="s">
        <v>5371</v>
      </c>
      <c r="C8066" s="6" t="s">
        <v>4849</v>
      </c>
      <c r="D8066" s="6" t="s">
        <v>4850</v>
      </c>
      <c r="G8066" s="487">
        <v>3.5</v>
      </c>
    </row>
    <row r="8067" spans="1:7" x14ac:dyDescent="0.25">
      <c r="A8067" s="6">
        <v>718</v>
      </c>
      <c r="B8067" s="6" t="s">
        <v>5372</v>
      </c>
      <c r="C8067" s="6" t="s">
        <v>4849</v>
      </c>
      <c r="D8067" s="6" t="s">
        <v>4851</v>
      </c>
      <c r="G8067" s="487">
        <v>20.16</v>
      </c>
    </row>
    <row r="8068" spans="1:7" x14ac:dyDescent="0.25">
      <c r="A8068" s="6">
        <v>11981</v>
      </c>
      <c r="B8068" s="6" t="s">
        <v>5373</v>
      </c>
      <c r="C8068" s="6" t="s">
        <v>4849</v>
      </c>
      <c r="D8068" s="6" t="s">
        <v>4851</v>
      </c>
      <c r="G8068" s="487">
        <v>19.579999999999998</v>
      </c>
    </row>
    <row r="8069" spans="1:7" x14ac:dyDescent="0.25">
      <c r="A8069" s="6">
        <v>34586</v>
      </c>
      <c r="B8069" s="6" t="s">
        <v>5374</v>
      </c>
      <c r="C8069" s="6" t="s">
        <v>4849</v>
      </c>
      <c r="D8069" s="6" t="s">
        <v>4851</v>
      </c>
      <c r="G8069" s="487">
        <v>2.21</v>
      </c>
    </row>
    <row r="8070" spans="1:7" x14ac:dyDescent="0.25">
      <c r="A8070" s="6">
        <v>38603</v>
      </c>
      <c r="B8070" s="6" t="s">
        <v>5375</v>
      </c>
      <c r="C8070" s="6" t="s">
        <v>4849</v>
      </c>
      <c r="D8070" s="6" t="s">
        <v>4851</v>
      </c>
      <c r="G8070" s="487">
        <v>2.68</v>
      </c>
    </row>
    <row r="8071" spans="1:7" x14ac:dyDescent="0.25">
      <c r="A8071" s="6">
        <v>34588</v>
      </c>
      <c r="B8071" s="6" t="s">
        <v>5376</v>
      </c>
      <c r="C8071" s="6" t="s">
        <v>4849</v>
      </c>
      <c r="D8071" s="6" t="s">
        <v>4851</v>
      </c>
      <c r="G8071" s="487">
        <v>2.89</v>
      </c>
    </row>
    <row r="8072" spans="1:7" x14ac:dyDescent="0.25">
      <c r="A8072" s="6">
        <v>34590</v>
      </c>
      <c r="B8072" s="6" t="s">
        <v>5377</v>
      </c>
      <c r="C8072" s="6" t="s">
        <v>4849</v>
      </c>
      <c r="D8072" s="6" t="s">
        <v>4851</v>
      </c>
      <c r="G8072" s="487">
        <v>2.64</v>
      </c>
    </row>
    <row r="8073" spans="1:7" x14ac:dyDescent="0.25">
      <c r="A8073" s="6">
        <v>34591</v>
      </c>
      <c r="B8073" s="6" t="s">
        <v>5378</v>
      </c>
      <c r="C8073" s="6" t="s">
        <v>4849</v>
      </c>
      <c r="D8073" s="6" t="s">
        <v>4851</v>
      </c>
      <c r="G8073" s="487">
        <v>3.58</v>
      </c>
    </row>
    <row r="8074" spans="1:7" x14ac:dyDescent="0.25">
      <c r="A8074" s="6">
        <v>40517</v>
      </c>
      <c r="B8074" s="6" t="s">
        <v>5379</v>
      </c>
      <c r="C8074" s="6" t="s">
        <v>4852</v>
      </c>
      <c r="D8074" s="6" t="s">
        <v>4851</v>
      </c>
      <c r="G8074" s="487">
        <v>50.85</v>
      </c>
    </row>
    <row r="8075" spans="1:7" x14ac:dyDescent="0.25">
      <c r="A8075" s="6">
        <v>40515</v>
      </c>
      <c r="B8075" s="6" t="s">
        <v>5380</v>
      </c>
      <c r="C8075" s="6" t="s">
        <v>4852</v>
      </c>
      <c r="D8075" s="6" t="s">
        <v>4851</v>
      </c>
      <c r="G8075" s="487">
        <v>114.41</v>
      </c>
    </row>
    <row r="8076" spans="1:7" x14ac:dyDescent="0.25">
      <c r="A8076" s="6">
        <v>40529</v>
      </c>
      <c r="B8076" s="6" t="s">
        <v>5381</v>
      </c>
      <c r="C8076" s="6" t="s">
        <v>4852</v>
      </c>
      <c r="D8076" s="6" t="s">
        <v>4851</v>
      </c>
      <c r="G8076" s="487">
        <v>73.099999999999994</v>
      </c>
    </row>
    <row r="8077" spans="1:7" x14ac:dyDescent="0.25">
      <c r="A8077" s="6">
        <v>36170</v>
      </c>
      <c r="B8077" s="6" t="s">
        <v>5382</v>
      </c>
      <c r="C8077" s="6" t="s">
        <v>4852</v>
      </c>
      <c r="D8077" s="6" t="s">
        <v>4850</v>
      </c>
      <c r="G8077" s="487">
        <v>60.65</v>
      </c>
    </row>
    <row r="8078" spans="1:7" x14ac:dyDescent="0.25">
      <c r="A8078" s="6">
        <v>40524</v>
      </c>
      <c r="B8078" s="6" t="s">
        <v>5383</v>
      </c>
      <c r="C8078" s="6" t="s">
        <v>4852</v>
      </c>
      <c r="D8078" s="6" t="s">
        <v>4851</v>
      </c>
      <c r="G8078" s="487">
        <v>71.510000000000005</v>
      </c>
    </row>
    <row r="8079" spans="1:7" x14ac:dyDescent="0.25">
      <c r="A8079" s="6">
        <v>36156</v>
      </c>
      <c r="B8079" s="6" t="s">
        <v>5384</v>
      </c>
      <c r="C8079" s="6" t="s">
        <v>4852</v>
      </c>
      <c r="D8079" s="6" t="s">
        <v>4851</v>
      </c>
      <c r="G8079" s="487">
        <v>55.62</v>
      </c>
    </row>
    <row r="8080" spans="1:7" x14ac:dyDescent="0.25">
      <c r="A8080" s="6">
        <v>36155</v>
      </c>
      <c r="B8080" s="6" t="s">
        <v>5385</v>
      </c>
      <c r="C8080" s="6" t="s">
        <v>4852</v>
      </c>
      <c r="D8080" s="6" t="s">
        <v>4851</v>
      </c>
      <c r="G8080" s="487">
        <v>48.01</v>
      </c>
    </row>
    <row r="8081" spans="1:7" x14ac:dyDescent="0.25">
      <c r="A8081" s="6">
        <v>36154</v>
      </c>
      <c r="B8081" s="6" t="s">
        <v>5386</v>
      </c>
      <c r="C8081" s="6" t="s">
        <v>4852</v>
      </c>
      <c r="D8081" s="6" t="s">
        <v>4851</v>
      </c>
      <c r="G8081" s="487">
        <v>66.739999999999995</v>
      </c>
    </row>
    <row r="8082" spans="1:7" x14ac:dyDescent="0.25">
      <c r="A8082" s="6">
        <v>695</v>
      </c>
      <c r="B8082" s="6" t="s">
        <v>5387</v>
      </c>
      <c r="C8082" s="6" t="s">
        <v>4852</v>
      </c>
      <c r="D8082" s="6" t="s">
        <v>4851</v>
      </c>
      <c r="G8082" s="487">
        <v>49.02</v>
      </c>
    </row>
    <row r="8083" spans="1:7" x14ac:dyDescent="0.25">
      <c r="A8083" s="6">
        <v>679</v>
      </c>
      <c r="B8083" s="6" t="s">
        <v>5388</v>
      </c>
      <c r="C8083" s="6" t="s">
        <v>4852</v>
      </c>
      <c r="D8083" s="6" t="s">
        <v>4851</v>
      </c>
      <c r="G8083" s="487">
        <v>73.099999999999994</v>
      </c>
    </row>
    <row r="8084" spans="1:7" x14ac:dyDescent="0.25">
      <c r="A8084" s="6">
        <v>711</v>
      </c>
      <c r="B8084" s="6" t="s">
        <v>5389</v>
      </c>
      <c r="C8084" s="6" t="s">
        <v>4852</v>
      </c>
      <c r="D8084" s="6" t="s">
        <v>4851</v>
      </c>
      <c r="G8084" s="487">
        <v>48.35</v>
      </c>
    </row>
    <row r="8085" spans="1:7" x14ac:dyDescent="0.25">
      <c r="A8085" s="6">
        <v>712</v>
      </c>
      <c r="B8085" s="6" t="s">
        <v>5390</v>
      </c>
      <c r="C8085" s="6" t="s">
        <v>4852</v>
      </c>
      <c r="D8085" s="6" t="s">
        <v>4851</v>
      </c>
      <c r="G8085" s="487">
        <v>60.91</v>
      </c>
    </row>
    <row r="8086" spans="1:7" x14ac:dyDescent="0.25">
      <c r="A8086" s="6">
        <v>12614</v>
      </c>
      <c r="B8086" s="6" t="s">
        <v>11793</v>
      </c>
      <c r="C8086" s="6" t="s">
        <v>4849</v>
      </c>
      <c r="D8086" s="6" t="s">
        <v>4851</v>
      </c>
      <c r="G8086" s="487">
        <v>61.8</v>
      </c>
    </row>
    <row r="8087" spans="1:7" x14ac:dyDescent="0.25">
      <c r="A8087" s="6">
        <v>6140</v>
      </c>
      <c r="B8087" s="6" t="s">
        <v>13108</v>
      </c>
      <c r="C8087" s="6" t="s">
        <v>4849</v>
      </c>
      <c r="D8087" s="6" t="s">
        <v>4851</v>
      </c>
      <c r="G8087" s="487">
        <v>4.34</v>
      </c>
    </row>
    <row r="8088" spans="1:7" x14ac:dyDescent="0.25">
      <c r="A8088" s="6">
        <v>38399</v>
      </c>
      <c r="B8088" s="6" t="s">
        <v>5391</v>
      </c>
      <c r="C8088" s="6" t="s">
        <v>4849</v>
      </c>
      <c r="D8088" s="6" t="s">
        <v>4851</v>
      </c>
      <c r="G8088" s="487">
        <v>278.04000000000002</v>
      </c>
    </row>
    <row r="8089" spans="1:7" x14ac:dyDescent="0.25">
      <c r="A8089" s="6">
        <v>735</v>
      </c>
      <c r="B8089" s="6" t="s">
        <v>5392</v>
      </c>
      <c r="C8089" s="6" t="s">
        <v>4849</v>
      </c>
      <c r="D8089" s="6" t="s">
        <v>4851</v>
      </c>
      <c r="G8089" s="488">
        <v>2442.7399999999998</v>
      </c>
    </row>
    <row r="8090" spans="1:7" x14ac:dyDescent="0.25">
      <c r="A8090" s="6">
        <v>736</v>
      </c>
      <c r="B8090" s="6" t="s">
        <v>5393</v>
      </c>
      <c r="C8090" s="6" t="s">
        <v>4849</v>
      </c>
      <c r="D8090" s="6" t="s">
        <v>4851</v>
      </c>
      <c r="G8090" s="488">
        <v>2053.91</v>
      </c>
    </row>
    <row r="8091" spans="1:7" x14ac:dyDescent="0.25">
      <c r="A8091" s="6">
        <v>729</v>
      </c>
      <c r="B8091" s="6" t="s">
        <v>5394</v>
      </c>
      <c r="C8091" s="6" t="s">
        <v>4849</v>
      </c>
      <c r="D8091" s="6" t="s">
        <v>4850</v>
      </c>
      <c r="G8091" s="487">
        <v>836.99</v>
      </c>
    </row>
    <row r="8092" spans="1:7" x14ac:dyDescent="0.25">
      <c r="A8092" s="6">
        <v>39925</v>
      </c>
      <c r="B8092" s="6" t="s">
        <v>5395</v>
      </c>
      <c r="C8092" s="6" t="s">
        <v>4849</v>
      </c>
      <c r="D8092" s="6" t="s">
        <v>4851</v>
      </c>
      <c r="G8092" s="488">
        <v>12094.43</v>
      </c>
    </row>
    <row r="8093" spans="1:7" x14ac:dyDescent="0.25">
      <c r="A8093" s="6">
        <v>731</v>
      </c>
      <c r="B8093" s="6" t="s">
        <v>5396</v>
      </c>
      <c r="C8093" s="6" t="s">
        <v>4849</v>
      </c>
      <c r="D8093" s="6" t="s">
        <v>4851</v>
      </c>
      <c r="G8093" s="487">
        <v>814.6</v>
      </c>
    </row>
    <row r="8094" spans="1:7" x14ac:dyDescent="0.25">
      <c r="A8094" s="6">
        <v>10575</v>
      </c>
      <c r="B8094" s="6" t="s">
        <v>5397</v>
      </c>
      <c r="C8094" s="6" t="s">
        <v>4849</v>
      </c>
      <c r="D8094" s="6" t="s">
        <v>4851</v>
      </c>
      <c r="G8094" s="488">
        <v>1271.24</v>
      </c>
    </row>
    <row r="8095" spans="1:7" x14ac:dyDescent="0.25">
      <c r="A8095" s="6">
        <v>733</v>
      </c>
      <c r="B8095" s="6" t="s">
        <v>5398</v>
      </c>
      <c r="C8095" s="6" t="s">
        <v>4849</v>
      </c>
      <c r="D8095" s="6" t="s">
        <v>4851</v>
      </c>
      <c r="G8095" s="488">
        <v>1391.85</v>
      </c>
    </row>
    <row r="8096" spans="1:7" x14ac:dyDescent="0.25">
      <c r="A8096" s="6">
        <v>732</v>
      </c>
      <c r="B8096" s="6" t="s">
        <v>5399</v>
      </c>
      <c r="C8096" s="6" t="s">
        <v>4849</v>
      </c>
      <c r="D8096" s="6" t="s">
        <v>4851</v>
      </c>
      <c r="G8096" s="488">
        <v>1373.14</v>
      </c>
    </row>
    <row r="8097" spans="1:7" x14ac:dyDescent="0.25">
      <c r="A8097" s="6">
        <v>737</v>
      </c>
      <c r="B8097" s="6" t="s">
        <v>5400</v>
      </c>
      <c r="C8097" s="6" t="s">
        <v>4849</v>
      </c>
      <c r="D8097" s="6" t="s">
        <v>4851</v>
      </c>
      <c r="G8097" s="488">
        <v>7700.17</v>
      </c>
    </row>
    <row r="8098" spans="1:7" x14ac:dyDescent="0.25">
      <c r="A8098" s="6">
        <v>738</v>
      </c>
      <c r="B8098" s="6" t="s">
        <v>5401</v>
      </c>
      <c r="C8098" s="6" t="s">
        <v>4849</v>
      </c>
      <c r="D8098" s="6" t="s">
        <v>4851</v>
      </c>
      <c r="G8098" s="488">
        <v>3570.51</v>
      </c>
    </row>
    <row r="8099" spans="1:7" x14ac:dyDescent="0.25">
      <c r="A8099" s="6">
        <v>740</v>
      </c>
      <c r="B8099" s="6" t="s">
        <v>5402</v>
      </c>
      <c r="C8099" s="6" t="s">
        <v>4849</v>
      </c>
      <c r="D8099" s="6" t="s">
        <v>4851</v>
      </c>
      <c r="G8099" s="488">
        <v>7243.83</v>
      </c>
    </row>
    <row r="8100" spans="1:7" x14ac:dyDescent="0.25">
      <c r="A8100" s="6">
        <v>734</v>
      </c>
      <c r="B8100" s="6" t="s">
        <v>5403</v>
      </c>
      <c r="C8100" s="6" t="s">
        <v>4849</v>
      </c>
      <c r="D8100" s="6" t="s">
        <v>4851</v>
      </c>
      <c r="G8100" s="488">
        <v>1472</v>
      </c>
    </row>
    <row r="8101" spans="1:7" x14ac:dyDescent="0.25">
      <c r="A8101" s="6">
        <v>39008</v>
      </c>
      <c r="B8101" s="6" t="s">
        <v>5404</v>
      </c>
      <c r="C8101" s="6" t="s">
        <v>4849</v>
      </c>
      <c r="D8101" s="6" t="s">
        <v>4851</v>
      </c>
      <c r="G8101" s="488">
        <v>58489.08</v>
      </c>
    </row>
    <row r="8102" spans="1:7" x14ac:dyDescent="0.25">
      <c r="A8102" s="6">
        <v>39009</v>
      </c>
      <c r="B8102" s="6" t="s">
        <v>5405</v>
      </c>
      <c r="C8102" s="6" t="s">
        <v>4849</v>
      </c>
      <c r="D8102" s="6" t="s">
        <v>4851</v>
      </c>
      <c r="G8102" s="488">
        <v>62663.8</v>
      </c>
    </row>
    <row r="8103" spans="1:7" x14ac:dyDescent="0.25">
      <c r="A8103" s="6">
        <v>10587</v>
      </c>
      <c r="B8103" s="6" t="s">
        <v>5406</v>
      </c>
      <c r="C8103" s="6" t="s">
        <v>4849</v>
      </c>
      <c r="D8103" s="6" t="s">
        <v>4851</v>
      </c>
      <c r="G8103" s="488">
        <v>5060.43</v>
      </c>
    </row>
    <row r="8104" spans="1:7" x14ac:dyDescent="0.25">
      <c r="A8104" s="6">
        <v>759</v>
      </c>
      <c r="B8104" s="6" t="s">
        <v>5407</v>
      </c>
      <c r="C8104" s="6" t="s">
        <v>4849</v>
      </c>
      <c r="D8104" s="6" t="s">
        <v>4851</v>
      </c>
      <c r="G8104" s="488">
        <v>7275.89</v>
      </c>
    </row>
    <row r="8105" spans="1:7" x14ac:dyDescent="0.25">
      <c r="A8105" s="6">
        <v>761</v>
      </c>
      <c r="B8105" s="6" t="s">
        <v>5408</v>
      </c>
      <c r="C8105" s="6" t="s">
        <v>4849</v>
      </c>
      <c r="D8105" s="6" t="s">
        <v>4851</v>
      </c>
      <c r="G8105" s="488">
        <v>12333.25</v>
      </c>
    </row>
    <row r="8106" spans="1:7" x14ac:dyDescent="0.25">
      <c r="A8106" s="6">
        <v>750</v>
      </c>
      <c r="B8106" s="6" t="s">
        <v>5409</v>
      </c>
      <c r="C8106" s="6" t="s">
        <v>4849</v>
      </c>
      <c r="D8106" s="6" t="s">
        <v>4851</v>
      </c>
      <c r="G8106" s="488">
        <v>11709.44</v>
      </c>
    </row>
    <row r="8107" spans="1:7" x14ac:dyDescent="0.25">
      <c r="A8107" s="6">
        <v>755</v>
      </c>
      <c r="B8107" s="6" t="s">
        <v>5410</v>
      </c>
      <c r="C8107" s="6" t="s">
        <v>4849</v>
      </c>
      <c r="D8107" s="6" t="s">
        <v>4851</v>
      </c>
      <c r="G8107" s="488">
        <v>48049.87</v>
      </c>
    </row>
    <row r="8108" spans="1:7" x14ac:dyDescent="0.25">
      <c r="A8108" s="6">
        <v>749</v>
      </c>
      <c r="B8108" s="6" t="s">
        <v>5411</v>
      </c>
      <c r="C8108" s="6" t="s">
        <v>4849</v>
      </c>
      <c r="D8108" s="6" t="s">
        <v>4851</v>
      </c>
      <c r="G8108" s="488">
        <v>17671.849999999999</v>
      </c>
    </row>
    <row r="8109" spans="1:7" x14ac:dyDescent="0.25">
      <c r="A8109" s="6">
        <v>756</v>
      </c>
      <c r="B8109" s="6" t="s">
        <v>5412</v>
      </c>
      <c r="C8109" s="6" t="s">
        <v>4849</v>
      </c>
      <c r="D8109" s="6" t="s">
        <v>4851</v>
      </c>
      <c r="G8109" s="488">
        <v>52404.82</v>
      </c>
    </row>
    <row r="8110" spans="1:7" x14ac:dyDescent="0.25">
      <c r="A8110" s="6">
        <v>757</v>
      </c>
      <c r="B8110" s="6" t="s">
        <v>5413</v>
      </c>
      <c r="C8110" s="6" t="s">
        <v>4849</v>
      </c>
      <c r="D8110" s="6" t="s">
        <v>4851</v>
      </c>
      <c r="G8110" s="488">
        <v>23795.13</v>
      </c>
    </row>
    <row r="8111" spans="1:7" x14ac:dyDescent="0.25">
      <c r="A8111" s="6">
        <v>10588</v>
      </c>
      <c r="B8111" s="6" t="s">
        <v>5414</v>
      </c>
      <c r="C8111" s="6" t="s">
        <v>4849</v>
      </c>
      <c r="D8111" s="6" t="s">
        <v>4851</v>
      </c>
      <c r="G8111" s="488">
        <v>5253.37</v>
      </c>
    </row>
    <row r="8112" spans="1:7" x14ac:dyDescent="0.25">
      <c r="A8112" s="6">
        <v>10592</v>
      </c>
      <c r="B8112" s="6" t="s">
        <v>5415</v>
      </c>
      <c r="C8112" s="6" t="s">
        <v>4849</v>
      </c>
      <c r="D8112" s="6" t="s">
        <v>4850</v>
      </c>
      <c r="G8112" s="488">
        <v>6345.37</v>
      </c>
    </row>
    <row r="8113" spans="1:7" x14ac:dyDescent="0.25">
      <c r="A8113" s="6">
        <v>10589</v>
      </c>
      <c r="B8113" s="6" t="s">
        <v>5416</v>
      </c>
      <c r="C8113" s="6" t="s">
        <v>4849</v>
      </c>
      <c r="D8113" s="6" t="s">
        <v>4851</v>
      </c>
      <c r="G8113" s="488">
        <v>8524.6</v>
      </c>
    </row>
    <row r="8114" spans="1:7" x14ac:dyDescent="0.25">
      <c r="A8114" s="6">
        <v>760</v>
      </c>
      <c r="B8114" s="6" t="s">
        <v>5417</v>
      </c>
      <c r="C8114" s="6" t="s">
        <v>4849</v>
      </c>
      <c r="D8114" s="6" t="s">
        <v>4851</v>
      </c>
      <c r="G8114" s="488">
        <v>47590.27</v>
      </c>
    </row>
    <row r="8115" spans="1:7" x14ac:dyDescent="0.25">
      <c r="A8115" s="6">
        <v>751</v>
      </c>
      <c r="B8115" s="6" t="s">
        <v>5418</v>
      </c>
      <c r="C8115" s="6" t="s">
        <v>4849</v>
      </c>
      <c r="D8115" s="6" t="s">
        <v>4851</v>
      </c>
      <c r="G8115" s="488">
        <v>7495.46</v>
      </c>
    </row>
    <row r="8116" spans="1:7" x14ac:dyDescent="0.25">
      <c r="A8116" s="6">
        <v>754</v>
      </c>
      <c r="B8116" s="6" t="s">
        <v>5419</v>
      </c>
      <c r="C8116" s="6" t="s">
        <v>4849</v>
      </c>
      <c r="D8116" s="6" t="s">
        <v>4851</v>
      </c>
      <c r="G8116" s="488">
        <v>11897.56</v>
      </c>
    </row>
    <row r="8117" spans="1:7" x14ac:dyDescent="0.25">
      <c r="A8117" s="6">
        <v>44489</v>
      </c>
      <c r="B8117" s="6" t="s">
        <v>5420</v>
      </c>
      <c r="C8117" s="6" t="s">
        <v>4849</v>
      </c>
      <c r="D8117" s="6" t="s">
        <v>4851</v>
      </c>
      <c r="G8117" s="488">
        <v>208075.34</v>
      </c>
    </row>
    <row r="8118" spans="1:7" x14ac:dyDescent="0.25">
      <c r="A8118" s="6">
        <v>39917</v>
      </c>
      <c r="B8118" s="6" t="s">
        <v>5421</v>
      </c>
      <c r="C8118" s="6" t="s">
        <v>4849</v>
      </c>
      <c r="D8118" s="6" t="s">
        <v>4851</v>
      </c>
      <c r="G8118" s="488">
        <v>89843.45</v>
      </c>
    </row>
    <row r="8119" spans="1:7" x14ac:dyDescent="0.25">
      <c r="A8119" s="6">
        <v>38167</v>
      </c>
      <c r="B8119" s="6" t="s">
        <v>5422</v>
      </c>
      <c r="C8119" s="6" t="s">
        <v>4860</v>
      </c>
      <c r="D8119" s="6" t="s">
        <v>4851</v>
      </c>
      <c r="G8119" s="487">
        <v>31.01</v>
      </c>
    </row>
    <row r="8120" spans="1:7" x14ac:dyDescent="0.25">
      <c r="A8120" s="6">
        <v>36145</v>
      </c>
      <c r="B8120" s="6" t="s">
        <v>5423</v>
      </c>
      <c r="C8120" s="6" t="s">
        <v>4860</v>
      </c>
      <c r="D8120" s="6" t="s">
        <v>4851</v>
      </c>
      <c r="G8120" s="487">
        <v>49.44</v>
      </c>
    </row>
    <row r="8121" spans="1:7" x14ac:dyDescent="0.25">
      <c r="A8121" s="6">
        <v>12893</v>
      </c>
      <c r="B8121" s="6" t="s">
        <v>5424</v>
      </c>
      <c r="C8121" s="6" t="s">
        <v>4860</v>
      </c>
      <c r="D8121" s="6" t="s">
        <v>4851</v>
      </c>
      <c r="G8121" s="487">
        <v>82.41</v>
      </c>
    </row>
    <row r="8122" spans="1:7" x14ac:dyDescent="0.25">
      <c r="A8122" s="6">
        <v>11685</v>
      </c>
      <c r="B8122" s="6" t="s">
        <v>5425</v>
      </c>
      <c r="C8122" s="6" t="s">
        <v>4849</v>
      </c>
      <c r="D8122" s="6" t="s">
        <v>4851</v>
      </c>
      <c r="G8122" s="487">
        <v>54.06</v>
      </c>
    </row>
    <row r="8123" spans="1:7" x14ac:dyDescent="0.25">
      <c r="A8123" s="6">
        <v>11680</v>
      </c>
      <c r="B8123" s="6" t="s">
        <v>5426</v>
      </c>
      <c r="C8123" s="6" t="s">
        <v>4849</v>
      </c>
      <c r="D8123" s="6" t="s">
        <v>4851</v>
      </c>
      <c r="G8123" s="487">
        <v>17.43</v>
      </c>
    </row>
    <row r="8124" spans="1:7" x14ac:dyDescent="0.25">
      <c r="A8124" s="6">
        <v>11679</v>
      </c>
      <c r="B8124" s="6" t="s">
        <v>5427</v>
      </c>
      <c r="C8124" s="6" t="s">
        <v>4849</v>
      </c>
      <c r="D8124" s="6" t="s">
        <v>4851</v>
      </c>
      <c r="G8124" s="487">
        <v>23.64</v>
      </c>
    </row>
    <row r="8125" spans="1:7" x14ac:dyDescent="0.25">
      <c r="A8125" s="6">
        <v>2512</v>
      </c>
      <c r="B8125" s="6" t="s">
        <v>5428</v>
      </c>
      <c r="C8125" s="6" t="s">
        <v>4849</v>
      </c>
      <c r="D8125" s="6" t="s">
        <v>4853</v>
      </c>
      <c r="G8125" s="487">
        <v>41.05</v>
      </c>
    </row>
    <row r="8126" spans="1:7" x14ac:dyDescent="0.25">
      <c r="A8126" s="6">
        <v>4374</v>
      </c>
      <c r="B8126" s="6" t="s">
        <v>5429</v>
      </c>
      <c r="C8126" s="6" t="s">
        <v>4849</v>
      </c>
      <c r="D8126" s="6" t="s">
        <v>4851</v>
      </c>
      <c r="G8126" s="487">
        <v>0.81</v>
      </c>
    </row>
    <row r="8127" spans="1:7" x14ac:dyDescent="0.25">
      <c r="A8127" s="6">
        <v>7568</v>
      </c>
      <c r="B8127" s="6" t="s">
        <v>5430</v>
      </c>
      <c r="C8127" s="6" t="s">
        <v>4849</v>
      </c>
      <c r="D8127" s="6" t="s">
        <v>4851</v>
      </c>
      <c r="G8127" s="487">
        <v>1.35</v>
      </c>
    </row>
    <row r="8128" spans="1:7" x14ac:dyDescent="0.25">
      <c r="A8128" s="6">
        <v>7584</v>
      </c>
      <c r="B8128" s="6" t="s">
        <v>5431</v>
      </c>
      <c r="C8128" s="6" t="s">
        <v>4849</v>
      </c>
      <c r="D8128" s="6" t="s">
        <v>4851</v>
      </c>
      <c r="G8128" s="487">
        <v>2.0499999999999998</v>
      </c>
    </row>
    <row r="8129" spans="1:7" x14ac:dyDescent="0.25">
      <c r="A8129" s="6">
        <v>11945</v>
      </c>
      <c r="B8129" s="6" t="s">
        <v>5432</v>
      </c>
      <c r="C8129" s="6" t="s">
        <v>4849</v>
      </c>
      <c r="D8129" s="6" t="s">
        <v>4851</v>
      </c>
      <c r="G8129" s="487">
        <v>0.13</v>
      </c>
    </row>
    <row r="8130" spans="1:7" x14ac:dyDescent="0.25">
      <c r="A8130" s="6">
        <v>11946</v>
      </c>
      <c r="B8130" s="6" t="s">
        <v>5433</v>
      </c>
      <c r="C8130" s="6" t="s">
        <v>4849</v>
      </c>
      <c r="D8130" s="6" t="s">
        <v>4851</v>
      </c>
      <c r="G8130" s="487">
        <v>0.15</v>
      </c>
    </row>
    <row r="8131" spans="1:7" x14ac:dyDescent="0.25">
      <c r="A8131" s="6">
        <v>4375</v>
      </c>
      <c r="B8131" s="6" t="s">
        <v>5434</v>
      </c>
      <c r="C8131" s="6" t="s">
        <v>4849</v>
      </c>
      <c r="D8131" s="6" t="s">
        <v>4850</v>
      </c>
      <c r="G8131" s="487">
        <v>0.22</v>
      </c>
    </row>
    <row r="8132" spans="1:7" x14ac:dyDescent="0.25">
      <c r="A8132" s="6">
        <v>11950</v>
      </c>
      <c r="B8132" s="6" t="s">
        <v>4878</v>
      </c>
      <c r="C8132" s="6" t="s">
        <v>4849</v>
      </c>
      <c r="D8132" s="6" t="s">
        <v>4851</v>
      </c>
      <c r="G8132" s="487">
        <v>0.45</v>
      </c>
    </row>
    <row r="8133" spans="1:7" x14ac:dyDescent="0.25">
      <c r="A8133" s="6">
        <v>4376</v>
      </c>
      <c r="B8133" s="6" t="s">
        <v>5435</v>
      </c>
      <c r="C8133" s="6" t="s">
        <v>4849</v>
      </c>
      <c r="D8133" s="6" t="s">
        <v>4851</v>
      </c>
      <c r="G8133" s="487">
        <v>0.42</v>
      </c>
    </row>
    <row r="8134" spans="1:7" x14ac:dyDescent="0.25">
      <c r="A8134" s="6">
        <v>7583</v>
      </c>
      <c r="B8134" s="6" t="s">
        <v>5436</v>
      </c>
      <c r="C8134" s="6" t="s">
        <v>4849</v>
      </c>
      <c r="D8134" s="6" t="s">
        <v>4851</v>
      </c>
      <c r="G8134" s="487">
        <v>0.92</v>
      </c>
    </row>
    <row r="8135" spans="1:7" x14ac:dyDescent="0.25">
      <c r="A8135" s="6">
        <v>4350</v>
      </c>
      <c r="B8135" s="6" t="s">
        <v>5437</v>
      </c>
      <c r="C8135" s="6" t="s">
        <v>4849</v>
      </c>
      <c r="D8135" s="6" t="s">
        <v>4853</v>
      </c>
      <c r="G8135" s="487">
        <v>0.71</v>
      </c>
    </row>
    <row r="8136" spans="1:7" x14ac:dyDescent="0.25">
      <c r="A8136" s="6">
        <v>44400</v>
      </c>
      <c r="B8136" s="6" t="s">
        <v>11794</v>
      </c>
      <c r="C8136" s="6" t="s">
        <v>4849</v>
      </c>
      <c r="D8136" s="6" t="s">
        <v>4851</v>
      </c>
      <c r="G8136" s="487">
        <v>35.49</v>
      </c>
    </row>
    <row r="8137" spans="1:7" x14ac:dyDescent="0.25">
      <c r="A8137" s="6">
        <v>39886</v>
      </c>
      <c r="B8137" s="6" t="s">
        <v>5438</v>
      </c>
      <c r="C8137" s="6" t="s">
        <v>4849</v>
      </c>
      <c r="D8137" s="6" t="s">
        <v>4853</v>
      </c>
      <c r="G8137" s="487">
        <v>5.47</v>
      </c>
    </row>
    <row r="8138" spans="1:7" x14ac:dyDescent="0.25">
      <c r="A8138" s="6">
        <v>39887</v>
      </c>
      <c r="B8138" s="6" t="s">
        <v>5439</v>
      </c>
      <c r="C8138" s="6" t="s">
        <v>4849</v>
      </c>
      <c r="D8138" s="6" t="s">
        <v>4853</v>
      </c>
      <c r="G8138" s="487">
        <v>8.1999999999999993</v>
      </c>
    </row>
    <row r="8139" spans="1:7" x14ac:dyDescent="0.25">
      <c r="A8139" s="6">
        <v>39888</v>
      </c>
      <c r="B8139" s="6" t="s">
        <v>5440</v>
      </c>
      <c r="C8139" s="6" t="s">
        <v>4849</v>
      </c>
      <c r="D8139" s="6" t="s">
        <v>4853</v>
      </c>
      <c r="G8139" s="487">
        <v>18.760000000000002</v>
      </c>
    </row>
    <row r="8140" spans="1:7" x14ac:dyDescent="0.25">
      <c r="A8140" s="6">
        <v>39890</v>
      </c>
      <c r="B8140" s="6" t="s">
        <v>5441</v>
      </c>
      <c r="C8140" s="6" t="s">
        <v>4849</v>
      </c>
      <c r="D8140" s="6" t="s">
        <v>4853</v>
      </c>
      <c r="G8140" s="487">
        <v>32.03</v>
      </c>
    </row>
    <row r="8141" spans="1:7" x14ac:dyDescent="0.25">
      <c r="A8141" s="6">
        <v>39891</v>
      </c>
      <c r="B8141" s="6" t="s">
        <v>5442</v>
      </c>
      <c r="C8141" s="6" t="s">
        <v>4849</v>
      </c>
      <c r="D8141" s="6" t="s">
        <v>4853</v>
      </c>
      <c r="G8141" s="487">
        <v>45.16</v>
      </c>
    </row>
    <row r="8142" spans="1:7" x14ac:dyDescent="0.25">
      <c r="A8142" s="6">
        <v>39892</v>
      </c>
      <c r="B8142" s="6" t="s">
        <v>5443</v>
      </c>
      <c r="C8142" s="6" t="s">
        <v>4849</v>
      </c>
      <c r="D8142" s="6" t="s">
        <v>4853</v>
      </c>
      <c r="G8142" s="487">
        <v>140.76</v>
      </c>
    </row>
    <row r="8143" spans="1:7" x14ac:dyDescent="0.25">
      <c r="A8143" s="6">
        <v>790</v>
      </c>
      <c r="B8143" s="6" t="s">
        <v>5444</v>
      </c>
      <c r="C8143" s="6" t="s">
        <v>4849</v>
      </c>
      <c r="D8143" s="6" t="s">
        <v>4851</v>
      </c>
      <c r="G8143" s="487">
        <v>19.09</v>
      </c>
    </row>
    <row r="8144" spans="1:7" x14ac:dyDescent="0.25">
      <c r="A8144" s="6">
        <v>766</v>
      </c>
      <c r="B8144" s="6" t="s">
        <v>5445</v>
      </c>
      <c r="C8144" s="6" t="s">
        <v>4849</v>
      </c>
      <c r="D8144" s="6" t="s">
        <v>4851</v>
      </c>
      <c r="G8144" s="487">
        <v>19.09</v>
      </c>
    </row>
    <row r="8145" spans="1:7" x14ac:dyDescent="0.25">
      <c r="A8145" s="6">
        <v>791</v>
      </c>
      <c r="B8145" s="6" t="s">
        <v>5446</v>
      </c>
      <c r="C8145" s="6" t="s">
        <v>4849</v>
      </c>
      <c r="D8145" s="6" t="s">
        <v>4851</v>
      </c>
      <c r="G8145" s="487">
        <v>19.09</v>
      </c>
    </row>
    <row r="8146" spans="1:7" x14ac:dyDescent="0.25">
      <c r="A8146" s="6">
        <v>767</v>
      </c>
      <c r="B8146" s="6" t="s">
        <v>5447</v>
      </c>
      <c r="C8146" s="6" t="s">
        <v>4849</v>
      </c>
      <c r="D8146" s="6" t="s">
        <v>4851</v>
      </c>
      <c r="G8146" s="487">
        <v>19.09</v>
      </c>
    </row>
    <row r="8147" spans="1:7" x14ac:dyDescent="0.25">
      <c r="A8147" s="6">
        <v>768</v>
      </c>
      <c r="B8147" s="6" t="s">
        <v>5448</v>
      </c>
      <c r="C8147" s="6" t="s">
        <v>4849</v>
      </c>
      <c r="D8147" s="6" t="s">
        <v>4851</v>
      </c>
      <c r="G8147" s="487">
        <v>15</v>
      </c>
    </row>
    <row r="8148" spans="1:7" x14ac:dyDescent="0.25">
      <c r="A8148" s="6">
        <v>789</v>
      </c>
      <c r="B8148" s="6" t="s">
        <v>5449</v>
      </c>
      <c r="C8148" s="6" t="s">
        <v>4849</v>
      </c>
      <c r="D8148" s="6" t="s">
        <v>4851</v>
      </c>
      <c r="G8148" s="487">
        <v>14.68</v>
      </c>
    </row>
    <row r="8149" spans="1:7" x14ac:dyDescent="0.25">
      <c r="A8149" s="6">
        <v>769</v>
      </c>
      <c r="B8149" s="6" t="s">
        <v>5450</v>
      </c>
      <c r="C8149" s="6" t="s">
        <v>4849</v>
      </c>
      <c r="D8149" s="6" t="s">
        <v>4851</v>
      </c>
      <c r="G8149" s="487">
        <v>15</v>
      </c>
    </row>
    <row r="8150" spans="1:7" x14ac:dyDescent="0.25">
      <c r="A8150" s="6">
        <v>770</v>
      </c>
      <c r="B8150" s="6" t="s">
        <v>5451</v>
      </c>
      <c r="C8150" s="6" t="s">
        <v>4849</v>
      </c>
      <c r="D8150" s="6" t="s">
        <v>4851</v>
      </c>
      <c r="G8150" s="487">
        <v>5.29</v>
      </c>
    </row>
    <row r="8151" spans="1:7" x14ac:dyDescent="0.25">
      <c r="A8151" s="6">
        <v>12394</v>
      </c>
      <c r="B8151" s="6" t="s">
        <v>5452</v>
      </c>
      <c r="C8151" s="6" t="s">
        <v>4849</v>
      </c>
      <c r="D8151" s="6" t="s">
        <v>4851</v>
      </c>
      <c r="G8151" s="487">
        <v>5.29</v>
      </c>
    </row>
    <row r="8152" spans="1:7" x14ac:dyDescent="0.25">
      <c r="A8152" s="6">
        <v>764</v>
      </c>
      <c r="B8152" s="6" t="s">
        <v>5453</v>
      </c>
      <c r="C8152" s="6" t="s">
        <v>4849</v>
      </c>
      <c r="D8152" s="6" t="s">
        <v>4850</v>
      </c>
      <c r="G8152" s="487">
        <v>9.23</v>
      </c>
    </row>
    <row r="8153" spans="1:7" x14ac:dyDescent="0.25">
      <c r="A8153" s="6">
        <v>765</v>
      </c>
      <c r="B8153" s="6" t="s">
        <v>5454</v>
      </c>
      <c r="C8153" s="6" t="s">
        <v>4849</v>
      </c>
      <c r="D8153" s="6" t="s">
        <v>4851</v>
      </c>
      <c r="G8153" s="487">
        <v>9.23</v>
      </c>
    </row>
    <row r="8154" spans="1:7" x14ac:dyDescent="0.25">
      <c r="A8154" s="6">
        <v>787</v>
      </c>
      <c r="B8154" s="6" t="s">
        <v>5455</v>
      </c>
      <c r="C8154" s="6" t="s">
        <v>4849</v>
      </c>
      <c r="D8154" s="6" t="s">
        <v>4851</v>
      </c>
      <c r="G8154" s="487">
        <v>41.23</v>
      </c>
    </row>
    <row r="8155" spans="1:7" x14ac:dyDescent="0.25">
      <c r="A8155" s="6">
        <v>774</v>
      </c>
      <c r="B8155" s="6" t="s">
        <v>5456</v>
      </c>
      <c r="C8155" s="6" t="s">
        <v>4849</v>
      </c>
      <c r="D8155" s="6" t="s">
        <v>4851</v>
      </c>
      <c r="G8155" s="487">
        <v>41.23</v>
      </c>
    </row>
    <row r="8156" spans="1:7" x14ac:dyDescent="0.25">
      <c r="A8156" s="6">
        <v>773</v>
      </c>
      <c r="B8156" s="6" t="s">
        <v>5457</v>
      </c>
      <c r="C8156" s="6" t="s">
        <v>4849</v>
      </c>
      <c r="D8156" s="6" t="s">
        <v>4851</v>
      </c>
      <c r="G8156" s="487">
        <v>41.23</v>
      </c>
    </row>
    <row r="8157" spans="1:7" x14ac:dyDescent="0.25">
      <c r="A8157" s="6">
        <v>775</v>
      </c>
      <c r="B8157" s="6" t="s">
        <v>5458</v>
      </c>
      <c r="C8157" s="6" t="s">
        <v>4849</v>
      </c>
      <c r="D8157" s="6" t="s">
        <v>4851</v>
      </c>
      <c r="G8157" s="487">
        <v>41.23</v>
      </c>
    </row>
    <row r="8158" spans="1:7" x14ac:dyDescent="0.25">
      <c r="A8158" s="6">
        <v>788</v>
      </c>
      <c r="B8158" s="6" t="s">
        <v>5459</v>
      </c>
      <c r="C8158" s="6" t="s">
        <v>4849</v>
      </c>
      <c r="D8158" s="6" t="s">
        <v>4851</v>
      </c>
      <c r="G8158" s="487">
        <v>25.62</v>
      </c>
    </row>
    <row r="8159" spans="1:7" x14ac:dyDescent="0.25">
      <c r="A8159" s="6">
        <v>772</v>
      </c>
      <c r="B8159" s="6" t="s">
        <v>5460</v>
      </c>
      <c r="C8159" s="6" t="s">
        <v>4849</v>
      </c>
      <c r="D8159" s="6" t="s">
        <v>4851</v>
      </c>
      <c r="G8159" s="487">
        <v>25.62</v>
      </c>
    </row>
    <row r="8160" spans="1:7" x14ac:dyDescent="0.25">
      <c r="A8160" s="6">
        <v>771</v>
      </c>
      <c r="B8160" s="6" t="s">
        <v>5461</v>
      </c>
      <c r="C8160" s="6" t="s">
        <v>4849</v>
      </c>
      <c r="D8160" s="6" t="s">
        <v>4851</v>
      </c>
      <c r="G8160" s="487">
        <v>25.62</v>
      </c>
    </row>
    <row r="8161" spans="1:7" x14ac:dyDescent="0.25">
      <c r="A8161" s="6">
        <v>779</v>
      </c>
      <c r="B8161" s="6" t="s">
        <v>5462</v>
      </c>
      <c r="C8161" s="6" t="s">
        <v>4849</v>
      </c>
      <c r="D8161" s="6" t="s">
        <v>4851</v>
      </c>
      <c r="G8161" s="487">
        <v>6.37</v>
      </c>
    </row>
    <row r="8162" spans="1:7" x14ac:dyDescent="0.25">
      <c r="A8162" s="6">
        <v>776</v>
      </c>
      <c r="B8162" s="6" t="s">
        <v>5463</v>
      </c>
      <c r="C8162" s="6" t="s">
        <v>4849</v>
      </c>
      <c r="D8162" s="6" t="s">
        <v>4851</v>
      </c>
      <c r="G8162" s="487">
        <v>60.78</v>
      </c>
    </row>
    <row r="8163" spans="1:7" x14ac:dyDescent="0.25">
      <c r="A8163" s="6">
        <v>777</v>
      </c>
      <c r="B8163" s="6" t="s">
        <v>5464</v>
      </c>
      <c r="C8163" s="6" t="s">
        <v>4849</v>
      </c>
      <c r="D8163" s="6" t="s">
        <v>4851</v>
      </c>
      <c r="G8163" s="487">
        <v>59.08</v>
      </c>
    </row>
    <row r="8164" spans="1:7" x14ac:dyDescent="0.25">
      <c r="A8164" s="6">
        <v>780</v>
      </c>
      <c r="B8164" s="6" t="s">
        <v>5465</v>
      </c>
      <c r="C8164" s="6" t="s">
        <v>4849</v>
      </c>
      <c r="D8164" s="6" t="s">
        <v>4851</v>
      </c>
      <c r="G8164" s="487">
        <v>59.38</v>
      </c>
    </row>
    <row r="8165" spans="1:7" x14ac:dyDescent="0.25">
      <c r="A8165" s="6">
        <v>778</v>
      </c>
      <c r="B8165" s="6" t="s">
        <v>5466</v>
      </c>
      <c r="C8165" s="6" t="s">
        <v>4849</v>
      </c>
      <c r="D8165" s="6" t="s">
        <v>4851</v>
      </c>
      <c r="G8165" s="487">
        <v>60.78</v>
      </c>
    </row>
    <row r="8166" spans="1:7" x14ac:dyDescent="0.25">
      <c r="A8166" s="6">
        <v>781</v>
      </c>
      <c r="B8166" s="6" t="s">
        <v>5467</v>
      </c>
      <c r="C8166" s="6" t="s">
        <v>4849</v>
      </c>
      <c r="D8166" s="6" t="s">
        <v>4851</v>
      </c>
      <c r="G8166" s="487">
        <v>112.3</v>
      </c>
    </row>
    <row r="8167" spans="1:7" x14ac:dyDescent="0.25">
      <c r="A8167" s="6">
        <v>786</v>
      </c>
      <c r="B8167" s="6" t="s">
        <v>5468</v>
      </c>
      <c r="C8167" s="6" t="s">
        <v>4849</v>
      </c>
      <c r="D8167" s="6" t="s">
        <v>4851</v>
      </c>
      <c r="G8167" s="487">
        <v>112.3</v>
      </c>
    </row>
    <row r="8168" spans="1:7" x14ac:dyDescent="0.25">
      <c r="A8168" s="6">
        <v>782</v>
      </c>
      <c r="B8168" s="6" t="s">
        <v>5469</v>
      </c>
      <c r="C8168" s="6" t="s">
        <v>4849</v>
      </c>
      <c r="D8168" s="6" t="s">
        <v>4851</v>
      </c>
      <c r="G8168" s="487">
        <v>112.3</v>
      </c>
    </row>
    <row r="8169" spans="1:7" x14ac:dyDescent="0.25">
      <c r="A8169" s="6">
        <v>783</v>
      </c>
      <c r="B8169" s="6" t="s">
        <v>5470</v>
      </c>
      <c r="C8169" s="6" t="s">
        <v>4849</v>
      </c>
      <c r="D8169" s="6" t="s">
        <v>4851</v>
      </c>
      <c r="G8169" s="487">
        <v>307.35000000000002</v>
      </c>
    </row>
    <row r="8170" spans="1:7" x14ac:dyDescent="0.25">
      <c r="A8170" s="6">
        <v>785</v>
      </c>
      <c r="B8170" s="6" t="s">
        <v>5471</v>
      </c>
      <c r="C8170" s="6" t="s">
        <v>4849</v>
      </c>
      <c r="D8170" s="6" t="s">
        <v>4851</v>
      </c>
      <c r="G8170" s="487">
        <v>324.74</v>
      </c>
    </row>
    <row r="8171" spans="1:7" x14ac:dyDescent="0.25">
      <c r="A8171" s="6">
        <v>784</v>
      </c>
      <c r="B8171" s="6" t="s">
        <v>5472</v>
      </c>
      <c r="C8171" s="6" t="s">
        <v>4849</v>
      </c>
      <c r="D8171" s="6" t="s">
        <v>4851</v>
      </c>
      <c r="G8171" s="487">
        <v>348.37</v>
      </c>
    </row>
    <row r="8172" spans="1:7" x14ac:dyDescent="0.25">
      <c r="A8172" s="6">
        <v>828</v>
      </c>
      <c r="B8172" s="6" t="s">
        <v>5473</v>
      </c>
      <c r="C8172" s="6" t="s">
        <v>4849</v>
      </c>
      <c r="D8172" s="6" t="s">
        <v>4851</v>
      </c>
      <c r="G8172" s="487">
        <v>0.66</v>
      </c>
    </row>
    <row r="8173" spans="1:7" x14ac:dyDescent="0.25">
      <c r="A8173" s="6">
        <v>829</v>
      </c>
      <c r="B8173" s="6" t="s">
        <v>5474</v>
      </c>
      <c r="C8173" s="6" t="s">
        <v>4849</v>
      </c>
      <c r="D8173" s="6" t="s">
        <v>4851</v>
      </c>
      <c r="G8173" s="487">
        <v>1.07</v>
      </c>
    </row>
    <row r="8174" spans="1:7" x14ac:dyDescent="0.25">
      <c r="A8174" s="6">
        <v>812</v>
      </c>
      <c r="B8174" s="6" t="s">
        <v>5475</v>
      </c>
      <c r="C8174" s="6" t="s">
        <v>4849</v>
      </c>
      <c r="D8174" s="6" t="s">
        <v>4851</v>
      </c>
      <c r="G8174" s="487">
        <v>2.35</v>
      </c>
    </row>
    <row r="8175" spans="1:7" x14ac:dyDescent="0.25">
      <c r="A8175" s="6">
        <v>819</v>
      </c>
      <c r="B8175" s="6" t="s">
        <v>5476</v>
      </c>
      <c r="C8175" s="6" t="s">
        <v>4849</v>
      </c>
      <c r="D8175" s="6" t="s">
        <v>4851</v>
      </c>
      <c r="G8175" s="487">
        <v>4.08</v>
      </c>
    </row>
    <row r="8176" spans="1:7" x14ac:dyDescent="0.25">
      <c r="A8176" s="6">
        <v>818</v>
      </c>
      <c r="B8176" s="6" t="s">
        <v>5477</v>
      </c>
      <c r="C8176" s="6" t="s">
        <v>4849</v>
      </c>
      <c r="D8176" s="6" t="s">
        <v>4851</v>
      </c>
      <c r="G8176" s="487">
        <v>7.62</v>
      </c>
    </row>
    <row r="8177" spans="1:7" x14ac:dyDescent="0.25">
      <c r="A8177" s="6">
        <v>832</v>
      </c>
      <c r="B8177" s="6" t="s">
        <v>5478</v>
      </c>
      <c r="C8177" s="6" t="s">
        <v>4849</v>
      </c>
      <c r="D8177" s="6" t="s">
        <v>4851</v>
      </c>
      <c r="G8177" s="487">
        <v>3.14</v>
      </c>
    </row>
    <row r="8178" spans="1:7" x14ac:dyDescent="0.25">
      <c r="A8178" s="6">
        <v>834</v>
      </c>
      <c r="B8178" s="6" t="s">
        <v>5479</v>
      </c>
      <c r="C8178" s="6" t="s">
        <v>4849</v>
      </c>
      <c r="D8178" s="6" t="s">
        <v>4851</v>
      </c>
      <c r="G8178" s="487">
        <v>4.07</v>
      </c>
    </row>
    <row r="8179" spans="1:7" x14ac:dyDescent="0.25">
      <c r="A8179" s="6">
        <v>813</v>
      </c>
      <c r="B8179" s="6" t="s">
        <v>5480</v>
      </c>
      <c r="C8179" s="6" t="s">
        <v>4849</v>
      </c>
      <c r="D8179" s="6" t="s">
        <v>4851</v>
      </c>
      <c r="G8179" s="487">
        <v>4.74</v>
      </c>
    </row>
    <row r="8180" spans="1:7" x14ac:dyDescent="0.25">
      <c r="A8180" s="6">
        <v>820</v>
      </c>
      <c r="B8180" s="6" t="s">
        <v>5481</v>
      </c>
      <c r="C8180" s="6" t="s">
        <v>4849</v>
      </c>
      <c r="D8180" s="6" t="s">
        <v>4851</v>
      </c>
      <c r="G8180" s="487">
        <v>6.38</v>
      </c>
    </row>
    <row r="8181" spans="1:7" x14ac:dyDescent="0.25">
      <c r="A8181" s="6">
        <v>816</v>
      </c>
      <c r="B8181" s="6" t="s">
        <v>5482</v>
      </c>
      <c r="C8181" s="6" t="s">
        <v>4849</v>
      </c>
      <c r="D8181" s="6" t="s">
        <v>4851</v>
      </c>
      <c r="G8181" s="487">
        <v>11.37</v>
      </c>
    </row>
    <row r="8182" spans="1:7" x14ac:dyDescent="0.25">
      <c r="A8182" s="6">
        <v>814</v>
      </c>
      <c r="B8182" s="6" t="s">
        <v>5483</v>
      </c>
      <c r="C8182" s="6" t="s">
        <v>4849</v>
      </c>
      <c r="D8182" s="6" t="s">
        <v>4851</v>
      </c>
      <c r="G8182" s="487">
        <v>14.12</v>
      </c>
    </row>
    <row r="8183" spans="1:7" x14ac:dyDescent="0.25">
      <c r="A8183" s="6">
        <v>822</v>
      </c>
      <c r="B8183" s="6" t="s">
        <v>5484</v>
      </c>
      <c r="C8183" s="6" t="s">
        <v>4849</v>
      </c>
      <c r="D8183" s="6" t="s">
        <v>4851</v>
      </c>
      <c r="G8183" s="487">
        <v>18.440000000000001</v>
      </c>
    </row>
    <row r="8184" spans="1:7" x14ac:dyDescent="0.25">
      <c r="A8184" s="6">
        <v>821</v>
      </c>
      <c r="B8184" s="6" t="s">
        <v>5485</v>
      </c>
      <c r="C8184" s="6" t="s">
        <v>4849</v>
      </c>
      <c r="D8184" s="6" t="s">
        <v>4851</v>
      </c>
      <c r="G8184" s="487">
        <v>21.09</v>
      </c>
    </row>
    <row r="8185" spans="1:7" x14ac:dyDescent="0.25">
      <c r="A8185" s="6">
        <v>20086</v>
      </c>
      <c r="B8185" s="6" t="s">
        <v>5486</v>
      </c>
      <c r="C8185" s="6" t="s">
        <v>4849</v>
      </c>
      <c r="D8185" s="6" t="s">
        <v>4851</v>
      </c>
      <c r="G8185" s="487">
        <v>3.53</v>
      </c>
    </row>
    <row r="8186" spans="1:7" x14ac:dyDescent="0.25">
      <c r="A8186" s="6">
        <v>39191</v>
      </c>
      <c r="B8186" s="6" t="s">
        <v>5487</v>
      </c>
      <c r="C8186" s="6" t="s">
        <v>4849</v>
      </c>
      <c r="D8186" s="6" t="s">
        <v>4851</v>
      </c>
      <c r="G8186" s="487">
        <v>21.96</v>
      </c>
    </row>
    <row r="8187" spans="1:7" x14ac:dyDescent="0.25">
      <c r="A8187" s="6">
        <v>39190</v>
      </c>
      <c r="B8187" s="6" t="s">
        <v>5488</v>
      </c>
      <c r="C8187" s="6" t="s">
        <v>4849</v>
      </c>
      <c r="D8187" s="6" t="s">
        <v>4851</v>
      </c>
      <c r="G8187" s="487">
        <v>22.94</v>
      </c>
    </row>
    <row r="8188" spans="1:7" x14ac:dyDescent="0.25">
      <c r="A8188" s="6">
        <v>39189</v>
      </c>
      <c r="B8188" s="6" t="s">
        <v>5489</v>
      </c>
      <c r="C8188" s="6" t="s">
        <v>4849</v>
      </c>
      <c r="D8188" s="6" t="s">
        <v>4851</v>
      </c>
      <c r="G8188" s="487">
        <v>24.28</v>
      </c>
    </row>
    <row r="8189" spans="1:7" x14ac:dyDescent="0.25">
      <c r="A8189" s="6">
        <v>39186</v>
      </c>
      <c r="B8189" s="6" t="s">
        <v>5490</v>
      </c>
      <c r="C8189" s="6" t="s">
        <v>4849</v>
      </c>
      <c r="D8189" s="6" t="s">
        <v>4851</v>
      </c>
      <c r="G8189" s="487">
        <v>21.72</v>
      </c>
    </row>
    <row r="8190" spans="1:7" x14ac:dyDescent="0.25">
      <c r="A8190" s="6">
        <v>39188</v>
      </c>
      <c r="B8190" s="6" t="s">
        <v>5491</v>
      </c>
      <c r="C8190" s="6" t="s">
        <v>4849</v>
      </c>
      <c r="D8190" s="6" t="s">
        <v>4851</v>
      </c>
      <c r="G8190" s="487">
        <v>17.87</v>
      </c>
    </row>
    <row r="8191" spans="1:7" x14ac:dyDescent="0.25">
      <c r="A8191" s="6">
        <v>39187</v>
      </c>
      <c r="B8191" s="6" t="s">
        <v>5492</v>
      </c>
      <c r="C8191" s="6" t="s">
        <v>4849</v>
      </c>
      <c r="D8191" s="6" t="s">
        <v>4851</v>
      </c>
      <c r="G8191" s="487">
        <v>18.73</v>
      </c>
    </row>
    <row r="8192" spans="1:7" x14ac:dyDescent="0.25">
      <c r="A8192" s="6">
        <v>39184</v>
      </c>
      <c r="B8192" s="6" t="s">
        <v>5493</v>
      </c>
      <c r="C8192" s="6" t="s">
        <v>4849</v>
      </c>
      <c r="D8192" s="6" t="s">
        <v>4851</v>
      </c>
      <c r="G8192" s="487">
        <v>7.05</v>
      </c>
    </row>
    <row r="8193" spans="1:7" x14ac:dyDescent="0.25">
      <c r="A8193" s="6">
        <v>39185</v>
      </c>
      <c r="B8193" s="6" t="s">
        <v>5494</v>
      </c>
      <c r="C8193" s="6" t="s">
        <v>4849</v>
      </c>
      <c r="D8193" s="6" t="s">
        <v>4851</v>
      </c>
      <c r="G8193" s="487">
        <v>6.42</v>
      </c>
    </row>
    <row r="8194" spans="1:7" x14ac:dyDescent="0.25">
      <c r="A8194" s="6">
        <v>39198</v>
      </c>
      <c r="B8194" s="6" t="s">
        <v>5495</v>
      </c>
      <c r="C8194" s="6" t="s">
        <v>4849</v>
      </c>
      <c r="D8194" s="6" t="s">
        <v>4851</v>
      </c>
      <c r="G8194" s="487">
        <v>72.05</v>
      </c>
    </row>
    <row r="8195" spans="1:7" x14ac:dyDescent="0.25">
      <c r="A8195" s="6">
        <v>39197</v>
      </c>
      <c r="B8195" s="6" t="s">
        <v>5496</v>
      </c>
      <c r="C8195" s="6" t="s">
        <v>4849</v>
      </c>
      <c r="D8195" s="6" t="s">
        <v>4851</v>
      </c>
      <c r="G8195" s="487">
        <v>75.260000000000005</v>
      </c>
    </row>
    <row r="8196" spans="1:7" x14ac:dyDescent="0.25">
      <c r="A8196" s="6">
        <v>39196</v>
      </c>
      <c r="B8196" s="6" t="s">
        <v>5497</v>
      </c>
      <c r="C8196" s="6" t="s">
        <v>4849</v>
      </c>
      <c r="D8196" s="6" t="s">
        <v>4851</v>
      </c>
      <c r="G8196" s="487">
        <v>77.62</v>
      </c>
    </row>
    <row r="8197" spans="1:7" x14ac:dyDescent="0.25">
      <c r="A8197" s="6">
        <v>39199</v>
      </c>
      <c r="B8197" s="6" t="s">
        <v>5498</v>
      </c>
      <c r="C8197" s="6" t="s">
        <v>4849</v>
      </c>
      <c r="D8197" s="6" t="s">
        <v>4851</v>
      </c>
      <c r="G8197" s="487">
        <v>69.33</v>
      </c>
    </row>
    <row r="8198" spans="1:7" x14ac:dyDescent="0.25">
      <c r="A8198" s="6">
        <v>39195</v>
      </c>
      <c r="B8198" s="6" t="s">
        <v>5499</v>
      </c>
      <c r="C8198" s="6" t="s">
        <v>4849</v>
      </c>
      <c r="D8198" s="6" t="s">
        <v>4851</v>
      </c>
      <c r="G8198" s="487">
        <v>40.020000000000003</v>
      </c>
    </row>
    <row r="8199" spans="1:7" x14ac:dyDescent="0.25">
      <c r="A8199" s="6">
        <v>39194</v>
      </c>
      <c r="B8199" s="6" t="s">
        <v>5500</v>
      </c>
      <c r="C8199" s="6" t="s">
        <v>4849</v>
      </c>
      <c r="D8199" s="6" t="s">
        <v>4851</v>
      </c>
      <c r="G8199" s="487">
        <v>42.83</v>
      </c>
    </row>
    <row r="8200" spans="1:7" x14ac:dyDescent="0.25">
      <c r="A8200" s="6">
        <v>39193</v>
      </c>
      <c r="B8200" s="6" t="s">
        <v>5501</v>
      </c>
      <c r="C8200" s="6" t="s">
        <v>4849</v>
      </c>
      <c r="D8200" s="6" t="s">
        <v>4851</v>
      </c>
      <c r="G8200" s="487">
        <v>46.94</v>
      </c>
    </row>
    <row r="8201" spans="1:7" x14ac:dyDescent="0.25">
      <c r="A8201" s="6">
        <v>39192</v>
      </c>
      <c r="B8201" s="6" t="s">
        <v>5502</v>
      </c>
      <c r="C8201" s="6" t="s">
        <v>4849</v>
      </c>
      <c r="D8201" s="6" t="s">
        <v>4851</v>
      </c>
      <c r="G8201" s="487">
        <v>48.83</v>
      </c>
    </row>
    <row r="8202" spans="1:7" x14ac:dyDescent="0.25">
      <c r="A8202" s="6">
        <v>39920</v>
      </c>
      <c r="B8202" s="6" t="s">
        <v>5503</v>
      </c>
      <c r="C8202" s="6" t="s">
        <v>4849</v>
      </c>
      <c r="D8202" s="6" t="s">
        <v>4851</v>
      </c>
      <c r="G8202" s="487">
        <v>5.91</v>
      </c>
    </row>
    <row r="8203" spans="1:7" x14ac:dyDescent="0.25">
      <c r="A8203" s="6">
        <v>39201</v>
      </c>
      <c r="B8203" s="6" t="s">
        <v>5504</v>
      </c>
      <c r="C8203" s="6" t="s">
        <v>4849</v>
      </c>
      <c r="D8203" s="6" t="s">
        <v>4851</v>
      </c>
      <c r="G8203" s="487">
        <v>86.14</v>
      </c>
    </row>
    <row r="8204" spans="1:7" x14ac:dyDescent="0.25">
      <c r="A8204" s="6">
        <v>39200</v>
      </c>
      <c r="B8204" s="6" t="s">
        <v>5505</v>
      </c>
      <c r="C8204" s="6" t="s">
        <v>4849</v>
      </c>
      <c r="D8204" s="6" t="s">
        <v>4851</v>
      </c>
      <c r="G8204" s="487">
        <v>86.83</v>
      </c>
    </row>
    <row r="8205" spans="1:7" x14ac:dyDescent="0.25">
      <c r="A8205" s="6">
        <v>39203</v>
      </c>
      <c r="B8205" s="6" t="s">
        <v>5506</v>
      </c>
      <c r="C8205" s="6" t="s">
        <v>4849</v>
      </c>
      <c r="D8205" s="6" t="s">
        <v>4851</v>
      </c>
      <c r="G8205" s="487">
        <v>70.11</v>
      </c>
    </row>
    <row r="8206" spans="1:7" x14ac:dyDescent="0.25">
      <c r="A8206" s="6">
        <v>39202</v>
      </c>
      <c r="B8206" s="6" t="s">
        <v>5507</v>
      </c>
      <c r="C8206" s="6" t="s">
        <v>4849</v>
      </c>
      <c r="D8206" s="6" t="s">
        <v>4851</v>
      </c>
      <c r="G8206" s="487">
        <v>82.36</v>
      </c>
    </row>
    <row r="8207" spans="1:7" x14ac:dyDescent="0.25">
      <c r="A8207" s="6">
        <v>39205</v>
      </c>
      <c r="B8207" s="6" t="s">
        <v>5508</v>
      </c>
      <c r="C8207" s="6" t="s">
        <v>4849</v>
      </c>
      <c r="D8207" s="6" t="s">
        <v>4851</v>
      </c>
      <c r="G8207" s="487">
        <v>137.41</v>
      </c>
    </row>
    <row r="8208" spans="1:7" x14ac:dyDescent="0.25">
      <c r="A8208" s="6">
        <v>39204</v>
      </c>
      <c r="B8208" s="6" t="s">
        <v>5509</v>
      </c>
      <c r="C8208" s="6" t="s">
        <v>4849</v>
      </c>
      <c r="D8208" s="6" t="s">
        <v>4851</v>
      </c>
      <c r="G8208" s="487">
        <v>140.72999999999999</v>
      </c>
    </row>
    <row r="8209" spans="1:7" x14ac:dyDescent="0.25">
      <c r="A8209" s="6">
        <v>39206</v>
      </c>
      <c r="B8209" s="6" t="s">
        <v>5510</v>
      </c>
      <c r="C8209" s="6" t="s">
        <v>4849</v>
      </c>
      <c r="D8209" s="6" t="s">
        <v>4851</v>
      </c>
      <c r="G8209" s="487">
        <v>133.51</v>
      </c>
    </row>
    <row r="8210" spans="1:7" x14ac:dyDescent="0.25">
      <c r="A8210" s="6">
        <v>798</v>
      </c>
      <c r="B8210" s="6" t="s">
        <v>5511</v>
      </c>
      <c r="C8210" s="6" t="s">
        <v>4849</v>
      </c>
      <c r="D8210" s="6" t="s">
        <v>4851</v>
      </c>
      <c r="G8210" s="487">
        <v>1.31</v>
      </c>
    </row>
    <row r="8211" spans="1:7" x14ac:dyDescent="0.25">
      <c r="A8211" s="6">
        <v>797</v>
      </c>
      <c r="B8211" s="6" t="s">
        <v>11795</v>
      </c>
      <c r="C8211" s="6" t="s">
        <v>4849</v>
      </c>
      <c r="D8211" s="6" t="s">
        <v>4851</v>
      </c>
      <c r="G8211" s="487">
        <v>9.5399999999999991</v>
      </c>
    </row>
    <row r="8212" spans="1:7" x14ac:dyDescent="0.25">
      <c r="A8212" s="6">
        <v>796</v>
      </c>
      <c r="B8212" s="6" t="s">
        <v>11796</v>
      </c>
      <c r="C8212" s="6" t="s">
        <v>4849</v>
      </c>
      <c r="D8212" s="6" t="s">
        <v>4851</v>
      </c>
      <c r="G8212" s="487">
        <v>8.11</v>
      </c>
    </row>
    <row r="8213" spans="1:7" x14ac:dyDescent="0.25">
      <c r="A8213" s="6">
        <v>799</v>
      </c>
      <c r="B8213" s="6" t="s">
        <v>11797</v>
      </c>
      <c r="C8213" s="6" t="s">
        <v>4849</v>
      </c>
      <c r="D8213" s="6" t="s">
        <v>4851</v>
      </c>
      <c r="G8213" s="487">
        <v>3.92</v>
      </c>
    </row>
    <row r="8214" spans="1:7" x14ac:dyDescent="0.25">
      <c r="A8214" s="6">
        <v>792</v>
      </c>
      <c r="B8214" s="6" t="s">
        <v>11798</v>
      </c>
      <c r="C8214" s="6" t="s">
        <v>4849</v>
      </c>
      <c r="D8214" s="6" t="s">
        <v>4851</v>
      </c>
      <c r="G8214" s="487">
        <v>3.8</v>
      </c>
    </row>
    <row r="8215" spans="1:7" x14ac:dyDescent="0.25">
      <c r="A8215" s="6">
        <v>38001</v>
      </c>
      <c r="B8215" s="6" t="s">
        <v>5512</v>
      </c>
      <c r="C8215" s="6" t="s">
        <v>4849</v>
      </c>
      <c r="D8215" s="6" t="s">
        <v>4851</v>
      </c>
      <c r="G8215" s="487">
        <v>1.31</v>
      </c>
    </row>
    <row r="8216" spans="1:7" x14ac:dyDescent="0.25">
      <c r="A8216" s="6">
        <v>38002</v>
      </c>
      <c r="B8216" s="6" t="s">
        <v>5513</v>
      </c>
      <c r="C8216" s="6" t="s">
        <v>4849</v>
      </c>
      <c r="D8216" s="6" t="s">
        <v>4851</v>
      </c>
      <c r="G8216" s="487">
        <v>4.58</v>
      </c>
    </row>
    <row r="8217" spans="1:7" x14ac:dyDescent="0.25">
      <c r="A8217" s="6">
        <v>38003</v>
      </c>
      <c r="B8217" s="6" t="s">
        <v>5514</v>
      </c>
      <c r="C8217" s="6" t="s">
        <v>4849</v>
      </c>
      <c r="D8217" s="6" t="s">
        <v>4851</v>
      </c>
      <c r="G8217" s="487">
        <v>31.29</v>
      </c>
    </row>
    <row r="8218" spans="1:7" x14ac:dyDescent="0.25">
      <c r="A8218" s="6">
        <v>38004</v>
      </c>
      <c r="B8218" s="6" t="s">
        <v>5515</v>
      </c>
      <c r="C8218" s="6" t="s">
        <v>4849</v>
      </c>
      <c r="D8218" s="6" t="s">
        <v>4851</v>
      </c>
      <c r="G8218" s="487">
        <v>35.99</v>
      </c>
    </row>
    <row r="8219" spans="1:7" x14ac:dyDescent="0.25">
      <c r="A8219" s="6">
        <v>44263</v>
      </c>
      <c r="B8219" s="6" t="s">
        <v>11799</v>
      </c>
      <c r="C8219" s="6" t="s">
        <v>4849</v>
      </c>
      <c r="D8219" s="6" t="s">
        <v>4851</v>
      </c>
      <c r="G8219" s="487">
        <v>64.62</v>
      </c>
    </row>
    <row r="8220" spans="1:7" x14ac:dyDescent="0.25">
      <c r="A8220" s="6">
        <v>36327</v>
      </c>
      <c r="B8220" s="6" t="s">
        <v>5516</v>
      </c>
      <c r="C8220" s="6" t="s">
        <v>4849</v>
      </c>
      <c r="D8220" s="6" t="s">
        <v>4851</v>
      </c>
      <c r="G8220" s="487">
        <v>4.0199999999999996</v>
      </c>
    </row>
    <row r="8221" spans="1:7" x14ac:dyDescent="0.25">
      <c r="A8221" s="6">
        <v>38992</v>
      </c>
      <c r="B8221" s="6" t="s">
        <v>5517</v>
      </c>
      <c r="C8221" s="6" t="s">
        <v>4849</v>
      </c>
      <c r="D8221" s="6" t="s">
        <v>4851</v>
      </c>
      <c r="G8221" s="487">
        <v>4.88</v>
      </c>
    </row>
    <row r="8222" spans="1:7" x14ac:dyDescent="0.25">
      <c r="A8222" s="6">
        <v>38993</v>
      </c>
      <c r="B8222" s="6" t="s">
        <v>5518</v>
      </c>
      <c r="C8222" s="6" t="s">
        <v>4849</v>
      </c>
      <c r="D8222" s="6" t="s">
        <v>4851</v>
      </c>
      <c r="G8222" s="487">
        <v>12.69</v>
      </c>
    </row>
    <row r="8223" spans="1:7" x14ac:dyDescent="0.25">
      <c r="A8223" s="6">
        <v>44175</v>
      </c>
      <c r="B8223" s="6" t="s">
        <v>11800</v>
      </c>
      <c r="C8223" s="6" t="s">
        <v>4849</v>
      </c>
      <c r="D8223" s="6" t="s">
        <v>4851</v>
      </c>
      <c r="G8223" s="487">
        <v>22.13</v>
      </c>
    </row>
    <row r="8224" spans="1:7" x14ac:dyDescent="0.25">
      <c r="A8224" s="6">
        <v>44177</v>
      </c>
      <c r="B8224" s="6" t="s">
        <v>11801</v>
      </c>
      <c r="C8224" s="6" t="s">
        <v>4849</v>
      </c>
      <c r="D8224" s="6" t="s">
        <v>4851</v>
      </c>
      <c r="G8224" s="487">
        <v>16.54</v>
      </c>
    </row>
    <row r="8225" spans="1:7" x14ac:dyDescent="0.25">
      <c r="A8225" s="6">
        <v>38418</v>
      </c>
      <c r="B8225" s="6" t="s">
        <v>11802</v>
      </c>
      <c r="C8225" s="6" t="s">
        <v>4849</v>
      </c>
      <c r="D8225" s="6" t="s">
        <v>4851</v>
      </c>
      <c r="G8225" s="487">
        <v>6.07</v>
      </c>
    </row>
    <row r="8226" spans="1:7" x14ac:dyDescent="0.25">
      <c r="A8226" s="6">
        <v>39178</v>
      </c>
      <c r="B8226" s="6" t="s">
        <v>5519</v>
      </c>
      <c r="C8226" s="6" t="s">
        <v>4849</v>
      </c>
      <c r="D8226" s="6" t="s">
        <v>4851</v>
      </c>
      <c r="G8226" s="487">
        <v>2.37</v>
      </c>
    </row>
    <row r="8227" spans="1:7" x14ac:dyDescent="0.25">
      <c r="A8227" s="6">
        <v>39177</v>
      </c>
      <c r="B8227" s="6" t="s">
        <v>5520</v>
      </c>
      <c r="C8227" s="6" t="s">
        <v>4849</v>
      </c>
      <c r="D8227" s="6" t="s">
        <v>4851</v>
      </c>
      <c r="G8227" s="487">
        <v>2.15</v>
      </c>
    </row>
    <row r="8228" spans="1:7" x14ac:dyDescent="0.25">
      <c r="A8228" s="6">
        <v>39174</v>
      </c>
      <c r="B8228" s="6" t="s">
        <v>5521</v>
      </c>
      <c r="C8228" s="6" t="s">
        <v>4849</v>
      </c>
      <c r="D8228" s="6" t="s">
        <v>4851</v>
      </c>
      <c r="G8228" s="487">
        <v>1.07</v>
      </c>
    </row>
    <row r="8229" spans="1:7" x14ac:dyDescent="0.25">
      <c r="A8229" s="6">
        <v>39176</v>
      </c>
      <c r="B8229" s="6" t="s">
        <v>5522</v>
      </c>
      <c r="C8229" s="6" t="s">
        <v>4849</v>
      </c>
      <c r="D8229" s="6" t="s">
        <v>4851</v>
      </c>
      <c r="G8229" s="487">
        <v>1.41</v>
      </c>
    </row>
    <row r="8230" spans="1:7" x14ac:dyDescent="0.25">
      <c r="A8230" s="6">
        <v>39180</v>
      </c>
      <c r="B8230" s="6" t="s">
        <v>5523</v>
      </c>
      <c r="C8230" s="6" t="s">
        <v>4849</v>
      </c>
      <c r="D8230" s="6" t="s">
        <v>4851</v>
      </c>
      <c r="G8230" s="487">
        <v>6.45</v>
      </c>
    </row>
    <row r="8231" spans="1:7" x14ac:dyDescent="0.25">
      <c r="A8231" s="6">
        <v>39179</v>
      </c>
      <c r="B8231" s="6" t="s">
        <v>5524</v>
      </c>
      <c r="C8231" s="6" t="s">
        <v>4849</v>
      </c>
      <c r="D8231" s="6" t="s">
        <v>4851</v>
      </c>
      <c r="G8231" s="487">
        <v>5.71</v>
      </c>
    </row>
    <row r="8232" spans="1:7" x14ac:dyDescent="0.25">
      <c r="A8232" s="6">
        <v>39175</v>
      </c>
      <c r="B8232" s="6" t="s">
        <v>5525</v>
      </c>
      <c r="C8232" s="6" t="s">
        <v>4849</v>
      </c>
      <c r="D8232" s="6" t="s">
        <v>4851</v>
      </c>
      <c r="G8232" s="487">
        <v>1.31</v>
      </c>
    </row>
    <row r="8233" spans="1:7" x14ac:dyDescent="0.25">
      <c r="A8233" s="6">
        <v>39217</v>
      </c>
      <c r="B8233" s="6" t="s">
        <v>5526</v>
      </c>
      <c r="C8233" s="6" t="s">
        <v>4849</v>
      </c>
      <c r="D8233" s="6" t="s">
        <v>4851</v>
      </c>
      <c r="G8233" s="487">
        <v>1.01</v>
      </c>
    </row>
    <row r="8234" spans="1:7" x14ac:dyDescent="0.25">
      <c r="A8234" s="6">
        <v>39181</v>
      </c>
      <c r="B8234" s="6" t="s">
        <v>5527</v>
      </c>
      <c r="C8234" s="6" t="s">
        <v>4849</v>
      </c>
      <c r="D8234" s="6" t="s">
        <v>4851</v>
      </c>
      <c r="G8234" s="487">
        <v>8.65</v>
      </c>
    </row>
    <row r="8235" spans="1:7" x14ac:dyDescent="0.25">
      <c r="A8235" s="6">
        <v>39182</v>
      </c>
      <c r="B8235" s="6" t="s">
        <v>5528</v>
      </c>
      <c r="C8235" s="6" t="s">
        <v>4849</v>
      </c>
      <c r="D8235" s="6" t="s">
        <v>4851</v>
      </c>
      <c r="G8235" s="487">
        <v>12.16</v>
      </c>
    </row>
    <row r="8236" spans="1:7" x14ac:dyDescent="0.25">
      <c r="A8236" s="6">
        <v>12616</v>
      </c>
      <c r="B8236" s="6" t="s">
        <v>11803</v>
      </c>
      <c r="C8236" s="6" t="s">
        <v>4849</v>
      </c>
      <c r="D8236" s="6" t="s">
        <v>4851</v>
      </c>
      <c r="G8236" s="487">
        <v>18.739999999999998</v>
      </c>
    </row>
    <row r="8237" spans="1:7" x14ac:dyDescent="0.25">
      <c r="A8237" s="6">
        <v>1049</v>
      </c>
      <c r="B8237" s="6" t="s">
        <v>5529</v>
      </c>
      <c r="C8237" s="6" t="s">
        <v>4849</v>
      </c>
      <c r="D8237" s="6" t="s">
        <v>4851</v>
      </c>
      <c r="G8237" s="487">
        <v>10.18</v>
      </c>
    </row>
    <row r="8238" spans="1:7" x14ac:dyDescent="0.25">
      <c r="A8238" s="6">
        <v>1099</v>
      </c>
      <c r="B8238" s="6" t="s">
        <v>5530</v>
      </c>
      <c r="C8238" s="6" t="s">
        <v>4849</v>
      </c>
      <c r="D8238" s="6" t="s">
        <v>4851</v>
      </c>
      <c r="G8238" s="487">
        <v>7.79</v>
      </c>
    </row>
    <row r="8239" spans="1:7" x14ac:dyDescent="0.25">
      <c r="A8239" s="6">
        <v>39678</v>
      </c>
      <c r="B8239" s="6" t="s">
        <v>5531</v>
      </c>
      <c r="C8239" s="6" t="s">
        <v>4849</v>
      </c>
      <c r="D8239" s="6" t="s">
        <v>4851</v>
      </c>
      <c r="G8239" s="487">
        <v>3.14</v>
      </c>
    </row>
    <row r="8240" spans="1:7" x14ac:dyDescent="0.25">
      <c r="A8240" s="6">
        <v>1050</v>
      </c>
      <c r="B8240" s="6" t="s">
        <v>5532</v>
      </c>
      <c r="C8240" s="6" t="s">
        <v>4849</v>
      </c>
      <c r="D8240" s="6" t="s">
        <v>4851</v>
      </c>
      <c r="G8240" s="487">
        <v>5.33</v>
      </c>
    </row>
    <row r="8241" spans="1:7" x14ac:dyDescent="0.25">
      <c r="A8241" s="6">
        <v>1101</v>
      </c>
      <c r="B8241" s="6" t="s">
        <v>5533</v>
      </c>
      <c r="C8241" s="6" t="s">
        <v>4849</v>
      </c>
      <c r="D8241" s="6" t="s">
        <v>4851</v>
      </c>
      <c r="G8241" s="487">
        <v>33.58</v>
      </c>
    </row>
    <row r="8242" spans="1:7" x14ac:dyDescent="0.25">
      <c r="A8242" s="6">
        <v>1100</v>
      </c>
      <c r="B8242" s="6" t="s">
        <v>5534</v>
      </c>
      <c r="C8242" s="6" t="s">
        <v>4849</v>
      </c>
      <c r="D8242" s="6" t="s">
        <v>4851</v>
      </c>
      <c r="G8242" s="487">
        <v>17.32</v>
      </c>
    </row>
    <row r="8243" spans="1:7" x14ac:dyDescent="0.25">
      <c r="A8243" s="6">
        <v>39679</v>
      </c>
      <c r="B8243" s="6" t="s">
        <v>5535</v>
      </c>
      <c r="C8243" s="6" t="s">
        <v>4849</v>
      </c>
      <c r="D8243" s="6" t="s">
        <v>4851</v>
      </c>
      <c r="G8243" s="487">
        <v>66.92</v>
      </c>
    </row>
    <row r="8244" spans="1:7" x14ac:dyDescent="0.25">
      <c r="A8244" s="6">
        <v>1098</v>
      </c>
      <c r="B8244" s="6" t="s">
        <v>5536</v>
      </c>
      <c r="C8244" s="6" t="s">
        <v>4849</v>
      </c>
      <c r="D8244" s="6" t="s">
        <v>4851</v>
      </c>
      <c r="G8244" s="487">
        <v>4.1500000000000004</v>
      </c>
    </row>
    <row r="8245" spans="1:7" x14ac:dyDescent="0.25">
      <c r="A8245" s="6">
        <v>1102</v>
      </c>
      <c r="B8245" s="6" t="s">
        <v>5537</v>
      </c>
      <c r="C8245" s="6" t="s">
        <v>4849</v>
      </c>
      <c r="D8245" s="6" t="s">
        <v>4851</v>
      </c>
      <c r="G8245" s="487">
        <v>50.07</v>
      </c>
    </row>
    <row r="8246" spans="1:7" x14ac:dyDescent="0.25">
      <c r="A8246" s="6">
        <v>1051</v>
      </c>
      <c r="B8246" s="6" t="s">
        <v>5538</v>
      </c>
      <c r="C8246" s="6" t="s">
        <v>4849</v>
      </c>
      <c r="D8246" s="6" t="s">
        <v>4851</v>
      </c>
      <c r="G8246" s="487">
        <v>72.78</v>
      </c>
    </row>
    <row r="8247" spans="1:7" x14ac:dyDescent="0.25">
      <c r="A8247" s="6">
        <v>37399</v>
      </c>
      <c r="B8247" s="6" t="s">
        <v>5539</v>
      </c>
      <c r="C8247" s="6" t="s">
        <v>4849</v>
      </c>
      <c r="D8247" s="6" t="s">
        <v>4851</v>
      </c>
      <c r="G8247" s="487">
        <v>51.56</v>
      </c>
    </row>
    <row r="8248" spans="1:7" x14ac:dyDescent="0.25">
      <c r="A8248" s="6">
        <v>43834</v>
      </c>
      <c r="B8248" s="6" t="s">
        <v>11804</v>
      </c>
      <c r="C8248" s="6" t="s">
        <v>4854</v>
      </c>
      <c r="D8248" s="6" t="s">
        <v>4851</v>
      </c>
      <c r="G8248" s="487">
        <v>21.74</v>
      </c>
    </row>
    <row r="8249" spans="1:7" x14ac:dyDescent="0.25">
      <c r="A8249" s="6">
        <v>43835</v>
      </c>
      <c r="B8249" s="6" t="s">
        <v>11805</v>
      </c>
      <c r="C8249" s="6" t="s">
        <v>4854</v>
      </c>
      <c r="D8249" s="6" t="s">
        <v>4851</v>
      </c>
      <c r="G8249" s="487">
        <v>1.95</v>
      </c>
    </row>
    <row r="8250" spans="1:7" x14ac:dyDescent="0.25">
      <c r="A8250" s="6">
        <v>43833</v>
      </c>
      <c r="B8250" s="6" t="s">
        <v>11806</v>
      </c>
      <c r="C8250" s="6" t="s">
        <v>4854</v>
      </c>
      <c r="D8250" s="6" t="s">
        <v>4851</v>
      </c>
      <c r="G8250" s="487">
        <v>2.02</v>
      </c>
    </row>
    <row r="8251" spans="1:7" x14ac:dyDescent="0.25">
      <c r="A8251" s="6">
        <v>41955</v>
      </c>
      <c r="B8251" s="6" t="s">
        <v>5540</v>
      </c>
      <c r="C8251" s="6" t="s">
        <v>4855</v>
      </c>
      <c r="D8251" s="6" t="s">
        <v>4851</v>
      </c>
      <c r="G8251" s="487">
        <v>69.650000000000006</v>
      </c>
    </row>
    <row r="8252" spans="1:7" x14ac:dyDescent="0.25">
      <c r="A8252" s="6">
        <v>41953</v>
      </c>
      <c r="B8252" s="6" t="s">
        <v>5541</v>
      </c>
      <c r="C8252" s="6" t="s">
        <v>4855</v>
      </c>
      <c r="D8252" s="6" t="s">
        <v>4851</v>
      </c>
      <c r="G8252" s="487">
        <v>66.459999999999994</v>
      </c>
    </row>
    <row r="8253" spans="1:7" x14ac:dyDescent="0.25">
      <c r="A8253" s="6">
        <v>41954</v>
      </c>
      <c r="B8253" s="6" t="s">
        <v>5542</v>
      </c>
      <c r="C8253" s="6" t="s">
        <v>4855</v>
      </c>
      <c r="D8253" s="6" t="s">
        <v>4851</v>
      </c>
      <c r="G8253" s="487">
        <v>65.83</v>
      </c>
    </row>
    <row r="8254" spans="1:7" x14ac:dyDescent="0.25">
      <c r="A8254" s="6">
        <v>25004</v>
      </c>
      <c r="B8254" s="6" t="s">
        <v>5543</v>
      </c>
      <c r="C8254" s="6" t="s">
        <v>4855</v>
      </c>
      <c r="D8254" s="6" t="s">
        <v>4851</v>
      </c>
      <c r="G8254" s="487">
        <v>45.03</v>
      </c>
    </row>
    <row r="8255" spans="1:7" x14ac:dyDescent="0.25">
      <c r="A8255" s="6">
        <v>25002</v>
      </c>
      <c r="B8255" s="6" t="s">
        <v>5544</v>
      </c>
      <c r="C8255" s="6" t="s">
        <v>4855</v>
      </c>
      <c r="D8255" s="6" t="s">
        <v>4851</v>
      </c>
      <c r="G8255" s="487">
        <v>45.03</v>
      </c>
    </row>
    <row r="8256" spans="1:7" x14ac:dyDescent="0.25">
      <c r="A8256" s="6">
        <v>37409</v>
      </c>
      <c r="B8256" s="6" t="s">
        <v>5545</v>
      </c>
      <c r="C8256" s="6" t="s">
        <v>4855</v>
      </c>
      <c r="D8256" s="6" t="s">
        <v>4851</v>
      </c>
      <c r="G8256" s="487">
        <v>45.03</v>
      </c>
    </row>
    <row r="8257" spans="1:7" x14ac:dyDescent="0.25">
      <c r="A8257" s="6">
        <v>841</v>
      </c>
      <c r="B8257" s="6" t="s">
        <v>5546</v>
      </c>
      <c r="C8257" s="6" t="s">
        <v>4855</v>
      </c>
      <c r="D8257" s="6" t="s">
        <v>4851</v>
      </c>
      <c r="G8257" s="487">
        <v>45.59</v>
      </c>
    </row>
    <row r="8258" spans="1:7" x14ac:dyDescent="0.25">
      <c r="A8258" s="6">
        <v>25005</v>
      </c>
      <c r="B8258" s="6" t="s">
        <v>5547</v>
      </c>
      <c r="C8258" s="6" t="s">
        <v>4855</v>
      </c>
      <c r="D8258" s="6" t="s">
        <v>4851</v>
      </c>
      <c r="G8258" s="487">
        <v>49.42</v>
      </c>
    </row>
    <row r="8259" spans="1:7" x14ac:dyDescent="0.25">
      <c r="A8259" s="6">
        <v>25003</v>
      </c>
      <c r="B8259" s="6" t="s">
        <v>5548</v>
      </c>
      <c r="C8259" s="6" t="s">
        <v>4855</v>
      </c>
      <c r="D8259" s="6" t="s">
        <v>4851</v>
      </c>
      <c r="G8259" s="487">
        <v>50.16</v>
      </c>
    </row>
    <row r="8260" spans="1:7" x14ac:dyDescent="0.25">
      <c r="A8260" s="6">
        <v>37410</v>
      </c>
      <c r="B8260" s="6" t="s">
        <v>5549</v>
      </c>
      <c r="C8260" s="6" t="s">
        <v>4855</v>
      </c>
      <c r="D8260" s="6" t="s">
        <v>4851</v>
      </c>
      <c r="G8260" s="487">
        <v>49.42</v>
      </c>
    </row>
    <row r="8261" spans="1:7" x14ac:dyDescent="0.25">
      <c r="A8261" s="6">
        <v>842</v>
      </c>
      <c r="B8261" s="6" t="s">
        <v>5550</v>
      </c>
      <c r="C8261" s="6" t="s">
        <v>4855</v>
      </c>
      <c r="D8261" s="6" t="s">
        <v>4851</v>
      </c>
      <c r="G8261" s="487">
        <v>50.12</v>
      </c>
    </row>
    <row r="8262" spans="1:7" x14ac:dyDescent="0.25">
      <c r="A8262" s="6">
        <v>44391</v>
      </c>
      <c r="B8262" s="6" t="s">
        <v>11807</v>
      </c>
      <c r="C8262" s="6" t="s">
        <v>4854</v>
      </c>
      <c r="D8262" s="6" t="s">
        <v>4851</v>
      </c>
      <c r="G8262" s="487">
        <v>106.8</v>
      </c>
    </row>
    <row r="8263" spans="1:7" x14ac:dyDescent="0.25">
      <c r="A8263" s="6">
        <v>44388</v>
      </c>
      <c r="B8263" s="6" t="s">
        <v>11808</v>
      </c>
      <c r="C8263" s="6" t="s">
        <v>4854</v>
      </c>
      <c r="D8263" s="6" t="s">
        <v>4851</v>
      </c>
      <c r="G8263" s="487">
        <v>2.31</v>
      </c>
    </row>
    <row r="8264" spans="1:7" x14ac:dyDescent="0.25">
      <c r="A8264" s="6">
        <v>44392</v>
      </c>
      <c r="B8264" s="6" t="s">
        <v>11809</v>
      </c>
      <c r="C8264" s="6" t="s">
        <v>4854</v>
      </c>
      <c r="D8264" s="6" t="s">
        <v>4851</v>
      </c>
      <c r="G8264" s="487">
        <v>212.65</v>
      </c>
    </row>
    <row r="8265" spans="1:7" x14ac:dyDescent="0.25">
      <c r="A8265" s="6">
        <v>44390</v>
      </c>
      <c r="B8265" s="6" t="s">
        <v>11810</v>
      </c>
      <c r="C8265" s="6" t="s">
        <v>4854</v>
      </c>
      <c r="D8265" s="6" t="s">
        <v>4851</v>
      </c>
      <c r="G8265" s="487">
        <v>45.06</v>
      </c>
    </row>
    <row r="8266" spans="1:7" x14ac:dyDescent="0.25">
      <c r="A8266" s="6">
        <v>44389</v>
      </c>
      <c r="B8266" s="6" t="s">
        <v>11811</v>
      </c>
      <c r="C8266" s="6" t="s">
        <v>4854</v>
      </c>
      <c r="D8266" s="6" t="s">
        <v>4851</v>
      </c>
      <c r="G8266" s="487">
        <v>5.32</v>
      </c>
    </row>
    <row r="8267" spans="1:7" x14ac:dyDescent="0.25">
      <c r="A8267" s="6">
        <v>862</v>
      </c>
      <c r="B8267" s="6" t="s">
        <v>5551</v>
      </c>
      <c r="C8267" s="6" t="s">
        <v>4854</v>
      </c>
      <c r="D8267" s="6" t="s">
        <v>4851</v>
      </c>
      <c r="G8267" s="487">
        <v>9.74</v>
      </c>
    </row>
    <row r="8268" spans="1:7" x14ac:dyDescent="0.25">
      <c r="A8268" s="6">
        <v>866</v>
      </c>
      <c r="B8268" s="6" t="s">
        <v>5552</v>
      </c>
      <c r="C8268" s="6" t="s">
        <v>4854</v>
      </c>
      <c r="D8268" s="6" t="s">
        <v>4851</v>
      </c>
      <c r="G8268" s="487">
        <v>123.83</v>
      </c>
    </row>
    <row r="8269" spans="1:7" x14ac:dyDescent="0.25">
      <c r="A8269" s="6">
        <v>892</v>
      </c>
      <c r="B8269" s="6" t="s">
        <v>5553</v>
      </c>
      <c r="C8269" s="6" t="s">
        <v>4854</v>
      </c>
      <c r="D8269" s="6" t="s">
        <v>4851</v>
      </c>
      <c r="G8269" s="487">
        <v>149.88999999999999</v>
      </c>
    </row>
    <row r="8270" spans="1:7" x14ac:dyDescent="0.25">
      <c r="A8270" s="6">
        <v>857</v>
      </c>
      <c r="B8270" s="6" t="s">
        <v>5554</v>
      </c>
      <c r="C8270" s="6" t="s">
        <v>4854</v>
      </c>
      <c r="D8270" s="6" t="s">
        <v>4851</v>
      </c>
      <c r="G8270" s="487">
        <v>16.3</v>
      </c>
    </row>
    <row r="8271" spans="1:7" x14ac:dyDescent="0.25">
      <c r="A8271" s="6">
        <v>37404</v>
      </c>
      <c r="B8271" s="6" t="s">
        <v>5555</v>
      </c>
      <c r="C8271" s="6" t="s">
        <v>4854</v>
      </c>
      <c r="D8271" s="6" t="s">
        <v>4851</v>
      </c>
      <c r="G8271" s="487">
        <v>173.42</v>
      </c>
    </row>
    <row r="8272" spans="1:7" x14ac:dyDescent="0.25">
      <c r="A8272" s="6">
        <v>868</v>
      </c>
      <c r="B8272" s="6" t="s">
        <v>5556</v>
      </c>
      <c r="C8272" s="6" t="s">
        <v>4854</v>
      </c>
      <c r="D8272" s="6" t="s">
        <v>4851</v>
      </c>
      <c r="G8272" s="487">
        <v>23.23</v>
      </c>
    </row>
    <row r="8273" spans="1:7" x14ac:dyDescent="0.25">
      <c r="A8273" s="6">
        <v>863</v>
      </c>
      <c r="B8273" s="6" t="s">
        <v>5557</v>
      </c>
      <c r="C8273" s="6" t="s">
        <v>4854</v>
      </c>
      <c r="D8273" s="6" t="s">
        <v>4851</v>
      </c>
      <c r="G8273" s="487">
        <v>34.22</v>
      </c>
    </row>
    <row r="8274" spans="1:7" x14ac:dyDescent="0.25">
      <c r="A8274" s="6">
        <v>867</v>
      </c>
      <c r="B8274" s="6" t="s">
        <v>5558</v>
      </c>
      <c r="C8274" s="6" t="s">
        <v>4854</v>
      </c>
      <c r="D8274" s="6" t="s">
        <v>4851</v>
      </c>
      <c r="G8274" s="487">
        <v>48.74</v>
      </c>
    </row>
    <row r="8275" spans="1:7" x14ac:dyDescent="0.25">
      <c r="A8275" s="6">
        <v>864</v>
      </c>
      <c r="B8275" s="6" t="s">
        <v>5559</v>
      </c>
      <c r="C8275" s="6" t="s">
        <v>4854</v>
      </c>
      <c r="D8275" s="6" t="s">
        <v>4851</v>
      </c>
      <c r="G8275" s="487">
        <v>64.38</v>
      </c>
    </row>
    <row r="8276" spans="1:7" x14ac:dyDescent="0.25">
      <c r="A8276" s="6">
        <v>865</v>
      </c>
      <c r="B8276" s="6" t="s">
        <v>5560</v>
      </c>
      <c r="C8276" s="6" t="s">
        <v>4854</v>
      </c>
      <c r="D8276" s="6" t="s">
        <v>4851</v>
      </c>
      <c r="G8276" s="487">
        <v>92.61</v>
      </c>
    </row>
    <row r="8277" spans="1:7" x14ac:dyDescent="0.25">
      <c r="A8277" s="6">
        <v>993</v>
      </c>
      <c r="B8277" s="6" t="s">
        <v>5561</v>
      </c>
      <c r="C8277" s="6" t="s">
        <v>4854</v>
      </c>
      <c r="D8277" s="6" t="s">
        <v>4851</v>
      </c>
      <c r="G8277" s="487">
        <v>1.76</v>
      </c>
    </row>
    <row r="8278" spans="1:7" x14ac:dyDescent="0.25">
      <c r="A8278" s="6">
        <v>1020</v>
      </c>
      <c r="B8278" s="6" t="s">
        <v>5562</v>
      </c>
      <c r="C8278" s="6" t="s">
        <v>4854</v>
      </c>
      <c r="D8278" s="6" t="s">
        <v>4851</v>
      </c>
      <c r="G8278" s="487">
        <v>8.98</v>
      </c>
    </row>
    <row r="8279" spans="1:7" x14ac:dyDescent="0.25">
      <c r="A8279" s="6">
        <v>1017</v>
      </c>
      <c r="B8279" s="6" t="s">
        <v>5563</v>
      </c>
      <c r="C8279" s="6" t="s">
        <v>4854</v>
      </c>
      <c r="D8279" s="6" t="s">
        <v>4851</v>
      </c>
      <c r="G8279" s="487">
        <v>110.11</v>
      </c>
    </row>
    <row r="8280" spans="1:7" x14ac:dyDescent="0.25">
      <c r="A8280" s="6">
        <v>999</v>
      </c>
      <c r="B8280" s="6" t="s">
        <v>5564</v>
      </c>
      <c r="C8280" s="6" t="s">
        <v>4854</v>
      </c>
      <c r="D8280" s="6" t="s">
        <v>4851</v>
      </c>
      <c r="G8280" s="487">
        <v>133.4</v>
      </c>
    </row>
    <row r="8281" spans="1:7" x14ac:dyDescent="0.25">
      <c r="A8281" s="6">
        <v>995</v>
      </c>
      <c r="B8281" s="6" t="s">
        <v>5565</v>
      </c>
      <c r="C8281" s="6" t="s">
        <v>4854</v>
      </c>
      <c r="D8281" s="6" t="s">
        <v>4851</v>
      </c>
      <c r="G8281" s="487">
        <v>14.31</v>
      </c>
    </row>
    <row r="8282" spans="1:7" x14ac:dyDescent="0.25">
      <c r="A8282" s="6">
        <v>1000</v>
      </c>
      <c r="B8282" s="6" t="s">
        <v>5566</v>
      </c>
      <c r="C8282" s="6" t="s">
        <v>4854</v>
      </c>
      <c r="D8282" s="6" t="s">
        <v>4851</v>
      </c>
      <c r="G8282" s="487">
        <v>163.86</v>
      </c>
    </row>
    <row r="8283" spans="1:7" x14ac:dyDescent="0.25">
      <c r="A8283" s="6">
        <v>1022</v>
      </c>
      <c r="B8283" s="6" t="s">
        <v>5567</v>
      </c>
      <c r="C8283" s="6" t="s">
        <v>4854</v>
      </c>
      <c r="D8283" s="6" t="s">
        <v>4851</v>
      </c>
      <c r="G8283" s="487">
        <v>2.4500000000000002</v>
      </c>
    </row>
    <row r="8284" spans="1:7" x14ac:dyDescent="0.25">
      <c r="A8284" s="6">
        <v>1015</v>
      </c>
      <c r="B8284" s="6" t="s">
        <v>5568</v>
      </c>
      <c r="C8284" s="6" t="s">
        <v>4854</v>
      </c>
      <c r="D8284" s="6" t="s">
        <v>4851</v>
      </c>
      <c r="G8284" s="487">
        <v>217.75</v>
      </c>
    </row>
    <row r="8285" spans="1:7" x14ac:dyDescent="0.25">
      <c r="A8285" s="6">
        <v>996</v>
      </c>
      <c r="B8285" s="6" t="s">
        <v>5569</v>
      </c>
      <c r="C8285" s="6" t="s">
        <v>4854</v>
      </c>
      <c r="D8285" s="6" t="s">
        <v>4851</v>
      </c>
      <c r="G8285" s="487">
        <v>22.18</v>
      </c>
    </row>
    <row r="8286" spans="1:7" x14ac:dyDescent="0.25">
      <c r="A8286" s="6">
        <v>1001</v>
      </c>
      <c r="B8286" s="6" t="s">
        <v>5570</v>
      </c>
      <c r="C8286" s="6" t="s">
        <v>4854</v>
      </c>
      <c r="D8286" s="6" t="s">
        <v>4851</v>
      </c>
      <c r="G8286" s="487">
        <v>282.52999999999997</v>
      </c>
    </row>
    <row r="8287" spans="1:7" x14ac:dyDescent="0.25">
      <c r="A8287" s="6">
        <v>1019</v>
      </c>
      <c r="B8287" s="6" t="s">
        <v>5571</v>
      </c>
      <c r="C8287" s="6" t="s">
        <v>4854</v>
      </c>
      <c r="D8287" s="6" t="s">
        <v>4851</v>
      </c>
      <c r="G8287" s="487">
        <v>31.35</v>
      </c>
    </row>
    <row r="8288" spans="1:7" x14ac:dyDescent="0.25">
      <c r="A8288" s="6">
        <v>1021</v>
      </c>
      <c r="B8288" s="6" t="s">
        <v>5572</v>
      </c>
      <c r="C8288" s="6" t="s">
        <v>4854</v>
      </c>
      <c r="D8288" s="6" t="s">
        <v>4851</v>
      </c>
      <c r="G8288" s="487">
        <v>3.77</v>
      </c>
    </row>
    <row r="8289" spans="1:7" x14ac:dyDescent="0.25">
      <c r="A8289" s="6">
        <v>39249</v>
      </c>
      <c r="B8289" s="6" t="s">
        <v>5573</v>
      </c>
      <c r="C8289" s="6" t="s">
        <v>4854</v>
      </c>
      <c r="D8289" s="6" t="s">
        <v>4851</v>
      </c>
      <c r="G8289" s="487">
        <v>379.88</v>
      </c>
    </row>
    <row r="8290" spans="1:7" x14ac:dyDescent="0.25">
      <c r="A8290" s="6">
        <v>1018</v>
      </c>
      <c r="B8290" s="6" t="s">
        <v>5574</v>
      </c>
      <c r="C8290" s="6" t="s">
        <v>4854</v>
      </c>
      <c r="D8290" s="6" t="s">
        <v>4851</v>
      </c>
      <c r="G8290" s="487">
        <v>46.36</v>
      </c>
    </row>
    <row r="8291" spans="1:7" x14ac:dyDescent="0.25">
      <c r="A8291" s="6">
        <v>39250</v>
      </c>
      <c r="B8291" s="6" t="s">
        <v>5575</v>
      </c>
      <c r="C8291" s="6" t="s">
        <v>4854</v>
      </c>
      <c r="D8291" s="6" t="s">
        <v>4851</v>
      </c>
      <c r="G8291" s="487">
        <v>454.42</v>
      </c>
    </row>
    <row r="8292" spans="1:7" x14ac:dyDescent="0.25">
      <c r="A8292" s="6">
        <v>994</v>
      </c>
      <c r="B8292" s="6" t="s">
        <v>5576</v>
      </c>
      <c r="C8292" s="6" t="s">
        <v>4854</v>
      </c>
      <c r="D8292" s="6" t="s">
        <v>4851</v>
      </c>
      <c r="G8292" s="487">
        <v>5.48</v>
      </c>
    </row>
    <row r="8293" spans="1:7" x14ac:dyDescent="0.25">
      <c r="A8293" s="6">
        <v>977</v>
      </c>
      <c r="B8293" s="6" t="s">
        <v>5577</v>
      </c>
      <c r="C8293" s="6" t="s">
        <v>4854</v>
      </c>
      <c r="D8293" s="6" t="s">
        <v>4851</v>
      </c>
      <c r="G8293" s="487">
        <v>64.849999999999994</v>
      </c>
    </row>
    <row r="8294" spans="1:7" x14ac:dyDescent="0.25">
      <c r="A8294" s="6">
        <v>998</v>
      </c>
      <c r="B8294" s="6" t="s">
        <v>5578</v>
      </c>
      <c r="C8294" s="6" t="s">
        <v>4854</v>
      </c>
      <c r="D8294" s="6" t="s">
        <v>4851</v>
      </c>
      <c r="G8294" s="487">
        <v>84.2</v>
      </c>
    </row>
    <row r="8295" spans="1:7" x14ac:dyDescent="0.25">
      <c r="A8295" s="6">
        <v>39251</v>
      </c>
      <c r="B8295" s="6" t="s">
        <v>5579</v>
      </c>
      <c r="C8295" s="6" t="s">
        <v>4854</v>
      </c>
      <c r="D8295" s="6" t="s">
        <v>4851</v>
      </c>
      <c r="G8295" s="487">
        <v>0.61</v>
      </c>
    </row>
    <row r="8296" spans="1:7" x14ac:dyDescent="0.25">
      <c r="A8296" s="6">
        <v>1011</v>
      </c>
      <c r="B8296" s="6" t="s">
        <v>5580</v>
      </c>
      <c r="C8296" s="6" t="s">
        <v>4854</v>
      </c>
      <c r="D8296" s="6" t="s">
        <v>4851</v>
      </c>
      <c r="G8296" s="487">
        <v>0.83</v>
      </c>
    </row>
    <row r="8297" spans="1:7" x14ac:dyDescent="0.25">
      <c r="A8297" s="6">
        <v>39252</v>
      </c>
      <c r="B8297" s="6" t="s">
        <v>5581</v>
      </c>
      <c r="C8297" s="6" t="s">
        <v>4854</v>
      </c>
      <c r="D8297" s="6" t="s">
        <v>4851</v>
      </c>
      <c r="G8297" s="487">
        <v>1.0900000000000001</v>
      </c>
    </row>
    <row r="8298" spans="1:7" x14ac:dyDescent="0.25">
      <c r="A8298" s="6">
        <v>1013</v>
      </c>
      <c r="B8298" s="6" t="s">
        <v>5582</v>
      </c>
      <c r="C8298" s="6" t="s">
        <v>4854</v>
      </c>
      <c r="D8298" s="6" t="s">
        <v>4851</v>
      </c>
      <c r="G8298" s="487">
        <v>1.3</v>
      </c>
    </row>
    <row r="8299" spans="1:7" x14ac:dyDescent="0.25">
      <c r="A8299" s="6">
        <v>980</v>
      </c>
      <c r="B8299" s="6" t="s">
        <v>5583</v>
      </c>
      <c r="C8299" s="6" t="s">
        <v>4854</v>
      </c>
      <c r="D8299" s="6" t="s">
        <v>4851</v>
      </c>
      <c r="G8299" s="487">
        <v>9.42</v>
      </c>
    </row>
    <row r="8300" spans="1:7" x14ac:dyDescent="0.25">
      <c r="A8300" s="6">
        <v>39237</v>
      </c>
      <c r="B8300" s="6" t="s">
        <v>5584</v>
      </c>
      <c r="C8300" s="6" t="s">
        <v>4854</v>
      </c>
      <c r="D8300" s="6" t="s">
        <v>4851</v>
      </c>
      <c r="G8300" s="487">
        <v>100.25</v>
      </c>
    </row>
    <row r="8301" spans="1:7" x14ac:dyDescent="0.25">
      <c r="A8301" s="6">
        <v>39238</v>
      </c>
      <c r="B8301" s="6" t="s">
        <v>5585</v>
      </c>
      <c r="C8301" s="6" t="s">
        <v>4854</v>
      </c>
      <c r="D8301" s="6" t="s">
        <v>4851</v>
      </c>
      <c r="G8301" s="487">
        <v>126.43</v>
      </c>
    </row>
    <row r="8302" spans="1:7" x14ac:dyDescent="0.25">
      <c r="A8302" s="6">
        <v>979</v>
      </c>
      <c r="B8302" s="6" t="s">
        <v>5586</v>
      </c>
      <c r="C8302" s="6" t="s">
        <v>4854</v>
      </c>
      <c r="D8302" s="6" t="s">
        <v>4851</v>
      </c>
      <c r="G8302" s="487">
        <v>13.46</v>
      </c>
    </row>
    <row r="8303" spans="1:7" x14ac:dyDescent="0.25">
      <c r="A8303" s="6">
        <v>39239</v>
      </c>
      <c r="B8303" s="6" t="s">
        <v>5587</v>
      </c>
      <c r="C8303" s="6" t="s">
        <v>4854</v>
      </c>
      <c r="D8303" s="6" t="s">
        <v>4851</v>
      </c>
      <c r="G8303" s="487">
        <v>152.74</v>
      </c>
    </row>
    <row r="8304" spans="1:7" x14ac:dyDescent="0.25">
      <c r="A8304" s="6">
        <v>1014</v>
      </c>
      <c r="B8304" s="6" t="s">
        <v>5588</v>
      </c>
      <c r="C8304" s="6" t="s">
        <v>4854</v>
      </c>
      <c r="D8304" s="6" t="s">
        <v>4851</v>
      </c>
      <c r="G8304" s="487">
        <v>2.0699999999999998</v>
      </c>
    </row>
    <row r="8305" spans="1:7" x14ac:dyDescent="0.25">
      <c r="A8305" s="6">
        <v>39240</v>
      </c>
      <c r="B8305" s="6" t="s">
        <v>5589</v>
      </c>
      <c r="C8305" s="6" t="s">
        <v>4854</v>
      </c>
      <c r="D8305" s="6" t="s">
        <v>4851</v>
      </c>
      <c r="G8305" s="487">
        <v>200.9</v>
      </c>
    </row>
    <row r="8306" spans="1:7" x14ac:dyDescent="0.25">
      <c r="A8306" s="6">
        <v>39232</v>
      </c>
      <c r="B8306" s="6" t="s">
        <v>5590</v>
      </c>
      <c r="C8306" s="6" t="s">
        <v>4854</v>
      </c>
      <c r="D8306" s="6" t="s">
        <v>4851</v>
      </c>
      <c r="G8306" s="487">
        <v>21.08</v>
      </c>
    </row>
    <row r="8307" spans="1:7" x14ac:dyDescent="0.25">
      <c r="A8307" s="6">
        <v>39233</v>
      </c>
      <c r="B8307" s="6" t="s">
        <v>5591</v>
      </c>
      <c r="C8307" s="6" t="s">
        <v>4854</v>
      </c>
      <c r="D8307" s="6" t="s">
        <v>4851</v>
      </c>
      <c r="G8307" s="487">
        <v>30.73</v>
      </c>
    </row>
    <row r="8308" spans="1:7" x14ac:dyDescent="0.25">
      <c r="A8308" s="6">
        <v>981</v>
      </c>
      <c r="B8308" s="6" t="s">
        <v>5592</v>
      </c>
      <c r="C8308" s="6" t="s">
        <v>4854</v>
      </c>
      <c r="D8308" s="6" t="s">
        <v>4850</v>
      </c>
      <c r="G8308" s="487">
        <v>3.43</v>
      </c>
    </row>
    <row r="8309" spans="1:7" x14ac:dyDescent="0.25">
      <c r="A8309" s="6">
        <v>39234</v>
      </c>
      <c r="B8309" s="6" t="s">
        <v>5593</v>
      </c>
      <c r="C8309" s="6" t="s">
        <v>4854</v>
      </c>
      <c r="D8309" s="6" t="s">
        <v>4851</v>
      </c>
      <c r="G8309" s="487">
        <v>42.77</v>
      </c>
    </row>
    <row r="8310" spans="1:7" x14ac:dyDescent="0.25">
      <c r="A8310" s="6">
        <v>982</v>
      </c>
      <c r="B8310" s="6" t="s">
        <v>5594</v>
      </c>
      <c r="C8310" s="6" t="s">
        <v>4854</v>
      </c>
      <c r="D8310" s="6" t="s">
        <v>4851</v>
      </c>
      <c r="G8310" s="487">
        <v>4.93</v>
      </c>
    </row>
    <row r="8311" spans="1:7" x14ac:dyDescent="0.25">
      <c r="A8311" s="6">
        <v>39235</v>
      </c>
      <c r="B8311" s="6" t="s">
        <v>5595</v>
      </c>
      <c r="C8311" s="6" t="s">
        <v>4854</v>
      </c>
      <c r="D8311" s="6" t="s">
        <v>4851</v>
      </c>
      <c r="G8311" s="487">
        <v>63.09</v>
      </c>
    </row>
    <row r="8312" spans="1:7" x14ac:dyDescent="0.25">
      <c r="A8312" s="6">
        <v>39236</v>
      </c>
      <c r="B8312" s="6" t="s">
        <v>5596</v>
      </c>
      <c r="C8312" s="6" t="s">
        <v>4854</v>
      </c>
      <c r="D8312" s="6" t="s">
        <v>4851</v>
      </c>
      <c r="G8312" s="487">
        <v>83.61</v>
      </c>
    </row>
    <row r="8313" spans="1:7" x14ac:dyDescent="0.25">
      <c r="A8313" s="6">
        <v>990</v>
      </c>
      <c r="B8313" s="6" t="s">
        <v>5597</v>
      </c>
      <c r="C8313" s="6" t="s">
        <v>4854</v>
      </c>
      <c r="D8313" s="6" t="s">
        <v>4851</v>
      </c>
      <c r="G8313" s="487">
        <v>148.36000000000001</v>
      </c>
    </row>
    <row r="8314" spans="1:7" x14ac:dyDescent="0.25">
      <c r="A8314" s="6">
        <v>39241</v>
      </c>
      <c r="B8314" s="6" t="s">
        <v>5598</v>
      </c>
      <c r="C8314" s="6" t="s">
        <v>4854</v>
      </c>
      <c r="D8314" s="6" t="s">
        <v>4851</v>
      </c>
      <c r="G8314" s="487">
        <v>14.6</v>
      </c>
    </row>
    <row r="8315" spans="1:7" x14ac:dyDescent="0.25">
      <c r="A8315" s="6">
        <v>1005</v>
      </c>
      <c r="B8315" s="6" t="s">
        <v>5599</v>
      </c>
      <c r="C8315" s="6" t="s">
        <v>4854</v>
      </c>
      <c r="D8315" s="6" t="s">
        <v>4851</v>
      </c>
      <c r="G8315" s="487">
        <v>184.72</v>
      </c>
    </row>
    <row r="8316" spans="1:7" x14ac:dyDescent="0.25">
      <c r="A8316" s="6">
        <v>991</v>
      </c>
      <c r="B8316" s="6" t="s">
        <v>5600</v>
      </c>
      <c r="C8316" s="6" t="s">
        <v>4854</v>
      </c>
      <c r="D8316" s="6" t="s">
        <v>4851</v>
      </c>
      <c r="G8316" s="487">
        <v>241.94</v>
      </c>
    </row>
    <row r="8317" spans="1:7" x14ac:dyDescent="0.25">
      <c r="A8317" s="6">
        <v>986</v>
      </c>
      <c r="B8317" s="6" t="s">
        <v>5601</v>
      </c>
      <c r="C8317" s="6" t="s">
        <v>4854</v>
      </c>
      <c r="D8317" s="6" t="s">
        <v>4851</v>
      </c>
      <c r="G8317" s="487">
        <v>23.07</v>
      </c>
    </row>
    <row r="8318" spans="1:7" x14ac:dyDescent="0.25">
      <c r="A8318" s="6">
        <v>987</v>
      </c>
      <c r="B8318" s="6" t="s">
        <v>5602</v>
      </c>
      <c r="C8318" s="6" t="s">
        <v>4854</v>
      </c>
      <c r="D8318" s="6" t="s">
        <v>4851</v>
      </c>
      <c r="G8318" s="487">
        <v>31.59</v>
      </c>
    </row>
    <row r="8319" spans="1:7" x14ac:dyDescent="0.25">
      <c r="A8319" s="6">
        <v>1007</v>
      </c>
      <c r="B8319" s="6" t="s">
        <v>5603</v>
      </c>
      <c r="C8319" s="6" t="s">
        <v>4854</v>
      </c>
      <c r="D8319" s="6" t="s">
        <v>4851</v>
      </c>
      <c r="G8319" s="487">
        <v>43.73</v>
      </c>
    </row>
    <row r="8320" spans="1:7" x14ac:dyDescent="0.25">
      <c r="A8320" s="6">
        <v>1008</v>
      </c>
      <c r="B8320" s="6" t="s">
        <v>5604</v>
      </c>
      <c r="C8320" s="6" t="s">
        <v>4854</v>
      </c>
      <c r="D8320" s="6" t="s">
        <v>4851</v>
      </c>
      <c r="G8320" s="487">
        <v>5.55</v>
      </c>
    </row>
    <row r="8321" spans="1:7" x14ac:dyDescent="0.25">
      <c r="A8321" s="6">
        <v>988</v>
      </c>
      <c r="B8321" s="6" t="s">
        <v>5605</v>
      </c>
      <c r="C8321" s="6" t="s">
        <v>4854</v>
      </c>
      <c r="D8321" s="6" t="s">
        <v>4851</v>
      </c>
      <c r="G8321" s="487">
        <v>60.29</v>
      </c>
    </row>
    <row r="8322" spans="1:7" x14ac:dyDescent="0.25">
      <c r="A8322" s="6">
        <v>989</v>
      </c>
      <c r="B8322" s="6" t="s">
        <v>5606</v>
      </c>
      <c r="C8322" s="6" t="s">
        <v>4854</v>
      </c>
      <c r="D8322" s="6" t="s">
        <v>4851</v>
      </c>
      <c r="G8322" s="487">
        <v>83.22</v>
      </c>
    </row>
    <row r="8323" spans="1:7" x14ac:dyDescent="0.25">
      <c r="A8323" s="6">
        <v>1006</v>
      </c>
      <c r="B8323" s="6" t="s">
        <v>11812</v>
      </c>
      <c r="C8323" s="6" t="s">
        <v>4854</v>
      </c>
      <c r="D8323" s="6" t="s">
        <v>4851</v>
      </c>
      <c r="G8323" s="487">
        <v>111.57</v>
      </c>
    </row>
    <row r="8324" spans="1:7" x14ac:dyDescent="0.25">
      <c r="A8324" s="6">
        <v>43972</v>
      </c>
      <c r="B8324" s="6" t="s">
        <v>11813</v>
      </c>
      <c r="C8324" s="6" t="s">
        <v>4854</v>
      </c>
      <c r="D8324" s="6" t="s">
        <v>4851</v>
      </c>
      <c r="G8324" s="487">
        <v>4.1500000000000004</v>
      </c>
    </row>
    <row r="8325" spans="1:7" x14ac:dyDescent="0.25">
      <c r="A8325" s="6">
        <v>43971</v>
      </c>
      <c r="B8325" s="6" t="s">
        <v>11814</v>
      </c>
      <c r="C8325" s="6" t="s">
        <v>4854</v>
      </c>
      <c r="D8325" s="6" t="s">
        <v>4850</v>
      </c>
      <c r="G8325" s="487">
        <v>3.17</v>
      </c>
    </row>
    <row r="8326" spans="1:7" x14ac:dyDescent="0.25">
      <c r="A8326" s="6">
        <v>39598</v>
      </c>
      <c r="B8326" s="6" t="s">
        <v>11815</v>
      </c>
      <c r="C8326" s="6" t="s">
        <v>4854</v>
      </c>
      <c r="D8326" s="6" t="s">
        <v>4851</v>
      </c>
      <c r="G8326" s="487">
        <v>5.88</v>
      </c>
    </row>
    <row r="8327" spans="1:7" x14ac:dyDescent="0.25">
      <c r="A8327" s="6">
        <v>43973</v>
      </c>
      <c r="B8327" s="6" t="s">
        <v>11816</v>
      </c>
      <c r="C8327" s="6" t="s">
        <v>4854</v>
      </c>
      <c r="D8327" s="6" t="s">
        <v>4851</v>
      </c>
      <c r="G8327" s="487">
        <v>4.34</v>
      </c>
    </row>
    <row r="8328" spans="1:7" x14ac:dyDescent="0.25">
      <c r="A8328" s="6">
        <v>39599</v>
      </c>
      <c r="B8328" s="6" t="s">
        <v>11817</v>
      </c>
      <c r="C8328" s="6" t="s">
        <v>4854</v>
      </c>
      <c r="D8328" s="6" t="s">
        <v>4851</v>
      </c>
      <c r="G8328" s="487">
        <v>8.4600000000000009</v>
      </c>
    </row>
    <row r="8329" spans="1:7" x14ac:dyDescent="0.25">
      <c r="A8329" s="6">
        <v>43832</v>
      </c>
      <c r="B8329" s="6" t="s">
        <v>11818</v>
      </c>
      <c r="C8329" s="6" t="s">
        <v>4854</v>
      </c>
      <c r="D8329" s="6" t="s">
        <v>4851</v>
      </c>
      <c r="G8329" s="487">
        <v>22.27</v>
      </c>
    </row>
    <row r="8330" spans="1:7" x14ac:dyDescent="0.25">
      <c r="A8330" s="6">
        <v>34602</v>
      </c>
      <c r="B8330" s="6" t="s">
        <v>5607</v>
      </c>
      <c r="C8330" s="6" t="s">
        <v>4854</v>
      </c>
      <c r="D8330" s="6" t="s">
        <v>4851</v>
      </c>
      <c r="G8330" s="487">
        <v>3.82</v>
      </c>
    </row>
    <row r="8331" spans="1:7" x14ac:dyDescent="0.25">
      <c r="A8331" s="6">
        <v>34607</v>
      </c>
      <c r="B8331" s="6" t="s">
        <v>5608</v>
      </c>
      <c r="C8331" s="6" t="s">
        <v>4854</v>
      </c>
      <c r="D8331" s="6" t="s">
        <v>4851</v>
      </c>
      <c r="G8331" s="487">
        <v>9.35</v>
      </c>
    </row>
    <row r="8332" spans="1:7" x14ac:dyDescent="0.25">
      <c r="A8332" s="6">
        <v>34609</v>
      </c>
      <c r="B8332" s="6" t="s">
        <v>5609</v>
      </c>
      <c r="C8332" s="6" t="s">
        <v>4854</v>
      </c>
      <c r="D8332" s="6" t="s">
        <v>4851</v>
      </c>
      <c r="G8332" s="487">
        <v>13.61</v>
      </c>
    </row>
    <row r="8333" spans="1:7" x14ac:dyDescent="0.25">
      <c r="A8333" s="6">
        <v>34618</v>
      </c>
      <c r="B8333" s="6" t="s">
        <v>5610</v>
      </c>
      <c r="C8333" s="6" t="s">
        <v>4854</v>
      </c>
      <c r="D8333" s="6" t="s">
        <v>4851</v>
      </c>
      <c r="G8333" s="487">
        <v>5.2</v>
      </c>
    </row>
    <row r="8334" spans="1:7" x14ac:dyDescent="0.25">
      <c r="A8334" s="6">
        <v>34621</v>
      </c>
      <c r="B8334" s="6" t="s">
        <v>5611</v>
      </c>
      <c r="C8334" s="6" t="s">
        <v>4854</v>
      </c>
      <c r="D8334" s="6" t="s">
        <v>4851</v>
      </c>
      <c r="G8334" s="487">
        <v>12.9</v>
      </c>
    </row>
    <row r="8335" spans="1:7" x14ac:dyDescent="0.25">
      <c r="A8335" s="6">
        <v>34622</v>
      </c>
      <c r="B8335" s="6" t="s">
        <v>5612</v>
      </c>
      <c r="C8335" s="6" t="s">
        <v>4854</v>
      </c>
      <c r="D8335" s="6" t="s">
        <v>4851</v>
      </c>
      <c r="G8335" s="487">
        <v>19.16</v>
      </c>
    </row>
    <row r="8336" spans="1:7" x14ac:dyDescent="0.25">
      <c r="A8336" s="6">
        <v>34624</v>
      </c>
      <c r="B8336" s="6" t="s">
        <v>5613</v>
      </c>
      <c r="C8336" s="6" t="s">
        <v>4854</v>
      </c>
      <c r="D8336" s="6" t="s">
        <v>4851</v>
      </c>
      <c r="G8336" s="487">
        <v>6.95</v>
      </c>
    </row>
    <row r="8337" spans="1:7" x14ac:dyDescent="0.25">
      <c r="A8337" s="6">
        <v>34627</v>
      </c>
      <c r="B8337" s="6" t="s">
        <v>5614</v>
      </c>
      <c r="C8337" s="6" t="s">
        <v>4854</v>
      </c>
      <c r="D8337" s="6" t="s">
        <v>4851</v>
      </c>
      <c r="G8337" s="487">
        <v>16.75</v>
      </c>
    </row>
    <row r="8338" spans="1:7" x14ac:dyDescent="0.25">
      <c r="A8338" s="6">
        <v>34629</v>
      </c>
      <c r="B8338" s="6" t="s">
        <v>5615</v>
      </c>
      <c r="C8338" s="6" t="s">
        <v>4854</v>
      </c>
      <c r="D8338" s="6" t="s">
        <v>4851</v>
      </c>
      <c r="G8338" s="487">
        <v>25.6</v>
      </c>
    </row>
    <row r="8339" spans="1:7" x14ac:dyDescent="0.25">
      <c r="A8339" s="6">
        <v>39257</v>
      </c>
      <c r="B8339" s="6" t="s">
        <v>5616</v>
      </c>
      <c r="C8339" s="6" t="s">
        <v>4854</v>
      </c>
      <c r="D8339" s="6" t="s">
        <v>4851</v>
      </c>
      <c r="G8339" s="487">
        <v>5.21</v>
      </c>
    </row>
    <row r="8340" spans="1:7" x14ac:dyDescent="0.25">
      <c r="A8340" s="6">
        <v>39261</v>
      </c>
      <c r="B8340" s="6" t="s">
        <v>5617</v>
      </c>
      <c r="C8340" s="6" t="s">
        <v>4854</v>
      </c>
      <c r="D8340" s="6" t="s">
        <v>4851</v>
      </c>
      <c r="G8340" s="487">
        <v>29.83</v>
      </c>
    </row>
    <row r="8341" spans="1:7" x14ac:dyDescent="0.25">
      <c r="A8341" s="6">
        <v>39268</v>
      </c>
      <c r="B8341" s="6" t="s">
        <v>5618</v>
      </c>
      <c r="C8341" s="6" t="s">
        <v>4854</v>
      </c>
      <c r="D8341" s="6" t="s">
        <v>4851</v>
      </c>
      <c r="G8341" s="487">
        <v>466.21</v>
      </c>
    </row>
    <row r="8342" spans="1:7" x14ac:dyDescent="0.25">
      <c r="A8342" s="6">
        <v>39262</v>
      </c>
      <c r="B8342" s="6" t="s">
        <v>5619</v>
      </c>
      <c r="C8342" s="6" t="s">
        <v>4854</v>
      </c>
      <c r="D8342" s="6" t="s">
        <v>4851</v>
      </c>
      <c r="G8342" s="487">
        <v>47.49</v>
      </c>
    </row>
    <row r="8343" spans="1:7" x14ac:dyDescent="0.25">
      <c r="A8343" s="6">
        <v>39258</v>
      </c>
      <c r="B8343" s="6" t="s">
        <v>5620</v>
      </c>
      <c r="C8343" s="6" t="s">
        <v>4854</v>
      </c>
      <c r="D8343" s="6" t="s">
        <v>4851</v>
      </c>
      <c r="G8343" s="487">
        <v>7.85</v>
      </c>
    </row>
    <row r="8344" spans="1:7" x14ac:dyDescent="0.25">
      <c r="A8344" s="6">
        <v>39263</v>
      </c>
      <c r="B8344" s="6" t="s">
        <v>5621</v>
      </c>
      <c r="C8344" s="6" t="s">
        <v>4854</v>
      </c>
      <c r="D8344" s="6" t="s">
        <v>4851</v>
      </c>
      <c r="G8344" s="487">
        <v>82.13</v>
      </c>
    </row>
    <row r="8345" spans="1:7" x14ac:dyDescent="0.25">
      <c r="A8345" s="6">
        <v>39264</v>
      </c>
      <c r="B8345" s="6" t="s">
        <v>5622</v>
      </c>
      <c r="C8345" s="6" t="s">
        <v>4854</v>
      </c>
      <c r="D8345" s="6" t="s">
        <v>4851</v>
      </c>
      <c r="G8345" s="487">
        <v>113.77</v>
      </c>
    </row>
    <row r="8346" spans="1:7" x14ac:dyDescent="0.25">
      <c r="A8346" s="6">
        <v>39259</v>
      </c>
      <c r="B8346" s="6" t="s">
        <v>5623</v>
      </c>
      <c r="C8346" s="6" t="s">
        <v>4854</v>
      </c>
      <c r="D8346" s="6" t="s">
        <v>4851</v>
      </c>
      <c r="G8346" s="487">
        <v>12.09</v>
      </c>
    </row>
    <row r="8347" spans="1:7" x14ac:dyDescent="0.25">
      <c r="A8347" s="6">
        <v>39265</v>
      </c>
      <c r="B8347" s="6" t="s">
        <v>5624</v>
      </c>
      <c r="C8347" s="6" t="s">
        <v>4854</v>
      </c>
      <c r="D8347" s="6" t="s">
        <v>4851</v>
      </c>
      <c r="G8347" s="487">
        <v>154.46</v>
      </c>
    </row>
    <row r="8348" spans="1:7" x14ac:dyDescent="0.25">
      <c r="A8348" s="6">
        <v>39260</v>
      </c>
      <c r="B8348" s="6" t="s">
        <v>5625</v>
      </c>
      <c r="C8348" s="6" t="s">
        <v>4854</v>
      </c>
      <c r="D8348" s="6" t="s">
        <v>4851</v>
      </c>
      <c r="G8348" s="487">
        <v>18.510000000000002</v>
      </c>
    </row>
    <row r="8349" spans="1:7" x14ac:dyDescent="0.25">
      <c r="A8349" s="6">
        <v>39266</v>
      </c>
      <c r="B8349" s="6" t="s">
        <v>5626</v>
      </c>
      <c r="C8349" s="6" t="s">
        <v>4854</v>
      </c>
      <c r="D8349" s="6" t="s">
        <v>4851</v>
      </c>
      <c r="G8349" s="487">
        <v>233.08</v>
      </c>
    </row>
    <row r="8350" spans="1:7" x14ac:dyDescent="0.25">
      <c r="A8350" s="6">
        <v>39267</v>
      </c>
      <c r="B8350" s="6" t="s">
        <v>5627</v>
      </c>
      <c r="C8350" s="6" t="s">
        <v>4854</v>
      </c>
      <c r="D8350" s="6" t="s">
        <v>4851</v>
      </c>
      <c r="G8350" s="487">
        <v>291.42</v>
      </c>
    </row>
    <row r="8351" spans="1:7" x14ac:dyDescent="0.25">
      <c r="A8351" s="6">
        <v>11901</v>
      </c>
      <c r="B8351" s="6" t="s">
        <v>5628</v>
      </c>
      <c r="C8351" s="6" t="s">
        <v>4854</v>
      </c>
      <c r="D8351" s="6" t="s">
        <v>4851</v>
      </c>
      <c r="G8351" s="487">
        <v>0.76</v>
      </c>
    </row>
    <row r="8352" spans="1:7" x14ac:dyDescent="0.25">
      <c r="A8352" s="6">
        <v>11902</v>
      </c>
      <c r="B8352" s="6" t="s">
        <v>5629</v>
      </c>
      <c r="C8352" s="6" t="s">
        <v>4854</v>
      </c>
      <c r="D8352" s="6" t="s">
        <v>4851</v>
      </c>
      <c r="G8352" s="487">
        <v>1.46</v>
      </c>
    </row>
    <row r="8353" spans="1:7" x14ac:dyDescent="0.25">
      <c r="A8353" s="6">
        <v>11903</v>
      </c>
      <c r="B8353" s="6" t="s">
        <v>5630</v>
      </c>
      <c r="C8353" s="6" t="s">
        <v>4854</v>
      </c>
      <c r="D8353" s="6" t="s">
        <v>4851</v>
      </c>
      <c r="G8353" s="487">
        <v>1.54</v>
      </c>
    </row>
    <row r="8354" spans="1:7" x14ac:dyDescent="0.25">
      <c r="A8354" s="6">
        <v>11904</v>
      </c>
      <c r="B8354" s="6" t="s">
        <v>5631</v>
      </c>
      <c r="C8354" s="6" t="s">
        <v>4854</v>
      </c>
      <c r="D8354" s="6" t="s">
        <v>4851</v>
      </c>
      <c r="G8354" s="487">
        <v>2.34</v>
      </c>
    </row>
    <row r="8355" spans="1:7" x14ac:dyDescent="0.25">
      <c r="A8355" s="6">
        <v>11905</v>
      </c>
      <c r="B8355" s="6" t="s">
        <v>5632</v>
      </c>
      <c r="C8355" s="6" t="s">
        <v>4854</v>
      </c>
      <c r="D8355" s="6" t="s">
        <v>4851</v>
      </c>
      <c r="G8355" s="487">
        <v>2.85</v>
      </c>
    </row>
    <row r="8356" spans="1:7" x14ac:dyDescent="0.25">
      <c r="A8356" s="6">
        <v>11906</v>
      </c>
      <c r="B8356" s="6" t="s">
        <v>5633</v>
      </c>
      <c r="C8356" s="6" t="s">
        <v>4854</v>
      </c>
      <c r="D8356" s="6" t="s">
        <v>4851</v>
      </c>
      <c r="G8356" s="487">
        <v>3.63</v>
      </c>
    </row>
    <row r="8357" spans="1:7" x14ac:dyDescent="0.25">
      <c r="A8357" s="6">
        <v>11919</v>
      </c>
      <c r="B8357" s="6" t="s">
        <v>5634</v>
      </c>
      <c r="C8357" s="6" t="s">
        <v>4854</v>
      </c>
      <c r="D8357" s="6" t="s">
        <v>4851</v>
      </c>
      <c r="G8357" s="487">
        <v>6.65</v>
      </c>
    </row>
    <row r="8358" spans="1:7" x14ac:dyDescent="0.25">
      <c r="A8358" s="6">
        <v>11920</v>
      </c>
      <c r="B8358" s="6" t="s">
        <v>5635</v>
      </c>
      <c r="C8358" s="6" t="s">
        <v>4854</v>
      </c>
      <c r="D8358" s="6" t="s">
        <v>4851</v>
      </c>
      <c r="G8358" s="487">
        <v>12.63</v>
      </c>
    </row>
    <row r="8359" spans="1:7" x14ac:dyDescent="0.25">
      <c r="A8359" s="6">
        <v>11924</v>
      </c>
      <c r="B8359" s="6" t="s">
        <v>5636</v>
      </c>
      <c r="C8359" s="6" t="s">
        <v>4854</v>
      </c>
      <c r="D8359" s="6" t="s">
        <v>4851</v>
      </c>
      <c r="G8359" s="487">
        <v>106.05</v>
      </c>
    </row>
    <row r="8360" spans="1:7" x14ac:dyDescent="0.25">
      <c r="A8360" s="6">
        <v>11921</v>
      </c>
      <c r="B8360" s="6" t="s">
        <v>5637</v>
      </c>
      <c r="C8360" s="6" t="s">
        <v>4854</v>
      </c>
      <c r="D8360" s="6" t="s">
        <v>4851</v>
      </c>
      <c r="G8360" s="487">
        <v>18.48</v>
      </c>
    </row>
    <row r="8361" spans="1:7" x14ac:dyDescent="0.25">
      <c r="A8361" s="6">
        <v>11922</v>
      </c>
      <c r="B8361" s="6" t="s">
        <v>5638</v>
      </c>
      <c r="C8361" s="6" t="s">
        <v>4854</v>
      </c>
      <c r="D8361" s="6" t="s">
        <v>4851</v>
      </c>
      <c r="G8361" s="487">
        <v>29.89</v>
      </c>
    </row>
    <row r="8362" spans="1:7" x14ac:dyDescent="0.25">
      <c r="A8362" s="6">
        <v>11923</v>
      </c>
      <c r="B8362" s="6" t="s">
        <v>5639</v>
      </c>
      <c r="C8362" s="6" t="s">
        <v>4854</v>
      </c>
      <c r="D8362" s="6" t="s">
        <v>4851</v>
      </c>
      <c r="G8362" s="487">
        <v>43.76</v>
      </c>
    </row>
    <row r="8363" spans="1:7" x14ac:dyDescent="0.25">
      <c r="A8363" s="6">
        <v>11916</v>
      </c>
      <c r="B8363" s="6" t="s">
        <v>5640</v>
      </c>
      <c r="C8363" s="6" t="s">
        <v>4854</v>
      </c>
      <c r="D8363" s="6" t="s">
        <v>4851</v>
      </c>
      <c r="G8363" s="487">
        <v>9.1</v>
      </c>
    </row>
    <row r="8364" spans="1:7" x14ac:dyDescent="0.25">
      <c r="A8364" s="6">
        <v>11914</v>
      </c>
      <c r="B8364" s="6" t="s">
        <v>5641</v>
      </c>
      <c r="C8364" s="6" t="s">
        <v>4854</v>
      </c>
      <c r="D8364" s="6" t="s">
        <v>4851</v>
      </c>
      <c r="G8364" s="487">
        <v>65.55</v>
      </c>
    </row>
    <row r="8365" spans="1:7" x14ac:dyDescent="0.25">
      <c r="A8365" s="6">
        <v>11917</v>
      </c>
      <c r="B8365" s="6" t="s">
        <v>5642</v>
      </c>
      <c r="C8365" s="6" t="s">
        <v>4854</v>
      </c>
      <c r="D8365" s="6" t="s">
        <v>4851</v>
      </c>
      <c r="G8365" s="487">
        <v>16.02</v>
      </c>
    </row>
    <row r="8366" spans="1:7" x14ac:dyDescent="0.25">
      <c r="A8366" s="6">
        <v>11918</v>
      </c>
      <c r="B8366" s="6" t="s">
        <v>5643</v>
      </c>
      <c r="C8366" s="6" t="s">
        <v>4854</v>
      </c>
      <c r="D8366" s="6" t="s">
        <v>4851</v>
      </c>
      <c r="G8366" s="487">
        <v>19.010000000000002</v>
      </c>
    </row>
    <row r="8367" spans="1:7" x14ac:dyDescent="0.25">
      <c r="A8367" s="6">
        <v>37734</v>
      </c>
      <c r="B8367" s="6" t="s">
        <v>5644</v>
      </c>
      <c r="C8367" s="6" t="s">
        <v>4849</v>
      </c>
      <c r="D8367" s="6" t="s">
        <v>4851</v>
      </c>
      <c r="G8367" s="488">
        <v>93526.57</v>
      </c>
    </row>
    <row r="8368" spans="1:7" x14ac:dyDescent="0.25">
      <c r="A8368" s="6">
        <v>42251</v>
      </c>
      <c r="B8368" s="6" t="s">
        <v>5645</v>
      </c>
      <c r="C8368" s="6" t="s">
        <v>4849</v>
      </c>
      <c r="D8368" s="6" t="s">
        <v>4851</v>
      </c>
      <c r="G8368" s="488">
        <v>106205.12</v>
      </c>
    </row>
    <row r="8369" spans="1:7" x14ac:dyDescent="0.25">
      <c r="A8369" s="6">
        <v>37733</v>
      </c>
      <c r="B8369" s="6" t="s">
        <v>5646</v>
      </c>
      <c r="C8369" s="6" t="s">
        <v>4849</v>
      </c>
      <c r="D8369" s="6" t="s">
        <v>4851</v>
      </c>
      <c r="G8369" s="488">
        <v>70125.87</v>
      </c>
    </row>
    <row r="8370" spans="1:7" x14ac:dyDescent="0.25">
      <c r="A8370" s="6">
        <v>37735</v>
      </c>
      <c r="B8370" s="6" t="s">
        <v>5647</v>
      </c>
      <c r="C8370" s="6" t="s">
        <v>4849</v>
      </c>
      <c r="D8370" s="6" t="s">
        <v>4851</v>
      </c>
      <c r="G8370" s="488">
        <v>84501.67</v>
      </c>
    </row>
    <row r="8371" spans="1:7" x14ac:dyDescent="0.25">
      <c r="A8371" s="6">
        <v>5090</v>
      </c>
      <c r="B8371" s="6" t="s">
        <v>5648</v>
      </c>
      <c r="C8371" s="6" t="s">
        <v>4849</v>
      </c>
      <c r="D8371" s="6" t="s">
        <v>4850</v>
      </c>
      <c r="G8371" s="487">
        <v>22.76</v>
      </c>
    </row>
    <row r="8372" spans="1:7" x14ac:dyDescent="0.25">
      <c r="A8372" s="6">
        <v>5085</v>
      </c>
      <c r="B8372" s="6" t="s">
        <v>5649</v>
      </c>
      <c r="C8372" s="6" t="s">
        <v>4849</v>
      </c>
      <c r="D8372" s="6" t="s">
        <v>4851</v>
      </c>
      <c r="G8372" s="487">
        <v>33.880000000000003</v>
      </c>
    </row>
    <row r="8373" spans="1:7" x14ac:dyDescent="0.25">
      <c r="A8373" s="6">
        <v>43603</v>
      </c>
      <c r="B8373" s="6" t="s">
        <v>5650</v>
      </c>
      <c r="C8373" s="6" t="s">
        <v>4849</v>
      </c>
      <c r="D8373" s="6" t="s">
        <v>4851</v>
      </c>
      <c r="G8373" s="487">
        <v>48.4</v>
      </c>
    </row>
    <row r="8374" spans="1:7" x14ac:dyDescent="0.25">
      <c r="A8374" s="6">
        <v>38374</v>
      </c>
      <c r="B8374" s="6" t="s">
        <v>5651</v>
      </c>
      <c r="C8374" s="6" t="s">
        <v>4849</v>
      </c>
      <c r="D8374" s="6" t="s">
        <v>4851</v>
      </c>
      <c r="G8374" s="488">
        <v>1239.5899999999999</v>
      </c>
    </row>
    <row r="8375" spans="1:7" x14ac:dyDescent="0.25">
      <c r="A8375" s="6">
        <v>20212</v>
      </c>
      <c r="B8375" s="6" t="s">
        <v>13109</v>
      </c>
      <c r="C8375" s="6" t="s">
        <v>4854</v>
      </c>
      <c r="D8375" s="6" t="s">
        <v>4851</v>
      </c>
      <c r="G8375" s="487">
        <v>13.58</v>
      </c>
    </row>
    <row r="8376" spans="1:7" x14ac:dyDescent="0.25">
      <c r="A8376" s="6">
        <v>20209</v>
      </c>
      <c r="B8376" s="6" t="s">
        <v>13110</v>
      </c>
      <c r="C8376" s="6" t="s">
        <v>4854</v>
      </c>
      <c r="D8376" s="6" t="s">
        <v>4851</v>
      </c>
      <c r="G8376" s="487">
        <v>16.22</v>
      </c>
    </row>
    <row r="8377" spans="1:7" x14ac:dyDescent="0.25">
      <c r="A8377" s="6">
        <v>4430</v>
      </c>
      <c r="B8377" s="6" t="s">
        <v>13111</v>
      </c>
      <c r="C8377" s="6" t="s">
        <v>4854</v>
      </c>
      <c r="D8377" s="6" t="s">
        <v>4850</v>
      </c>
      <c r="G8377" s="487">
        <v>7.95</v>
      </c>
    </row>
    <row r="8378" spans="1:7" x14ac:dyDescent="0.25">
      <c r="A8378" s="6">
        <v>4433</v>
      </c>
      <c r="B8378" s="6" t="s">
        <v>13112</v>
      </c>
      <c r="C8378" s="6" t="s">
        <v>4854</v>
      </c>
      <c r="D8378" s="6" t="s">
        <v>4851</v>
      </c>
      <c r="G8378" s="487">
        <v>15.54</v>
      </c>
    </row>
    <row r="8379" spans="1:7" x14ac:dyDescent="0.25">
      <c r="A8379" s="6">
        <v>4400</v>
      </c>
      <c r="B8379" s="6" t="s">
        <v>13113</v>
      </c>
      <c r="C8379" s="6" t="s">
        <v>4854</v>
      </c>
      <c r="D8379" s="6" t="s">
        <v>4851</v>
      </c>
      <c r="G8379" s="487">
        <v>12.65</v>
      </c>
    </row>
    <row r="8380" spans="1:7" x14ac:dyDescent="0.25">
      <c r="A8380" s="6">
        <v>2729</v>
      </c>
      <c r="B8380" s="6" t="s">
        <v>5652</v>
      </c>
      <c r="C8380" s="6" t="s">
        <v>4849</v>
      </c>
      <c r="D8380" s="6" t="s">
        <v>4851</v>
      </c>
      <c r="G8380" s="487">
        <v>43.17</v>
      </c>
    </row>
    <row r="8381" spans="1:7" x14ac:dyDescent="0.25">
      <c r="A8381" s="6">
        <v>4513</v>
      </c>
      <c r="B8381" s="6" t="s">
        <v>5653</v>
      </c>
      <c r="C8381" s="6" t="s">
        <v>4854</v>
      </c>
      <c r="D8381" s="6" t="s">
        <v>4851</v>
      </c>
      <c r="G8381" s="487">
        <v>4.96</v>
      </c>
    </row>
    <row r="8382" spans="1:7" x14ac:dyDescent="0.25">
      <c r="A8382" s="6">
        <v>37106</v>
      </c>
      <c r="B8382" s="6" t="s">
        <v>11819</v>
      </c>
      <c r="C8382" s="6" t="s">
        <v>4849</v>
      </c>
      <c r="D8382" s="6" t="s">
        <v>4851</v>
      </c>
      <c r="G8382" s="488">
        <v>5199.33</v>
      </c>
    </row>
    <row r="8383" spans="1:7" x14ac:dyDescent="0.25">
      <c r="A8383" s="6">
        <v>11869</v>
      </c>
      <c r="B8383" s="6" t="s">
        <v>11820</v>
      </c>
      <c r="C8383" s="6" t="s">
        <v>4849</v>
      </c>
      <c r="D8383" s="6" t="s">
        <v>4851</v>
      </c>
      <c r="G8383" s="488">
        <v>1039.8599999999999</v>
      </c>
    </row>
    <row r="8384" spans="1:7" x14ac:dyDescent="0.25">
      <c r="A8384" s="6">
        <v>43981</v>
      </c>
      <c r="B8384" s="6" t="s">
        <v>11821</v>
      </c>
      <c r="C8384" s="6" t="s">
        <v>4849</v>
      </c>
      <c r="D8384" s="6" t="s">
        <v>4851</v>
      </c>
      <c r="G8384" s="488">
        <v>7835.35</v>
      </c>
    </row>
    <row r="8385" spans="1:7" x14ac:dyDescent="0.25">
      <c r="A8385" s="6">
        <v>37104</v>
      </c>
      <c r="B8385" s="6" t="s">
        <v>11822</v>
      </c>
      <c r="C8385" s="6" t="s">
        <v>4849</v>
      </c>
      <c r="D8385" s="6" t="s">
        <v>4851</v>
      </c>
      <c r="G8385" s="488">
        <v>1305.05</v>
      </c>
    </row>
    <row r="8386" spans="1:7" x14ac:dyDescent="0.25">
      <c r="A8386" s="6">
        <v>43982</v>
      </c>
      <c r="B8386" s="6" t="s">
        <v>11823</v>
      </c>
      <c r="C8386" s="6" t="s">
        <v>4849</v>
      </c>
      <c r="D8386" s="6" t="s">
        <v>4851</v>
      </c>
      <c r="G8386" s="488">
        <v>12377.88</v>
      </c>
    </row>
    <row r="8387" spans="1:7" x14ac:dyDescent="0.25">
      <c r="A8387" s="6">
        <v>43978</v>
      </c>
      <c r="B8387" s="6" t="s">
        <v>11824</v>
      </c>
      <c r="C8387" s="6" t="s">
        <v>4849</v>
      </c>
      <c r="D8387" s="6" t="s">
        <v>4851</v>
      </c>
      <c r="G8387" s="488">
        <v>1934.06</v>
      </c>
    </row>
    <row r="8388" spans="1:7" x14ac:dyDescent="0.25">
      <c r="A8388" s="6">
        <v>11871</v>
      </c>
      <c r="B8388" s="6" t="s">
        <v>11825</v>
      </c>
      <c r="C8388" s="6" t="s">
        <v>4849</v>
      </c>
      <c r="D8388" s="6" t="s">
        <v>4851</v>
      </c>
      <c r="G8388" s="487">
        <v>484.73</v>
      </c>
    </row>
    <row r="8389" spans="1:7" x14ac:dyDescent="0.25">
      <c r="A8389" s="6">
        <v>37105</v>
      </c>
      <c r="B8389" s="6" t="s">
        <v>11826</v>
      </c>
      <c r="C8389" s="6" t="s">
        <v>4849</v>
      </c>
      <c r="D8389" s="6" t="s">
        <v>4851</v>
      </c>
      <c r="G8389" s="488">
        <v>2982.54</v>
      </c>
    </row>
    <row r="8390" spans="1:7" x14ac:dyDescent="0.25">
      <c r="A8390" s="6">
        <v>43980</v>
      </c>
      <c r="B8390" s="6" t="s">
        <v>11827</v>
      </c>
      <c r="C8390" s="6" t="s">
        <v>4849</v>
      </c>
      <c r="D8390" s="6" t="s">
        <v>4851</v>
      </c>
      <c r="G8390" s="488">
        <v>3714.44</v>
      </c>
    </row>
    <row r="8391" spans="1:7" x14ac:dyDescent="0.25">
      <c r="A8391" s="6">
        <v>43979</v>
      </c>
      <c r="B8391" s="6" t="s">
        <v>11828</v>
      </c>
      <c r="C8391" s="6" t="s">
        <v>4849</v>
      </c>
      <c r="D8391" s="6" t="s">
        <v>4851</v>
      </c>
      <c r="G8391" s="487">
        <v>697.9</v>
      </c>
    </row>
    <row r="8392" spans="1:7" x14ac:dyDescent="0.25">
      <c r="A8392" s="6">
        <v>11868</v>
      </c>
      <c r="B8392" s="6" t="s">
        <v>11829</v>
      </c>
      <c r="C8392" s="6" t="s">
        <v>4849</v>
      </c>
      <c r="D8392" s="6" t="s">
        <v>4851</v>
      </c>
      <c r="G8392" s="487">
        <v>674.94</v>
      </c>
    </row>
    <row r="8393" spans="1:7" x14ac:dyDescent="0.25">
      <c r="A8393" s="6">
        <v>34636</v>
      </c>
      <c r="B8393" s="6" t="s">
        <v>11830</v>
      </c>
      <c r="C8393" s="6" t="s">
        <v>4849</v>
      </c>
      <c r="D8393" s="6" t="s">
        <v>4850</v>
      </c>
      <c r="G8393" s="487">
        <v>479.3</v>
      </c>
    </row>
    <row r="8394" spans="1:7" x14ac:dyDescent="0.25">
      <c r="A8394" s="6">
        <v>34639</v>
      </c>
      <c r="B8394" s="6" t="s">
        <v>11831</v>
      </c>
      <c r="C8394" s="6" t="s">
        <v>4849</v>
      </c>
      <c r="D8394" s="6" t="s">
        <v>4851</v>
      </c>
      <c r="G8394" s="488">
        <v>1106.31</v>
      </c>
    </row>
    <row r="8395" spans="1:7" x14ac:dyDescent="0.25">
      <c r="A8395" s="6">
        <v>34640</v>
      </c>
      <c r="B8395" s="6" t="s">
        <v>11832</v>
      </c>
      <c r="C8395" s="6" t="s">
        <v>4849</v>
      </c>
      <c r="D8395" s="6" t="s">
        <v>4851</v>
      </c>
      <c r="G8395" s="488">
        <v>1254.93</v>
      </c>
    </row>
    <row r="8396" spans="1:7" x14ac:dyDescent="0.25">
      <c r="A8396" s="6">
        <v>43977</v>
      </c>
      <c r="B8396" s="6" t="s">
        <v>11833</v>
      </c>
      <c r="C8396" s="6" t="s">
        <v>4849</v>
      </c>
      <c r="D8396" s="6" t="s">
        <v>4851</v>
      </c>
      <c r="G8396" s="488">
        <v>2163.4299999999998</v>
      </c>
    </row>
    <row r="8397" spans="1:7" x14ac:dyDescent="0.25">
      <c r="A8397" s="6">
        <v>34637</v>
      </c>
      <c r="B8397" s="6" t="s">
        <v>11834</v>
      </c>
      <c r="C8397" s="6" t="s">
        <v>4849</v>
      </c>
      <c r="D8397" s="6" t="s">
        <v>4851</v>
      </c>
      <c r="G8397" s="487">
        <v>289.85000000000002</v>
      </c>
    </row>
    <row r="8398" spans="1:7" x14ac:dyDescent="0.25">
      <c r="A8398" s="6">
        <v>34638</v>
      </c>
      <c r="B8398" s="6" t="s">
        <v>11835</v>
      </c>
      <c r="C8398" s="6" t="s">
        <v>4849</v>
      </c>
      <c r="D8398" s="6" t="s">
        <v>4851</v>
      </c>
      <c r="G8398" s="487">
        <v>448.35</v>
      </c>
    </row>
    <row r="8399" spans="1:7" x14ac:dyDescent="0.25">
      <c r="A8399" s="6">
        <v>34641</v>
      </c>
      <c r="B8399" s="6" t="s">
        <v>11836</v>
      </c>
      <c r="C8399" s="6" t="s">
        <v>4849</v>
      </c>
      <c r="D8399" s="6" t="s">
        <v>4851</v>
      </c>
      <c r="G8399" s="487">
        <v>105.39</v>
      </c>
    </row>
    <row r="8400" spans="1:7" x14ac:dyDescent="0.25">
      <c r="A8400" s="6">
        <v>43434</v>
      </c>
      <c r="B8400" s="6" t="s">
        <v>5654</v>
      </c>
      <c r="C8400" s="6" t="s">
        <v>4849</v>
      </c>
      <c r="D8400" s="6" t="s">
        <v>4851</v>
      </c>
      <c r="G8400" s="487">
        <v>113.94</v>
      </c>
    </row>
    <row r="8401" spans="1:7" x14ac:dyDescent="0.25">
      <c r="A8401" s="6">
        <v>43435</v>
      </c>
      <c r="B8401" s="6" t="s">
        <v>5655</v>
      </c>
      <c r="C8401" s="6" t="s">
        <v>4849</v>
      </c>
      <c r="D8401" s="6" t="s">
        <v>4851</v>
      </c>
      <c r="G8401" s="487">
        <v>208.9</v>
      </c>
    </row>
    <row r="8402" spans="1:7" x14ac:dyDescent="0.25">
      <c r="A8402" s="6">
        <v>43436</v>
      </c>
      <c r="B8402" s="6" t="s">
        <v>5656</v>
      </c>
      <c r="C8402" s="6" t="s">
        <v>4849</v>
      </c>
      <c r="D8402" s="6" t="s">
        <v>4851</v>
      </c>
      <c r="G8402" s="487">
        <v>365.58</v>
      </c>
    </row>
    <row r="8403" spans="1:7" x14ac:dyDescent="0.25">
      <c r="A8403" s="6">
        <v>43437</v>
      </c>
      <c r="B8403" s="6" t="s">
        <v>5657</v>
      </c>
      <c r="C8403" s="6" t="s">
        <v>4849</v>
      </c>
      <c r="D8403" s="6" t="s">
        <v>4851</v>
      </c>
      <c r="G8403" s="487">
        <v>662.8</v>
      </c>
    </row>
    <row r="8404" spans="1:7" x14ac:dyDescent="0.25">
      <c r="A8404" s="6">
        <v>43438</v>
      </c>
      <c r="B8404" s="6" t="s">
        <v>5658</v>
      </c>
      <c r="C8404" s="6" t="s">
        <v>4849</v>
      </c>
      <c r="D8404" s="6" t="s">
        <v>4851</v>
      </c>
      <c r="G8404" s="488">
        <v>1186.97</v>
      </c>
    </row>
    <row r="8405" spans="1:7" x14ac:dyDescent="0.25">
      <c r="A8405" s="6">
        <v>41627</v>
      </c>
      <c r="B8405" s="6" t="s">
        <v>5659</v>
      </c>
      <c r="C8405" s="6" t="s">
        <v>4849</v>
      </c>
      <c r="D8405" s="6" t="s">
        <v>4851</v>
      </c>
      <c r="G8405" s="487">
        <v>175.67</v>
      </c>
    </row>
    <row r="8406" spans="1:7" x14ac:dyDescent="0.25">
      <c r="A8406" s="6">
        <v>41628</v>
      </c>
      <c r="B8406" s="6" t="s">
        <v>5660</v>
      </c>
      <c r="C8406" s="6" t="s">
        <v>4849</v>
      </c>
      <c r="D8406" s="6" t="s">
        <v>4851</v>
      </c>
      <c r="G8406" s="487">
        <v>322.85000000000002</v>
      </c>
    </row>
    <row r="8407" spans="1:7" x14ac:dyDescent="0.25">
      <c r="A8407" s="6">
        <v>41629</v>
      </c>
      <c r="B8407" s="6" t="s">
        <v>5661</v>
      </c>
      <c r="C8407" s="6" t="s">
        <v>4849</v>
      </c>
      <c r="D8407" s="6" t="s">
        <v>4851</v>
      </c>
      <c r="G8407" s="487">
        <v>410.21</v>
      </c>
    </row>
    <row r="8408" spans="1:7" x14ac:dyDescent="0.25">
      <c r="A8408" s="6">
        <v>43429</v>
      </c>
      <c r="B8408" s="6" t="s">
        <v>5662</v>
      </c>
      <c r="C8408" s="6" t="s">
        <v>4849</v>
      </c>
      <c r="D8408" s="6" t="s">
        <v>4851</v>
      </c>
      <c r="G8408" s="487">
        <v>90.89</v>
      </c>
    </row>
    <row r="8409" spans="1:7" x14ac:dyDescent="0.25">
      <c r="A8409" s="6">
        <v>43430</v>
      </c>
      <c r="B8409" s="6" t="s">
        <v>5663</v>
      </c>
      <c r="C8409" s="6" t="s">
        <v>4849</v>
      </c>
      <c r="D8409" s="6" t="s">
        <v>4851</v>
      </c>
      <c r="G8409" s="487">
        <v>150.97999999999999</v>
      </c>
    </row>
    <row r="8410" spans="1:7" x14ac:dyDescent="0.25">
      <c r="A8410" s="6">
        <v>43431</v>
      </c>
      <c r="B8410" s="6" t="s">
        <v>5664</v>
      </c>
      <c r="C8410" s="6" t="s">
        <v>4849</v>
      </c>
      <c r="D8410" s="6" t="s">
        <v>4851</v>
      </c>
      <c r="G8410" s="487">
        <v>292.47000000000003</v>
      </c>
    </row>
    <row r="8411" spans="1:7" x14ac:dyDescent="0.25">
      <c r="A8411" s="6">
        <v>43432</v>
      </c>
      <c r="B8411" s="6" t="s">
        <v>5665</v>
      </c>
      <c r="C8411" s="6" t="s">
        <v>4849</v>
      </c>
      <c r="D8411" s="6" t="s">
        <v>4851</v>
      </c>
      <c r="G8411" s="487">
        <v>607.73</v>
      </c>
    </row>
    <row r="8412" spans="1:7" x14ac:dyDescent="0.25">
      <c r="A8412" s="6">
        <v>43433</v>
      </c>
      <c r="B8412" s="6" t="s">
        <v>5666</v>
      </c>
      <c r="C8412" s="6" t="s">
        <v>4849</v>
      </c>
      <c r="D8412" s="6" t="s">
        <v>4851</v>
      </c>
      <c r="G8412" s="487">
        <v>958.12</v>
      </c>
    </row>
    <row r="8413" spans="1:7" x14ac:dyDescent="0.25">
      <c r="A8413" s="6">
        <v>43094</v>
      </c>
      <c r="B8413" s="6" t="s">
        <v>5667</v>
      </c>
      <c r="C8413" s="6" t="s">
        <v>4849</v>
      </c>
      <c r="D8413" s="6" t="s">
        <v>4851</v>
      </c>
      <c r="G8413" s="487">
        <v>277.89999999999998</v>
      </c>
    </row>
    <row r="8414" spans="1:7" x14ac:dyDescent="0.25">
      <c r="A8414" s="6">
        <v>43093</v>
      </c>
      <c r="B8414" s="6" t="s">
        <v>5668</v>
      </c>
      <c r="C8414" s="6" t="s">
        <v>4849</v>
      </c>
      <c r="D8414" s="6" t="s">
        <v>4851</v>
      </c>
      <c r="G8414" s="487">
        <v>295.32</v>
      </c>
    </row>
    <row r="8415" spans="1:7" x14ac:dyDescent="0.25">
      <c r="A8415" s="6">
        <v>11694</v>
      </c>
      <c r="B8415" s="6" t="s">
        <v>13114</v>
      </c>
      <c r="C8415" s="6" t="s">
        <v>4849</v>
      </c>
      <c r="D8415" s="6" t="s">
        <v>4851</v>
      </c>
      <c r="G8415" s="488">
        <v>1103.05</v>
      </c>
    </row>
    <row r="8416" spans="1:7" x14ac:dyDescent="0.25">
      <c r="A8416" s="6">
        <v>1030</v>
      </c>
      <c r="B8416" s="6" t="s">
        <v>13115</v>
      </c>
      <c r="C8416" s="6" t="s">
        <v>4849</v>
      </c>
      <c r="D8416" s="6" t="s">
        <v>4850</v>
      </c>
      <c r="G8416" s="487">
        <v>49.9</v>
      </c>
    </row>
    <row r="8417" spans="1:7" x14ac:dyDescent="0.25">
      <c r="A8417" s="6">
        <v>11881</v>
      </c>
      <c r="B8417" s="6" t="s">
        <v>5669</v>
      </c>
      <c r="C8417" s="6" t="s">
        <v>4849</v>
      </c>
      <c r="D8417" s="6" t="s">
        <v>4851</v>
      </c>
      <c r="G8417" s="487">
        <v>161.41999999999999</v>
      </c>
    </row>
    <row r="8418" spans="1:7" x14ac:dyDescent="0.25">
      <c r="A8418" s="6">
        <v>35277</v>
      </c>
      <c r="B8418" s="6" t="s">
        <v>5670</v>
      </c>
      <c r="C8418" s="6" t="s">
        <v>4849</v>
      </c>
      <c r="D8418" s="6" t="s">
        <v>4851</v>
      </c>
      <c r="G8418" s="487">
        <v>373.91</v>
      </c>
    </row>
    <row r="8419" spans="1:7" x14ac:dyDescent="0.25">
      <c r="A8419" s="6">
        <v>10521</v>
      </c>
      <c r="B8419" s="6" t="s">
        <v>5671</v>
      </c>
      <c r="C8419" s="6" t="s">
        <v>4849</v>
      </c>
      <c r="D8419" s="6" t="s">
        <v>4851</v>
      </c>
      <c r="G8419" s="487">
        <v>298.75</v>
      </c>
    </row>
    <row r="8420" spans="1:7" x14ac:dyDescent="0.25">
      <c r="A8420" s="6">
        <v>10885</v>
      </c>
      <c r="B8420" s="6" t="s">
        <v>5672</v>
      </c>
      <c r="C8420" s="6" t="s">
        <v>4849</v>
      </c>
      <c r="D8420" s="6" t="s">
        <v>4851</v>
      </c>
      <c r="G8420" s="487">
        <v>377.88</v>
      </c>
    </row>
    <row r="8421" spans="1:7" x14ac:dyDescent="0.25">
      <c r="A8421" s="6">
        <v>20962</v>
      </c>
      <c r="B8421" s="6" t="s">
        <v>5673</v>
      </c>
      <c r="C8421" s="6" t="s">
        <v>4849</v>
      </c>
      <c r="D8421" s="6" t="s">
        <v>4850</v>
      </c>
      <c r="G8421" s="487">
        <v>312.98</v>
      </c>
    </row>
    <row r="8422" spans="1:7" x14ac:dyDescent="0.25">
      <c r="A8422" s="6">
        <v>20963</v>
      </c>
      <c r="B8422" s="6" t="s">
        <v>5674</v>
      </c>
      <c r="C8422" s="6" t="s">
        <v>4849</v>
      </c>
      <c r="D8422" s="6" t="s">
        <v>4851</v>
      </c>
      <c r="G8422" s="487">
        <v>382.33</v>
      </c>
    </row>
    <row r="8423" spans="1:7" x14ac:dyDescent="0.25">
      <c r="A8423" s="6">
        <v>34643</v>
      </c>
      <c r="B8423" s="6" t="s">
        <v>5675</v>
      </c>
      <c r="C8423" s="6" t="s">
        <v>4849</v>
      </c>
      <c r="D8423" s="6" t="s">
        <v>4851</v>
      </c>
      <c r="G8423" s="487">
        <v>43.06</v>
      </c>
    </row>
    <row r="8424" spans="1:7" x14ac:dyDescent="0.25">
      <c r="A8424" s="6">
        <v>41480</v>
      </c>
      <c r="B8424" s="6" t="s">
        <v>5676</v>
      </c>
      <c r="C8424" s="6" t="s">
        <v>4849</v>
      </c>
      <c r="D8424" s="6" t="s">
        <v>4851</v>
      </c>
      <c r="G8424" s="487">
        <v>49.93</v>
      </c>
    </row>
    <row r="8425" spans="1:7" x14ac:dyDescent="0.25">
      <c r="A8425" s="6">
        <v>41474</v>
      </c>
      <c r="B8425" s="6" t="s">
        <v>5677</v>
      </c>
      <c r="C8425" s="6" t="s">
        <v>4849</v>
      </c>
      <c r="D8425" s="6" t="s">
        <v>4851</v>
      </c>
      <c r="G8425" s="487">
        <v>79.760000000000005</v>
      </c>
    </row>
    <row r="8426" spans="1:7" x14ac:dyDescent="0.25">
      <c r="A8426" s="6">
        <v>41475</v>
      </c>
      <c r="B8426" s="6" t="s">
        <v>5678</v>
      </c>
      <c r="C8426" s="6" t="s">
        <v>4849</v>
      </c>
      <c r="D8426" s="6" t="s">
        <v>4851</v>
      </c>
      <c r="G8426" s="487">
        <v>68.05</v>
      </c>
    </row>
    <row r="8427" spans="1:7" x14ac:dyDescent="0.25">
      <c r="A8427" s="6">
        <v>41476</v>
      </c>
      <c r="B8427" s="6" t="s">
        <v>5679</v>
      </c>
      <c r="C8427" s="6" t="s">
        <v>4849</v>
      </c>
      <c r="D8427" s="6" t="s">
        <v>4851</v>
      </c>
      <c r="G8427" s="487">
        <v>149.01</v>
      </c>
    </row>
    <row r="8428" spans="1:7" x14ac:dyDescent="0.25">
      <c r="A8428" s="6">
        <v>2555</v>
      </c>
      <c r="B8428" s="6" t="s">
        <v>5680</v>
      </c>
      <c r="C8428" s="6" t="s">
        <v>4849</v>
      </c>
      <c r="D8428" s="6" t="s">
        <v>4851</v>
      </c>
      <c r="G8428" s="487">
        <v>1.64</v>
      </c>
    </row>
    <row r="8429" spans="1:7" x14ac:dyDescent="0.25">
      <c r="A8429" s="6">
        <v>2556</v>
      </c>
      <c r="B8429" s="6" t="s">
        <v>5681</v>
      </c>
      <c r="C8429" s="6" t="s">
        <v>4849</v>
      </c>
      <c r="D8429" s="6" t="s">
        <v>4851</v>
      </c>
      <c r="G8429" s="487">
        <v>1.7</v>
      </c>
    </row>
    <row r="8430" spans="1:7" x14ac:dyDescent="0.25">
      <c r="A8430" s="6">
        <v>2557</v>
      </c>
      <c r="B8430" s="6" t="s">
        <v>5682</v>
      </c>
      <c r="C8430" s="6" t="s">
        <v>4849</v>
      </c>
      <c r="D8430" s="6" t="s">
        <v>4851</v>
      </c>
      <c r="G8430" s="487">
        <v>3.6</v>
      </c>
    </row>
    <row r="8431" spans="1:7" x14ac:dyDescent="0.25">
      <c r="A8431" s="6">
        <v>10569</v>
      </c>
      <c r="B8431" s="6" t="s">
        <v>5683</v>
      </c>
      <c r="C8431" s="6" t="s">
        <v>4849</v>
      </c>
      <c r="D8431" s="6" t="s">
        <v>4851</v>
      </c>
      <c r="G8431" s="487">
        <v>3.6</v>
      </c>
    </row>
    <row r="8432" spans="1:7" x14ac:dyDescent="0.25">
      <c r="A8432" s="6">
        <v>39810</v>
      </c>
      <c r="B8432" s="6" t="s">
        <v>5684</v>
      </c>
      <c r="C8432" s="6" t="s">
        <v>4849</v>
      </c>
      <c r="D8432" s="6" t="s">
        <v>4851</v>
      </c>
      <c r="G8432" s="487">
        <v>37.5</v>
      </c>
    </row>
    <row r="8433" spans="1:7" x14ac:dyDescent="0.25">
      <c r="A8433" s="6">
        <v>39811</v>
      </c>
      <c r="B8433" s="6" t="s">
        <v>5685</v>
      </c>
      <c r="C8433" s="6" t="s">
        <v>4849</v>
      </c>
      <c r="D8433" s="6" t="s">
        <v>4851</v>
      </c>
      <c r="G8433" s="487">
        <v>45.87</v>
      </c>
    </row>
    <row r="8434" spans="1:7" x14ac:dyDescent="0.25">
      <c r="A8434" s="6">
        <v>39812</v>
      </c>
      <c r="B8434" s="6" t="s">
        <v>5686</v>
      </c>
      <c r="C8434" s="6" t="s">
        <v>4849</v>
      </c>
      <c r="D8434" s="6" t="s">
        <v>4851</v>
      </c>
      <c r="G8434" s="487">
        <v>75.430000000000007</v>
      </c>
    </row>
    <row r="8435" spans="1:7" x14ac:dyDescent="0.25">
      <c r="A8435" s="6">
        <v>43096</v>
      </c>
      <c r="B8435" s="6" t="s">
        <v>5687</v>
      </c>
      <c r="C8435" s="6" t="s">
        <v>4849</v>
      </c>
      <c r="D8435" s="6" t="s">
        <v>4851</v>
      </c>
      <c r="G8435" s="487">
        <v>250.02</v>
      </c>
    </row>
    <row r="8436" spans="1:7" x14ac:dyDescent="0.25">
      <c r="A8436" s="6">
        <v>43102</v>
      </c>
      <c r="B8436" s="6" t="s">
        <v>5688</v>
      </c>
      <c r="C8436" s="6" t="s">
        <v>4849</v>
      </c>
      <c r="D8436" s="6" t="s">
        <v>4851</v>
      </c>
      <c r="G8436" s="487">
        <v>152.02000000000001</v>
      </c>
    </row>
    <row r="8437" spans="1:7" x14ac:dyDescent="0.25">
      <c r="A8437" s="6">
        <v>43103</v>
      </c>
      <c r="B8437" s="6" t="s">
        <v>5689</v>
      </c>
      <c r="C8437" s="6" t="s">
        <v>4849</v>
      </c>
      <c r="D8437" s="6" t="s">
        <v>4851</v>
      </c>
      <c r="G8437" s="487">
        <v>223.86</v>
      </c>
    </row>
    <row r="8438" spans="1:7" x14ac:dyDescent="0.25">
      <c r="A8438" s="6">
        <v>43098</v>
      </c>
      <c r="B8438" s="6" t="s">
        <v>5690</v>
      </c>
      <c r="C8438" s="6" t="s">
        <v>4849</v>
      </c>
      <c r="D8438" s="6" t="s">
        <v>4851</v>
      </c>
      <c r="G8438" s="487">
        <v>84.69</v>
      </c>
    </row>
    <row r="8439" spans="1:7" x14ac:dyDescent="0.25">
      <c r="A8439" s="6">
        <v>43097</v>
      </c>
      <c r="B8439" s="6" t="s">
        <v>5691</v>
      </c>
      <c r="C8439" s="6" t="s">
        <v>4849</v>
      </c>
      <c r="D8439" s="6" t="s">
        <v>4851</v>
      </c>
      <c r="G8439" s="487">
        <v>50.17</v>
      </c>
    </row>
    <row r="8440" spans="1:7" x14ac:dyDescent="0.25">
      <c r="A8440" s="6">
        <v>43104</v>
      </c>
      <c r="B8440" s="6" t="s">
        <v>5692</v>
      </c>
      <c r="C8440" s="6" t="s">
        <v>4849</v>
      </c>
      <c r="D8440" s="6" t="s">
        <v>4851</v>
      </c>
      <c r="G8440" s="487">
        <v>593.51</v>
      </c>
    </row>
    <row r="8441" spans="1:7" x14ac:dyDescent="0.25">
      <c r="A8441" s="6">
        <v>39771</v>
      </c>
      <c r="B8441" s="6" t="s">
        <v>5693</v>
      </c>
      <c r="C8441" s="6" t="s">
        <v>4849</v>
      </c>
      <c r="D8441" s="6" t="s">
        <v>4851</v>
      </c>
      <c r="G8441" s="487">
        <v>34.57</v>
      </c>
    </row>
    <row r="8442" spans="1:7" x14ac:dyDescent="0.25">
      <c r="A8442" s="6">
        <v>39772</v>
      </c>
      <c r="B8442" s="6" t="s">
        <v>5694</v>
      </c>
      <c r="C8442" s="6" t="s">
        <v>4849</v>
      </c>
      <c r="D8442" s="6" t="s">
        <v>4851</v>
      </c>
      <c r="G8442" s="487">
        <v>67.959999999999994</v>
      </c>
    </row>
    <row r="8443" spans="1:7" x14ac:dyDescent="0.25">
      <c r="A8443" s="6">
        <v>39773</v>
      </c>
      <c r="B8443" s="6" t="s">
        <v>5695</v>
      </c>
      <c r="C8443" s="6" t="s">
        <v>4849</v>
      </c>
      <c r="D8443" s="6" t="s">
        <v>4851</v>
      </c>
      <c r="G8443" s="487">
        <v>109.23</v>
      </c>
    </row>
    <row r="8444" spans="1:7" x14ac:dyDescent="0.25">
      <c r="A8444" s="6">
        <v>39774</v>
      </c>
      <c r="B8444" s="6" t="s">
        <v>5696</v>
      </c>
      <c r="C8444" s="6" t="s">
        <v>4849</v>
      </c>
      <c r="D8444" s="6" t="s">
        <v>4851</v>
      </c>
      <c r="G8444" s="487">
        <v>163.38</v>
      </c>
    </row>
    <row r="8445" spans="1:7" x14ac:dyDescent="0.25">
      <c r="A8445" s="6">
        <v>39775</v>
      </c>
      <c r="B8445" s="6" t="s">
        <v>5697</v>
      </c>
      <c r="C8445" s="6" t="s">
        <v>4849</v>
      </c>
      <c r="D8445" s="6" t="s">
        <v>4851</v>
      </c>
      <c r="G8445" s="487">
        <v>218.05</v>
      </c>
    </row>
    <row r="8446" spans="1:7" x14ac:dyDescent="0.25">
      <c r="A8446" s="6">
        <v>39776</v>
      </c>
      <c r="B8446" s="6" t="s">
        <v>5698</v>
      </c>
      <c r="C8446" s="6" t="s">
        <v>4849</v>
      </c>
      <c r="D8446" s="6" t="s">
        <v>4851</v>
      </c>
      <c r="G8446" s="487">
        <v>263.52</v>
      </c>
    </row>
    <row r="8447" spans="1:7" x14ac:dyDescent="0.25">
      <c r="A8447" s="6">
        <v>39777</v>
      </c>
      <c r="B8447" s="6" t="s">
        <v>5699</v>
      </c>
      <c r="C8447" s="6" t="s">
        <v>4849</v>
      </c>
      <c r="D8447" s="6" t="s">
        <v>4851</v>
      </c>
      <c r="G8447" s="487">
        <v>334</v>
      </c>
    </row>
    <row r="8448" spans="1:7" x14ac:dyDescent="0.25">
      <c r="A8448" s="6">
        <v>20254</v>
      </c>
      <c r="B8448" s="6" t="s">
        <v>5700</v>
      </c>
      <c r="C8448" s="6" t="s">
        <v>4849</v>
      </c>
      <c r="D8448" s="6" t="s">
        <v>4851</v>
      </c>
      <c r="G8448" s="487">
        <v>24.24</v>
      </c>
    </row>
    <row r="8449" spans="1:7" x14ac:dyDescent="0.25">
      <c r="A8449" s="6">
        <v>20253</v>
      </c>
      <c r="B8449" s="6" t="s">
        <v>5701</v>
      </c>
      <c r="C8449" s="6" t="s">
        <v>4849</v>
      </c>
      <c r="D8449" s="6" t="s">
        <v>4851</v>
      </c>
      <c r="G8449" s="487">
        <v>79.61</v>
      </c>
    </row>
    <row r="8450" spans="1:7" x14ac:dyDescent="0.25">
      <c r="A8450" s="6">
        <v>11247</v>
      </c>
      <c r="B8450" s="6" t="s">
        <v>5702</v>
      </c>
      <c r="C8450" s="6" t="s">
        <v>4849</v>
      </c>
      <c r="D8450" s="6" t="s">
        <v>4851</v>
      </c>
      <c r="G8450" s="488">
        <v>1530.73</v>
      </c>
    </row>
    <row r="8451" spans="1:7" x14ac:dyDescent="0.25">
      <c r="A8451" s="6">
        <v>11250</v>
      </c>
      <c r="B8451" s="6" t="s">
        <v>5703</v>
      </c>
      <c r="C8451" s="6" t="s">
        <v>4849</v>
      </c>
      <c r="D8451" s="6" t="s">
        <v>4851</v>
      </c>
      <c r="G8451" s="487">
        <v>65.900000000000006</v>
      </c>
    </row>
    <row r="8452" spans="1:7" x14ac:dyDescent="0.25">
      <c r="A8452" s="6">
        <v>11249</v>
      </c>
      <c r="B8452" s="6" t="s">
        <v>5704</v>
      </c>
      <c r="C8452" s="6" t="s">
        <v>4849</v>
      </c>
      <c r="D8452" s="6" t="s">
        <v>4851</v>
      </c>
      <c r="G8452" s="488">
        <v>2990.05</v>
      </c>
    </row>
    <row r="8453" spans="1:7" x14ac:dyDescent="0.25">
      <c r="A8453" s="6">
        <v>11251</v>
      </c>
      <c r="B8453" s="6" t="s">
        <v>5705</v>
      </c>
      <c r="C8453" s="6" t="s">
        <v>4849</v>
      </c>
      <c r="D8453" s="6" t="s">
        <v>4851</v>
      </c>
      <c r="G8453" s="487">
        <v>145.97</v>
      </c>
    </row>
    <row r="8454" spans="1:7" x14ac:dyDescent="0.25">
      <c r="A8454" s="6">
        <v>11253</v>
      </c>
      <c r="B8454" s="6" t="s">
        <v>5706</v>
      </c>
      <c r="C8454" s="6" t="s">
        <v>4849</v>
      </c>
      <c r="D8454" s="6" t="s">
        <v>4851</v>
      </c>
      <c r="G8454" s="487">
        <v>241.89</v>
      </c>
    </row>
    <row r="8455" spans="1:7" x14ac:dyDescent="0.25">
      <c r="A8455" s="6">
        <v>11255</v>
      </c>
      <c r="B8455" s="6" t="s">
        <v>5707</v>
      </c>
      <c r="C8455" s="6" t="s">
        <v>4849</v>
      </c>
      <c r="D8455" s="6" t="s">
        <v>4851</v>
      </c>
      <c r="G8455" s="487">
        <v>361.62</v>
      </c>
    </row>
    <row r="8456" spans="1:7" x14ac:dyDescent="0.25">
      <c r="A8456" s="6">
        <v>14055</v>
      </c>
      <c r="B8456" s="6" t="s">
        <v>5708</v>
      </c>
      <c r="C8456" s="6" t="s">
        <v>4849</v>
      </c>
      <c r="D8456" s="6" t="s">
        <v>4851</v>
      </c>
      <c r="G8456" s="487">
        <v>727.46</v>
      </c>
    </row>
    <row r="8457" spans="1:7" x14ac:dyDescent="0.25">
      <c r="A8457" s="6">
        <v>11256</v>
      </c>
      <c r="B8457" s="6" t="s">
        <v>5709</v>
      </c>
      <c r="C8457" s="6" t="s">
        <v>4849</v>
      </c>
      <c r="D8457" s="6" t="s">
        <v>4851</v>
      </c>
      <c r="G8457" s="487">
        <v>452.97</v>
      </c>
    </row>
    <row r="8458" spans="1:7" x14ac:dyDescent="0.25">
      <c r="A8458" s="6">
        <v>1872</v>
      </c>
      <c r="B8458" s="6" t="s">
        <v>5710</v>
      </c>
      <c r="C8458" s="6" t="s">
        <v>4849</v>
      </c>
      <c r="D8458" s="6" t="s">
        <v>4851</v>
      </c>
      <c r="G8458" s="487">
        <v>2.62</v>
      </c>
    </row>
    <row r="8459" spans="1:7" x14ac:dyDescent="0.25">
      <c r="A8459" s="6">
        <v>1873</v>
      </c>
      <c r="B8459" s="6" t="s">
        <v>5711</v>
      </c>
      <c r="C8459" s="6" t="s">
        <v>4849</v>
      </c>
      <c r="D8459" s="6" t="s">
        <v>4851</v>
      </c>
      <c r="G8459" s="487">
        <v>5.21</v>
      </c>
    </row>
    <row r="8460" spans="1:7" x14ac:dyDescent="0.25">
      <c r="A8460" s="6">
        <v>39693</v>
      </c>
      <c r="B8460" s="6" t="s">
        <v>5712</v>
      </c>
      <c r="C8460" s="6" t="s">
        <v>4849</v>
      </c>
      <c r="D8460" s="6" t="s">
        <v>4851</v>
      </c>
      <c r="G8460" s="488">
        <v>2844.86</v>
      </c>
    </row>
    <row r="8461" spans="1:7" x14ac:dyDescent="0.25">
      <c r="A8461" s="6">
        <v>39692</v>
      </c>
      <c r="B8461" s="6" t="s">
        <v>5713</v>
      </c>
      <c r="C8461" s="6" t="s">
        <v>4849</v>
      </c>
      <c r="D8461" s="6" t="s">
        <v>4851</v>
      </c>
      <c r="G8461" s="487">
        <v>910.29</v>
      </c>
    </row>
    <row r="8462" spans="1:7" x14ac:dyDescent="0.25">
      <c r="A8462" s="6">
        <v>1062</v>
      </c>
      <c r="B8462" s="6" t="s">
        <v>5714</v>
      </c>
      <c r="C8462" s="6" t="s">
        <v>4849</v>
      </c>
      <c r="D8462" s="6" t="s">
        <v>4851</v>
      </c>
      <c r="G8462" s="487">
        <v>288.48</v>
      </c>
    </row>
    <row r="8463" spans="1:7" x14ac:dyDescent="0.25">
      <c r="A8463" s="6">
        <v>39686</v>
      </c>
      <c r="B8463" s="6" t="s">
        <v>5715</v>
      </c>
      <c r="C8463" s="6" t="s">
        <v>4849</v>
      </c>
      <c r="D8463" s="6" t="s">
        <v>4851</v>
      </c>
      <c r="G8463" s="487">
        <v>467.12</v>
      </c>
    </row>
    <row r="8464" spans="1:7" x14ac:dyDescent="0.25">
      <c r="A8464" s="6">
        <v>43095</v>
      </c>
      <c r="B8464" s="6" t="s">
        <v>5716</v>
      </c>
      <c r="C8464" s="6" t="s">
        <v>4849</v>
      </c>
      <c r="D8464" s="6" t="s">
        <v>4851</v>
      </c>
      <c r="G8464" s="487">
        <v>164.75</v>
      </c>
    </row>
    <row r="8465" spans="1:7" x14ac:dyDescent="0.25">
      <c r="A8465" s="6">
        <v>1871</v>
      </c>
      <c r="B8465" s="6" t="s">
        <v>5717</v>
      </c>
      <c r="C8465" s="6" t="s">
        <v>4849</v>
      </c>
      <c r="D8465" s="6" t="s">
        <v>4851</v>
      </c>
      <c r="G8465" s="487">
        <v>4.6900000000000004</v>
      </c>
    </row>
    <row r="8466" spans="1:7" x14ac:dyDescent="0.25">
      <c r="A8466" s="6">
        <v>12001</v>
      </c>
      <c r="B8466" s="6" t="s">
        <v>5718</v>
      </c>
      <c r="C8466" s="6" t="s">
        <v>4849</v>
      </c>
      <c r="D8466" s="6" t="s">
        <v>4851</v>
      </c>
      <c r="G8466" s="487">
        <v>6.78</v>
      </c>
    </row>
    <row r="8467" spans="1:7" x14ac:dyDescent="0.25">
      <c r="A8467" s="6">
        <v>11882</v>
      </c>
      <c r="B8467" s="6" t="s">
        <v>5719</v>
      </c>
      <c r="C8467" s="6" t="s">
        <v>4849</v>
      </c>
      <c r="D8467" s="6" t="s">
        <v>4851</v>
      </c>
      <c r="G8467" s="487">
        <v>115.84</v>
      </c>
    </row>
    <row r="8468" spans="1:7" x14ac:dyDescent="0.25">
      <c r="A8468" s="6">
        <v>1068</v>
      </c>
      <c r="B8468" s="6" t="s">
        <v>5720</v>
      </c>
      <c r="C8468" s="6" t="s">
        <v>4849</v>
      </c>
      <c r="D8468" s="6" t="s">
        <v>4851</v>
      </c>
      <c r="G8468" s="488">
        <v>1902.87</v>
      </c>
    </row>
    <row r="8469" spans="1:7" x14ac:dyDescent="0.25">
      <c r="A8469" s="6">
        <v>39690</v>
      </c>
      <c r="B8469" s="6" t="s">
        <v>5721</v>
      </c>
      <c r="C8469" s="6" t="s">
        <v>4849</v>
      </c>
      <c r="D8469" s="6" t="s">
        <v>4851</v>
      </c>
      <c r="G8469" s="488">
        <v>3192.38</v>
      </c>
    </row>
    <row r="8470" spans="1:7" x14ac:dyDescent="0.25">
      <c r="A8470" s="6">
        <v>39691</v>
      </c>
      <c r="B8470" s="6" t="s">
        <v>5722</v>
      </c>
      <c r="C8470" s="6" t="s">
        <v>4849</v>
      </c>
      <c r="D8470" s="6" t="s">
        <v>4851</v>
      </c>
      <c r="G8470" s="488">
        <v>4015.12</v>
      </c>
    </row>
    <row r="8471" spans="1:7" x14ac:dyDescent="0.25">
      <c r="A8471" s="6">
        <v>39808</v>
      </c>
      <c r="B8471" s="6" t="s">
        <v>5723</v>
      </c>
      <c r="C8471" s="6" t="s">
        <v>4849</v>
      </c>
      <c r="D8471" s="6" t="s">
        <v>4851</v>
      </c>
      <c r="G8471" s="487">
        <v>86.01</v>
      </c>
    </row>
    <row r="8472" spans="1:7" x14ac:dyDescent="0.25">
      <c r="A8472" s="6">
        <v>39809</v>
      </c>
      <c r="B8472" s="6" t="s">
        <v>5724</v>
      </c>
      <c r="C8472" s="6" t="s">
        <v>4849</v>
      </c>
      <c r="D8472" s="6" t="s">
        <v>4851</v>
      </c>
      <c r="G8472" s="487">
        <v>204.01</v>
      </c>
    </row>
    <row r="8473" spans="1:7" x14ac:dyDescent="0.25">
      <c r="A8473" s="6">
        <v>43439</v>
      </c>
      <c r="B8473" s="6" t="s">
        <v>5725</v>
      </c>
      <c r="C8473" s="6" t="s">
        <v>4849</v>
      </c>
      <c r="D8473" s="6" t="s">
        <v>4851</v>
      </c>
      <c r="G8473" s="487">
        <v>531.76</v>
      </c>
    </row>
    <row r="8474" spans="1:7" x14ac:dyDescent="0.25">
      <c r="A8474" s="6">
        <v>5103</v>
      </c>
      <c r="B8474" s="6" t="s">
        <v>5726</v>
      </c>
      <c r="C8474" s="6" t="s">
        <v>4849</v>
      </c>
      <c r="D8474" s="6" t="s">
        <v>4851</v>
      </c>
      <c r="G8474" s="487">
        <v>23.67</v>
      </c>
    </row>
    <row r="8475" spans="1:7" x14ac:dyDescent="0.25">
      <c r="A8475" s="6">
        <v>11880</v>
      </c>
      <c r="B8475" s="6" t="s">
        <v>5727</v>
      </c>
      <c r="C8475" s="6" t="s">
        <v>4849</v>
      </c>
      <c r="D8475" s="6" t="s">
        <v>4851</v>
      </c>
      <c r="G8475" s="487">
        <v>99.56</v>
      </c>
    </row>
    <row r="8476" spans="1:7" x14ac:dyDescent="0.25">
      <c r="A8476" s="6">
        <v>11714</v>
      </c>
      <c r="B8476" s="6" t="s">
        <v>5728</v>
      </c>
      <c r="C8476" s="6" t="s">
        <v>4849</v>
      </c>
      <c r="D8476" s="6" t="s">
        <v>4851</v>
      </c>
      <c r="G8476" s="487">
        <v>67.83</v>
      </c>
    </row>
    <row r="8477" spans="1:7" x14ac:dyDescent="0.25">
      <c r="A8477" s="6">
        <v>11712</v>
      </c>
      <c r="B8477" s="6" t="s">
        <v>5729</v>
      </c>
      <c r="C8477" s="6" t="s">
        <v>4849</v>
      </c>
      <c r="D8477" s="6" t="s">
        <v>4850</v>
      </c>
      <c r="G8477" s="487">
        <v>44.29</v>
      </c>
    </row>
    <row r="8478" spans="1:7" x14ac:dyDescent="0.25">
      <c r="A8478" s="6">
        <v>11717</v>
      </c>
      <c r="B8478" s="6" t="s">
        <v>5730</v>
      </c>
      <c r="C8478" s="6" t="s">
        <v>4849</v>
      </c>
      <c r="D8478" s="6" t="s">
        <v>4851</v>
      </c>
      <c r="G8478" s="487">
        <v>53.39</v>
      </c>
    </row>
    <row r="8479" spans="1:7" x14ac:dyDescent="0.25">
      <c r="A8479" s="6">
        <v>1106</v>
      </c>
      <c r="B8479" s="6" t="s">
        <v>5731</v>
      </c>
      <c r="C8479" s="6" t="s">
        <v>4855</v>
      </c>
      <c r="D8479" s="6" t="s">
        <v>4850</v>
      </c>
      <c r="G8479" s="487">
        <v>0.9</v>
      </c>
    </row>
    <row r="8480" spans="1:7" x14ac:dyDescent="0.25">
      <c r="A8480" s="6">
        <v>11161</v>
      </c>
      <c r="B8480" s="6" t="s">
        <v>5732</v>
      </c>
      <c r="C8480" s="6" t="s">
        <v>4855</v>
      </c>
      <c r="D8480" s="6" t="s">
        <v>4851</v>
      </c>
      <c r="G8480" s="487">
        <v>1.5</v>
      </c>
    </row>
    <row r="8481" spans="1:7" x14ac:dyDescent="0.25">
      <c r="A8481" s="6">
        <v>1107</v>
      </c>
      <c r="B8481" s="6" t="s">
        <v>5733</v>
      </c>
      <c r="C8481" s="6" t="s">
        <v>4855</v>
      </c>
      <c r="D8481" s="6" t="s">
        <v>4851</v>
      </c>
      <c r="G8481" s="487">
        <v>0.76</v>
      </c>
    </row>
    <row r="8482" spans="1:7" x14ac:dyDescent="0.25">
      <c r="A8482" s="6">
        <v>44479</v>
      </c>
      <c r="B8482" s="6" t="s">
        <v>5734</v>
      </c>
      <c r="C8482" s="6" t="s">
        <v>4855</v>
      </c>
      <c r="D8482" s="6" t="s">
        <v>4851</v>
      </c>
      <c r="G8482" s="487">
        <v>0.11</v>
      </c>
    </row>
    <row r="8483" spans="1:7" x14ac:dyDescent="0.25">
      <c r="A8483" s="6">
        <v>41068</v>
      </c>
      <c r="B8483" s="6" t="s">
        <v>5735</v>
      </c>
      <c r="C8483" s="6" t="s">
        <v>4859</v>
      </c>
      <c r="D8483" s="6" t="s">
        <v>4851</v>
      </c>
      <c r="G8483" s="488">
        <v>3106.3</v>
      </c>
    </row>
    <row r="8484" spans="1:7" x14ac:dyDescent="0.25">
      <c r="A8484" s="6">
        <v>4759</v>
      </c>
      <c r="B8484" s="6" t="s">
        <v>5736</v>
      </c>
      <c r="C8484" s="6" t="s">
        <v>4858</v>
      </c>
      <c r="D8484" s="6" t="s">
        <v>4851</v>
      </c>
      <c r="G8484" s="487">
        <v>17.68</v>
      </c>
    </row>
    <row r="8485" spans="1:7" x14ac:dyDescent="0.25">
      <c r="A8485" s="6">
        <v>12618</v>
      </c>
      <c r="B8485" s="6" t="s">
        <v>11837</v>
      </c>
      <c r="C8485" s="6" t="s">
        <v>4849</v>
      </c>
      <c r="D8485" s="6" t="s">
        <v>4851</v>
      </c>
      <c r="G8485" s="487">
        <v>191.24</v>
      </c>
    </row>
    <row r="8486" spans="1:7" x14ac:dyDescent="0.25">
      <c r="A8486" s="6">
        <v>1108</v>
      </c>
      <c r="B8486" s="6" t="s">
        <v>5737</v>
      </c>
      <c r="C8486" s="6" t="s">
        <v>4854</v>
      </c>
      <c r="D8486" s="6" t="s">
        <v>4851</v>
      </c>
      <c r="G8486" s="487">
        <v>31.03</v>
      </c>
    </row>
    <row r="8487" spans="1:7" x14ac:dyDescent="0.25">
      <c r="A8487" s="6">
        <v>1117</v>
      </c>
      <c r="B8487" s="6" t="s">
        <v>5738</v>
      </c>
      <c r="C8487" s="6" t="s">
        <v>4854</v>
      </c>
      <c r="D8487" s="6" t="s">
        <v>4851</v>
      </c>
      <c r="G8487" s="487">
        <v>31.27</v>
      </c>
    </row>
    <row r="8488" spans="1:7" x14ac:dyDescent="0.25">
      <c r="A8488" s="6">
        <v>1118</v>
      </c>
      <c r="B8488" s="6" t="s">
        <v>5739</v>
      </c>
      <c r="C8488" s="6" t="s">
        <v>4854</v>
      </c>
      <c r="D8488" s="6" t="s">
        <v>4851</v>
      </c>
      <c r="G8488" s="487">
        <v>36.96</v>
      </c>
    </row>
    <row r="8489" spans="1:7" x14ac:dyDescent="0.25">
      <c r="A8489" s="6">
        <v>1110</v>
      </c>
      <c r="B8489" s="6" t="s">
        <v>5740</v>
      </c>
      <c r="C8489" s="6" t="s">
        <v>4854</v>
      </c>
      <c r="D8489" s="6" t="s">
        <v>4851</v>
      </c>
      <c r="G8489" s="487">
        <v>36.96</v>
      </c>
    </row>
    <row r="8490" spans="1:7" x14ac:dyDescent="0.25">
      <c r="A8490" s="6">
        <v>40784</v>
      </c>
      <c r="B8490" s="6" t="s">
        <v>5741</v>
      </c>
      <c r="C8490" s="6" t="s">
        <v>4854</v>
      </c>
      <c r="D8490" s="6" t="s">
        <v>4851</v>
      </c>
      <c r="G8490" s="487">
        <v>101.95</v>
      </c>
    </row>
    <row r="8491" spans="1:7" x14ac:dyDescent="0.25">
      <c r="A8491" s="6">
        <v>40782</v>
      </c>
      <c r="B8491" s="6" t="s">
        <v>5742</v>
      </c>
      <c r="C8491" s="6" t="s">
        <v>4854</v>
      </c>
      <c r="D8491" s="6" t="s">
        <v>4851</v>
      </c>
      <c r="G8491" s="487">
        <v>40.01</v>
      </c>
    </row>
    <row r="8492" spans="1:7" x14ac:dyDescent="0.25">
      <c r="A8492" s="6">
        <v>40783</v>
      </c>
      <c r="B8492" s="6" t="s">
        <v>5743</v>
      </c>
      <c r="C8492" s="6" t="s">
        <v>4854</v>
      </c>
      <c r="D8492" s="6" t="s">
        <v>4851</v>
      </c>
      <c r="G8492" s="487">
        <v>52.12</v>
      </c>
    </row>
    <row r="8493" spans="1:7" x14ac:dyDescent="0.25">
      <c r="A8493" s="6">
        <v>1109</v>
      </c>
      <c r="B8493" s="6" t="s">
        <v>5744</v>
      </c>
      <c r="C8493" s="6" t="s">
        <v>4854</v>
      </c>
      <c r="D8493" s="6" t="s">
        <v>4851</v>
      </c>
      <c r="G8493" s="487">
        <v>31.03</v>
      </c>
    </row>
    <row r="8494" spans="1:7" x14ac:dyDescent="0.25">
      <c r="A8494" s="6">
        <v>1119</v>
      </c>
      <c r="B8494" s="6" t="s">
        <v>5745</v>
      </c>
      <c r="C8494" s="6" t="s">
        <v>4854</v>
      </c>
      <c r="D8494" s="6" t="s">
        <v>4851</v>
      </c>
      <c r="G8494" s="487">
        <v>20</v>
      </c>
    </row>
    <row r="8495" spans="1:7" x14ac:dyDescent="0.25">
      <c r="A8495" s="6">
        <v>13115</v>
      </c>
      <c r="B8495" s="6" t="s">
        <v>5746</v>
      </c>
      <c r="C8495" s="6" t="s">
        <v>4854</v>
      </c>
      <c r="D8495" s="6" t="s">
        <v>4851</v>
      </c>
      <c r="G8495" s="487">
        <v>20.27</v>
      </c>
    </row>
    <row r="8496" spans="1:7" x14ac:dyDescent="0.25">
      <c r="A8496" s="6">
        <v>10541</v>
      </c>
      <c r="B8496" s="6" t="s">
        <v>5747</v>
      </c>
      <c r="C8496" s="6" t="s">
        <v>4854</v>
      </c>
      <c r="D8496" s="6" t="s">
        <v>4851</v>
      </c>
      <c r="G8496" s="487">
        <v>24.77</v>
      </c>
    </row>
    <row r="8497" spans="1:7" x14ac:dyDescent="0.25">
      <c r="A8497" s="6">
        <v>10542</v>
      </c>
      <c r="B8497" s="6" t="s">
        <v>5748</v>
      </c>
      <c r="C8497" s="6" t="s">
        <v>4854</v>
      </c>
      <c r="D8497" s="6" t="s">
        <v>4851</v>
      </c>
      <c r="G8497" s="487">
        <v>32.39</v>
      </c>
    </row>
    <row r="8498" spans="1:7" x14ac:dyDescent="0.25">
      <c r="A8498" s="6">
        <v>10543</v>
      </c>
      <c r="B8498" s="6" t="s">
        <v>5749</v>
      </c>
      <c r="C8498" s="6" t="s">
        <v>4854</v>
      </c>
      <c r="D8498" s="6" t="s">
        <v>4851</v>
      </c>
      <c r="G8498" s="487">
        <v>52.55</v>
      </c>
    </row>
    <row r="8499" spans="1:7" x14ac:dyDescent="0.25">
      <c r="A8499" s="6">
        <v>10544</v>
      </c>
      <c r="B8499" s="6" t="s">
        <v>5750</v>
      </c>
      <c r="C8499" s="6" t="s">
        <v>4854</v>
      </c>
      <c r="D8499" s="6" t="s">
        <v>4851</v>
      </c>
      <c r="G8499" s="487">
        <v>67.97</v>
      </c>
    </row>
    <row r="8500" spans="1:7" x14ac:dyDescent="0.25">
      <c r="A8500" s="6">
        <v>10545</v>
      </c>
      <c r="B8500" s="6" t="s">
        <v>5751</v>
      </c>
      <c r="C8500" s="6" t="s">
        <v>4854</v>
      </c>
      <c r="D8500" s="6" t="s">
        <v>4851</v>
      </c>
      <c r="G8500" s="487">
        <v>127.02</v>
      </c>
    </row>
    <row r="8501" spans="1:7" x14ac:dyDescent="0.25">
      <c r="A8501" s="6">
        <v>38365</v>
      </c>
      <c r="B8501" s="6" t="s">
        <v>5752</v>
      </c>
      <c r="C8501" s="6" t="s">
        <v>4852</v>
      </c>
      <c r="D8501" s="6" t="s">
        <v>4851</v>
      </c>
      <c r="G8501" s="487">
        <v>2.86</v>
      </c>
    </row>
    <row r="8502" spans="1:7" x14ac:dyDescent="0.25">
      <c r="A8502" s="6">
        <v>44056</v>
      </c>
      <c r="B8502" s="6" t="s">
        <v>11838</v>
      </c>
      <c r="C8502" s="6" t="s">
        <v>4849</v>
      </c>
      <c r="D8502" s="6" t="s">
        <v>4851</v>
      </c>
      <c r="G8502" s="488">
        <v>508756.73</v>
      </c>
    </row>
    <row r="8503" spans="1:7" x14ac:dyDescent="0.25">
      <c r="A8503" s="6">
        <v>44057</v>
      </c>
      <c r="B8503" s="6" t="s">
        <v>9235</v>
      </c>
      <c r="C8503" s="6" t="s">
        <v>4849</v>
      </c>
      <c r="D8503" s="6" t="s">
        <v>4850</v>
      </c>
      <c r="G8503" s="488">
        <v>543000</v>
      </c>
    </row>
    <row r="8504" spans="1:7" x14ac:dyDescent="0.25">
      <c r="A8504" s="6">
        <v>37754</v>
      </c>
      <c r="B8504" s="6" t="s">
        <v>9236</v>
      </c>
      <c r="C8504" s="6" t="s">
        <v>4849</v>
      </c>
      <c r="D8504" s="6" t="s">
        <v>4851</v>
      </c>
      <c r="G8504" s="488">
        <v>561393.52</v>
      </c>
    </row>
    <row r="8505" spans="1:7" x14ac:dyDescent="0.25">
      <c r="A8505" s="6">
        <v>37757</v>
      </c>
      <c r="B8505" s="6" t="s">
        <v>9237</v>
      </c>
      <c r="C8505" s="6" t="s">
        <v>4849</v>
      </c>
      <c r="D8505" s="6" t="s">
        <v>4851</v>
      </c>
      <c r="G8505" s="488">
        <v>626162.18000000005</v>
      </c>
    </row>
    <row r="8506" spans="1:7" x14ac:dyDescent="0.25">
      <c r="A8506" s="6">
        <v>44058</v>
      </c>
      <c r="B8506" s="6" t="s">
        <v>11839</v>
      </c>
      <c r="C8506" s="6" t="s">
        <v>4849</v>
      </c>
      <c r="D8506" s="6" t="s">
        <v>4851</v>
      </c>
      <c r="G8506" s="488">
        <v>591918.92000000004</v>
      </c>
    </row>
    <row r="8507" spans="1:7" x14ac:dyDescent="0.25">
      <c r="A8507" s="6">
        <v>37752</v>
      </c>
      <c r="B8507" s="6" t="s">
        <v>9238</v>
      </c>
      <c r="C8507" s="6" t="s">
        <v>4849</v>
      </c>
      <c r="D8507" s="6" t="s">
        <v>4851</v>
      </c>
      <c r="G8507" s="488">
        <v>616378.35</v>
      </c>
    </row>
    <row r="8508" spans="1:7" x14ac:dyDescent="0.25">
      <c r="A8508" s="6">
        <v>44059</v>
      </c>
      <c r="B8508" s="6" t="s">
        <v>11840</v>
      </c>
      <c r="C8508" s="6" t="s">
        <v>4849</v>
      </c>
      <c r="D8508" s="6" t="s">
        <v>4851</v>
      </c>
      <c r="G8508" s="488">
        <v>487232.43</v>
      </c>
    </row>
    <row r="8509" spans="1:7" x14ac:dyDescent="0.25">
      <c r="A8509" s="6">
        <v>37750</v>
      </c>
      <c r="B8509" s="6" t="s">
        <v>9239</v>
      </c>
      <c r="C8509" s="6" t="s">
        <v>4849</v>
      </c>
      <c r="D8509" s="6" t="s">
        <v>4851</v>
      </c>
      <c r="G8509" s="488">
        <v>488210.81</v>
      </c>
    </row>
    <row r="8510" spans="1:7" x14ac:dyDescent="0.25">
      <c r="A8510" s="6">
        <v>37758</v>
      </c>
      <c r="B8510" s="6" t="s">
        <v>9240</v>
      </c>
      <c r="C8510" s="6" t="s">
        <v>4849</v>
      </c>
      <c r="D8510" s="6" t="s">
        <v>4851</v>
      </c>
      <c r="G8510" s="488">
        <v>776832.41</v>
      </c>
    </row>
    <row r="8511" spans="1:7" x14ac:dyDescent="0.25">
      <c r="A8511" s="6">
        <v>44060</v>
      </c>
      <c r="B8511" s="6" t="s">
        <v>11841</v>
      </c>
      <c r="C8511" s="6" t="s">
        <v>4849</v>
      </c>
      <c r="D8511" s="6" t="s">
        <v>4851</v>
      </c>
      <c r="G8511" s="488">
        <v>751394.6</v>
      </c>
    </row>
    <row r="8512" spans="1:7" x14ac:dyDescent="0.25">
      <c r="A8512" s="6">
        <v>37749</v>
      </c>
      <c r="B8512" s="6" t="s">
        <v>9241</v>
      </c>
      <c r="C8512" s="6" t="s">
        <v>4849</v>
      </c>
      <c r="D8512" s="6" t="s">
        <v>4851</v>
      </c>
      <c r="G8512" s="488">
        <v>802270.28</v>
      </c>
    </row>
    <row r="8513" spans="1:7" x14ac:dyDescent="0.25">
      <c r="A8513" s="6">
        <v>44061</v>
      </c>
      <c r="B8513" s="6" t="s">
        <v>11842</v>
      </c>
      <c r="C8513" s="6" t="s">
        <v>4849</v>
      </c>
      <c r="D8513" s="6" t="s">
        <v>4851</v>
      </c>
      <c r="G8513" s="488">
        <v>736718.94</v>
      </c>
    </row>
    <row r="8514" spans="1:7" x14ac:dyDescent="0.25">
      <c r="A8514" s="6">
        <v>1159</v>
      </c>
      <c r="B8514" s="6" t="s">
        <v>5753</v>
      </c>
      <c r="C8514" s="6" t="s">
        <v>4849</v>
      </c>
      <c r="D8514" s="6" t="s">
        <v>4850</v>
      </c>
      <c r="G8514" s="488">
        <v>275703</v>
      </c>
    </row>
    <row r="8515" spans="1:7" x14ac:dyDescent="0.25">
      <c r="A8515" s="6">
        <v>12114</v>
      </c>
      <c r="B8515" s="6" t="s">
        <v>5754</v>
      </c>
      <c r="C8515" s="6" t="s">
        <v>4849</v>
      </c>
      <c r="D8515" s="6" t="s">
        <v>4851</v>
      </c>
      <c r="G8515" s="487">
        <v>174.74</v>
      </c>
    </row>
    <row r="8516" spans="1:7" x14ac:dyDescent="0.25">
      <c r="A8516" s="6">
        <v>38106</v>
      </c>
      <c r="B8516" s="6" t="s">
        <v>5755</v>
      </c>
      <c r="C8516" s="6" t="s">
        <v>4849</v>
      </c>
      <c r="D8516" s="6" t="s">
        <v>4851</v>
      </c>
      <c r="G8516" s="487">
        <v>23.75</v>
      </c>
    </row>
    <row r="8517" spans="1:7" x14ac:dyDescent="0.25">
      <c r="A8517" s="6">
        <v>38085</v>
      </c>
      <c r="B8517" s="6" t="s">
        <v>5756</v>
      </c>
      <c r="C8517" s="6" t="s">
        <v>4849</v>
      </c>
      <c r="D8517" s="6" t="s">
        <v>4851</v>
      </c>
      <c r="G8517" s="487">
        <v>28.05</v>
      </c>
    </row>
    <row r="8518" spans="1:7" x14ac:dyDescent="0.25">
      <c r="A8518" s="6">
        <v>38599</v>
      </c>
      <c r="B8518" s="6" t="s">
        <v>5757</v>
      </c>
      <c r="C8518" s="6" t="s">
        <v>4849</v>
      </c>
      <c r="D8518" s="6" t="s">
        <v>4851</v>
      </c>
      <c r="G8518" s="487">
        <v>6.73</v>
      </c>
    </row>
    <row r="8519" spans="1:7" x14ac:dyDescent="0.25">
      <c r="A8519" s="6">
        <v>38596</v>
      </c>
      <c r="B8519" s="6" t="s">
        <v>5758</v>
      </c>
      <c r="C8519" s="6" t="s">
        <v>4849</v>
      </c>
      <c r="D8519" s="6" t="s">
        <v>4851</v>
      </c>
      <c r="G8519" s="487">
        <v>5.59</v>
      </c>
    </row>
    <row r="8520" spans="1:7" x14ac:dyDescent="0.25">
      <c r="A8520" s="6">
        <v>38600</v>
      </c>
      <c r="B8520" s="6" t="s">
        <v>5759</v>
      </c>
      <c r="C8520" s="6" t="s">
        <v>4849</v>
      </c>
      <c r="D8520" s="6" t="s">
        <v>4851</v>
      </c>
      <c r="G8520" s="487">
        <v>7.14</v>
      </c>
    </row>
    <row r="8521" spans="1:7" x14ac:dyDescent="0.25">
      <c r="A8521" s="6">
        <v>38597</v>
      </c>
      <c r="B8521" s="6" t="s">
        <v>5760</v>
      </c>
      <c r="C8521" s="6" t="s">
        <v>4849</v>
      </c>
      <c r="D8521" s="6" t="s">
        <v>4851</v>
      </c>
      <c r="G8521" s="487">
        <v>5.63</v>
      </c>
    </row>
    <row r="8522" spans="1:7" x14ac:dyDescent="0.25">
      <c r="A8522" s="6">
        <v>659</v>
      </c>
      <c r="B8522" s="6" t="s">
        <v>5761</v>
      </c>
      <c r="C8522" s="6" t="s">
        <v>4849</v>
      </c>
      <c r="D8522" s="6" t="s">
        <v>4851</v>
      </c>
      <c r="G8522" s="487">
        <v>3.23</v>
      </c>
    </row>
    <row r="8523" spans="1:7" x14ac:dyDescent="0.25">
      <c r="A8523" s="6">
        <v>660</v>
      </c>
      <c r="B8523" s="6" t="s">
        <v>5762</v>
      </c>
      <c r="C8523" s="6" t="s">
        <v>4849</v>
      </c>
      <c r="D8523" s="6" t="s">
        <v>4851</v>
      </c>
      <c r="G8523" s="487">
        <v>3.88</v>
      </c>
    </row>
    <row r="8524" spans="1:7" x14ac:dyDescent="0.25">
      <c r="A8524" s="6">
        <v>658</v>
      </c>
      <c r="B8524" s="6" t="s">
        <v>5763</v>
      </c>
      <c r="C8524" s="6" t="s">
        <v>4849</v>
      </c>
      <c r="D8524" s="6" t="s">
        <v>4851</v>
      </c>
      <c r="G8524" s="487">
        <v>2.19</v>
      </c>
    </row>
    <row r="8525" spans="1:7" x14ac:dyDescent="0.25">
      <c r="A8525" s="6">
        <v>38548</v>
      </c>
      <c r="B8525" s="6" t="s">
        <v>5764</v>
      </c>
      <c r="C8525" s="6" t="s">
        <v>4849</v>
      </c>
      <c r="D8525" s="6" t="s">
        <v>4851</v>
      </c>
      <c r="G8525" s="487">
        <v>1.92</v>
      </c>
    </row>
    <row r="8526" spans="1:7" x14ac:dyDescent="0.25">
      <c r="A8526" s="6">
        <v>34649</v>
      </c>
      <c r="B8526" s="6" t="s">
        <v>5765</v>
      </c>
      <c r="C8526" s="6" t="s">
        <v>4849</v>
      </c>
      <c r="D8526" s="6" t="s">
        <v>4851</v>
      </c>
      <c r="G8526" s="487">
        <v>2.6</v>
      </c>
    </row>
    <row r="8527" spans="1:7" x14ac:dyDescent="0.25">
      <c r="A8527" s="6">
        <v>34655</v>
      </c>
      <c r="B8527" s="6" t="s">
        <v>5766</v>
      </c>
      <c r="C8527" s="6" t="s">
        <v>4849</v>
      </c>
      <c r="D8527" s="6" t="s">
        <v>4851</v>
      </c>
      <c r="G8527" s="487">
        <v>3.46</v>
      </c>
    </row>
    <row r="8528" spans="1:7" x14ac:dyDescent="0.25">
      <c r="A8528" s="6">
        <v>40607</v>
      </c>
      <c r="B8528" s="6" t="s">
        <v>5767</v>
      </c>
      <c r="C8528" s="6" t="s">
        <v>4849</v>
      </c>
      <c r="D8528" s="6" t="s">
        <v>4851</v>
      </c>
      <c r="G8528" s="487">
        <v>4.3899999999999997</v>
      </c>
    </row>
    <row r="8529" spans="1:7" x14ac:dyDescent="0.25">
      <c r="A8529" s="6">
        <v>567</v>
      </c>
      <c r="B8529" s="6" t="s">
        <v>11843</v>
      </c>
      <c r="C8529" s="6" t="s">
        <v>4854</v>
      </c>
      <c r="D8529" s="6" t="s">
        <v>4851</v>
      </c>
      <c r="G8529" s="487">
        <v>9.81</v>
      </c>
    </row>
    <row r="8530" spans="1:7" x14ac:dyDescent="0.25">
      <c r="A8530" s="6">
        <v>574</v>
      </c>
      <c r="B8530" s="6" t="s">
        <v>11844</v>
      </c>
      <c r="C8530" s="6" t="s">
        <v>4854</v>
      </c>
      <c r="D8530" s="6" t="s">
        <v>4851</v>
      </c>
      <c r="G8530" s="487">
        <v>25.8</v>
      </c>
    </row>
    <row r="8531" spans="1:7" x14ac:dyDescent="0.25">
      <c r="A8531" s="6">
        <v>568</v>
      </c>
      <c r="B8531" s="6" t="s">
        <v>11845</v>
      </c>
      <c r="C8531" s="6" t="s">
        <v>4854</v>
      </c>
      <c r="D8531" s="6" t="s">
        <v>4851</v>
      </c>
      <c r="G8531" s="487">
        <v>54.37</v>
      </c>
    </row>
    <row r="8532" spans="1:7" x14ac:dyDescent="0.25">
      <c r="A8532" s="6">
        <v>4777</v>
      </c>
      <c r="B8532" s="6" t="s">
        <v>5768</v>
      </c>
      <c r="C8532" s="6" t="s">
        <v>4855</v>
      </c>
      <c r="D8532" s="6" t="s">
        <v>4851</v>
      </c>
      <c r="G8532" s="487">
        <v>11.13</v>
      </c>
    </row>
    <row r="8533" spans="1:7" x14ac:dyDescent="0.25">
      <c r="A8533" s="6">
        <v>592</v>
      </c>
      <c r="B8533" s="6" t="s">
        <v>13116</v>
      </c>
      <c r="C8533" s="6" t="s">
        <v>4855</v>
      </c>
      <c r="D8533" s="6" t="s">
        <v>4850</v>
      </c>
      <c r="G8533" s="487">
        <v>45.78</v>
      </c>
    </row>
    <row r="8534" spans="1:7" x14ac:dyDescent="0.25">
      <c r="A8534" s="6">
        <v>586</v>
      </c>
      <c r="B8534" s="6" t="s">
        <v>13117</v>
      </c>
      <c r="C8534" s="6" t="s">
        <v>4854</v>
      </c>
      <c r="D8534" s="6" t="s">
        <v>4851</v>
      </c>
      <c r="G8534" s="487">
        <v>26.91</v>
      </c>
    </row>
    <row r="8535" spans="1:7" x14ac:dyDescent="0.25">
      <c r="A8535" s="6">
        <v>588</v>
      </c>
      <c r="B8535" s="6" t="s">
        <v>13118</v>
      </c>
      <c r="C8535" s="6" t="s">
        <v>4854</v>
      </c>
      <c r="D8535" s="6" t="s">
        <v>4851</v>
      </c>
      <c r="G8535" s="487">
        <v>42.57</v>
      </c>
    </row>
    <row r="8536" spans="1:7" x14ac:dyDescent="0.25">
      <c r="A8536" s="6">
        <v>591</v>
      </c>
      <c r="B8536" s="6" t="s">
        <v>13119</v>
      </c>
      <c r="C8536" s="6" t="s">
        <v>4855</v>
      </c>
      <c r="D8536" s="6" t="s">
        <v>4851</v>
      </c>
      <c r="G8536" s="487">
        <v>42.72</v>
      </c>
    </row>
    <row r="8537" spans="1:7" x14ac:dyDescent="0.25">
      <c r="A8537" s="6">
        <v>584</v>
      </c>
      <c r="B8537" s="6" t="s">
        <v>13120</v>
      </c>
      <c r="C8537" s="6" t="s">
        <v>4854</v>
      </c>
      <c r="D8537" s="6" t="s">
        <v>4851</v>
      </c>
      <c r="G8537" s="487">
        <v>45.47</v>
      </c>
    </row>
    <row r="8538" spans="1:7" x14ac:dyDescent="0.25">
      <c r="A8538" s="6">
        <v>589</v>
      </c>
      <c r="B8538" s="6" t="s">
        <v>13121</v>
      </c>
      <c r="C8538" s="6" t="s">
        <v>4854</v>
      </c>
      <c r="D8538" s="6" t="s">
        <v>4851</v>
      </c>
      <c r="G8538" s="487">
        <v>71.959999999999994</v>
      </c>
    </row>
    <row r="8539" spans="1:7" x14ac:dyDescent="0.25">
      <c r="A8539" s="6">
        <v>1165</v>
      </c>
      <c r="B8539" s="6" t="s">
        <v>5769</v>
      </c>
      <c r="C8539" s="6" t="s">
        <v>4849</v>
      </c>
      <c r="D8539" s="6" t="s">
        <v>4851</v>
      </c>
      <c r="G8539" s="487">
        <v>17.7</v>
      </c>
    </row>
    <row r="8540" spans="1:7" x14ac:dyDescent="0.25">
      <c r="A8540" s="6">
        <v>1164</v>
      </c>
      <c r="B8540" s="6" t="s">
        <v>5770</v>
      </c>
      <c r="C8540" s="6" t="s">
        <v>4849</v>
      </c>
      <c r="D8540" s="6" t="s">
        <v>4851</v>
      </c>
      <c r="G8540" s="487">
        <v>14.33</v>
      </c>
    </row>
    <row r="8541" spans="1:7" x14ac:dyDescent="0.25">
      <c r="A8541" s="6">
        <v>1162</v>
      </c>
      <c r="B8541" s="6" t="s">
        <v>5771</v>
      </c>
      <c r="C8541" s="6" t="s">
        <v>4849</v>
      </c>
      <c r="D8541" s="6" t="s">
        <v>4851</v>
      </c>
      <c r="G8541" s="487">
        <v>4.9800000000000004</v>
      </c>
    </row>
    <row r="8542" spans="1:7" x14ac:dyDescent="0.25">
      <c r="A8542" s="6">
        <v>12395</v>
      </c>
      <c r="B8542" s="6" t="s">
        <v>5772</v>
      </c>
      <c r="C8542" s="6" t="s">
        <v>4849</v>
      </c>
      <c r="D8542" s="6" t="s">
        <v>4851</v>
      </c>
      <c r="G8542" s="487">
        <v>4.84</v>
      </c>
    </row>
    <row r="8543" spans="1:7" x14ac:dyDescent="0.25">
      <c r="A8543" s="6">
        <v>1170</v>
      </c>
      <c r="B8543" s="6" t="s">
        <v>5773</v>
      </c>
      <c r="C8543" s="6" t="s">
        <v>4849</v>
      </c>
      <c r="D8543" s="6" t="s">
        <v>4851</v>
      </c>
      <c r="G8543" s="487">
        <v>9.39</v>
      </c>
    </row>
    <row r="8544" spans="1:7" x14ac:dyDescent="0.25">
      <c r="A8544" s="6">
        <v>1169</v>
      </c>
      <c r="B8544" s="6" t="s">
        <v>5774</v>
      </c>
      <c r="C8544" s="6" t="s">
        <v>4849</v>
      </c>
      <c r="D8544" s="6" t="s">
        <v>4851</v>
      </c>
      <c r="G8544" s="487">
        <v>46.11</v>
      </c>
    </row>
    <row r="8545" spans="1:7" x14ac:dyDescent="0.25">
      <c r="A8545" s="6">
        <v>1166</v>
      </c>
      <c r="B8545" s="6" t="s">
        <v>5775</v>
      </c>
      <c r="C8545" s="6" t="s">
        <v>4849</v>
      </c>
      <c r="D8545" s="6" t="s">
        <v>4851</v>
      </c>
      <c r="G8545" s="487">
        <v>25.56</v>
      </c>
    </row>
    <row r="8546" spans="1:7" x14ac:dyDescent="0.25">
      <c r="A8546" s="6">
        <v>1163</v>
      </c>
      <c r="B8546" s="6" t="s">
        <v>5776</v>
      </c>
      <c r="C8546" s="6" t="s">
        <v>4849</v>
      </c>
      <c r="D8546" s="6" t="s">
        <v>4851</v>
      </c>
      <c r="G8546" s="487">
        <v>6.44</v>
      </c>
    </row>
    <row r="8547" spans="1:7" x14ac:dyDescent="0.25">
      <c r="A8547" s="6">
        <v>12396</v>
      </c>
      <c r="B8547" s="6" t="s">
        <v>5777</v>
      </c>
      <c r="C8547" s="6" t="s">
        <v>4849</v>
      </c>
      <c r="D8547" s="6" t="s">
        <v>4851</v>
      </c>
      <c r="G8547" s="487">
        <v>4.84</v>
      </c>
    </row>
    <row r="8548" spans="1:7" x14ac:dyDescent="0.25">
      <c r="A8548" s="6">
        <v>1168</v>
      </c>
      <c r="B8548" s="6" t="s">
        <v>5778</v>
      </c>
      <c r="C8548" s="6" t="s">
        <v>4849</v>
      </c>
      <c r="D8548" s="6" t="s">
        <v>4851</v>
      </c>
      <c r="G8548" s="487">
        <v>65.73</v>
      </c>
    </row>
    <row r="8549" spans="1:7" x14ac:dyDescent="0.25">
      <c r="A8549" s="6">
        <v>1167</v>
      </c>
      <c r="B8549" s="6" t="s">
        <v>5779</v>
      </c>
      <c r="C8549" s="6" t="s">
        <v>4849</v>
      </c>
      <c r="D8549" s="6" t="s">
        <v>4851</v>
      </c>
      <c r="G8549" s="487">
        <v>109.95</v>
      </c>
    </row>
    <row r="8550" spans="1:7" x14ac:dyDescent="0.25">
      <c r="A8550" s="6">
        <v>36331</v>
      </c>
      <c r="B8550" s="6" t="s">
        <v>5780</v>
      </c>
      <c r="C8550" s="6" t="s">
        <v>4849</v>
      </c>
      <c r="D8550" s="6" t="s">
        <v>4851</v>
      </c>
      <c r="G8550" s="487">
        <v>2.37</v>
      </c>
    </row>
    <row r="8551" spans="1:7" x14ac:dyDescent="0.25">
      <c r="A8551" s="6">
        <v>36346</v>
      </c>
      <c r="B8551" s="6" t="s">
        <v>5781</v>
      </c>
      <c r="C8551" s="6" t="s">
        <v>4849</v>
      </c>
      <c r="D8551" s="6" t="s">
        <v>4851</v>
      </c>
      <c r="G8551" s="487">
        <v>3.55</v>
      </c>
    </row>
    <row r="8552" spans="1:7" x14ac:dyDescent="0.25">
      <c r="A8552" s="6">
        <v>1197</v>
      </c>
      <c r="B8552" s="6" t="s">
        <v>5782</v>
      </c>
      <c r="C8552" s="6" t="s">
        <v>4849</v>
      </c>
      <c r="D8552" s="6" t="s">
        <v>4851</v>
      </c>
      <c r="G8552" s="487">
        <v>1.96</v>
      </c>
    </row>
    <row r="8553" spans="1:7" x14ac:dyDescent="0.25">
      <c r="A8553" s="6">
        <v>1202</v>
      </c>
      <c r="B8553" s="6" t="s">
        <v>5783</v>
      </c>
      <c r="C8553" s="6" t="s">
        <v>4849</v>
      </c>
      <c r="D8553" s="6" t="s">
        <v>4851</v>
      </c>
      <c r="G8553" s="487">
        <v>5.56</v>
      </c>
    </row>
    <row r="8554" spans="1:7" x14ac:dyDescent="0.25">
      <c r="A8554" s="6">
        <v>1198</v>
      </c>
      <c r="B8554" s="6" t="s">
        <v>5784</v>
      </c>
      <c r="C8554" s="6" t="s">
        <v>4849</v>
      </c>
      <c r="D8554" s="6" t="s">
        <v>4851</v>
      </c>
      <c r="G8554" s="487">
        <v>2.56</v>
      </c>
    </row>
    <row r="8555" spans="1:7" x14ac:dyDescent="0.25">
      <c r="A8555" s="6">
        <v>20088</v>
      </c>
      <c r="B8555" s="6" t="s">
        <v>11846</v>
      </c>
      <c r="C8555" s="6" t="s">
        <v>4849</v>
      </c>
      <c r="D8555" s="6" t="s">
        <v>4851</v>
      </c>
      <c r="G8555" s="487">
        <v>14.71</v>
      </c>
    </row>
    <row r="8556" spans="1:7" x14ac:dyDescent="0.25">
      <c r="A8556" s="6">
        <v>20089</v>
      </c>
      <c r="B8556" s="6" t="s">
        <v>11847</v>
      </c>
      <c r="C8556" s="6" t="s">
        <v>4849</v>
      </c>
      <c r="D8556" s="6" t="s">
        <v>4851</v>
      </c>
      <c r="G8556" s="487">
        <v>72.13</v>
      </c>
    </row>
    <row r="8557" spans="1:7" x14ac:dyDescent="0.25">
      <c r="A8557" s="6">
        <v>20087</v>
      </c>
      <c r="B8557" s="6" t="s">
        <v>11848</v>
      </c>
      <c r="C8557" s="6" t="s">
        <v>4849</v>
      </c>
      <c r="D8557" s="6" t="s">
        <v>4851</v>
      </c>
      <c r="G8557" s="487">
        <v>12.17</v>
      </c>
    </row>
    <row r="8558" spans="1:7" x14ac:dyDescent="0.25">
      <c r="A8558" s="6">
        <v>1200</v>
      </c>
      <c r="B8558" s="6" t="s">
        <v>5785</v>
      </c>
      <c r="C8558" s="6" t="s">
        <v>4849</v>
      </c>
      <c r="D8558" s="6" t="s">
        <v>4851</v>
      </c>
      <c r="G8558" s="487">
        <v>11.06</v>
      </c>
    </row>
    <row r="8559" spans="1:7" x14ac:dyDescent="0.25">
      <c r="A8559" s="6">
        <v>12909</v>
      </c>
      <c r="B8559" s="6" t="s">
        <v>5786</v>
      </c>
      <c r="C8559" s="6" t="s">
        <v>4849</v>
      </c>
      <c r="D8559" s="6" t="s">
        <v>4851</v>
      </c>
      <c r="G8559" s="487">
        <v>5.13</v>
      </c>
    </row>
    <row r="8560" spans="1:7" x14ac:dyDescent="0.25">
      <c r="A8560" s="6">
        <v>12910</v>
      </c>
      <c r="B8560" s="6" t="s">
        <v>5787</v>
      </c>
      <c r="C8560" s="6" t="s">
        <v>4849</v>
      </c>
      <c r="D8560" s="6" t="s">
        <v>4851</v>
      </c>
      <c r="G8560" s="487">
        <v>9.2200000000000006</v>
      </c>
    </row>
    <row r="8561" spans="1:7" x14ac:dyDescent="0.25">
      <c r="A8561" s="6">
        <v>1191</v>
      </c>
      <c r="B8561" s="6" t="s">
        <v>5788</v>
      </c>
      <c r="C8561" s="6" t="s">
        <v>4849</v>
      </c>
      <c r="D8561" s="6" t="s">
        <v>4851</v>
      </c>
      <c r="G8561" s="487">
        <v>1.39</v>
      </c>
    </row>
    <row r="8562" spans="1:7" x14ac:dyDescent="0.25">
      <c r="A8562" s="6">
        <v>1185</v>
      </c>
      <c r="B8562" s="6" t="s">
        <v>5789</v>
      </c>
      <c r="C8562" s="6" t="s">
        <v>4849</v>
      </c>
      <c r="D8562" s="6" t="s">
        <v>4851</v>
      </c>
      <c r="G8562" s="487">
        <v>1.39</v>
      </c>
    </row>
    <row r="8563" spans="1:7" x14ac:dyDescent="0.25">
      <c r="A8563" s="6">
        <v>1189</v>
      </c>
      <c r="B8563" s="6" t="s">
        <v>5790</v>
      </c>
      <c r="C8563" s="6" t="s">
        <v>4849</v>
      </c>
      <c r="D8563" s="6" t="s">
        <v>4851</v>
      </c>
      <c r="G8563" s="487">
        <v>2.2799999999999998</v>
      </c>
    </row>
    <row r="8564" spans="1:7" x14ac:dyDescent="0.25">
      <c r="A8564" s="6">
        <v>1193</v>
      </c>
      <c r="B8564" s="6" t="s">
        <v>5791</v>
      </c>
      <c r="C8564" s="6" t="s">
        <v>4849</v>
      </c>
      <c r="D8564" s="6" t="s">
        <v>4851</v>
      </c>
      <c r="G8564" s="487">
        <v>4.3899999999999997</v>
      </c>
    </row>
    <row r="8565" spans="1:7" x14ac:dyDescent="0.25">
      <c r="A8565" s="6">
        <v>1194</v>
      </c>
      <c r="B8565" s="6" t="s">
        <v>5792</v>
      </c>
      <c r="C8565" s="6" t="s">
        <v>4849</v>
      </c>
      <c r="D8565" s="6" t="s">
        <v>4851</v>
      </c>
      <c r="G8565" s="487">
        <v>7.93</v>
      </c>
    </row>
    <row r="8566" spans="1:7" x14ac:dyDescent="0.25">
      <c r="A8566" s="6">
        <v>1195</v>
      </c>
      <c r="B8566" s="6" t="s">
        <v>5793</v>
      </c>
      <c r="C8566" s="6" t="s">
        <v>4849</v>
      </c>
      <c r="D8566" s="6" t="s">
        <v>4851</v>
      </c>
      <c r="G8566" s="487">
        <v>13.34</v>
      </c>
    </row>
    <row r="8567" spans="1:7" x14ac:dyDescent="0.25">
      <c r="A8567" s="6">
        <v>1204</v>
      </c>
      <c r="B8567" s="6" t="s">
        <v>5794</v>
      </c>
      <c r="C8567" s="6" t="s">
        <v>4849</v>
      </c>
      <c r="D8567" s="6" t="s">
        <v>4851</v>
      </c>
      <c r="G8567" s="487">
        <v>23.34</v>
      </c>
    </row>
    <row r="8568" spans="1:7" x14ac:dyDescent="0.25">
      <c r="A8568" s="6">
        <v>1207</v>
      </c>
      <c r="B8568" s="6" t="s">
        <v>5795</v>
      </c>
      <c r="C8568" s="6" t="s">
        <v>4849</v>
      </c>
      <c r="D8568" s="6" t="s">
        <v>4853</v>
      </c>
      <c r="G8568" s="487">
        <v>26.66</v>
      </c>
    </row>
    <row r="8569" spans="1:7" x14ac:dyDescent="0.25">
      <c r="A8569" s="6">
        <v>1206</v>
      </c>
      <c r="B8569" s="6" t="s">
        <v>5796</v>
      </c>
      <c r="C8569" s="6" t="s">
        <v>4849</v>
      </c>
      <c r="D8569" s="6" t="s">
        <v>4853</v>
      </c>
      <c r="G8569" s="487">
        <v>6.68</v>
      </c>
    </row>
    <row r="8570" spans="1:7" x14ac:dyDescent="0.25">
      <c r="A8570" s="6">
        <v>1183</v>
      </c>
      <c r="B8570" s="6" t="s">
        <v>5797</v>
      </c>
      <c r="C8570" s="6" t="s">
        <v>4849</v>
      </c>
      <c r="D8570" s="6" t="s">
        <v>4853</v>
      </c>
      <c r="G8570" s="487">
        <v>17.41</v>
      </c>
    </row>
    <row r="8571" spans="1:7" x14ac:dyDescent="0.25">
      <c r="A8571" s="6">
        <v>42685</v>
      </c>
      <c r="B8571" s="6" t="s">
        <v>5798</v>
      </c>
      <c r="C8571" s="6" t="s">
        <v>4849</v>
      </c>
      <c r="D8571" s="6" t="s">
        <v>4851</v>
      </c>
      <c r="G8571" s="487">
        <v>74.75</v>
      </c>
    </row>
    <row r="8572" spans="1:7" x14ac:dyDescent="0.25">
      <c r="A8572" s="6">
        <v>42686</v>
      </c>
      <c r="B8572" s="6" t="s">
        <v>5799</v>
      </c>
      <c r="C8572" s="6" t="s">
        <v>4849</v>
      </c>
      <c r="D8572" s="6" t="s">
        <v>4851</v>
      </c>
      <c r="G8572" s="487">
        <v>82.33</v>
      </c>
    </row>
    <row r="8573" spans="1:7" x14ac:dyDescent="0.25">
      <c r="A8573" s="6">
        <v>12894</v>
      </c>
      <c r="B8573" s="6" t="s">
        <v>5800</v>
      </c>
      <c r="C8573" s="6" t="s">
        <v>4849</v>
      </c>
      <c r="D8573" s="6" t="s">
        <v>4851</v>
      </c>
      <c r="G8573" s="487">
        <v>22.32</v>
      </c>
    </row>
    <row r="8574" spans="1:7" x14ac:dyDescent="0.25">
      <c r="A8574" s="6">
        <v>12895</v>
      </c>
      <c r="B8574" s="6" t="s">
        <v>5801</v>
      </c>
      <c r="C8574" s="6" t="s">
        <v>4849</v>
      </c>
      <c r="D8574" s="6" t="s">
        <v>4850</v>
      </c>
      <c r="G8574" s="487">
        <v>17.170000000000002</v>
      </c>
    </row>
    <row r="8575" spans="1:7" x14ac:dyDescent="0.25">
      <c r="A8575" s="6">
        <v>1631</v>
      </c>
      <c r="B8575" s="6" t="s">
        <v>5802</v>
      </c>
      <c r="C8575" s="6" t="s">
        <v>4849</v>
      </c>
      <c r="D8575" s="6" t="s">
        <v>4851</v>
      </c>
      <c r="G8575" s="487">
        <v>283.7</v>
      </c>
    </row>
    <row r="8576" spans="1:7" x14ac:dyDescent="0.25">
      <c r="A8576" s="6">
        <v>1633</v>
      </c>
      <c r="B8576" s="6" t="s">
        <v>5803</v>
      </c>
      <c r="C8576" s="6" t="s">
        <v>4849</v>
      </c>
      <c r="D8576" s="6" t="s">
        <v>4851</v>
      </c>
      <c r="G8576" s="487">
        <v>482.02</v>
      </c>
    </row>
    <row r="8577" spans="1:7" x14ac:dyDescent="0.25">
      <c r="A8577" s="6">
        <v>10818</v>
      </c>
      <c r="B8577" s="6" t="s">
        <v>5804</v>
      </c>
      <c r="C8577" s="6" t="s">
        <v>4855</v>
      </c>
      <c r="D8577" s="6" t="s">
        <v>4851</v>
      </c>
      <c r="G8577" s="487">
        <v>87.07</v>
      </c>
    </row>
    <row r="8578" spans="1:7" x14ac:dyDescent="0.25">
      <c r="A8578" s="6">
        <v>41410</v>
      </c>
      <c r="B8578" s="6" t="s">
        <v>5805</v>
      </c>
      <c r="C8578" s="6" t="s">
        <v>4849</v>
      </c>
      <c r="D8578" s="6" t="s">
        <v>4851</v>
      </c>
      <c r="G8578" s="487">
        <v>76.37</v>
      </c>
    </row>
    <row r="8579" spans="1:7" x14ac:dyDescent="0.25">
      <c r="A8579" s="6">
        <v>41411</v>
      </c>
      <c r="B8579" s="6" t="s">
        <v>5806</v>
      </c>
      <c r="C8579" s="6" t="s">
        <v>4849</v>
      </c>
      <c r="D8579" s="6" t="s">
        <v>4851</v>
      </c>
      <c r="G8579" s="487">
        <v>69.23</v>
      </c>
    </row>
    <row r="8580" spans="1:7" x14ac:dyDescent="0.25">
      <c r="A8580" s="6">
        <v>41412</v>
      </c>
      <c r="B8580" s="6" t="s">
        <v>5807</v>
      </c>
      <c r="C8580" s="6" t="s">
        <v>4849</v>
      </c>
      <c r="D8580" s="6" t="s">
        <v>4851</v>
      </c>
      <c r="G8580" s="487">
        <v>133.91</v>
      </c>
    </row>
    <row r="8581" spans="1:7" x14ac:dyDescent="0.25">
      <c r="A8581" s="6">
        <v>41413</v>
      </c>
      <c r="B8581" s="6" t="s">
        <v>5808</v>
      </c>
      <c r="C8581" s="6" t="s">
        <v>4849</v>
      </c>
      <c r="D8581" s="6" t="s">
        <v>4851</v>
      </c>
      <c r="G8581" s="487">
        <v>120.5</v>
      </c>
    </row>
    <row r="8582" spans="1:7" x14ac:dyDescent="0.25">
      <c r="A8582" s="6">
        <v>39359</v>
      </c>
      <c r="B8582" s="6" t="s">
        <v>11849</v>
      </c>
      <c r="C8582" s="6" t="s">
        <v>4849</v>
      </c>
      <c r="D8582" s="6" t="s">
        <v>4851</v>
      </c>
      <c r="G8582" s="487">
        <v>65.27</v>
      </c>
    </row>
    <row r="8583" spans="1:7" x14ac:dyDescent="0.25">
      <c r="A8583" s="6">
        <v>39360</v>
      </c>
      <c r="B8583" s="6" t="s">
        <v>11850</v>
      </c>
      <c r="C8583" s="6" t="s">
        <v>4849</v>
      </c>
      <c r="D8583" s="6" t="s">
        <v>4851</v>
      </c>
      <c r="G8583" s="487">
        <v>65.27</v>
      </c>
    </row>
    <row r="8584" spans="1:7" x14ac:dyDescent="0.25">
      <c r="A8584" s="6">
        <v>10710</v>
      </c>
      <c r="B8584" s="6" t="s">
        <v>5809</v>
      </c>
      <c r="C8584" s="6" t="s">
        <v>4852</v>
      </c>
      <c r="D8584" s="6" t="s">
        <v>4853</v>
      </c>
      <c r="G8584" s="487">
        <v>165.02</v>
      </c>
    </row>
    <row r="8585" spans="1:7" x14ac:dyDescent="0.25">
      <c r="A8585" s="6">
        <v>10709</v>
      </c>
      <c r="B8585" s="6" t="s">
        <v>5810</v>
      </c>
      <c r="C8585" s="6" t="s">
        <v>4852</v>
      </c>
      <c r="D8585" s="6" t="s">
        <v>4853</v>
      </c>
      <c r="G8585" s="487">
        <v>202.73</v>
      </c>
    </row>
    <row r="8586" spans="1:7" x14ac:dyDescent="0.25">
      <c r="A8586" s="6">
        <v>39636</v>
      </c>
      <c r="B8586" s="6" t="s">
        <v>5811</v>
      </c>
      <c r="C8586" s="6" t="s">
        <v>4852</v>
      </c>
      <c r="D8586" s="6" t="s">
        <v>4853</v>
      </c>
      <c r="G8586" s="487">
        <v>207.02</v>
      </c>
    </row>
    <row r="8587" spans="1:7" x14ac:dyDescent="0.25">
      <c r="A8587" s="6">
        <v>10708</v>
      </c>
      <c r="B8587" s="6" t="s">
        <v>5812</v>
      </c>
      <c r="C8587" s="6" t="s">
        <v>4852</v>
      </c>
      <c r="D8587" s="6" t="s">
        <v>4853</v>
      </c>
      <c r="G8587" s="487">
        <v>63.88</v>
      </c>
    </row>
    <row r="8588" spans="1:7" x14ac:dyDescent="0.25">
      <c r="A8588" s="6">
        <v>39635</v>
      </c>
      <c r="B8588" s="6" t="s">
        <v>5813</v>
      </c>
      <c r="C8588" s="6" t="s">
        <v>4852</v>
      </c>
      <c r="D8588" s="6" t="s">
        <v>4853</v>
      </c>
      <c r="G8588" s="487">
        <v>108.76</v>
      </c>
    </row>
    <row r="8589" spans="1:7" x14ac:dyDescent="0.25">
      <c r="A8589" s="6">
        <v>6117</v>
      </c>
      <c r="B8589" s="6" t="s">
        <v>5814</v>
      </c>
      <c r="C8589" s="6" t="s">
        <v>4858</v>
      </c>
      <c r="D8589" s="6" t="s">
        <v>4851</v>
      </c>
      <c r="G8589" s="487">
        <v>17.53</v>
      </c>
    </row>
    <row r="8590" spans="1:7" x14ac:dyDescent="0.25">
      <c r="A8590" s="6">
        <v>40913</v>
      </c>
      <c r="B8590" s="6" t="s">
        <v>5815</v>
      </c>
      <c r="C8590" s="6" t="s">
        <v>4859</v>
      </c>
      <c r="D8590" s="6" t="s">
        <v>4851</v>
      </c>
      <c r="G8590" s="488">
        <v>3082.03</v>
      </c>
    </row>
    <row r="8591" spans="1:7" x14ac:dyDescent="0.25">
      <c r="A8591" s="6">
        <v>1214</v>
      </c>
      <c r="B8591" s="6" t="s">
        <v>5816</v>
      </c>
      <c r="C8591" s="6" t="s">
        <v>4858</v>
      </c>
      <c r="D8591" s="6" t="s">
        <v>4851</v>
      </c>
      <c r="G8591" s="487">
        <v>19.48</v>
      </c>
    </row>
    <row r="8592" spans="1:7" x14ac:dyDescent="0.25">
      <c r="A8592" s="6">
        <v>40915</v>
      </c>
      <c r="B8592" s="6" t="s">
        <v>5817</v>
      </c>
      <c r="C8592" s="6" t="s">
        <v>4859</v>
      </c>
      <c r="D8592" s="6" t="s">
        <v>4851</v>
      </c>
      <c r="G8592" s="488">
        <v>3424.25</v>
      </c>
    </row>
    <row r="8593" spans="1:7" x14ac:dyDescent="0.25">
      <c r="A8593" s="6">
        <v>1213</v>
      </c>
      <c r="B8593" s="6" t="s">
        <v>5818</v>
      </c>
      <c r="C8593" s="6" t="s">
        <v>4858</v>
      </c>
      <c r="D8593" s="6" t="s">
        <v>4850</v>
      </c>
      <c r="G8593" s="487">
        <v>20.7</v>
      </c>
    </row>
    <row r="8594" spans="1:7" x14ac:dyDescent="0.25">
      <c r="A8594" s="6">
        <v>40914</v>
      </c>
      <c r="B8594" s="6" t="s">
        <v>5819</v>
      </c>
      <c r="C8594" s="6" t="s">
        <v>4859</v>
      </c>
      <c r="D8594" s="6" t="s">
        <v>4851</v>
      </c>
      <c r="G8594" s="488">
        <v>3636.45</v>
      </c>
    </row>
    <row r="8595" spans="1:7" x14ac:dyDescent="0.25">
      <c r="A8595" s="6">
        <v>5091</v>
      </c>
      <c r="B8595" s="6" t="s">
        <v>5820</v>
      </c>
      <c r="C8595" s="6" t="s">
        <v>4849</v>
      </c>
      <c r="D8595" s="6" t="s">
        <v>4851</v>
      </c>
      <c r="G8595" s="487">
        <v>22.22</v>
      </c>
    </row>
    <row r="8596" spans="1:7" x14ac:dyDescent="0.25">
      <c r="A8596" s="6">
        <v>14615</v>
      </c>
      <c r="B8596" s="6" t="s">
        <v>5821</v>
      </c>
      <c r="C8596" s="6" t="s">
        <v>4849</v>
      </c>
      <c r="D8596" s="6" t="s">
        <v>4851</v>
      </c>
      <c r="G8596" s="488">
        <v>3144.61</v>
      </c>
    </row>
    <row r="8597" spans="1:7" x14ac:dyDescent="0.25">
      <c r="A8597" s="6">
        <v>2711</v>
      </c>
      <c r="B8597" s="6" t="s">
        <v>5822</v>
      </c>
      <c r="C8597" s="6" t="s">
        <v>4849</v>
      </c>
      <c r="D8597" s="6" t="s">
        <v>4850</v>
      </c>
      <c r="G8597" s="487">
        <v>225</v>
      </c>
    </row>
    <row r="8598" spans="1:7" x14ac:dyDescent="0.25">
      <c r="A8598" s="6">
        <v>37727</v>
      </c>
      <c r="B8598" s="6" t="s">
        <v>5823</v>
      </c>
      <c r="C8598" s="6" t="s">
        <v>4849</v>
      </c>
      <c r="D8598" s="6" t="s">
        <v>4850</v>
      </c>
      <c r="G8598" s="488">
        <v>21800</v>
      </c>
    </row>
    <row r="8599" spans="1:7" x14ac:dyDescent="0.25">
      <c r="A8599" s="6">
        <v>37728</v>
      </c>
      <c r="B8599" s="6" t="s">
        <v>5824</v>
      </c>
      <c r="C8599" s="6" t="s">
        <v>4849</v>
      </c>
      <c r="D8599" s="6" t="s">
        <v>4851</v>
      </c>
      <c r="G8599" s="488">
        <v>29574.82</v>
      </c>
    </row>
    <row r="8600" spans="1:7" x14ac:dyDescent="0.25">
      <c r="A8600" s="6">
        <v>37729</v>
      </c>
      <c r="B8600" s="6" t="s">
        <v>5825</v>
      </c>
      <c r="C8600" s="6" t="s">
        <v>4849</v>
      </c>
      <c r="D8600" s="6" t="s">
        <v>4851</v>
      </c>
      <c r="G8600" s="488">
        <v>32013.98</v>
      </c>
    </row>
    <row r="8601" spans="1:7" x14ac:dyDescent="0.25">
      <c r="A8601" s="6">
        <v>37730</v>
      </c>
      <c r="B8601" s="6" t="s">
        <v>5826</v>
      </c>
      <c r="C8601" s="6" t="s">
        <v>4849</v>
      </c>
      <c r="D8601" s="6" t="s">
        <v>4851</v>
      </c>
      <c r="G8601" s="488">
        <v>34453.14</v>
      </c>
    </row>
    <row r="8602" spans="1:7" x14ac:dyDescent="0.25">
      <c r="A8602" s="6">
        <v>37731</v>
      </c>
      <c r="B8602" s="6" t="s">
        <v>5827</v>
      </c>
      <c r="C8602" s="6" t="s">
        <v>4849</v>
      </c>
      <c r="D8602" s="6" t="s">
        <v>4851</v>
      </c>
      <c r="G8602" s="488">
        <v>36892.300000000003</v>
      </c>
    </row>
    <row r="8603" spans="1:7" x14ac:dyDescent="0.25">
      <c r="A8603" s="6">
        <v>37732</v>
      </c>
      <c r="B8603" s="6" t="s">
        <v>5828</v>
      </c>
      <c r="C8603" s="6" t="s">
        <v>4849</v>
      </c>
      <c r="D8603" s="6" t="s">
        <v>4851</v>
      </c>
      <c r="G8603" s="488">
        <v>42075.519999999997</v>
      </c>
    </row>
    <row r="8604" spans="1:7" x14ac:dyDescent="0.25">
      <c r="A8604" s="6">
        <v>42256</v>
      </c>
      <c r="B8604" s="6" t="s">
        <v>5829</v>
      </c>
      <c r="C8604" s="6" t="s">
        <v>4855</v>
      </c>
      <c r="D8604" s="6" t="s">
        <v>4851</v>
      </c>
      <c r="G8604" s="487">
        <v>5.45</v>
      </c>
    </row>
    <row r="8605" spans="1:7" x14ac:dyDescent="0.25">
      <c r="A8605" s="6">
        <v>42250</v>
      </c>
      <c r="B8605" s="6" t="s">
        <v>5830</v>
      </c>
      <c r="C8605" s="6" t="s">
        <v>4863</v>
      </c>
      <c r="D8605" s="6" t="s">
        <v>4851</v>
      </c>
      <c r="G8605" s="488">
        <v>2455.7800000000002</v>
      </c>
    </row>
    <row r="8606" spans="1:7" x14ac:dyDescent="0.25">
      <c r="A8606" s="6">
        <v>4743</v>
      </c>
      <c r="B8606" s="6" t="s">
        <v>5831</v>
      </c>
      <c r="C8606" s="6" t="s">
        <v>4857</v>
      </c>
      <c r="D8606" s="6" t="s">
        <v>4851</v>
      </c>
      <c r="G8606" s="487">
        <v>42.05</v>
      </c>
    </row>
    <row r="8607" spans="1:7" x14ac:dyDescent="0.25">
      <c r="A8607" s="6">
        <v>4744</v>
      </c>
      <c r="B8607" s="6" t="s">
        <v>5832</v>
      </c>
      <c r="C8607" s="6" t="s">
        <v>4857</v>
      </c>
      <c r="D8607" s="6" t="s">
        <v>4851</v>
      </c>
      <c r="G8607" s="487">
        <v>67.290000000000006</v>
      </c>
    </row>
    <row r="8608" spans="1:7" x14ac:dyDescent="0.25">
      <c r="A8608" s="6">
        <v>4745</v>
      </c>
      <c r="B8608" s="6" t="s">
        <v>5833</v>
      </c>
      <c r="C8608" s="6" t="s">
        <v>4857</v>
      </c>
      <c r="D8608" s="6" t="s">
        <v>4851</v>
      </c>
      <c r="G8608" s="487">
        <v>80.709999999999994</v>
      </c>
    </row>
    <row r="8609" spans="1:7" x14ac:dyDescent="0.25">
      <c r="A8609" s="6">
        <v>36496</v>
      </c>
      <c r="B8609" s="6" t="s">
        <v>5834</v>
      </c>
      <c r="C8609" s="6" t="s">
        <v>4849</v>
      </c>
      <c r="D8609" s="6" t="s">
        <v>4851</v>
      </c>
      <c r="G8609" s="488">
        <v>7984.11</v>
      </c>
    </row>
    <row r="8610" spans="1:7" x14ac:dyDescent="0.25">
      <c r="A8610" s="6">
        <v>10630</v>
      </c>
      <c r="B8610" s="6" t="s">
        <v>5835</v>
      </c>
      <c r="C8610" s="6" t="s">
        <v>4849</v>
      </c>
      <c r="D8610" s="6" t="s">
        <v>4851</v>
      </c>
      <c r="G8610" s="488">
        <v>964728.9</v>
      </c>
    </row>
    <row r="8611" spans="1:7" x14ac:dyDescent="0.25">
      <c r="A8611" s="6">
        <v>37762</v>
      </c>
      <c r="B8611" s="6" t="s">
        <v>5836</v>
      </c>
      <c r="C8611" s="6" t="s">
        <v>4849</v>
      </c>
      <c r="D8611" s="6" t="s">
        <v>4851</v>
      </c>
      <c r="G8611" s="488">
        <v>827389.19</v>
      </c>
    </row>
    <row r="8612" spans="1:7" x14ac:dyDescent="0.25">
      <c r="A8612" s="6">
        <v>37763</v>
      </c>
      <c r="B8612" s="6" t="s">
        <v>5837</v>
      </c>
      <c r="C8612" s="6" t="s">
        <v>4849</v>
      </c>
      <c r="D8612" s="6" t="s">
        <v>4851</v>
      </c>
      <c r="G8612" s="488">
        <v>837438.31</v>
      </c>
    </row>
    <row r="8613" spans="1:7" x14ac:dyDescent="0.25">
      <c r="A8613" s="6">
        <v>41992</v>
      </c>
      <c r="B8613" s="6" t="s">
        <v>5838</v>
      </c>
      <c r="C8613" s="6" t="s">
        <v>4849</v>
      </c>
      <c r="D8613" s="6" t="s">
        <v>4850</v>
      </c>
      <c r="G8613" s="488">
        <v>952000</v>
      </c>
    </row>
    <row r="8614" spans="1:7" x14ac:dyDescent="0.25">
      <c r="A8614" s="6">
        <v>13215</v>
      </c>
      <c r="B8614" s="6" t="s">
        <v>5839</v>
      </c>
      <c r="C8614" s="6" t="s">
        <v>4849</v>
      </c>
      <c r="D8614" s="6" t="s">
        <v>4851</v>
      </c>
      <c r="G8614" s="488">
        <v>1167389.04</v>
      </c>
    </row>
    <row r="8615" spans="1:7" x14ac:dyDescent="0.25">
      <c r="A8615" s="6">
        <v>4235</v>
      </c>
      <c r="B8615" s="6" t="s">
        <v>5840</v>
      </c>
      <c r="C8615" s="6" t="s">
        <v>4858</v>
      </c>
      <c r="D8615" s="6" t="s">
        <v>4851</v>
      </c>
      <c r="G8615" s="487">
        <v>19.21</v>
      </c>
    </row>
    <row r="8616" spans="1:7" x14ac:dyDescent="0.25">
      <c r="A8616" s="6">
        <v>40976</v>
      </c>
      <c r="B8616" s="6" t="s">
        <v>5841</v>
      </c>
      <c r="C8616" s="6" t="s">
        <v>4859</v>
      </c>
      <c r="D8616" s="6" t="s">
        <v>4851</v>
      </c>
      <c r="G8616" s="488">
        <v>3375.2</v>
      </c>
    </row>
    <row r="8617" spans="1:7" x14ac:dyDescent="0.25">
      <c r="A8617" s="6">
        <v>43091</v>
      </c>
      <c r="B8617" s="6" t="s">
        <v>5842</v>
      </c>
      <c r="C8617" s="6" t="s">
        <v>4849</v>
      </c>
      <c r="D8617" s="6" t="s">
        <v>4851</v>
      </c>
      <c r="G8617" s="488">
        <v>6881.35</v>
      </c>
    </row>
    <row r="8618" spans="1:7" x14ac:dyDescent="0.25">
      <c r="A8618" s="6">
        <v>43092</v>
      </c>
      <c r="B8618" s="6" t="s">
        <v>5843</v>
      </c>
      <c r="C8618" s="6" t="s">
        <v>4849</v>
      </c>
      <c r="D8618" s="6" t="s">
        <v>4851</v>
      </c>
      <c r="G8618" s="488">
        <v>9175.14</v>
      </c>
    </row>
    <row r="8619" spans="1:7" x14ac:dyDescent="0.25">
      <c r="A8619" s="6">
        <v>43089</v>
      </c>
      <c r="B8619" s="6" t="s">
        <v>5844</v>
      </c>
      <c r="C8619" s="6" t="s">
        <v>4849</v>
      </c>
      <c r="D8619" s="6" t="s">
        <v>4851</v>
      </c>
      <c r="G8619" s="488">
        <v>1599.03</v>
      </c>
    </row>
    <row r="8620" spans="1:7" x14ac:dyDescent="0.25">
      <c r="A8620" s="6">
        <v>43090</v>
      </c>
      <c r="B8620" s="6" t="s">
        <v>5845</v>
      </c>
      <c r="C8620" s="6" t="s">
        <v>4849</v>
      </c>
      <c r="D8620" s="6" t="s">
        <v>4851</v>
      </c>
      <c r="G8620" s="488">
        <v>3528.9</v>
      </c>
    </row>
    <row r="8621" spans="1:7" x14ac:dyDescent="0.25">
      <c r="A8621" s="6">
        <v>41967</v>
      </c>
      <c r="B8621" s="6" t="s">
        <v>5846</v>
      </c>
      <c r="C8621" s="6" t="s">
        <v>4856</v>
      </c>
      <c r="D8621" s="6" t="s">
        <v>4851</v>
      </c>
      <c r="G8621" s="487">
        <v>28.16</v>
      </c>
    </row>
    <row r="8622" spans="1:7" x14ac:dyDescent="0.25">
      <c r="A8622" s="6">
        <v>12760</v>
      </c>
      <c r="B8622" s="6" t="s">
        <v>5847</v>
      </c>
      <c r="C8622" s="6" t="s">
        <v>4852</v>
      </c>
      <c r="D8622" s="6" t="s">
        <v>4851</v>
      </c>
      <c r="G8622" s="488">
        <v>1826.6</v>
      </c>
    </row>
    <row r="8623" spans="1:7" x14ac:dyDescent="0.25">
      <c r="A8623" s="6">
        <v>12759</v>
      </c>
      <c r="B8623" s="6" t="s">
        <v>5848</v>
      </c>
      <c r="C8623" s="6" t="s">
        <v>4852</v>
      </c>
      <c r="D8623" s="6" t="s">
        <v>4851</v>
      </c>
      <c r="G8623" s="488">
        <v>1217.72</v>
      </c>
    </row>
    <row r="8624" spans="1:7" x14ac:dyDescent="0.25">
      <c r="A8624" s="6">
        <v>43105</v>
      </c>
      <c r="B8624" s="6" t="s">
        <v>5849</v>
      </c>
      <c r="C8624" s="6" t="s">
        <v>4855</v>
      </c>
      <c r="D8624" s="6" t="s">
        <v>4851</v>
      </c>
      <c r="G8624" s="487">
        <v>40.35</v>
      </c>
    </row>
    <row r="8625" spans="1:7" x14ac:dyDescent="0.25">
      <c r="A8625" s="6">
        <v>40424</v>
      </c>
      <c r="B8625" s="6" t="s">
        <v>5850</v>
      </c>
      <c r="C8625" s="6" t="s">
        <v>4855</v>
      </c>
      <c r="D8625" s="6" t="s">
        <v>4851</v>
      </c>
      <c r="G8625" s="487">
        <v>10.25</v>
      </c>
    </row>
    <row r="8626" spans="1:7" x14ac:dyDescent="0.25">
      <c r="A8626" s="6">
        <v>1325</v>
      </c>
      <c r="B8626" s="6" t="s">
        <v>5851</v>
      </c>
      <c r="C8626" s="6" t="s">
        <v>4855</v>
      </c>
      <c r="D8626" s="6" t="s">
        <v>4851</v>
      </c>
      <c r="G8626" s="487">
        <v>11.23</v>
      </c>
    </row>
    <row r="8627" spans="1:7" x14ac:dyDescent="0.25">
      <c r="A8627" s="6">
        <v>1327</v>
      </c>
      <c r="B8627" s="6" t="s">
        <v>5852</v>
      </c>
      <c r="C8627" s="6" t="s">
        <v>4855</v>
      </c>
      <c r="D8627" s="6" t="s">
        <v>4851</v>
      </c>
      <c r="G8627" s="487">
        <v>11.96</v>
      </c>
    </row>
    <row r="8628" spans="1:7" x14ac:dyDescent="0.25">
      <c r="A8628" s="6">
        <v>1328</v>
      </c>
      <c r="B8628" s="6" t="s">
        <v>5853</v>
      </c>
      <c r="C8628" s="6" t="s">
        <v>4855</v>
      </c>
      <c r="D8628" s="6" t="s">
        <v>4851</v>
      </c>
      <c r="G8628" s="487">
        <v>11.26</v>
      </c>
    </row>
    <row r="8629" spans="1:7" x14ac:dyDescent="0.25">
      <c r="A8629" s="6">
        <v>1321</v>
      </c>
      <c r="B8629" s="6" t="s">
        <v>5854</v>
      </c>
      <c r="C8629" s="6" t="s">
        <v>4855</v>
      </c>
      <c r="D8629" s="6" t="s">
        <v>4851</v>
      </c>
      <c r="G8629" s="487">
        <v>10.42</v>
      </c>
    </row>
    <row r="8630" spans="1:7" x14ac:dyDescent="0.25">
      <c r="A8630" s="6">
        <v>1318</v>
      </c>
      <c r="B8630" s="6" t="s">
        <v>5855</v>
      </c>
      <c r="C8630" s="6" t="s">
        <v>4855</v>
      </c>
      <c r="D8630" s="6" t="s">
        <v>4851</v>
      </c>
      <c r="G8630" s="487">
        <v>10.43</v>
      </c>
    </row>
    <row r="8631" spans="1:7" x14ac:dyDescent="0.25">
      <c r="A8631" s="6">
        <v>1322</v>
      </c>
      <c r="B8631" s="6" t="s">
        <v>5856</v>
      </c>
      <c r="C8631" s="6" t="s">
        <v>4855</v>
      </c>
      <c r="D8631" s="6" t="s">
        <v>4851</v>
      </c>
      <c r="G8631" s="487">
        <v>11.02</v>
      </c>
    </row>
    <row r="8632" spans="1:7" x14ac:dyDescent="0.25">
      <c r="A8632" s="6">
        <v>1323</v>
      </c>
      <c r="B8632" s="6" t="s">
        <v>5857</v>
      </c>
      <c r="C8632" s="6" t="s">
        <v>4855</v>
      </c>
      <c r="D8632" s="6" t="s">
        <v>4851</v>
      </c>
      <c r="G8632" s="487">
        <v>11.02</v>
      </c>
    </row>
    <row r="8633" spans="1:7" x14ac:dyDescent="0.25">
      <c r="A8633" s="6">
        <v>1319</v>
      </c>
      <c r="B8633" s="6" t="s">
        <v>5858</v>
      </c>
      <c r="C8633" s="6" t="s">
        <v>4855</v>
      </c>
      <c r="D8633" s="6" t="s">
        <v>4851</v>
      </c>
      <c r="G8633" s="487">
        <v>9.2799999999999994</v>
      </c>
    </row>
    <row r="8634" spans="1:7" x14ac:dyDescent="0.25">
      <c r="A8634" s="6">
        <v>11026</v>
      </c>
      <c r="B8634" s="6" t="s">
        <v>5859</v>
      </c>
      <c r="C8634" s="6" t="s">
        <v>4855</v>
      </c>
      <c r="D8634" s="6" t="s">
        <v>4851</v>
      </c>
      <c r="G8634" s="487">
        <v>12.77</v>
      </c>
    </row>
    <row r="8635" spans="1:7" x14ac:dyDescent="0.25">
      <c r="A8635" s="6">
        <v>11027</v>
      </c>
      <c r="B8635" s="6" t="s">
        <v>5860</v>
      </c>
      <c r="C8635" s="6" t="s">
        <v>4855</v>
      </c>
      <c r="D8635" s="6" t="s">
        <v>4851</v>
      </c>
      <c r="G8635" s="487">
        <v>13.29</v>
      </c>
    </row>
    <row r="8636" spans="1:7" x14ac:dyDescent="0.25">
      <c r="A8636" s="6">
        <v>11046</v>
      </c>
      <c r="B8636" s="6" t="s">
        <v>5861</v>
      </c>
      <c r="C8636" s="6" t="s">
        <v>4855</v>
      </c>
      <c r="D8636" s="6" t="s">
        <v>4851</v>
      </c>
      <c r="G8636" s="487">
        <v>12.73</v>
      </c>
    </row>
    <row r="8637" spans="1:7" x14ac:dyDescent="0.25">
      <c r="A8637" s="6">
        <v>11047</v>
      </c>
      <c r="B8637" s="6" t="s">
        <v>5862</v>
      </c>
      <c r="C8637" s="6" t="s">
        <v>4855</v>
      </c>
      <c r="D8637" s="6" t="s">
        <v>4851</v>
      </c>
      <c r="G8637" s="487">
        <v>13.88</v>
      </c>
    </row>
    <row r="8638" spans="1:7" x14ac:dyDescent="0.25">
      <c r="A8638" s="6">
        <v>43668</v>
      </c>
      <c r="B8638" s="6" t="s">
        <v>5863</v>
      </c>
      <c r="C8638" s="6" t="s">
        <v>4855</v>
      </c>
      <c r="D8638" s="6" t="s">
        <v>4851</v>
      </c>
      <c r="G8638" s="487">
        <v>12.25</v>
      </c>
    </row>
    <row r="8639" spans="1:7" x14ac:dyDescent="0.25">
      <c r="A8639" s="6">
        <v>11049</v>
      </c>
      <c r="B8639" s="6" t="s">
        <v>5864</v>
      </c>
      <c r="C8639" s="6" t="s">
        <v>4855</v>
      </c>
      <c r="D8639" s="6" t="s">
        <v>4850</v>
      </c>
      <c r="G8639" s="487">
        <v>13.27</v>
      </c>
    </row>
    <row r="8640" spans="1:7" x14ac:dyDescent="0.25">
      <c r="A8640" s="6">
        <v>43106</v>
      </c>
      <c r="B8640" s="6" t="s">
        <v>5865</v>
      </c>
      <c r="C8640" s="6" t="s">
        <v>4855</v>
      </c>
      <c r="D8640" s="6" t="s">
        <v>4851</v>
      </c>
      <c r="G8640" s="487">
        <v>13.35</v>
      </c>
    </row>
    <row r="8641" spans="1:7" x14ac:dyDescent="0.25">
      <c r="A8641" s="6">
        <v>11051</v>
      </c>
      <c r="B8641" s="6" t="s">
        <v>5866</v>
      </c>
      <c r="C8641" s="6" t="s">
        <v>4855</v>
      </c>
      <c r="D8641" s="6" t="s">
        <v>4851</v>
      </c>
      <c r="G8641" s="487">
        <v>13.93</v>
      </c>
    </row>
    <row r="8642" spans="1:7" x14ac:dyDescent="0.25">
      <c r="A8642" s="6">
        <v>11061</v>
      </c>
      <c r="B8642" s="6" t="s">
        <v>5867</v>
      </c>
      <c r="C8642" s="6" t="s">
        <v>4855</v>
      </c>
      <c r="D8642" s="6" t="s">
        <v>4851</v>
      </c>
      <c r="G8642" s="487">
        <v>16.72</v>
      </c>
    </row>
    <row r="8643" spans="1:7" x14ac:dyDescent="0.25">
      <c r="A8643" s="6">
        <v>43667</v>
      </c>
      <c r="B8643" s="6" t="s">
        <v>5868</v>
      </c>
      <c r="C8643" s="6" t="s">
        <v>4855</v>
      </c>
      <c r="D8643" s="6" t="s">
        <v>4851</v>
      </c>
      <c r="G8643" s="487">
        <v>12.15</v>
      </c>
    </row>
    <row r="8644" spans="1:7" x14ac:dyDescent="0.25">
      <c r="A8644" s="6">
        <v>1333</v>
      </c>
      <c r="B8644" s="6" t="s">
        <v>5869</v>
      </c>
      <c r="C8644" s="6" t="s">
        <v>4855</v>
      </c>
      <c r="D8644" s="6" t="s">
        <v>4851</v>
      </c>
      <c r="G8644" s="487">
        <v>10.119999999999999</v>
      </c>
    </row>
    <row r="8645" spans="1:7" x14ac:dyDescent="0.25">
      <c r="A8645" s="6">
        <v>1330</v>
      </c>
      <c r="B8645" s="6" t="s">
        <v>5870</v>
      </c>
      <c r="C8645" s="6" t="s">
        <v>4855</v>
      </c>
      <c r="D8645" s="6" t="s">
        <v>4851</v>
      </c>
      <c r="G8645" s="487">
        <v>10.02</v>
      </c>
    </row>
    <row r="8646" spans="1:7" x14ac:dyDescent="0.25">
      <c r="A8646" s="6">
        <v>10957</v>
      </c>
      <c r="B8646" s="6" t="s">
        <v>5871</v>
      </c>
      <c r="C8646" s="6" t="s">
        <v>4855</v>
      </c>
      <c r="D8646" s="6" t="s">
        <v>4851</v>
      </c>
      <c r="G8646" s="487">
        <v>11.56</v>
      </c>
    </row>
    <row r="8647" spans="1:7" x14ac:dyDescent="0.25">
      <c r="A8647" s="6">
        <v>1332</v>
      </c>
      <c r="B8647" s="6" t="s">
        <v>5872</v>
      </c>
      <c r="C8647" s="6" t="s">
        <v>4855</v>
      </c>
      <c r="D8647" s="6" t="s">
        <v>4851</v>
      </c>
      <c r="G8647" s="487">
        <v>10.28</v>
      </c>
    </row>
    <row r="8648" spans="1:7" x14ac:dyDescent="0.25">
      <c r="A8648" s="6">
        <v>1334</v>
      </c>
      <c r="B8648" s="6" t="s">
        <v>5873</v>
      </c>
      <c r="C8648" s="6" t="s">
        <v>4855</v>
      </c>
      <c r="D8648" s="6" t="s">
        <v>4851</v>
      </c>
      <c r="G8648" s="487">
        <v>11.4</v>
      </c>
    </row>
    <row r="8649" spans="1:7" x14ac:dyDescent="0.25">
      <c r="A8649" s="6">
        <v>1335</v>
      </c>
      <c r="B8649" s="6" t="s">
        <v>5874</v>
      </c>
      <c r="C8649" s="6" t="s">
        <v>4855</v>
      </c>
      <c r="D8649" s="6" t="s">
        <v>4851</v>
      </c>
      <c r="G8649" s="487">
        <v>11.78</v>
      </c>
    </row>
    <row r="8650" spans="1:7" x14ac:dyDescent="0.25">
      <c r="A8650" s="6">
        <v>40425</v>
      </c>
      <c r="B8650" s="6" t="s">
        <v>5875</v>
      </c>
      <c r="C8650" s="6" t="s">
        <v>4855</v>
      </c>
      <c r="D8650" s="6" t="s">
        <v>4851</v>
      </c>
      <c r="G8650" s="487">
        <v>10.08</v>
      </c>
    </row>
    <row r="8651" spans="1:7" x14ac:dyDescent="0.25">
      <c r="A8651" s="6">
        <v>1337</v>
      </c>
      <c r="B8651" s="6" t="s">
        <v>5876</v>
      </c>
      <c r="C8651" s="6" t="s">
        <v>4855</v>
      </c>
      <c r="D8651" s="6" t="s">
        <v>4851</v>
      </c>
      <c r="G8651" s="487">
        <v>11.56</v>
      </c>
    </row>
    <row r="8652" spans="1:7" x14ac:dyDescent="0.25">
      <c r="A8652" s="6">
        <v>1338</v>
      </c>
      <c r="B8652" s="6" t="s">
        <v>13122</v>
      </c>
      <c r="C8652" s="6" t="s">
        <v>4852</v>
      </c>
      <c r="D8652" s="6" t="s">
        <v>4853</v>
      </c>
      <c r="G8652" s="487">
        <v>62.14</v>
      </c>
    </row>
    <row r="8653" spans="1:7" x14ac:dyDescent="0.25">
      <c r="A8653" s="6">
        <v>1340</v>
      </c>
      <c r="B8653" s="6" t="s">
        <v>13123</v>
      </c>
      <c r="C8653" s="6" t="s">
        <v>4852</v>
      </c>
      <c r="D8653" s="6" t="s">
        <v>4853</v>
      </c>
      <c r="G8653" s="487">
        <v>71.84</v>
      </c>
    </row>
    <row r="8654" spans="1:7" x14ac:dyDescent="0.25">
      <c r="A8654" s="6">
        <v>1341</v>
      </c>
      <c r="B8654" s="6" t="s">
        <v>13124</v>
      </c>
      <c r="C8654" s="6" t="s">
        <v>4852</v>
      </c>
      <c r="D8654" s="6" t="s">
        <v>4853</v>
      </c>
      <c r="G8654" s="487">
        <v>69.19</v>
      </c>
    </row>
    <row r="8655" spans="1:7" x14ac:dyDescent="0.25">
      <c r="A8655" s="6">
        <v>34659</v>
      </c>
      <c r="B8655" s="6" t="s">
        <v>5877</v>
      </c>
      <c r="C8655" s="6" t="s">
        <v>4852</v>
      </c>
      <c r="D8655" s="6" t="s">
        <v>4851</v>
      </c>
      <c r="G8655" s="487">
        <v>43.55</v>
      </c>
    </row>
    <row r="8656" spans="1:7" x14ac:dyDescent="0.25">
      <c r="A8656" s="6">
        <v>34514</v>
      </c>
      <c r="B8656" s="6" t="s">
        <v>5878</v>
      </c>
      <c r="C8656" s="6" t="s">
        <v>4852</v>
      </c>
      <c r="D8656" s="6" t="s">
        <v>4850</v>
      </c>
      <c r="G8656" s="487">
        <v>48.24</v>
      </c>
    </row>
    <row r="8657" spans="1:7" x14ac:dyDescent="0.25">
      <c r="A8657" s="6">
        <v>34660</v>
      </c>
      <c r="B8657" s="6" t="s">
        <v>5879</v>
      </c>
      <c r="C8657" s="6" t="s">
        <v>4852</v>
      </c>
      <c r="D8657" s="6" t="s">
        <v>4851</v>
      </c>
      <c r="G8657" s="487">
        <v>61.22</v>
      </c>
    </row>
    <row r="8658" spans="1:7" x14ac:dyDescent="0.25">
      <c r="A8658" s="6">
        <v>34661</v>
      </c>
      <c r="B8658" s="6" t="s">
        <v>5880</v>
      </c>
      <c r="C8658" s="6" t="s">
        <v>4852</v>
      </c>
      <c r="D8658" s="6" t="s">
        <v>4851</v>
      </c>
      <c r="G8658" s="487">
        <v>87.93</v>
      </c>
    </row>
    <row r="8659" spans="1:7" x14ac:dyDescent="0.25">
      <c r="A8659" s="6">
        <v>34667</v>
      </c>
      <c r="B8659" s="6" t="s">
        <v>5881</v>
      </c>
      <c r="C8659" s="6" t="s">
        <v>4852</v>
      </c>
      <c r="D8659" s="6" t="s">
        <v>4851</v>
      </c>
      <c r="G8659" s="487">
        <v>31.84</v>
      </c>
    </row>
    <row r="8660" spans="1:7" x14ac:dyDescent="0.25">
      <c r="A8660" s="6">
        <v>34668</v>
      </c>
      <c r="B8660" s="6" t="s">
        <v>5882</v>
      </c>
      <c r="C8660" s="6" t="s">
        <v>4852</v>
      </c>
      <c r="D8660" s="6" t="s">
        <v>4851</v>
      </c>
      <c r="G8660" s="487">
        <v>41.61</v>
      </c>
    </row>
    <row r="8661" spans="1:7" x14ac:dyDescent="0.25">
      <c r="A8661" s="6">
        <v>34741</v>
      </c>
      <c r="B8661" s="6" t="s">
        <v>5883</v>
      </c>
      <c r="C8661" s="6" t="s">
        <v>4852</v>
      </c>
      <c r="D8661" s="6" t="s">
        <v>4851</v>
      </c>
      <c r="G8661" s="487">
        <v>45.78</v>
      </c>
    </row>
    <row r="8662" spans="1:7" x14ac:dyDescent="0.25">
      <c r="A8662" s="6">
        <v>34664</v>
      </c>
      <c r="B8662" s="6" t="s">
        <v>5884</v>
      </c>
      <c r="C8662" s="6" t="s">
        <v>4852</v>
      </c>
      <c r="D8662" s="6" t="s">
        <v>4851</v>
      </c>
      <c r="G8662" s="487">
        <v>49.96</v>
      </c>
    </row>
    <row r="8663" spans="1:7" x14ac:dyDescent="0.25">
      <c r="A8663" s="6">
        <v>34665</v>
      </c>
      <c r="B8663" s="6" t="s">
        <v>5885</v>
      </c>
      <c r="C8663" s="6" t="s">
        <v>4852</v>
      </c>
      <c r="D8663" s="6" t="s">
        <v>4851</v>
      </c>
      <c r="G8663" s="487">
        <v>62.02</v>
      </c>
    </row>
    <row r="8664" spans="1:7" x14ac:dyDescent="0.25">
      <c r="A8664" s="6">
        <v>34666</v>
      </c>
      <c r="B8664" s="6" t="s">
        <v>5886</v>
      </c>
      <c r="C8664" s="6" t="s">
        <v>4852</v>
      </c>
      <c r="D8664" s="6" t="s">
        <v>4851</v>
      </c>
      <c r="G8664" s="487">
        <v>93.68</v>
      </c>
    </row>
    <row r="8665" spans="1:7" x14ac:dyDescent="0.25">
      <c r="A8665" s="6">
        <v>34669</v>
      </c>
      <c r="B8665" s="6" t="s">
        <v>5887</v>
      </c>
      <c r="C8665" s="6" t="s">
        <v>4852</v>
      </c>
      <c r="D8665" s="6" t="s">
        <v>4851</v>
      </c>
      <c r="G8665" s="487">
        <v>34.35</v>
      </c>
    </row>
    <row r="8666" spans="1:7" x14ac:dyDescent="0.25">
      <c r="A8666" s="6">
        <v>34670</v>
      </c>
      <c r="B8666" s="6" t="s">
        <v>5888</v>
      </c>
      <c r="C8666" s="6" t="s">
        <v>4852</v>
      </c>
      <c r="D8666" s="6" t="s">
        <v>4851</v>
      </c>
      <c r="G8666" s="487">
        <v>42.01</v>
      </c>
    </row>
    <row r="8667" spans="1:7" x14ac:dyDescent="0.25">
      <c r="A8667" s="6">
        <v>34671</v>
      </c>
      <c r="B8667" s="6" t="s">
        <v>5889</v>
      </c>
      <c r="C8667" s="6" t="s">
        <v>4852</v>
      </c>
      <c r="D8667" s="6" t="s">
        <v>4851</v>
      </c>
      <c r="G8667" s="487">
        <v>35.07</v>
      </c>
    </row>
    <row r="8668" spans="1:7" x14ac:dyDescent="0.25">
      <c r="A8668" s="6">
        <v>34672</v>
      </c>
      <c r="B8668" s="6" t="s">
        <v>5890</v>
      </c>
      <c r="C8668" s="6" t="s">
        <v>4852</v>
      </c>
      <c r="D8668" s="6" t="s">
        <v>4851</v>
      </c>
      <c r="G8668" s="487">
        <v>36.979999999999997</v>
      </c>
    </row>
    <row r="8669" spans="1:7" x14ac:dyDescent="0.25">
      <c r="A8669" s="6">
        <v>34673</v>
      </c>
      <c r="B8669" s="6" t="s">
        <v>5891</v>
      </c>
      <c r="C8669" s="6" t="s">
        <v>4852</v>
      </c>
      <c r="D8669" s="6" t="s">
        <v>4851</v>
      </c>
      <c r="G8669" s="487">
        <v>45.12</v>
      </c>
    </row>
    <row r="8670" spans="1:7" x14ac:dyDescent="0.25">
      <c r="A8670" s="6">
        <v>34674</v>
      </c>
      <c r="B8670" s="6" t="s">
        <v>5892</v>
      </c>
      <c r="C8670" s="6" t="s">
        <v>4852</v>
      </c>
      <c r="D8670" s="6" t="s">
        <v>4851</v>
      </c>
      <c r="G8670" s="487">
        <v>59.99</v>
      </c>
    </row>
    <row r="8671" spans="1:7" x14ac:dyDescent="0.25">
      <c r="A8671" s="6">
        <v>34675</v>
      </c>
      <c r="B8671" s="6" t="s">
        <v>5893</v>
      </c>
      <c r="C8671" s="6" t="s">
        <v>4852</v>
      </c>
      <c r="D8671" s="6" t="s">
        <v>4851</v>
      </c>
      <c r="G8671" s="487">
        <v>73.14</v>
      </c>
    </row>
    <row r="8672" spans="1:7" x14ac:dyDescent="0.25">
      <c r="A8672" s="6">
        <v>34676</v>
      </c>
      <c r="B8672" s="6" t="s">
        <v>5894</v>
      </c>
      <c r="C8672" s="6" t="s">
        <v>4852</v>
      </c>
      <c r="D8672" s="6" t="s">
        <v>4851</v>
      </c>
      <c r="G8672" s="487">
        <v>21.05</v>
      </c>
    </row>
    <row r="8673" spans="1:7" x14ac:dyDescent="0.25">
      <c r="A8673" s="6">
        <v>34677</v>
      </c>
      <c r="B8673" s="6" t="s">
        <v>5895</v>
      </c>
      <c r="C8673" s="6" t="s">
        <v>4852</v>
      </c>
      <c r="D8673" s="6" t="s">
        <v>4851</v>
      </c>
      <c r="G8673" s="487">
        <v>28.31</v>
      </c>
    </row>
    <row r="8674" spans="1:7" x14ac:dyDescent="0.25">
      <c r="A8674" s="6">
        <v>43126</v>
      </c>
      <c r="B8674" s="6" t="s">
        <v>5896</v>
      </c>
      <c r="C8674" s="6" t="s">
        <v>4852</v>
      </c>
      <c r="D8674" s="6" t="s">
        <v>4851</v>
      </c>
      <c r="G8674" s="487">
        <v>91.74</v>
      </c>
    </row>
    <row r="8675" spans="1:7" x14ac:dyDescent="0.25">
      <c r="A8675" s="6">
        <v>43124</v>
      </c>
      <c r="B8675" s="6" t="s">
        <v>5897</v>
      </c>
      <c r="C8675" s="6" t="s">
        <v>4852</v>
      </c>
      <c r="D8675" s="6" t="s">
        <v>4851</v>
      </c>
      <c r="G8675" s="487">
        <v>107.11</v>
      </c>
    </row>
    <row r="8676" spans="1:7" x14ac:dyDescent="0.25">
      <c r="A8676" s="6">
        <v>43125</v>
      </c>
      <c r="B8676" s="6" t="s">
        <v>5898</v>
      </c>
      <c r="C8676" s="6" t="s">
        <v>4852</v>
      </c>
      <c r="D8676" s="6" t="s">
        <v>4851</v>
      </c>
      <c r="G8676" s="487">
        <v>138.91</v>
      </c>
    </row>
    <row r="8677" spans="1:7" x14ac:dyDescent="0.25">
      <c r="A8677" s="6">
        <v>40623</v>
      </c>
      <c r="B8677" s="6" t="s">
        <v>5899</v>
      </c>
      <c r="C8677" s="6" t="s">
        <v>4860</v>
      </c>
      <c r="D8677" s="6" t="s">
        <v>4851</v>
      </c>
      <c r="G8677" s="487">
        <v>112.55</v>
      </c>
    </row>
    <row r="8678" spans="1:7" x14ac:dyDescent="0.25">
      <c r="A8678" s="6">
        <v>43701</v>
      </c>
      <c r="B8678" s="6" t="s">
        <v>5900</v>
      </c>
      <c r="C8678" s="6" t="s">
        <v>4855</v>
      </c>
      <c r="D8678" s="6" t="s">
        <v>4853</v>
      </c>
      <c r="G8678" s="487">
        <v>35</v>
      </c>
    </row>
    <row r="8679" spans="1:7" x14ac:dyDescent="0.25">
      <c r="A8679" s="6">
        <v>1345</v>
      </c>
      <c r="B8679" s="6" t="s">
        <v>5901</v>
      </c>
      <c r="C8679" s="6" t="s">
        <v>4852</v>
      </c>
      <c r="D8679" s="6" t="s">
        <v>4851</v>
      </c>
      <c r="G8679" s="487">
        <v>138.66999999999999</v>
      </c>
    </row>
    <row r="8680" spans="1:7" x14ac:dyDescent="0.25">
      <c r="A8680" s="6">
        <v>1346</v>
      </c>
      <c r="B8680" s="6" t="s">
        <v>5902</v>
      </c>
      <c r="C8680" s="6" t="s">
        <v>4852</v>
      </c>
      <c r="D8680" s="6" t="s">
        <v>4851</v>
      </c>
      <c r="G8680" s="487">
        <v>80.66</v>
      </c>
    </row>
    <row r="8681" spans="1:7" x14ac:dyDescent="0.25">
      <c r="A8681" s="6">
        <v>1347</v>
      </c>
      <c r="B8681" s="6" t="s">
        <v>5903</v>
      </c>
      <c r="C8681" s="6" t="s">
        <v>4852</v>
      </c>
      <c r="D8681" s="6" t="s">
        <v>4851</v>
      </c>
      <c r="G8681" s="487">
        <v>99.95</v>
      </c>
    </row>
    <row r="8682" spans="1:7" x14ac:dyDescent="0.25">
      <c r="A8682" s="6">
        <v>43678</v>
      </c>
      <c r="B8682" s="6" t="s">
        <v>5904</v>
      </c>
      <c r="C8682" s="6" t="s">
        <v>4852</v>
      </c>
      <c r="D8682" s="6" t="s">
        <v>4851</v>
      </c>
      <c r="G8682" s="487">
        <v>115.93</v>
      </c>
    </row>
    <row r="8683" spans="1:7" x14ac:dyDescent="0.25">
      <c r="A8683" s="6">
        <v>43680</v>
      </c>
      <c r="B8683" s="6" t="s">
        <v>5905</v>
      </c>
      <c r="C8683" s="6" t="s">
        <v>4852</v>
      </c>
      <c r="D8683" s="6" t="s">
        <v>4851</v>
      </c>
      <c r="G8683" s="487">
        <v>167.01</v>
      </c>
    </row>
    <row r="8684" spans="1:7" x14ac:dyDescent="0.25">
      <c r="A8684" s="6">
        <v>43679</v>
      </c>
      <c r="B8684" s="6" t="s">
        <v>5906</v>
      </c>
      <c r="C8684" s="6" t="s">
        <v>4852</v>
      </c>
      <c r="D8684" s="6" t="s">
        <v>4851</v>
      </c>
      <c r="G8684" s="487">
        <v>58.61</v>
      </c>
    </row>
    <row r="8685" spans="1:7" x14ac:dyDescent="0.25">
      <c r="A8685" s="6">
        <v>1355</v>
      </c>
      <c r="B8685" s="6" t="s">
        <v>5907</v>
      </c>
      <c r="C8685" s="6" t="s">
        <v>4852</v>
      </c>
      <c r="D8685" s="6" t="s">
        <v>4851</v>
      </c>
      <c r="G8685" s="487">
        <v>66.7</v>
      </c>
    </row>
    <row r="8686" spans="1:7" x14ac:dyDescent="0.25">
      <c r="A8686" s="6">
        <v>1358</v>
      </c>
      <c r="B8686" s="6" t="s">
        <v>5908</v>
      </c>
      <c r="C8686" s="6" t="s">
        <v>4852</v>
      </c>
      <c r="D8686" s="6" t="s">
        <v>4851</v>
      </c>
      <c r="G8686" s="487">
        <v>81.88</v>
      </c>
    </row>
    <row r="8687" spans="1:7" x14ac:dyDescent="0.25">
      <c r="A8687" s="6">
        <v>43681</v>
      </c>
      <c r="B8687" s="6" t="s">
        <v>5909</v>
      </c>
      <c r="C8687" s="6" t="s">
        <v>4852</v>
      </c>
      <c r="D8687" s="6" t="s">
        <v>4850</v>
      </c>
      <c r="G8687" s="487">
        <v>51.59</v>
      </c>
    </row>
    <row r="8688" spans="1:7" x14ac:dyDescent="0.25">
      <c r="A8688" s="6">
        <v>43677</v>
      </c>
      <c r="B8688" s="6" t="s">
        <v>5910</v>
      </c>
      <c r="C8688" s="6" t="s">
        <v>4852</v>
      </c>
      <c r="D8688" s="6" t="s">
        <v>4851</v>
      </c>
      <c r="G8688" s="487">
        <v>101.59</v>
      </c>
    </row>
    <row r="8689" spans="1:7" x14ac:dyDescent="0.25">
      <c r="A8689" s="6">
        <v>43682</v>
      </c>
      <c r="B8689" s="6" t="s">
        <v>5911</v>
      </c>
      <c r="C8689" s="6" t="s">
        <v>4852</v>
      </c>
      <c r="D8689" s="6" t="s">
        <v>4851</v>
      </c>
      <c r="G8689" s="487">
        <v>31.14</v>
      </c>
    </row>
    <row r="8690" spans="1:7" x14ac:dyDescent="0.25">
      <c r="A8690" s="6">
        <v>20971</v>
      </c>
      <c r="B8690" s="6" t="s">
        <v>5912</v>
      </c>
      <c r="C8690" s="6" t="s">
        <v>4849</v>
      </c>
      <c r="D8690" s="6" t="s">
        <v>4851</v>
      </c>
      <c r="G8690" s="487">
        <v>15.79</v>
      </c>
    </row>
    <row r="8691" spans="1:7" x14ac:dyDescent="0.25">
      <c r="A8691" s="6">
        <v>39746</v>
      </c>
      <c r="B8691" s="6" t="s">
        <v>13125</v>
      </c>
      <c r="C8691" s="6" t="s">
        <v>4849</v>
      </c>
      <c r="D8691" s="6" t="s">
        <v>4853</v>
      </c>
      <c r="G8691" s="487">
        <v>91.79</v>
      </c>
    </row>
    <row r="8692" spans="1:7" x14ac:dyDescent="0.25">
      <c r="A8692" s="6">
        <v>13279</v>
      </c>
      <c r="B8692" s="6" t="s">
        <v>5913</v>
      </c>
      <c r="C8692" s="6" t="s">
        <v>4855</v>
      </c>
      <c r="D8692" s="6" t="s">
        <v>4853</v>
      </c>
      <c r="G8692" s="487">
        <v>23.24</v>
      </c>
    </row>
    <row r="8693" spans="1:7" x14ac:dyDescent="0.25">
      <c r="A8693" s="6">
        <v>11977</v>
      </c>
      <c r="B8693" s="6" t="s">
        <v>5914</v>
      </c>
      <c r="C8693" s="6" t="s">
        <v>4849</v>
      </c>
      <c r="D8693" s="6" t="s">
        <v>4853</v>
      </c>
      <c r="G8693" s="487">
        <v>12.04</v>
      </c>
    </row>
    <row r="8694" spans="1:7" x14ac:dyDescent="0.25">
      <c r="A8694" s="6">
        <v>11975</v>
      </c>
      <c r="B8694" s="6" t="s">
        <v>5915</v>
      </c>
      <c r="C8694" s="6" t="s">
        <v>4849</v>
      </c>
      <c r="D8694" s="6" t="s">
        <v>4853</v>
      </c>
      <c r="G8694" s="487">
        <v>26.39</v>
      </c>
    </row>
    <row r="8695" spans="1:7" x14ac:dyDescent="0.25">
      <c r="A8695" s="6">
        <v>11976</v>
      </c>
      <c r="B8695" s="6" t="s">
        <v>4887</v>
      </c>
      <c r="C8695" s="6" t="s">
        <v>4849</v>
      </c>
      <c r="D8695" s="6" t="s">
        <v>4853</v>
      </c>
      <c r="G8695" s="487">
        <v>1.35</v>
      </c>
    </row>
    <row r="8696" spans="1:7" x14ac:dyDescent="0.25">
      <c r="A8696" s="6">
        <v>1368</v>
      </c>
      <c r="B8696" s="6" t="s">
        <v>5916</v>
      </c>
      <c r="C8696" s="6" t="s">
        <v>4849</v>
      </c>
      <c r="D8696" s="6" t="s">
        <v>4850</v>
      </c>
      <c r="G8696" s="487">
        <v>78.900000000000006</v>
      </c>
    </row>
    <row r="8697" spans="1:7" x14ac:dyDescent="0.25">
      <c r="A8697" s="6">
        <v>1367</v>
      </c>
      <c r="B8697" s="6" t="s">
        <v>5917</v>
      </c>
      <c r="C8697" s="6" t="s">
        <v>4849</v>
      </c>
      <c r="D8697" s="6" t="s">
        <v>4851</v>
      </c>
      <c r="G8697" s="487">
        <v>255.22</v>
      </c>
    </row>
    <row r="8698" spans="1:7" x14ac:dyDescent="0.25">
      <c r="A8698" s="6">
        <v>1380</v>
      </c>
      <c r="B8698" s="6" t="s">
        <v>11851</v>
      </c>
      <c r="C8698" s="6" t="s">
        <v>4855</v>
      </c>
      <c r="D8698" s="6" t="s">
        <v>4851</v>
      </c>
      <c r="G8698" s="487">
        <v>5.42</v>
      </c>
    </row>
    <row r="8699" spans="1:7" x14ac:dyDescent="0.25">
      <c r="A8699" s="6">
        <v>1375</v>
      </c>
      <c r="B8699" s="6" t="s">
        <v>5918</v>
      </c>
      <c r="C8699" s="6" t="s">
        <v>4855</v>
      </c>
      <c r="D8699" s="6" t="s">
        <v>4851</v>
      </c>
      <c r="G8699" s="487">
        <v>17.57</v>
      </c>
    </row>
    <row r="8700" spans="1:7" x14ac:dyDescent="0.25">
      <c r="A8700" s="6">
        <v>1379</v>
      </c>
      <c r="B8700" s="6" t="s">
        <v>5919</v>
      </c>
      <c r="C8700" s="6" t="s">
        <v>4855</v>
      </c>
      <c r="D8700" s="6" t="s">
        <v>4850</v>
      </c>
      <c r="G8700" s="487">
        <v>0.81</v>
      </c>
    </row>
    <row r="8701" spans="1:7" x14ac:dyDescent="0.25">
      <c r="A8701" s="6">
        <v>13284</v>
      </c>
      <c r="B8701" s="6" t="s">
        <v>5920</v>
      </c>
      <c r="C8701" s="6" t="s">
        <v>4855</v>
      </c>
      <c r="D8701" s="6" t="s">
        <v>4851</v>
      </c>
      <c r="G8701" s="487">
        <v>0.73</v>
      </c>
    </row>
    <row r="8702" spans="1:7" x14ac:dyDescent="0.25">
      <c r="A8702" s="6">
        <v>44528</v>
      </c>
      <c r="B8702" s="6" t="s">
        <v>11852</v>
      </c>
      <c r="C8702" s="6" t="s">
        <v>4855</v>
      </c>
      <c r="D8702" s="6" t="s">
        <v>4851</v>
      </c>
      <c r="G8702" s="487">
        <v>4.3099999999999996</v>
      </c>
    </row>
    <row r="8703" spans="1:7" x14ac:dyDescent="0.25">
      <c r="A8703" s="6">
        <v>34753</v>
      </c>
      <c r="B8703" s="6" t="s">
        <v>5921</v>
      </c>
      <c r="C8703" s="6" t="s">
        <v>4855</v>
      </c>
      <c r="D8703" s="6" t="s">
        <v>4851</v>
      </c>
      <c r="G8703" s="487">
        <v>0.78</v>
      </c>
    </row>
    <row r="8704" spans="1:7" x14ac:dyDescent="0.25">
      <c r="A8704" s="6">
        <v>420</v>
      </c>
      <c r="B8704" s="6" t="s">
        <v>5922</v>
      </c>
      <c r="C8704" s="6" t="s">
        <v>4849</v>
      </c>
      <c r="D8704" s="6" t="s">
        <v>4851</v>
      </c>
      <c r="G8704" s="487">
        <v>40.799999999999997</v>
      </c>
    </row>
    <row r="8705" spans="1:7" x14ac:dyDescent="0.25">
      <c r="A8705" s="6">
        <v>12327</v>
      </c>
      <c r="B8705" s="6" t="s">
        <v>5923</v>
      </c>
      <c r="C8705" s="6" t="s">
        <v>4849</v>
      </c>
      <c r="D8705" s="6" t="s">
        <v>4851</v>
      </c>
      <c r="G8705" s="487">
        <v>48.61</v>
      </c>
    </row>
    <row r="8706" spans="1:7" x14ac:dyDescent="0.25">
      <c r="A8706" s="6">
        <v>36148</v>
      </c>
      <c r="B8706" s="6" t="s">
        <v>5924</v>
      </c>
      <c r="C8706" s="6" t="s">
        <v>4849</v>
      </c>
      <c r="D8706" s="6" t="s">
        <v>4851</v>
      </c>
      <c r="G8706" s="487">
        <v>82.41</v>
      </c>
    </row>
    <row r="8707" spans="1:7" x14ac:dyDescent="0.25">
      <c r="A8707" s="6">
        <v>12329</v>
      </c>
      <c r="B8707" s="6" t="s">
        <v>5925</v>
      </c>
      <c r="C8707" s="6" t="s">
        <v>4855</v>
      </c>
      <c r="D8707" s="6" t="s">
        <v>4851</v>
      </c>
      <c r="G8707" s="487">
        <v>117.83</v>
      </c>
    </row>
    <row r="8708" spans="1:7" x14ac:dyDescent="0.25">
      <c r="A8708" s="6">
        <v>1339</v>
      </c>
      <c r="B8708" s="6" t="s">
        <v>55</v>
      </c>
      <c r="C8708" s="6" t="s">
        <v>4855</v>
      </c>
      <c r="D8708" s="6" t="s">
        <v>4853</v>
      </c>
      <c r="G8708" s="487">
        <v>62.3</v>
      </c>
    </row>
    <row r="8709" spans="1:7" x14ac:dyDescent="0.25">
      <c r="A8709" s="6">
        <v>44396</v>
      </c>
      <c r="B8709" s="6" t="s">
        <v>5926</v>
      </c>
      <c r="C8709" s="6" t="s">
        <v>4855</v>
      </c>
      <c r="D8709" s="6" t="s">
        <v>4851</v>
      </c>
      <c r="G8709" s="487">
        <v>33.21</v>
      </c>
    </row>
    <row r="8710" spans="1:7" x14ac:dyDescent="0.25">
      <c r="A8710" s="6">
        <v>44327</v>
      </c>
      <c r="B8710" s="6" t="s">
        <v>5927</v>
      </c>
      <c r="C8710" s="6" t="s">
        <v>4856</v>
      </c>
      <c r="D8710" s="6" t="s">
        <v>4851</v>
      </c>
      <c r="G8710" s="487">
        <v>112.96</v>
      </c>
    </row>
    <row r="8711" spans="1:7" x14ac:dyDescent="0.25">
      <c r="A8711" s="6">
        <v>37418</v>
      </c>
      <c r="B8711" s="6" t="s">
        <v>5928</v>
      </c>
      <c r="C8711" s="6" t="s">
        <v>4849</v>
      </c>
      <c r="D8711" s="6" t="s">
        <v>4851</v>
      </c>
      <c r="G8711" s="487">
        <v>33.75</v>
      </c>
    </row>
    <row r="8712" spans="1:7" x14ac:dyDescent="0.25">
      <c r="A8712" s="6">
        <v>37419</v>
      </c>
      <c r="B8712" s="6" t="s">
        <v>5929</v>
      </c>
      <c r="C8712" s="6" t="s">
        <v>4849</v>
      </c>
      <c r="D8712" s="6" t="s">
        <v>4851</v>
      </c>
      <c r="G8712" s="487">
        <v>34.659999999999997</v>
      </c>
    </row>
    <row r="8713" spans="1:7" x14ac:dyDescent="0.25">
      <c r="A8713" s="6">
        <v>1427</v>
      </c>
      <c r="B8713" s="6" t="s">
        <v>5930</v>
      </c>
      <c r="C8713" s="6" t="s">
        <v>4849</v>
      </c>
      <c r="D8713" s="6" t="s">
        <v>4853</v>
      </c>
      <c r="G8713" s="487">
        <v>15.68</v>
      </c>
    </row>
    <row r="8714" spans="1:7" x14ac:dyDescent="0.25">
      <c r="A8714" s="6">
        <v>1402</v>
      </c>
      <c r="B8714" s="6" t="s">
        <v>5931</v>
      </c>
      <c r="C8714" s="6" t="s">
        <v>4849</v>
      </c>
      <c r="D8714" s="6" t="s">
        <v>4853</v>
      </c>
      <c r="G8714" s="487">
        <v>5.42</v>
      </c>
    </row>
    <row r="8715" spans="1:7" x14ac:dyDescent="0.25">
      <c r="A8715" s="6">
        <v>1420</v>
      </c>
      <c r="B8715" s="6" t="s">
        <v>5932</v>
      </c>
      <c r="C8715" s="6" t="s">
        <v>4849</v>
      </c>
      <c r="D8715" s="6" t="s">
        <v>4853</v>
      </c>
      <c r="G8715" s="487">
        <v>6.97</v>
      </c>
    </row>
    <row r="8716" spans="1:7" x14ac:dyDescent="0.25">
      <c r="A8716" s="6">
        <v>1419</v>
      </c>
      <c r="B8716" s="6" t="s">
        <v>5933</v>
      </c>
      <c r="C8716" s="6" t="s">
        <v>4849</v>
      </c>
      <c r="D8716" s="6" t="s">
        <v>4853</v>
      </c>
      <c r="G8716" s="487">
        <v>8.42</v>
      </c>
    </row>
    <row r="8717" spans="1:7" x14ac:dyDescent="0.25">
      <c r="A8717" s="6">
        <v>1414</v>
      </c>
      <c r="B8717" s="6" t="s">
        <v>5934</v>
      </c>
      <c r="C8717" s="6" t="s">
        <v>4849</v>
      </c>
      <c r="D8717" s="6" t="s">
        <v>4853</v>
      </c>
      <c r="G8717" s="487">
        <v>8.24</v>
      </c>
    </row>
    <row r="8718" spans="1:7" x14ac:dyDescent="0.25">
      <c r="A8718" s="6">
        <v>1413</v>
      </c>
      <c r="B8718" s="6" t="s">
        <v>5935</v>
      </c>
      <c r="C8718" s="6" t="s">
        <v>4849</v>
      </c>
      <c r="D8718" s="6" t="s">
        <v>4853</v>
      </c>
      <c r="G8718" s="487">
        <v>12.18</v>
      </c>
    </row>
    <row r="8719" spans="1:7" x14ac:dyDescent="0.25">
      <c r="A8719" s="6">
        <v>1412</v>
      </c>
      <c r="B8719" s="6" t="s">
        <v>5936</v>
      </c>
      <c r="C8719" s="6" t="s">
        <v>4849</v>
      </c>
      <c r="D8719" s="6" t="s">
        <v>4853</v>
      </c>
      <c r="G8719" s="487">
        <v>10.32</v>
      </c>
    </row>
    <row r="8720" spans="1:7" x14ac:dyDescent="0.25">
      <c r="A8720" s="6">
        <v>1406</v>
      </c>
      <c r="B8720" s="6" t="s">
        <v>5937</v>
      </c>
      <c r="C8720" s="6" t="s">
        <v>4849</v>
      </c>
      <c r="D8720" s="6" t="s">
        <v>4853</v>
      </c>
      <c r="G8720" s="487">
        <v>12.45</v>
      </c>
    </row>
    <row r="8721" spans="1:7" x14ac:dyDescent="0.25">
      <c r="A8721" s="6">
        <v>11281</v>
      </c>
      <c r="B8721" s="6" t="s">
        <v>11853</v>
      </c>
      <c r="C8721" s="6" t="s">
        <v>4849</v>
      </c>
      <c r="D8721" s="6" t="s">
        <v>4850</v>
      </c>
      <c r="G8721" s="488">
        <v>14102.5</v>
      </c>
    </row>
    <row r="8722" spans="1:7" x14ac:dyDescent="0.25">
      <c r="A8722" s="6">
        <v>1442</v>
      </c>
      <c r="B8722" s="6" t="s">
        <v>11854</v>
      </c>
      <c r="C8722" s="6" t="s">
        <v>4849</v>
      </c>
      <c r="D8722" s="6" t="s">
        <v>4851</v>
      </c>
      <c r="G8722" s="488">
        <v>11838.94</v>
      </c>
    </row>
    <row r="8723" spans="1:7" x14ac:dyDescent="0.25">
      <c r="A8723" s="6">
        <v>13457</v>
      </c>
      <c r="B8723" s="6" t="s">
        <v>11855</v>
      </c>
      <c r="C8723" s="6" t="s">
        <v>4849</v>
      </c>
      <c r="D8723" s="6" t="s">
        <v>4851</v>
      </c>
      <c r="G8723" s="488">
        <v>10219.200000000001</v>
      </c>
    </row>
    <row r="8724" spans="1:7" x14ac:dyDescent="0.25">
      <c r="A8724" s="6">
        <v>40699</v>
      </c>
      <c r="B8724" s="6" t="s">
        <v>11856</v>
      </c>
      <c r="C8724" s="6" t="s">
        <v>4849</v>
      </c>
      <c r="D8724" s="6" t="s">
        <v>4851</v>
      </c>
      <c r="G8724" s="488">
        <v>7899.83</v>
      </c>
    </row>
    <row r="8725" spans="1:7" x14ac:dyDescent="0.25">
      <c r="A8725" s="6">
        <v>40701</v>
      </c>
      <c r="B8725" s="6" t="s">
        <v>11857</v>
      </c>
      <c r="C8725" s="6" t="s">
        <v>4849</v>
      </c>
      <c r="D8725" s="6" t="s">
        <v>4851</v>
      </c>
      <c r="G8725" s="488">
        <v>139679.84</v>
      </c>
    </row>
    <row r="8726" spans="1:7" x14ac:dyDescent="0.25">
      <c r="A8726" s="6">
        <v>40700</v>
      </c>
      <c r="B8726" s="6" t="s">
        <v>11858</v>
      </c>
      <c r="C8726" s="6" t="s">
        <v>4849</v>
      </c>
      <c r="D8726" s="6" t="s">
        <v>4851</v>
      </c>
      <c r="G8726" s="488">
        <v>18389.77</v>
      </c>
    </row>
    <row r="8727" spans="1:7" x14ac:dyDescent="0.25">
      <c r="A8727" s="6">
        <v>13458</v>
      </c>
      <c r="B8727" s="6" t="s">
        <v>5938</v>
      </c>
      <c r="C8727" s="6" t="s">
        <v>4849</v>
      </c>
      <c r="D8727" s="6" t="s">
        <v>4851</v>
      </c>
      <c r="G8727" s="488">
        <v>17474.830000000002</v>
      </c>
    </row>
    <row r="8728" spans="1:7" x14ac:dyDescent="0.25">
      <c r="A8728" s="6">
        <v>11134</v>
      </c>
      <c r="B8728" s="6" t="s">
        <v>5939</v>
      </c>
      <c r="C8728" s="6" t="s">
        <v>4852</v>
      </c>
      <c r="D8728" s="6" t="s">
        <v>4851</v>
      </c>
      <c r="G8728" s="487">
        <v>114.91</v>
      </c>
    </row>
    <row r="8729" spans="1:7" x14ac:dyDescent="0.25">
      <c r="A8729" s="6">
        <v>11135</v>
      </c>
      <c r="B8729" s="6" t="s">
        <v>5940</v>
      </c>
      <c r="C8729" s="6" t="s">
        <v>4852</v>
      </c>
      <c r="D8729" s="6" t="s">
        <v>4851</v>
      </c>
      <c r="G8729" s="487">
        <v>124.06</v>
      </c>
    </row>
    <row r="8730" spans="1:7" x14ac:dyDescent="0.25">
      <c r="A8730" s="6">
        <v>11136</v>
      </c>
      <c r="B8730" s="6" t="s">
        <v>5941</v>
      </c>
      <c r="C8730" s="6" t="s">
        <v>4852</v>
      </c>
      <c r="D8730" s="6" t="s">
        <v>4851</v>
      </c>
      <c r="G8730" s="487">
        <v>142.06</v>
      </c>
    </row>
    <row r="8731" spans="1:7" x14ac:dyDescent="0.25">
      <c r="A8731" s="6">
        <v>34743</v>
      </c>
      <c r="B8731" s="6" t="s">
        <v>5942</v>
      </c>
      <c r="C8731" s="6" t="s">
        <v>4852</v>
      </c>
      <c r="D8731" s="6" t="s">
        <v>4851</v>
      </c>
      <c r="G8731" s="487">
        <v>171.4</v>
      </c>
    </row>
    <row r="8732" spans="1:7" x14ac:dyDescent="0.25">
      <c r="A8732" s="6">
        <v>11137</v>
      </c>
      <c r="B8732" s="6" t="s">
        <v>5943</v>
      </c>
      <c r="C8732" s="6" t="s">
        <v>4852</v>
      </c>
      <c r="D8732" s="6" t="s">
        <v>4851</v>
      </c>
      <c r="G8732" s="487">
        <v>194.67</v>
      </c>
    </row>
    <row r="8733" spans="1:7" x14ac:dyDescent="0.25">
      <c r="A8733" s="6">
        <v>34745</v>
      </c>
      <c r="B8733" s="6" t="s">
        <v>5944</v>
      </c>
      <c r="C8733" s="6" t="s">
        <v>4852</v>
      </c>
      <c r="D8733" s="6" t="s">
        <v>4851</v>
      </c>
      <c r="G8733" s="487">
        <v>231.5</v>
      </c>
    </row>
    <row r="8734" spans="1:7" x14ac:dyDescent="0.25">
      <c r="A8734" s="6">
        <v>34746</v>
      </c>
      <c r="B8734" s="6" t="s">
        <v>5945</v>
      </c>
      <c r="C8734" s="6" t="s">
        <v>4852</v>
      </c>
      <c r="D8734" s="6" t="s">
        <v>4851</v>
      </c>
      <c r="G8734" s="487">
        <v>63.13</v>
      </c>
    </row>
    <row r="8735" spans="1:7" x14ac:dyDescent="0.25">
      <c r="A8735" s="6">
        <v>1360</v>
      </c>
      <c r="B8735" s="6" t="s">
        <v>5946</v>
      </c>
      <c r="C8735" s="6" t="s">
        <v>4852</v>
      </c>
      <c r="D8735" s="6" t="s">
        <v>4851</v>
      </c>
      <c r="G8735" s="487">
        <v>73.66</v>
      </c>
    </row>
    <row r="8736" spans="1:7" x14ac:dyDescent="0.25">
      <c r="A8736" s="6">
        <v>36524</v>
      </c>
      <c r="B8736" s="6" t="s">
        <v>5947</v>
      </c>
      <c r="C8736" s="6" t="s">
        <v>4849</v>
      </c>
      <c r="D8736" s="6" t="s">
        <v>4853</v>
      </c>
      <c r="G8736" s="488">
        <v>183803.46</v>
      </c>
    </row>
    <row r="8737" spans="1:7" x14ac:dyDescent="0.25">
      <c r="A8737" s="6">
        <v>36526</v>
      </c>
      <c r="B8737" s="6" t="s">
        <v>5948</v>
      </c>
      <c r="C8737" s="6" t="s">
        <v>4849</v>
      </c>
      <c r="D8737" s="6" t="s">
        <v>4853</v>
      </c>
      <c r="G8737" s="488">
        <v>148116.31</v>
      </c>
    </row>
    <row r="8738" spans="1:7" x14ac:dyDescent="0.25">
      <c r="A8738" s="6">
        <v>36523</v>
      </c>
      <c r="B8738" s="6" t="s">
        <v>5949</v>
      </c>
      <c r="C8738" s="6" t="s">
        <v>4849</v>
      </c>
      <c r="D8738" s="6" t="s">
        <v>4853</v>
      </c>
      <c r="G8738" s="488">
        <v>317097.03000000003</v>
      </c>
    </row>
    <row r="8739" spans="1:7" x14ac:dyDescent="0.25">
      <c r="A8739" s="6">
        <v>36527</v>
      </c>
      <c r="B8739" s="6" t="s">
        <v>5950</v>
      </c>
      <c r="C8739" s="6" t="s">
        <v>4849</v>
      </c>
      <c r="D8739" s="6" t="s">
        <v>4853</v>
      </c>
      <c r="G8739" s="488">
        <v>344432.69</v>
      </c>
    </row>
    <row r="8740" spans="1:7" x14ac:dyDescent="0.25">
      <c r="A8740" s="6">
        <v>38642</v>
      </c>
      <c r="B8740" s="6" t="s">
        <v>5951</v>
      </c>
      <c r="C8740" s="6" t="s">
        <v>4849</v>
      </c>
      <c r="D8740" s="6" t="s">
        <v>4853</v>
      </c>
      <c r="G8740" s="488">
        <v>80192.77</v>
      </c>
    </row>
    <row r="8741" spans="1:7" x14ac:dyDescent="0.25">
      <c r="A8741" s="6">
        <v>36522</v>
      </c>
      <c r="B8741" s="6" t="s">
        <v>5952</v>
      </c>
      <c r="C8741" s="6" t="s">
        <v>4849</v>
      </c>
      <c r="D8741" s="6" t="s">
        <v>4853</v>
      </c>
      <c r="G8741" s="488">
        <v>93263.23</v>
      </c>
    </row>
    <row r="8742" spans="1:7" x14ac:dyDescent="0.25">
      <c r="A8742" s="6">
        <v>36525</v>
      </c>
      <c r="B8742" s="6" t="s">
        <v>5953</v>
      </c>
      <c r="C8742" s="6" t="s">
        <v>4849</v>
      </c>
      <c r="D8742" s="6" t="s">
        <v>4853</v>
      </c>
      <c r="G8742" s="488">
        <v>124901.25</v>
      </c>
    </row>
    <row r="8743" spans="1:7" x14ac:dyDescent="0.25">
      <c r="A8743" s="6">
        <v>13803</v>
      </c>
      <c r="B8743" s="6" t="s">
        <v>11859</v>
      </c>
      <c r="C8743" s="6" t="s">
        <v>4849</v>
      </c>
      <c r="D8743" s="6" t="s">
        <v>4853</v>
      </c>
      <c r="G8743" s="488">
        <v>124543.86</v>
      </c>
    </row>
    <row r="8744" spans="1:7" x14ac:dyDescent="0.25">
      <c r="A8744" s="6">
        <v>34348</v>
      </c>
      <c r="B8744" s="6" t="s">
        <v>5954</v>
      </c>
      <c r="C8744" s="6" t="s">
        <v>4854</v>
      </c>
      <c r="D8744" s="6" t="s">
        <v>4851</v>
      </c>
      <c r="G8744" s="487">
        <v>21.79</v>
      </c>
    </row>
    <row r="8745" spans="1:7" x14ac:dyDescent="0.25">
      <c r="A8745" s="6">
        <v>34347</v>
      </c>
      <c r="B8745" s="6" t="s">
        <v>5955</v>
      </c>
      <c r="C8745" s="6" t="s">
        <v>4854</v>
      </c>
      <c r="D8745" s="6" t="s">
        <v>4851</v>
      </c>
      <c r="G8745" s="487">
        <v>15.58</v>
      </c>
    </row>
    <row r="8746" spans="1:7" x14ac:dyDescent="0.25">
      <c r="A8746" s="6">
        <v>11146</v>
      </c>
      <c r="B8746" s="6" t="s">
        <v>11860</v>
      </c>
      <c r="C8746" s="6" t="s">
        <v>4857</v>
      </c>
      <c r="D8746" s="6" t="s">
        <v>4851</v>
      </c>
      <c r="G8746" s="487">
        <v>537.87</v>
      </c>
    </row>
    <row r="8747" spans="1:7" x14ac:dyDescent="0.25">
      <c r="A8747" s="6">
        <v>11147</v>
      </c>
      <c r="B8747" s="6" t="s">
        <v>11861</v>
      </c>
      <c r="C8747" s="6" t="s">
        <v>4857</v>
      </c>
      <c r="D8747" s="6" t="s">
        <v>4851</v>
      </c>
      <c r="G8747" s="487">
        <v>558.91999999999996</v>
      </c>
    </row>
    <row r="8748" spans="1:7" x14ac:dyDescent="0.25">
      <c r="A8748" s="6">
        <v>34872</v>
      </c>
      <c r="B8748" s="6" t="s">
        <v>11862</v>
      </c>
      <c r="C8748" s="6" t="s">
        <v>4857</v>
      </c>
      <c r="D8748" s="6" t="s">
        <v>4851</v>
      </c>
      <c r="G8748" s="487">
        <v>565.19000000000005</v>
      </c>
    </row>
    <row r="8749" spans="1:7" x14ac:dyDescent="0.25">
      <c r="A8749" s="6">
        <v>34491</v>
      </c>
      <c r="B8749" s="6" t="s">
        <v>11863</v>
      </c>
      <c r="C8749" s="6" t="s">
        <v>4857</v>
      </c>
      <c r="D8749" s="6" t="s">
        <v>4851</v>
      </c>
      <c r="G8749" s="487">
        <v>581.57000000000005</v>
      </c>
    </row>
    <row r="8750" spans="1:7" x14ac:dyDescent="0.25">
      <c r="A8750" s="6">
        <v>34770</v>
      </c>
      <c r="B8750" s="6" t="s">
        <v>5956</v>
      </c>
      <c r="C8750" s="6" t="s">
        <v>4863</v>
      </c>
      <c r="D8750" s="6" t="s">
        <v>4851</v>
      </c>
      <c r="G8750" s="487">
        <v>716.05</v>
      </c>
    </row>
    <row r="8751" spans="1:7" x14ac:dyDescent="0.25">
      <c r="A8751" s="6">
        <v>1518</v>
      </c>
      <c r="B8751" s="6" t="s">
        <v>5957</v>
      </c>
      <c r="C8751" s="6" t="s">
        <v>4863</v>
      </c>
      <c r="D8751" s="6" t="s">
        <v>4850</v>
      </c>
      <c r="G8751" s="487">
        <v>730</v>
      </c>
    </row>
    <row r="8752" spans="1:7" x14ac:dyDescent="0.25">
      <c r="A8752" s="6">
        <v>41965</v>
      </c>
      <c r="B8752" s="6" t="s">
        <v>5958</v>
      </c>
      <c r="C8752" s="6" t="s">
        <v>4863</v>
      </c>
      <c r="D8752" s="6" t="s">
        <v>4851</v>
      </c>
      <c r="G8752" s="487">
        <v>640.09</v>
      </c>
    </row>
    <row r="8753" spans="1:7" x14ac:dyDescent="0.25">
      <c r="A8753" s="6">
        <v>1524</v>
      </c>
      <c r="B8753" s="6" t="s">
        <v>11864</v>
      </c>
      <c r="C8753" s="6" t="s">
        <v>4857</v>
      </c>
      <c r="D8753" s="6" t="s">
        <v>4851</v>
      </c>
      <c r="G8753" s="487">
        <v>516.04</v>
      </c>
    </row>
    <row r="8754" spans="1:7" x14ac:dyDescent="0.25">
      <c r="A8754" s="6">
        <v>34492</v>
      </c>
      <c r="B8754" s="6" t="s">
        <v>5959</v>
      </c>
      <c r="C8754" s="6" t="s">
        <v>4857</v>
      </c>
      <c r="D8754" s="6" t="s">
        <v>4850</v>
      </c>
      <c r="G8754" s="487">
        <v>478</v>
      </c>
    </row>
    <row r="8755" spans="1:7" x14ac:dyDescent="0.25">
      <c r="A8755" s="6">
        <v>38404</v>
      </c>
      <c r="B8755" s="6" t="s">
        <v>5960</v>
      </c>
      <c r="C8755" s="6" t="s">
        <v>4857</v>
      </c>
      <c r="D8755" s="6" t="s">
        <v>4851</v>
      </c>
      <c r="G8755" s="487">
        <v>495.11</v>
      </c>
    </row>
    <row r="8756" spans="1:7" x14ac:dyDescent="0.25">
      <c r="A8756" s="6">
        <v>39849</v>
      </c>
      <c r="B8756" s="6" t="s">
        <v>11865</v>
      </c>
      <c r="C8756" s="6" t="s">
        <v>4857</v>
      </c>
      <c r="D8756" s="6" t="s">
        <v>4851</v>
      </c>
      <c r="G8756" s="487">
        <v>567.4</v>
      </c>
    </row>
    <row r="8757" spans="1:7" x14ac:dyDescent="0.25">
      <c r="A8757" s="6">
        <v>38464</v>
      </c>
      <c r="B8757" s="6" t="s">
        <v>11866</v>
      </c>
      <c r="C8757" s="6" t="s">
        <v>4857</v>
      </c>
      <c r="D8757" s="6" t="s">
        <v>4851</v>
      </c>
      <c r="G8757" s="487">
        <v>575.64</v>
      </c>
    </row>
    <row r="8758" spans="1:7" x14ac:dyDescent="0.25">
      <c r="A8758" s="6">
        <v>1527</v>
      </c>
      <c r="B8758" s="6" t="s">
        <v>11867</v>
      </c>
      <c r="C8758" s="6" t="s">
        <v>4857</v>
      </c>
      <c r="D8758" s="6" t="s">
        <v>4851</v>
      </c>
      <c r="G8758" s="487">
        <v>532.42999999999995</v>
      </c>
    </row>
    <row r="8759" spans="1:7" x14ac:dyDescent="0.25">
      <c r="A8759" s="6">
        <v>34493</v>
      </c>
      <c r="B8759" s="6" t="s">
        <v>5961</v>
      </c>
      <c r="C8759" s="6" t="s">
        <v>4857</v>
      </c>
      <c r="D8759" s="6" t="s">
        <v>4851</v>
      </c>
      <c r="G8759" s="487">
        <v>491.47</v>
      </c>
    </row>
    <row r="8760" spans="1:7" x14ac:dyDescent="0.25">
      <c r="A8760" s="6">
        <v>38405</v>
      </c>
      <c r="B8760" s="6" t="s">
        <v>5962</v>
      </c>
      <c r="C8760" s="6" t="s">
        <v>4857</v>
      </c>
      <c r="D8760" s="6" t="s">
        <v>4851</v>
      </c>
      <c r="G8760" s="487">
        <v>510.38</v>
      </c>
    </row>
    <row r="8761" spans="1:7" x14ac:dyDescent="0.25">
      <c r="A8761" s="6">
        <v>38408</v>
      </c>
      <c r="B8761" s="6" t="s">
        <v>5963</v>
      </c>
      <c r="C8761" s="6" t="s">
        <v>4857</v>
      </c>
      <c r="D8761" s="6" t="s">
        <v>4851</v>
      </c>
      <c r="G8761" s="487">
        <v>564.94000000000005</v>
      </c>
    </row>
    <row r="8762" spans="1:7" x14ac:dyDescent="0.25">
      <c r="A8762" s="6">
        <v>1525</v>
      </c>
      <c r="B8762" s="6" t="s">
        <v>11868</v>
      </c>
      <c r="C8762" s="6" t="s">
        <v>4857</v>
      </c>
      <c r="D8762" s="6" t="s">
        <v>4851</v>
      </c>
      <c r="G8762" s="487">
        <v>548.80999999999995</v>
      </c>
    </row>
    <row r="8763" spans="1:7" x14ac:dyDescent="0.25">
      <c r="A8763" s="6">
        <v>34494</v>
      </c>
      <c r="B8763" s="6" t="s">
        <v>5964</v>
      </c>
      <c r="C8763" s="6" t="s">
        <v>4857</v>
      </c>
      <c r="D8763" s="6" t="s">
        <v>4851</v>
      </c>
      <c r="G8763" s="487">
        <v>507.85</v>
      </c>
    </row>
    <row r="8764" spans="1:7" x14ac:dyDescent="0.25">
      <c r="A8764" s="6">
        <v>38406</v>
      </c>
      <c r="B8764" s="6" t="s">
        <v>5965</v>
      </c>
      <c r="C8764" s="6" t="s">
        <v>4857</v>
      </c>
      <c r="D8764" s="6" t="s">
        <v>4851</v>
      </c>
      <c r="G8764" s="487">
        <v>538.92999999999995</v>
      </c>
    </row>
    <row r="8765" spans="1:7" x14ac:dyDescent="0.25">
      <c r="A8765" s="6">
        <v>38409</v>
      </c>
      <c r="B8765" s="6" t="s">
        <v>5966</v>
      </c>
      <c r="C8765" s="6" t="s">
        <v>4857</v>
      </c>
      <c r="D8765" s="6" t="s">
        <v>4851</v>
      </c>
      <c r="G8765" s="487">
        <v>568.79</v>
      </c>
    </row>
    <row r="8766" spans="1:7" x14ac:dyDescent="0.25">
      <c r="A8766" s="6">
        <v>43360</v>
      </c>
      <c r="B8766" s="6" t="s">
        <v>5967</v>
      </c>
      <c r="C8766" s="6" t="s">
        <v>4857</v>
      </c>
      <c r="D8766" s="6" t="s">
        <v>4851</v>
      </c>
      <c r="G8766" s="487">
        <v>593.09</v>
      </c>
    </row>
    <row r="8767" spans="1:7" x14ac:dyDescent="0.25">
      <c r="A8767" s="6">
        <v>11145</v>
      </c>
      <c r="B8767" s="6" t="s">
        <v>11869</v>
      </c>
      <c r="C8767" s="6" t="s">
        <v>4857</v>
      </c>
      <c r="D8767" s="6" t="s">
        <v>4851</v>
      </c>
      <c r="G8767" s="487">
        <v>565.19000000000005</v>
      </c>
    </row>
    <row r="8768" spans="1:7" x14ac:dyDescent="0.25">
      <c r="A8768" s="6">
        <v>34495</v>
      </c>
      <c r="B8768" s="6" t="s">
        <v>5968</v>
      </c>
      <c r="C8768" s="6" t="s">
        <v>4857</v>
      </c>
      <c r="D8768" s="6" t="s">
        <v>4851</v>
      </c>
      <c r="G8768" s="487">
        <v>524.23</v>
      </c>
    </row>
    <row r="8769" spans="1:7" x14ac:dyDescent="0.25">
      <c r="A8769" s="6">
        <v>34479</v>
      </c>
      <c r="B8769" s="6" t="s">
        <v>11870</v>
      </c>
      <c r="C8769" s="6" t="s">
        <v>4857</v>
      </c>
      <c r="D8769" s="6" t="s">
        <v>4851</v>
      </c>
      <c r="G8769" s="487">
        <v>581.57000000000005</v>
      </c>
    </row>
    <row r="8770" spans="1:7" x14ac:dyDescent="0.25">
      <c r="A8770" s="6">
        <v>34496</v>
      </c>
      <c r="B8770" s="6" t="s">
        <v>5969</v>
      </c>
      <c r="C8770" s="6" t="s">
        <v>4857</v>
      </c>
      <c r="D8770" s="6" t="s">
        <v>4851</v>
      </c>
      <c r="G8770" s="487">
        <v>546.87</v>
      </c>
    </row>
    <row r="8771" spans="1:7" x14ac:dyDescent="0.25">
      <c r="A8771" s="6">
        <v>34481</v>
      </c>
      <c r="B8771" s="6" t="s">
        <v>11871</v>
      </c>
      <c r="C8771" s="6" t="s">
        <v>4857</v>
      </c>
      <c r="D8771" s="6" t="s">
        <v>4851</v>
      </c>
      <c r="G8771" s="487">
        <v>607.66999999999996</v>
      </c>
    </row>
    <row r="8772" spans="1:7" x14ac:dyDescent="0.25">
      <c r="A8772" s="6">
        <v>34483</v>
      </c>
      <c r="B8772" s="6" t="s">
        <v>11872</v>
      </c>
      <c r="C8772" s="6" t="s">
        <v>4857</v>
      </c>
      <c r="D8772" s="6" t="s">
        <v>4851</v>
      </c>
      <c r="G8772" s="487">
        <v>649.26</v>
      </c>
    </row>
    <row r="8773" spans="1:7" x14ac:dyDescent="0.25">
      <c r="A8773" s="6">
        <v>34485</v>
      </c>
      <c r="B8773" s="6" t="s">
        <v>11873</v>
      </c>
      <c r="C8773" s="6" t="s">
        <v>4857</v>
      </c>
      <c r="D8773" s="6" t="s">
        <v>4851</v>
      </c>
      <c r="G8773" s="487">
        <v>694.31</v>
      </c>
    </row>
    <row r="8774" spans="1:7" x14ac:dyDescent="0.25">
      <c r="A8774" s="6">
        <v>14041</v>
      </c>
      <c r="B8774" s="6" t="s">
        <v>5970</v>
      </c>
      <c r="C8774" s="6" t="s">
        <v>4857</v>
      </c>
      <c r="D8774" s="6" t="s">
        <v>4851</v>
      </c>
      <c r="G8774" s="487">
        <v>451.33</v>
      </c>
    </row>
    <row r="8775" spans="1:7" x14ac:dyDescent="0.25">
      <c r="A8775" s="6">
        <v>1523</v>
      </c>
      <c r="B8775" s="6" t="s">
        <v>5971</v>
      </c>
      <c r="C8775" s="6" t="s">
        <v>4857</v>
      </c>
      <c r="D8775" s="6" t="s">
        <v>4851</v>
      </c>
      <c r="G8775" s="487">
        <v>458.71</v>
      </c>
    </row>
    <row r="8776" spans="1:7" x14ac:dyDescent="0.25">
      <c r="A8776" s="6">
        <v>14052</v>
      </c>
      <c r="B8776" s="6" t="s">
        <v>5972</v>
      </c>
      <c r="C8776" s="6" t="s">
        <v>4849</v>
      </c>
      <c r="D8776" s="6" t="s">
        <v>4851</v>
      </c>
      <c r="G8776" s="487">
        <v>14.06</v>
      </c>
    </row>
    <row r="8777" spans="1:7" x14ac:dyDescent="0.25">
      <c r="A8777" s="6">
        <v>14054</v>
      </c>
      <c r="B8777" s="6" t="s">
        <v>5973</v>
      </c>
      <c r="C8777" s="6" t="s">
        <v>4849</v>
      </c>
      <c r="D8777" s="6" t="s">
        <v>4851</v>
      </c>
      <c r="G8777" s="487">
        <v>18.28</v>
      </c>
    </row>
    <row r="8778" spans="1:7" x14ac:dyDescent="0.25">
      <c r="A8778" s="6">
        <v>14053</v>
      </c>
      <c r="B8778" s="6" t="s">
        <v>5974</v>
      </c>
      <c r="C8778" s="6" t="s">
        <v>4849</v>
      </c>
      <c r="D8778" s="6" t="s">
        <v>4851</v>
      </c>
      <c r="G8778" s="487">
        <v>14.27</v>
      </c>
    </row>
    <row r="8779" spans="1:7" x14ac:dyDescent="0.25">
      <c r="A8779" s="6">
        <v>2558</v>
      </c>
      <c r="B8779" s="6" t="s">
        <v>5975</v>
      </c>
      <c r="C8779" s="6" t="s">
        <v>4849</v>
      </c>
      <c r="D8779" s="6" t="s">
        <v>4851</v>
      </c>
      <c r="G8779" s="487">
        <v>10.75</v>
      </c>
    </row>
    <row r="8780" spans="1:7" x14ac:dyDescent="0.25">
      <c r="A8780" s="6">
        <v>2560</v>
      </c>
      <c r="B8780" s="6" t="s">
        <v>5976</v>
      </c>
      <c r="C8780" s="6" t="s">
        <v>4849</v>
      </c>
      <c r="D8780" s="6" t="s">
        <v>4851</v>
      </c>
      <c r="G8780" s="487">
        <v>18.920000000000002</v>
      </c>
    </row>
    <row r="8781" spans="1:7" x14ac:dyDescent="0.25">
      <c r="A8781" s="6">
        <v>2559</v>
      </c>
      <c r="B8781" s="6" t="s">
        <v>5977</v>
      </c>
      <c r="C8781" s="6" t="s">
        <v>4849</v>
      </c>
      <c r="D8781" s="6" t="s">
        <v>4850</v>
      </c>
      <c r="G8781" s="487">
        <v>15.13</v>
      </c>
    </row>
    <row r="8782" spans="1:7" x14ac:dyDescent="0.25">
      <c r="A8782" s="6">
        <v>2592</v>
      </c>
      <c r="B8782" s="6" t="s">
        <v>5978</v>
      </c>
      <c r="C8782" s="6" t="s">
        <v>4849</v>
      </c>
      <c r="D8782" s="6" t="s">
        <v>4851</v>
      </c>
      <c r="G8782" s="487">
        <v>250.82</v>
      </c>
    </row>
    <row r="8783" spans="1:7" x14ac:dyDescent="0.25">
      <c r="A8783" s="6">
        <v>2566</v>
      </c>
      <c r="B8783" s="6" t="s">
        <v>5979</v>
      </c>
      <c r="C8783" s="6" t="s">
        <v>4849</v>
      </c>
      <c r="D8783" s="6" t="s">
        <v>4851</v>
      </c>
      <c r="G8783" s="487">
        <v>25.24</v>
      </c>
    </row>
    <row r="8784" spans="1:7" x14ac:dyDescent="0.25">
      <c r="A8784" s="6">
        <v>2589</v>
      </c>
      <c r="B8784" s="6" t="s">
        <v>5980</v>
      </c>
      <c r="C8784" s="6" t="s">
        <v>4849</v>
      </c>
      <c r="D8784" s="6" t="s">
        <v>4851</v>
      </c>
      <c r="G8784" s="487">
        <v>33.549999999999997</v>
      </c>
    </row>
    <row r="8785" spans="1:7" x14ac:dyDescent="0.25">
      <c r="A8785" s="6">
        <v>2591</v>
      </c>
      <c r="B8785" s="6" t="s">
        <v>5981</v>
      </c>
      <c r="C8785" s="6" t="s">
        <v>4849</v>
      </c>
      <c r="D8785" s="6" t="s">
        <v>4851</v>
      </c>
      <c r="G8785" s="487">
        <v>12.23</v>
      </c>
    </row>
    <row r="8786" spans="1:7" x14ac:dyDescent="0.25">
      <c r="A8786" s="6">
        <v>2590</v>
      </c>
      <c r="B8786" s="6" t="s">
        <v>5982</v>
      </c>
      <c r="C8786" s="6" t="s">
        <v>4849</v>
      </c>
      <c r="D8786" s="6" t="s">
        <v>4851</v>
      </c>
      <c r="G8786" s="487">
        <v>20.59</v>
      </c>
    </row>
    <row r="8787" spans="1:7" x14ac:dyDescent="0.25">
      <c r="A8787" s="6">
        <v>2567</v>
      </c>
      <c r="B8787" s="6" t="s">
        <v>5983</v>
      </c>
      <c r="C8787" s="6" t="s">
        <v>4849</v>
      </c>
      <c r="D8787" s="6" t="s">
        <v>4851</v>
      </c>
      <c r="G8787" s="487">
        <v>49.21</v>
      </c>
    </row>
    <row r="8788" spans="1:7" x14ac:dyDescent="0.25">
      <c r="A8788" s="6">
        <v>2565</v>
      </c>
      <c r="B8788" s="6" t="s">
        <v>5984</v>
      </c>
      <c r="C8788" s="6" t="s">
        <v>4849</v>
      </c>
      <c r="D8788" s="6" t="s">
        <v>4851</v>
      </c>
      <c r="G8788" s="487">
        <v>12.26</v>
      </c>
    </row>
    <row r="8789" spans="1:7" x14ac:dyDescent="0.25">
      <c r="A8789" s="6">
        <v>2568</v>
      </c>
      <c r="B8789" s="6" t="s">
        <v>5985</v>
      </c>
      <c r="C8789" s="6" t="s">
        <v>4849</v>
      </c>
      <c r="D8789" s="6" t="s">
        <v>4851</v>
      </c>
      <c r="G8789" s="487">
        <v>136.65</v>
      </c>
    </row>
    <row r="8790" spans="1:7" x14ac:dyDescent="0.25">
      <c r="A8790" s="6">
        <v>2594</v>
      </c>
      <c r="B8790" s="6" t="s">
        <v>5986</v>
      </c>
      <c r="C8790" s="6" t="s">
        <v>4849</v>
      </c>
      <c r="D8790" s="6" t="s">
        <v>4851</v>
      </c>
      <c r="G8790" s="487">
        <v>227.66</v>
      </c>
    </row>
    <row r="8791" spans="1:7" x14ac:dyDescent="0.25">
      <c r="A8791" s="6">
        <v>2587</v>
      </c>
      <c r="B8791" s="6" t="s">
        <v>5987</v>
      </c>
      <c r="C8791" s="6" t="s">
        <v>4849</v>
      </c>
      <c r="D8791" s="6" t="s">
        <v>4851</v>
      </c>
      <c r="G8791" s="487">
        <v>38.799999999999997</v>
      </c>
    </row>
    <row r="8792" spans="1:7" x14ac:dyDescent="0.25">
      <c r="A8792" s="6">
        <v>2588</v>
      </c>
      <c r="B8792" s="6" t="s">
        <v>5988</v>
      </c>
      <c r="C8792" s="6" t="s">
        <v>4849</v>
      </c>
      <c r="D8792" s="6" t="s">
        <v>4851</v>
      </c>
      <c r="G8792" s="487">
        <v>30.82</v>
      </c>
    </row>
    <row r="8793" spans="1:7" x14ac:dyDescent="0.25">
      <c r="A8793" s="6">
        <v>2569</v>
      </c>
      <c r="B8793" s="6" t="s">
        <v>5989</v>
      </c>
      <c r="C8793" s="6" t="s">
        <v>4849</v>
      </c>
      <c r="D8793" s="6" t="s">
        <v>4851</v>
      </c>
      <c r="G8793" s="487">
        <v>11.87</v>
      </c>
    </row>
    <row r="8794" spans="1:7" x14ac:dyDescent="0.25">
      <c r="A8794" s="6">
        <v>2570</v>
      </c>
      <c r="B8794" s="6" t="s">
        <v>5990</v>
      </c>
      <c r="C8794" s="6" t="s">
        <v>4849</v>
      </c>
      <c r="D8794" s="6" t="s">
        <v>4851</v>
      </c>
      <c r="G8794" s="487">
        <v>19.91</v>
      </c>
    </row>
    <row r="8795" spans="1:7" x14ac:dyDescent="0.25">
      <c r="A8795" s="6">
        <v>2571</v>
      </c>
      <c r="B8795" s="6" t="s">
        <v>5991</v>
      </c>
      <c r="C8795" s="6" t="s">
        <v>4849</v>
      </c>
      <c r="D8795" s="6" t="s">
        <v>4851</v>
      </c>
      <c r="G8795" s="487">
        <v>59.09</v>
      </c>
    </row>
    <row r="8796" spans="1:7" x14ac:dyDescent="0.25">
      <c r="A8796" s="6">
        <v>2593</v>
      </c>
      <c r="B8796" s="6" t="s">
        <v>5992</v>
      </c>
      <c r="C8796" s="6" t="s">
        <v>4849</v>
      </c>
      <c r="D8796" s="6" t="s">
        <v>4851</v>
      </c>
      <c r="G8796" s="487">
        <v>12.66</v>
      </c>
    </row>
    <row r="8797" spans="1:7" x14ac:dyDescent="0.25">
      <c r="A8797" s="6">
        <v>2572</v>
      </c>
      <c r="B8797" s="6" t="s">
        <v>5993</v>
      </c>
      <c r="C8797" s="6" t="s">
        <v>4849</v>
      </c>
      <c r="D8797" s="6" t="s">
        <v>4851</v>
      </c>
      <c r="G8797" s="487">
        <v>174.75</v>
      </c>
    </row>
    <row r="8798" spans="1:7" x14ac:dyDescent="0.25">
      <c r="A8798" s="6">
        <v>2595</v>
      </c>
      <c r="B8798" s="6" t="s">
        <v>5994</v>
      </c>
      <c r="C8798" s="6" t="s">
        <v>4849</v>
      </c>
      <c r="D8798" s="6" t="s">
        <v>4851</v>
      </c>
      <c r="G8798" s="487">
        <v>272.64999999999998</v>
      </c>
    </row>
    <row r="8799" spans="1:7" x14ac:dyDescent="0.25">
      <c r="A8799" s="6">
        <v>2576</v>
      </c>
      <c r="B8799" s="6" t="s">
        <v>5995</v>
      </c>
      <c r="C8799" s="6" t="s">
        <v>4849</v>
      </c>
      <c r="D8799" s="6" t="s">
        <v>4851</v>
      </c>
      <c r="G8799" s="487">
        <v>46.48</v>
      </c>
    </row>
    <row r="8800" spans="1:7" x14ac:dyDescent="0.25">
      <c r="A8800" s="6">
        <v>2575</v>
      </c>
      <c r="B8800" s="6" t="s">
        <v>5996</v>
      </c>
      <c r="C8800" s="6" t="s">
        <v>4849</v>
      </c>
      <c r="D8800" s="6" t="s">
        <v>4851</v>
      </c>
      <c r="G8800" s="487">
        <v>34.94</v>
      </c>
    </row>
    <row r="8801" spans="1:7" x14ac:dyDescent="0.25">
      <c r="A8801" s="6">
        <v>2573</v>
      </c>
      <c r="B8801" s="6" t="s">
        <v>5997</v>
      </c>
      <c r="C8801" s="6" t="s">
        <v>4849</v>
      </c>
      <c r="D8801" s="6" t="s">
        <v>4851</v>
      </c>
      <c r="G8801" s="487">
        <v>14.51</v>
      </c>
    </row>
    <row r="8802" spans="1:7" x14ac:dyDescent="0.25">
      <c r="A8802" s="6">
        <v>2586</v>
      </c>
      <c r="B8802" s="6" t="s">
        <v>5998</v>
      </c>
      <c r="C8802" s="6" t="s">
        <v>4849</v>
      </c>
      <c r="D8802" s="6" t="s">
        <v>4851</v>
      </c>
      <c r="G8802" s="487">
        <v>23.52</v>
      </c>
    </row>
    <row r="8803" spans="1:7" x14ac:dyDescent="0.25">
      <c r="A8803" s="6">
        <v>2577</v>
      </c>
      <c r="B8803" s="6" t="s">
        <v>5999</v>
      </c>
      <c r="C8803" s="6" t="s">
        <v>4849</v>
      </c>
      <c r="D8803" s="6" t="s">
        <v>4851</v>
      </c>
      <c r="G8803" s="487">
        <v>62.98</v>
      </c>
    </row>
    <row r="8804" spans="1:7" x14ac:dyDescent="0.25">
      <c r="A8804" s="6">
        <v>2574</v>
      </c>
      <c r="B8804" s="6" t="s">
        <v>6000</v>
      </c>
      <c r="C8804" s="6" t="s">
        <v>4849</v>
      </c>
      <c r="D8804" s="6" t="s">
        <v>4851</v>
      </c>
      <c r="G8804" s="487">
        <v>14.6</v>
      </c>
    </row>
    <row r="8805" spans="1:7" x14ac:dyDescent="0.25">
      <c r="A8805" s="6">
        <v>2578</v>
      </c>
      <c r="B8805" s="6" t="s">
        <v>6001</v>
      </c>
      <c r="C8805" s="6" t="s">
        <v>4849</v>
      </c>
      <c r="D8805" s="6" t="s">
        <v>4851</v>
      </c>
      <c r="G8805" s="487">
        <v>196.63</v>
      </c>
    </row>
    <row r="8806" spans="1:7" x14ac:dyDescent="0.25">
      <c r="A8806" s="6">
        <v>2585</v>
      </c>
      <c r="B8806" s="6" t="s">
        <v>6002</v>
      </c>
      <c r="C8806" s="6" t="s">
        <v>4849</v>
      </c>
      <c r="D8806" s="6" t="s">
        <v>4851</v>
      </c>
      <c r="G8806" s="487">
        <v>269.83</v>
      </c>
    </row>
    <row r="8807" spans="1:7" x14ac:dyDescent="0.25">
      <c r="A8807" s="6">
        <v>12008</v>
      </c>
      <c r="B8807" s="6" t="s">
        <v>6003</v>
      </c>
      <c r="C8807" s="6" t="s">
        <v>4849</v>
      </c>
      <c r="D8807" s="6" t="s">
        <v>4851</v>
      </c>
      <c r="G8807" s="487">
        <v>144.77000000000001</v>
      </c>
    </row>
    <row r="8808" spans="1:7" x14ac:dyDescent="0.25">
      <c r="A8808" s="6">
        <v>2582</v>
      </c>
      <c r="B8808" s="6" t="s">
        <v>6004</v>
      </c>
      <c r="C8808" s="6" t="s">
        <v>4849</v>
      </c>
      <c r="D8808" s="6" t="s">
        <v>4851</v>
      </c>
      <c r="G8808" s="487">
        <v>43.11</v>
      </c>
    </row>
    <row r="8809" spans="1:7" x14ac:dyDescent="0.25">
      <c r="A8809" s="6">
        <v>2597</v>
      </c>
      <c r="B8809" s="6" t="s">
        <v>6005</v>
      </c>
      <c r="C8809" s="6" t="s">
        <v>4849</v>
      </c>
      <c r="D8809" s="6" t="s">
        <v>4851</v>
      </c>
      <c r="G8809" s="487">
        <v>36.950000000000003</v>
      </c>
    </row>
    <row r="8810" spans="1:7" x14ac:dyDescent="0.25">
      <c r="A8810" s="6">
        <v>2579</v>
      </c>
      <c r="B8810" s="6" t="s">
        <v>6006</v>
      </c>
      <c r="C8810" s="6" t="s">
        <v>4849</v>
      </c>
      <c r="D8810" s="6" t="s">
        <v>4851</v>
      </c>
      <c r="G8810" s="487">
        <v>17.59</v>
      </c>
    </row>
    <row r="8811" spans="1:7" x14ac:dyDescent="0.25">
      <c r="A8811" s="6">
        <v>2581</v>
      </c>
      <c r="B8811" s="6" t="s">
        <v>6007</v>
      </c>
      <c r="C8811" s="6" t="s">
        <v>4849</v>
      </c>
      <c r="D8811" s="6" t="s">
        <v>4851</v>
      </c>
      <c r="G8811" s="487">
        <v>22.51</v>
      </c>
    </row>
    <row r="8812" spans="1:7" x14ac:dyDescent="0.25">
      <c r="A8812" s="6">
        <v>2596</v>
      </c>
      <c r="B8812" s="6" t="s">
        <v>6008</v>
      </c>
      <c r="C8812" s="6" t="s">
        <v>4849</v>
      </c>
      <c r="D8812" s="6" t="s">
        <v>4851</v>
      </c>
      <c r="G8812" s="487">
        <v>66.569999999999993</v>
      </c>
    </row>
    <row r="8813" spans="1:7" x14ac:dyDescent="0.25">
      <c r="A8813" s="6">
        <v>2580</v>
      </c>
      <c r="B8813" s="6" t="s">
        <v>6009</v>
      </c>
      <c r="C8813" s="6" t="s">
        <v>4849</v>
      </c>
      <c r="D8813" s="6" t="s">
        <v>4851</v>
      </c>
      <c r="G8813" s="487">
        <v>19.28</v>
      </c>
    </row>
    <row r="8814" spans="1:7" x14ac:dyDescent="0.25">
      <c r="A8814" s="6">
        <v>2583</v>
      </c>
      <c r="B8814" s="6" t="s">
        <v>6010</v>
      </c>
      <c r="C8814" s="6" t="s">
        <v>4849</v>
      </c>
      <c r="D8814" s="6" t="s">
        <v>4851</v>
      </c>
      <c r="G8814" s="487">
        <v>161.91999999999999</v>
      </c>
    </row>
    <row r="8815" spans="1:7" x14ac:dyDescent="0.25">
      <c r="A8815" s="6">
        <v>2584</v>
      </c>
      <c r="B8815" s="6" t="s">
        <v>6011</v>
      </c>
      <c r="C8815" s="6" t="s">
        <v>4849</v>
      </c>
      <c r="D8815" s="6" t="s">
        <v>4851</v>
      </c>
      <c r="G8815" s="487">
        <v>269.55</v>
      </c>
    </row>
    <row r="8816" spans="1:7" x14ac:dyDescent="0.25">
      <c r="A8816" s="6">
        <v>12010</v>
      </c>
      <c r="B8816" s="6" t="s">
        <v>6012</v>
      </c>
      <c r="C8816" s="6" t="s">
        <v>4849</v>
      </c>
      <c r="D8816" s="6" t="s">
        <v>4851</v>
      </c>
      <c r="G8816" s="487">
        <v>11.02</v>
      </c>
    </row>
    <row r="8817" spans="1:7" x14ac:dyDescent="0.25">
      <c r="A8817" s="6">
        <v>39329</v>
      </c>
      <c r="B8817" s="6" t="s">
        <v>6013</v>
      </c>
      <c r="C8817" s="6" t="s">
        <v>4849</v>
      </c>
      <c r="D8817" s="6" t="s">
        <v>4851</v>
      </c>
      <c r="G8817" s="487">
        <v>11.53</v>
      </c>
    </row>
    <row r="8818" spans="1:7" x14ac:dyDescent="0.25">
      <c r="A8818" s="6">
        <v>39330</v>
      </c>
      <c r="B8818" s="6" t="s">
        <v>6014</v>
      </c>
      <c r="C8818" s="6" t="s">
        <v>4849</v>
      </c>
      <c r="D8818" s="6" t="s">
        <v>4851</v>
      </c>
      <c r="G8818" s="487">
        <v>12.13</v>
      </c>
    </row>
    <row r="8819" spans="1:7" x14ac:dyDescent="0.25">
      <c r="A8819" s="6">
        <v>39332</v>
      </c>
      <c r="B8819" s="6" t="s">
        <v>6015</v>
      </c>
      <c r="C8819" s="6" t="s">
        <v>4849</v>
      </c>
      <c r="D8819" s="6" t="s">
        <v>4851</v>
      </c>
      <c r="G8819" s="487">
        <v>13.55</v>
      </c>
    </row>
    <row r="8820" spans="1:7" x14ac:dyDescent="0.25">
      <c r="A8820" s="6">
        <v>39331</v>
      </c>
      <c r="B8820" s="6" t="s">
        <v>6016</v>
      </c>
      <c r="C8820" s="6" t="s">
        <v>4849</v>
      </c>
      <c r="D8820" s="6" t="s">
        <v>4851</v>
      </c>
      <c r="G8820" s="487">
        <v>10.79</v>
      </c>
    </row>
    <row r="8821" spans="1:7" x14ac:dyDescent="0.25">
      <c r="A8821" s="6">
        <v>39333</v>
      </c>
      <c r="B8821" s="6" t="s">
        <v>6017</v>
      </c>
      <c r="C8821" s="6" t="s">
        <v>4849</v>
      </c>
      <c r="D8821" s="6" t="s">
        <v>4851</v>
      </c>
      <c r="G8821" s="487">
        <v>10.52</v>
      </c>
    </row>
    <row r="8822" spans="1:7" x14ac:dyDescent="0.25">
      <c r="A8822" s="6">
        <v>39335</v>
      </c>
      <c r="B8822" s="6" t="s">
        <v>6018</v>
      </c>
      <c r="C8822" s="6" t="s">
        <v>4849</v>
      </c>
      <c r="D8822" s="6" t="s">
        <v>4851</v>
      </c>
      <c r="G8822" s="487">
        <v>12.17</v>
      </c>
    </row>
    <row r="8823" spans="1:7" x14ac:dyDescent="0.25">
      <c r="A8823" s="6">
        <v>39334</v>
      </c>
      <c r="B8823" s="6" t="s">
        <v>6019</v>
      </c>
      <c r="C8823" s="6" t="s">
        <v>4849</v>
      </c>
      <c r="D8823" s="6" t="s">
        <v>4851</v>
      </c>
      <c r="G8823" s="487">
        <v>9.67</v>
      </c>
    </row>
    <row r="8824" spans="1:7" x14ac:dyDescent="0.25">
      <c r="A8824" s="6">
        <v>12016</v>
      </c>
      <c r="B8824" s="6" t="s">
        <v>6020</v>
      </c>
      <c r="C8824" s="6" t="s">
        <v>4849</v>
      </c>
      <c r="D8824" s="6" t="s">
        <v>4851</v>
      </c>
      <c r="G8824" s="487">
        <v>12.14</v>
      </c>
    </row>
    <row r="8825" spans="1:7" x14ac:dyDescent="0.25">
      <c r="A8825" s="6">
        <v>12015</v>
      </c>
      <c r="B8825" s="6" t="s">
        <v>6021</v>
      </c>
      <c r="C8825" s="6" t="s">
        <v>4849</v>
      </c>
      <c r="D8825" s="6" t="s">
        <v>4851</v>
      </c>
      <c r="G8825" s="487">
        <v>14.13</v>
      </c>
    </row>
    <row r="8826" spans="1:7" x14ac:dyDescent="0.25">
      <c r="A8826" s="6">
        <v>12020</v>
      </c>
      <c r="B8826" s="6" t="s">
        <v>6022</v>
      </c>
      <c r="C8826" s="6" t="s">
        <v>4849</v>
      </c>
      <c r="D8826" s="6" t="s">
        <v>4851</v>
      </c>
      <c r="G8826" s="487">
        <v>12.14</v>
      </c>
    </row>
    <row r="8827" spans="1:7" x14ac:dyDescent="0.25">
      <c r="A8827" s="6">
        <v>12019</v>
      </c>
      <c r="B8827" s="6" t="s">
        <v>6023</v>
      </c>
      <c r="C8827" s="6" t="s">
        <v>4849</v>
      </c>
      <c r="D8827" s="6" t="s">
        <v>4851</v>
      </c>
      <c r="G8827" s="487">
        <v>14.13</v>
      </c>
    </row>
    <row r="8828" spans="1:7" x14ac:dyDescent="0.25">
      <c r="A8828" s="6">
        <v>39336</v>
      </c>
      <c r="B8828" s="6" t="s">
        <v>6024</v>
      </c>
      <c r="C8828" s="6" t="s">
        <v>4849</v>
      </c>
      <c r="D8828" s="6" t="s">
        <v>4851</v>
      </c>
      <c r="G8828" s="487">
        <v>12.13</v>
      </c>
    </row>
    <row r="8829" spans="1:7" x14ac:dyDescent="0.25">
      <c r="A8829" s="6">
        <v>39338</v>
      </c>
      <c r="B8829" s="6" t="s">
        <v>6025</v>
      </c>
      <c r="C8829" s="6" t="s">
        <v>4849</v>
      </c>
      <c r="D8829" s="6" t="s">
        <v>4851</v>
      </c>
      <c r="G8829" s="487">
        <v>13.55</v>
      </c>
    </row>
    <row r="8830" spans="1:7" x14ac:dyDescent="0.25">
      <c r="A8830" s="6">
        <v>39337</v>
      </c>
      <c r="B8830" s="6" t="s">
        <v>6026</v>
      </c>
      <c r="C8830" s="6" t="s">
        <v>4849</v>
      </c>
      <c r="D8830" s="6" t="s">
        <v>4851</v>
      </c>
      <c r="G8830" s="487">
        <v>10.79</v>
      </c>
    </row>
    <row r="8831" spans="1:7" x14ac:dyDescent="0.25">
      <c r="A8831" s="6">
        <v>39341</v>
      </c>
      <c r="B8831" s="6" t="s">
        <v>6027</v>
      </c>
      <c r="C8831" s="6" t="s">
        <v>4849</v>
      </c>
      <c r="D8831" s="6" t="s">
        <v>4851</v>
      </c>
      <c r="G8831" s="487">
        <v>17.66</v>
      </c>
    </row>
    <row r="8832" spans="1:7" x14ac:dyDescent="0.25">
      <c r="A8832" s="6">
        <v>39340</v>
      </c>
      <c r="B8832" s="6" t="s">
        <v>6028</v>
      </c>
      <c r="C8832" s="6" t="s">
        <v>4849</v>
      </c>
      <c r="D8832" s="6" t="s">
        <v>4851</v>
      </c>
      <c r="G8832" s="487">
        <v>12.97</v>
      </c>
    </row>
    <row r="8833" spans="1:7" x14ac:dyDescent="0.25">
      <c r="A8833" s="6">
        <v>12025</v>
      </c>
      <c r="B8833" s="6" t="s">
        <v>6029</v>
      </c>
      <c r="C8833" s="6" t="s">
        <v>4849</v>
      </c>
      <c r="D8833" s="6" t="s">
        <v>4851</v>
      </c>
      <c r="G8833" s="487">
        <v>13.4</v>
      </c>
    </row>
    <row r="8834" spans="1:7" x14ac:dyDescent="0.25">
      <c r="A8834" s="6">
        <v>39342</v>
      </c>
      <c r="B8834" s="6" t="s">
        <v>6030</v>
      </c>
      <c r="C8834" s="6" t="s">
        <v>4849</v>
      </c>
      <c r="D8834" s="6" t="s">
        <v>4851</v>
      </c>
      <c r="G8834" s="487">
        <v>17.66</v>
      </c>
    </row>
    <row r="8835" spans="1:7" x14ac:dyDescent="0.25">
      <c r="A8835" s="6">
        <v>39343</v>
      </c>
      <c r="B8835" s="6" t="s">
        <v>6031</v>
      </c>
      <c r="C8835" s="6" t="s">
        <v>4849</v>
      </c>
      <c r="D8835" s="6" t="s">
        <v>4851</v>
      </c>
      <c r="G8835" s="487">
        <v>14.92</v>
      </c>
    </row>
    <row r="8836" spans="1:7" x14ac:dyDescent="0.25">
      <c r="A8836" s="6">
        <v>39345</v>
      </c>
      <c r="B8836" s="6" t="s">
        <v>6032</v>
      </c>
      <c r="C8836" s="6" t="s">
        <v>4849</v>
      </c>
      <c r="D8836" s="6" t="s">
        <v>4851</v>
      </c>
      <c r="G8836" s="487">
        <v>20.190000000000001</v>
      </c>
    </row>
    <row r="8837" spans="1:7" x14ac:dyDescent="0.25">
      <c r="A8837" s="6">
        <v>39344</v>
      </c>
      <c r="B8837" s="6" t="s">
        <v>6033</v>
      </c>
      <c r="C8837" s="6" t="s">
        <v>4849</v>
      </c>
      <c r="D8837" s="6" t="s">
        <v>4851</v>
      </c>
      <c r="G8837" s="487">
        <v>14.42</v>
      </c>
    </row>
    <row r="8838" spans="1:7" x14ac:dyDescent="0.25">
      <c r="A8838" s="6">
        <v>12623</v>
      </c>
      <c r="B8838" s="6" t="s">
        <v>11874</v>
      </c>
      <c r="C8838" s="6" t="s">
        <v>4854</v>
      </c>
      <c r="D8838" s="6" t="s">
        <v>4851</v>
      </c>
      <c r="G8838" s="487">
        <v>50.42</v>
      </c>
    </row>
    <row r="8839" spans="1:7" x14ac:dyDescent="0.25">
      <c r="A8839" s="6">
        <v>34498</v>
      </c>
      <c r="B8839" s="6" t="s">
        <v>6034</v>
      </c>
      <c r="C8839" s="6" t="s">
        <v>4849</v>
      </c>
      <c r="D8839" s="6" t="s">
        <v>4851</v>
      </c>
      <c r="G8839" s="487">
        <v>105.59</v>
      </c>
    </row>
    <row r="8840" spans="1:7" x14ac:dyDescent="0.25">
      <c r="A8840" s="6">
        <v>13244</v>
      </c>
      <c r="B8840" s="6" t="s">
        <v>6035</v>
      </c>
      <c r="C8840" s="6" t="s">
        <v>4849</v>
      </c>
      <c r="D8840" s="6" t="s">
        <v>4850</v>
      </c>
      <c r="G8840" s="487">
        <v>44.45</v>
      </c>
    </row>
    <row r="8841" spans="1:7" x14ac:dyDescent="0.25">
      <c r="A8841" s="6">
        <v>38998</v>
      </c>
      <c r="B8841" s="6" t="s">
        <v>11875</v>
      </c>
      <c r="C8841" s="6" t="s">
        <v>4849</v>
      </c>
      <c r="D8841" s="6" t="s">
        <v>4851</v>
      </c>
      <c r="G8841" s="487">
        <v>10.67</v>
      </c>
    </row>
    <row r="8842" spans="1:7" x14ac:dyDescent="0.25">
      <c r="A8842" s="6">
        <v>38999</v>
      </c>
      <c r="B8842" s="6" t="s">
        <v>11876</v>
      </c>
      <c r="C8842" s="6" t="s">
        <v>4849</v>
      </c>
      <c r="D8842" s="6" t="s">
        <v>4851</v>
      </c>
      <c r="G8842" s="487">
        <v>26.98</v>
      </c>
    </row>
    <row r="8843" spans="1:7" x14ac:dyDescent="0.25">
      <c r="A8843" s="6">
        <v>38996</v>
      </c>
      <c r="B8843" s="6" t="s">
        <v>11877</v>
      </c>
      <c r="C8843" s="6" t="s">
        <v>4849</v>
      </c>
      <c r="D8843" s="6" t="s">
        <v>4851</v>
      </c>
      <c r="G8843" s="487">
        <v>19.07</v>
      </c>
    </row>
    <row r="8844" spans="1:7" x14ac:dyDescent="0.25">
      <c r="A8844" s="6">
        <v>44173</v>
      </c>
      <c r="B8844" s="6" t="s">
        <v>11878</v>
      </c>
      <c r="C8844" s="6" t="s">
        <v>4849</v>
      </c>
      <c r="D8844" s="6" t="s">
        <v>4851</v>
      </c>
      <c r="G8844" s="487">
        <v>18.54</v>
      </c>
    </row>
    <row r="8845" spans="1:7" x14ac:dyDescent="0.25">
      <c r="A8845" s="6">
        <v>44174</v>
      </c>
      <c r="B8845" s="6" t="s">
        <v>11879</v>
      </c>
      <c r="C8845" s="6" t="s">
        <v>4849</v>
      </c>
      <c r="D8845" s="6" t="s">
        <v>4851</v>
      </c>
      <c r="G8845" s="487">
        <v>30.35</v>
      </c>
    </row>
    <row r="8846" spans="1:7" x14ac:dyDescent="0.25">
      <c r="A8846" s="6">
        <v>38997</v>
      </c>
      <c r="B8846" s="6" t="s">
        <v>11880</v>
      </c>
      <c r="C8846" s="6" t="s">
        <v>4849</v>
      </c>
      <c r="D8846" s="6" t="s">
        <v>4851</v>
      </c>
      <c r="G8846" s="487">
        <v>27.28</v>
      </c>
    </row>
    <row r="8847" spans="1:7" x14ac:dyDescent="0.25">
      <c r="A8847" s="6">
        <v>39600</v>
      </c>
      <c r="B8847" s="6" t="s">
        <v>11881</v>
      </c>
      <c r="C8847" s="6" t="s">
        <v>4849</v>
      </c>
      <c r="D8847" s="6" t="s">
        <v>4851</v>
      </c>
      <c r="G8847" s="487">
        <v>16.62</v>
      </c>
    </row>
    <row r="8848" spans="1:7" x14ac:dyDescent="0.25">
      <c r="A8848" s="6">
        <v>39601</v>
      </c>
      <c r="B8848" s="6" t="s">
        <v>11882</v>
      </c>
      <c r="C8848" s="6" t="s">
        <v>4849</v>
      </c>
      <c r="D8848" s="6" t="s">
        <v>4851</v>
      </c>
      <c r="G8848" s="487">
        <v>35.26</v>
      </c>
    </row>
    <row r="8849" spans="1:7" x14ac:dyDescent="0.25">
      <c r="A8849" s="6">
        <v>39862</v>
      </c>
      <c r="B8849" s="6" t="s">
        <v>6036</v>
      </c>
      <c r="C8849" s="6" t="s">
        <v>4849</v>
      </c>
      <c r="D8849" s="6" t="s">
        <v>4853</v>
      </c>
      <c r="G8849" s="487">
        <v>12.78</v>
      </c>
    </row>
    <row r="8850" spans="1:7" x14ac:dyDescent="0.25">
      <c r="A8850" s="6">
        <v>39863</v>
      </c>
      <c r="B8850" s="6" t="s">
        <v>6037</v>
      </c>
      <c r="C8850" s="6" t="s">
        <v>4849</v>
      </c>
      <c r="D8850" s="6" t="s">
        <v>4853</v>
      </c>
      <c r="G8850" s="487">
        <v>12.96</v>
      </c>
    </row>
    <row r="8851" spans="1:7" x14ac:dyDescent="0.25">
      <c r="A8851" s="6">
        <v>39864</v>
      </c>
      <c r="B8851" s="6" t="s">
        <v>6038</v>
      </c>
      <c r="C8851" s="6" t="s">
        <v>4849</v>
      </c>
      <c r="D8851" s="6" t="s">
        <v>4853</v>
      </c>
      <c r="G8851" s="487">
        <v>16.079999999999998</v>
      </c>
    </row>
    <row r="8852" spans="1:7" x14ac:dyDescent="0.25">
      <c r="A8852" s="6">
        <v>39865</v>
      </c>
      <c r="B8852" s="6" t="s">
        <v>6039</v>
      </c>
      <c r="C8852" s="6" t="s">
        <v>4849</v>
      </c>
      <c r="D8852" s="6" t="s">
        <v>4853</v>
      </c>
      <c r="G8852" s="487">
        <v>22.67</v>
      </c>
    </row>
    <row r="8853" spans="1:7" x14ac:dyDescent="0.25">
      <c r="A8853" s="6">
        <v>2517</v>
      </c>
      <c r="B8853" s="6" t="s">
        <v>6040</v>
      </c>
      <c r="C8853" s="6" t="s">
        <v>4849</v>
      </c>
      <c r="D8853" s="6" t="s">
        <v>4851</v>
      </c>
      <c r="G8853" s="487">
        <v>26.85</v>
      </c>
    </row>
    <row r="8854" spans="1:7" x14ac:dyDescent="0.25">
      <c r="A8854" s="6">
        <v>2522</v>
      </c>
      <c r="B8854" s="6" t="s">
        <v>6041</v>
      </c>
      <c r="C8854" s="6" t="s">
        <v>4849</v>
      </c>
      <c r="D8854" s="6" t="s">
        <v>4851</v>
      </c>
      <c r="G8854" s="487">
        <v>17.36</v>
      </c>
    </row>
    <row r="8855" spans="1:7" x14ac:dyDescent="0.25">
      <c r="A8855" s="6">
        <v>2548</v>
      </c>
      <c r="B8855" s="6" t="s">
        <v>6042</v>
      </c>
      <c r="C8855" s="6" t="s">
        <v>4849</v>
      </c>
      <c r="D8855" s="6" t="s">
        <v>4851</v>
      </c>
      <c r="G8855" s="487">
        <v>10.67</v>
      </c>
    </row>
    <row r="8856" spans="1:7" x14ac:dyDescent="0.25">
      <c r="A8856" s="6">
        <v>2516</v>
      </c>
      <c r="B8856" s="6" t="s">
        <v>6043</v>
      </c>
      <c r="C8856" s="6" t="s">
        <v>4849</v>
      </c>
      <c r="D8856" s="6" t="s">
        <v>4851</v>
      </c>
      <c r="G8856" s="487">
        <v>13.93</v>
      </c>
    </row>
    <row r="8857" spans="1:7" x14ac:dyDescent="0.25">
      <c r="A8857" s="6">
        <v>2518</v>
      </c>
      <c r="B8857" s="6" t="s">
        <v>6044</v>
      </c>
      <c r="C8857" s="6" t="s">
        <v>4849</v>
      </c>
      <c r="D8857" s="6" t="s">
        <v>4851</v>
      </c>
      <c r="G8857" s="487">
        <v>127.83</v>
      </c>
    </row>
    <row r="8858" spans="1:7" x14ac:dyDescent="0.25">
      <c r="A8858" s="6">
        <v>2521</v>
      </c>
      <c r="B8858" s="6" t="s">
        <v>6045</v>
      </c>
      <c r="C8858" s="6" t="s">
        <v>4849</v>
      </c>
      <c r="D8858" s="6" t="s">
        <v>4851</v>
      </c>
      <c r="G8858" s="487">
        <v>54.42</v>
      </c>
    </row>
    <row r="8859" spans="1:7" x14ac:dyDescent="0.25">
      <c r="A8859" s="6">
        <v>2515</v>
      </c>
      <c r="B8859" s="6" t="s">
        <v>6046</v>
      </c>
      <c r="C8859" s="6" t="s">
        <v>4849</v>
      </c>
      <c r="D8859" s="6" t="s">
        <v>4851</v>
      </c>
      <c r="G8859" s="487">
        <v>11.6</v>
      </c>
    </row>
    <row r="8860" spans="1:7" x14ac:dyDescent="0.25">
      <c r="A8860" s="6">
        <v>2519</v>
      </c>
      <c r="B8860" s="6" t="s">
        <v>6047</v>
      </c>
      <c r="C8860" s="6" t="s">
        <v>4849</v>
      </c>
      <c r="D8860" s="6" t="s">
        <v>4851</v>
      </c>
      <c r="G8860" s="487">
        <v>154.13999999999999</v>
      </c>
    </row>
    <row r="8861" spans="1:7" x14ac:dyDescent="0.25">
      <c r="A8861" s="6">
        <v>2520</v>
      </c>
      <c r="B8861" s="6" t="s">
        <v>6048</v>
      </c>
      <c r="C8861" s="6" t="s">
        <v>4849</v>
      </c>
      <c r="D8861" s="6" t="s">
        <v>4851</v>
      </c>
      <c r="G8861" s="487">
        <v>283.7</v>
      </c>
    </row>
    <row r="8862" spans="1:7" x14ac:dyDescent="0.25">
      <c r="A8862" s="6">
        <v>1602</v>
      </c>
      <c r="B8862" s="6" t="s">
        <v>6049</v>
      </c>
      <c r="C8862" s="6" t="s">
        <v>4849</v>
      </c>
      <c r="D8862" s="6" t="s">
        <v>4851</v>
      </c>
      <c r="G8862" s="487">
        <v>59.8</v>
      </c>
    </row>
    <row r="8863" spans="1:7" x14ac:dyDescent="0.25">
      <c r="A8863" s="6">
        <v>1601</v>
      </c>
      <c r="B8863" s="6" t="s">
        <v>6050</v>
      </c>
      <c r="C8863" s="6" t="s">
        <v>4849</v>
      </c>
      <c r="D8863" s="6" t="s">
        <v>4851</v>
      </c>
      <c r="G8863" s="487">
        <v>53.3</v>
      </c>
    </row>
    <row r="8864" spans="1:7" x14ac:dyDescent="0.25">
      <c r="A8864" s="6">
        <v>1598</v>
      </c>
      <c r="B8864" s="6" t="s">
        <v>6051</v>
      </c>
      <c r="C8864" s="6" t="s">
        <v>4849</v>
      </c>
      <c r="D8864" s="6" t="s">
        <v>4851</v>
      </c>
      <c r="G8864" s="487">
        <v>15.77</v>
      </c>
    </row>
    <row r="8865" spans="1:7" x14ac:dyDescent="0.25">
      <c r="A8865" s="6">
        <v>1600</v>
      </c>
      <c r="B8865" s="6" t="s">
        <v>6052</v>
      </c>
      <c r="C8865" s="6" t="s">
        <v>4849</v>
      </c>
      <c r="D8865" s="6" t="s">
        <v>4851</v>
      </c>
      <c r="G8865" s="487">
        <v>23.28</v>
      </c>
    </row>
    <row r="8866" spans="1:7" x14ac:dyDescent="0.25">
      <c r="A8866" s="6">
        <v>1603</v>
      </c>
      <c r="B8866" s="6" t="s">
        <v>6053</v>
      </c>
      <c r="C8866" s="6" t="s">
        <v>4849</v>
      </c>
      <c r="D8866" s="6" t="s">
        <v>4851</v>
      </c>
      <c r="G8866" s="487">
        <v>90.29</v>
      </c>
    </row>
    <row r="8867" spans="1:7" x14ac:dyDescent="0.25">
      <c r="A8867" s="6">
        <v>1599</v>
      </c>
      <c r="B8867" s="6" t="s">
        <v>6054</v>
      </c>
      <c r="C8867" s="6" t="s">
        <v>4849</v>
      </c>
      <c r="D8867" s="6" t="s">
        <v>4851</v>
      </c>
      <c r="G8867" s="487">
        <v>18.3</v>
      </c>
    </row>
    <row r="8868" spans="1:7" x14ac:dyDescent="0.25">
      <c r="A8868" s="6">
        <v>1597</v>
      </c>
      <c r="B8868" s="6" t="s">
        <v>6055</v>
      </c>
      <c r="C8868" s="6" t="s">
        <v>4849</v>
      </c>
      <c r="D8868" s="6" t="s">
        <v>4851</v>
      </c>
      <c r="G8868" s="487">
        <v>14.83</v>
      </c>
    </row>
    <row r="8869" spans="1:7" x14ac:dyDescent="0.25">
      <c r="A8869" s="6">
        <v>39602</v>
      </c>
      <c r="B8869" s="6" t="s">
        <v>11883</v>
      </c>
      <c r="C8869" s="6" t="s">
        <v>4849</v>
      </c>
      <c r="D8869" s="6" t="s">
        <v>4851</v>
      </c>
      <c r="G8869" s="487">
        <v>1.76</v>
      </c>
    </row>
    <row r="8870" spans="1:7" x14ac:dyDescent="0.25">
      <c r="A8870" s="6">
        <v>39603</v>
      </c>
      <c r="B8870" s="6" t="s">
        <v>11884</v>
      </c>
      <c r="C8870" s="6" t="s">
        <v>4849</v>
      </c>
      <c r="D8870" s="6" t="s">
        <v>4851</v>
      </c>
      <c r="G8870" s="487">
        <v>3.75</v>
      </c>
    </row>
    <row r="8871" spans="1:7" x14ac:dyDescent="0.25">
      <c r="A8871" s="6">
        <v>11821</v>
      </c>
      <c r="B8871" s="6" t="s">
        <v>6056</v>
      </c>
      <c r="C8871" s="6" t="s">
        <v>4849</v>
      </c>
      <c r="D8871" s="6" t="s">
        <v>4851</v>
      </c>
      <c r="G8871" s="487">
        <v>12.18</v>
      </c>
    </row>
    <row r="8872" spans="1:7" x14ac:dyDescent="0.25">
      <c r="A8872" s="6">
        <v>1562</v>
      </c>
      <c r="B8872" s="6" t="s">
        <v>6057</v>
      </c>
      <c r="C8872" s="6" t="s">
        <v>4849</v>
      </c>
      <c r="D8872" s="6" t="s">
        <v>4851</v>
      </c>
      <c r="G8872" s="487">
        <v>19.95</v>
      </c>
    </row>
    <row r="8873" spans="1:7" x14ac:dyDescent="0.25">
      <c r="A8873" s="6">
        <v>1563</v>
      </c>
      <c r="B8873" s="6" t="s">
        <v>6058</v>
      </c>
      <c r="C8873" s="6" t="s">
        <v>4849</v>
      </c>
      <c r="D8873" s="6" t="s">
        <v>4851</v>
      </c>
      <c r="G8873" s="487">
        <v>26.77</v>
      </c>
    </row>
    <row r="8874" spans="1:7" x14ac:dyDescent="0.25">
      <c r="A8874" s="6">
        <v>11856</v>
      </c>
      <c r="B8874" s="6" t="s">
        <v>6059</v>
      </c>
      <c r="C8874" s="6" t="s">
        <v>4849</v>
      </c>
      <c r="D8874" s="6" t="s">
        <v>4850</v>
      </c>
      <c r="G8874" s="487">
        <v>7.98</v>
      </c>
    </row>
    <row r="8875" spans="1:7" x14ac:dyDescent="0.25">
      <c r="A8875" s="6">
        <v>11857</v>
      </c>
      <c r="B8875" s="6" t="s">
        <v>6060</v>
      </c>
      <c r="C8875" s="6" t="s">
        <v>4849</v>
      </c>
      <c r="D8875" s="6" t="s">
        <v>4851</v>
      </c>
      <c r="G8875" s="487">
        <v>42</v>
      </c>
    </row>
    <row r="8876" spans="1:7" x14ac:dyDescent="0.25">
      <c r="A8876" s="6">
        <v>11858</v>
      </c>
      <c r="B8876" s="6" t="s">
        <v>6061</v>
      </c>
      <c r="C8876" s="6" t="s">
        <v>4849</v>
      </c>
      <c r="D8876" s="6" t="s">
        <v>4851</v>
      </c>
      <c r="G8876" s="487">
        <v>52.12</v>
      </c>
    </row>
    <row r="8877" spans="1:7" x14ac:dyDescent="0.25">
      <c r="A8877" s="6">
        <v>1539</v>
      </c>
      <c r="B8877" s="6" t="s">
        <v>6062</v>
      </c>
      <c r="C8877" s="6" t="s">
        <v>4849</v>
      </c>
      <c r="D8877" s="6" t="s">
        <v>4851</v>
      </c>
      <c r="G8877" s="487">
        <v>9.3800000000000008</v>
      </c>
    </row>
    <row r="8878" spans="1:7" x14ac:dyDescent="0.25">
      <c r="A8878" s="6">
        <v>11859</v>
      </c>
      <c r="B8878" s="6" t="s">
        <v>6063</v>
      </c>
      <c r="C8878" s="6" t="s">
        <v>4849</v>
      </c>
      <c r="D8878" s="6" t="s">
        <v>4851</v>
      </c>
      <c r="G8878" s="487">
        <v>70.92</v>
      </c>
    </row>
    <row r="8879" spans="1:7" x14ac:dyDescent="0.25">
      <c r="A8879" s="6">
        <v>1550</v>
      </c>
      <c r="B8879" s="6" t="s">
        <v>6064</v>
      </c>
      <c r="C8879" s="6" t="s">
        <v>4849</v>
      </c>
      <c r="D8879" s="6" t="s">
        <v>4851</v>
      </c>
      <c r="G8879" s="487">
        <v>9.89</v>
      </c>
    </row>
    <row r="8880" spans="1:7" x14ac:dyDescent="0.25">
      <c r="A8880" s="6">
        <v>11854</v>
      </c>
      <c r="B8880" s="6" t="s">
        <v>6065</v>
      </c>
      <c r="C8880" s="6" t="s">
        <v>4849</v>
      </c>
      <c r="D8880" s="6" t="s">
        <v>4851</v>
      </c>
      <c r="G8880" s="487">
        <v>12.36</v>
      </c>
    </row>
    <row r="8881" spans="1:7" x14ac:dyDescent="0.25">
      <c r="A8881" s="6">
        <v>11862</v>
      </c>
      <c r="B8881" s="6" t="s">
        <v>6066</v>
      </c>
      <c r="C8881" s="6" t="s">
        <v>4849</v>
      </c>
      <c r="D8881" s="6" t="s">
        <v>4851</v>
      </c>
      <c r="G8881" s="487">
        <v>17.34</v>
      </c>
    </row>
    <row r="8882" spans="1:7" x14ac:dyDescent="0.25">
      <c r="A8882" s="6">
        <v>11863</v>
      </c>
      <c r="B8882" s="6" t="s">
        <v>6067</v>
      </c>
      <c r="C8882" s="6" t="s">
        <v>4849</v>
      </c>
      <c r="D8882" s="6" t="s">
        <v>4851</v>
      </c>
      <c r="G8882" s="487">
        <v>7</v>
      </c>
    </row>
    <row r="8883" spans="1:7" x14ac:dyDescent="0.25">
      <c r="A8883" s="6">
        <v>11855</v>
      </c>
      <c r="B8883" s="6" t="s">
        <v>6068</v>
      </c>
      <c r="C8883" s="6" t="s">
        <v>4849</v>
      </c>
      <c r="D8883" s="6" t="s">
        <v>4851</v>
      </c>
      <c r="G8883" s="487">
        <v>25.88</v>
      </c>
    </row>
    <row r="8884" spans="1:7" x14ac:dyDescent="0.25">
      <c r="A8884" s="6">
        <v>11864</v>
      </c>
      <c r="B8884" s="6" t="s">
        <v>6069</v>
      </c>
      <c r="C8884" s="6" t="s">
        <v>4849</v>
      </c>
      <c r="D8884" s="6" t="s">
        <v>4851</v>
      </c>
      <c r="G8884" s="487">
        <v>39.130000000000003</v>
      </c>
    </row>
    <row r="8885" spans="1:7" x14ac:dyDescent="0.25">
      <c r="A8885" s="6">
        <v>2527</v>
      </c>
      <c r="B8885" s="6" t="s">
        <v>6070</v>
      </c>
      <c r="C8885" s="6" t="s">
        <v>4849</v>
      </c>
      <c r="D8885" s="6" t="s">
        <v>4851</v>
      </c>
      <c r="G8885" s="487">
        <v>9.61</v>
      </c>
    </row>
    <row r="8886" spans="1:7" x14ac:dyDescent="0.25">
      <c r="A8886" s="6">
        <v>2526</v>
      </c>
      <c r="B8886" s="6" t="s">
        <v>6071</v>
      </c>
      <c r="C8886" s="6" t="s">
        <v>4849</v>
      </c>
      <c r="D8886" s="6" t="s">
        <v>4851</v>
      </c>
      <c r="G8886" s="487">
        <v>6.16</v>
      </c>
    </row>
    <row r="8887" spans="1:7" x14ac:dyDescent="0.25">
      <c r="A8887" s="6">
        <v>2487</v>
      </c>
      <c r="B8887" s="6" t="s">
        <v>6072</v>
      </c>
      <c r="C8887" s="6" t="s">
        <v>4849</v>
      </c>
      <c r="D8887" s="6" t="s">
        <v>4851</v>
      </c>
      <c r="G8887" s="487">
        <v>2.1</v>
      </c>
    </row>
    <row r="8888" spans="1:7" x14ac:dyDescent="0.25">
      <c r="A8888" s="6">
        <v>2483</v>
      </c>
      <c r="B8888" s="6" t="s">
        <v>6073</v>
      </c>
      <c r="C8888" s="6" t="s">
        <v>4849</v>
      </c>
      <c r="D8888" s="6" t="s">
        <v>4851</v>
      </c>
      <c r="G8888" s="487">
        <v>4.38</v>
      </c>
    </row>
    <row r="8889" spans="1:7" x14ac:dyDescent="0.25">
      <c r="A8889" s="6">
        <v>2528</v>
      </c>
      <c r="B8889" s="6" t="s">
        <v>6074</v>
      </c>
      <c r="C8889" s="6" t="s">
        <v>4849</v>
      </c>
      <c r="D8889" s="6" t="s">
        <v>4851</v>
      </c>
      <c r="G8889" s="487">
        <v>24.19</v>
      </c>
    </row>
    <row r="8890" spans="1:7" x14ac:dyDescent="0.25">
      <c r="A8890" s="6">
        <v>2489</v>
      </c>
      <c r="B8890" s="6" t="s">
        <v>6075</v>
      </c>
      <c r="C8890" s="6" t="s">
        <v>4849</v>
      </c>
      <c r="D8890" s="6" t="s">
        <v>4851</v>
      </c>
      <c r="G8890" s="487">
        <v>10.65</v>
      </c>
    </row>
    <row r="8891" spans="1:7" x14ac:dyDescent="0.25">
      <c r="A8891" s="6">
        <v>2488</v>
      </c>
      <c r="B8891" s="6" t="s">
        <v>6076</v>
      </c>
      <c r="C8891" s="6" t="s">
        <v>4849</v>
      </c>
      <c r="D8891" s="6" t="s">
        <v>4851</v>
      </c>
      <c r="G8891" s="487">
        <v>2.46</v>
      </c>
    </row>
    <row r="8892" spans="1:7" x14ac:dyDescent="0.25">
      <c r="A8892" s="6">
        <v>2484</v>
      </c>
      <c r="B8892" s="6" t="s">
        <v>6077</v>
      </c>
      <c r="C8892" s="6" t="s">
        <v>4849</v>
      </c>
      <c r="D8892" s="6" t="s">
        <v>4851</v>
      </c>
      <c r="G8892" s="487">
        <v>35.130000000000003</v>
      </c>
    </row>
    <row r="8893" spans="1:7" x14ac:dyDescent="0.25">
      <c r="A8893" s="6">
        <v>2485</v>
      </c>
      <c r="B8893" s="6" t="s">
        <v>6078</v>
      </c>
      <c r="C8893" s="6" t="s">
        <v>4849</v>
      </c>
      <c r="D8893" s="6" t="s">
        <v>4851</v>
      </c>
      <c r="G8893" s="487">
        <v>55.06</v>
      </c>
    </row>
    <row r="8894" spans="1:7" x14ac:dyDescent="0.25">
      <c r="A8894" s="6">
        <v>39279</v>
      </c>
      <c r="B8894" s="6" t="s">
        <v>11885</v>
      </c>
      <c r="C8894" s="6" t="s">
        <v>4849</v>
      </c>
      <c r="D8894" s="6" t="s">
        <v>4851</v>
      </c>
      <c r="G8894" s="487">
        <v>16.21</v>
      </c>
    </row>
    <row r="8895" spans="1:7" x14ac:dyDescent="0.25">
      <c r="A8895" s="6">
        <v>39280</v>
      </c>
      <c r="B8895" s="6" t="s">
        <v>11886</v>
      </c>
      <c r="C8895" s="6" t="s">
        <v>4849</v>
      </c>
      <c r="D8895" s="6" t="s">
        <v>4851</v>
      </c>
      <c r="G8895" s="487">
        <v>18.149999999999999</v>
      </c>
    </row>
    <row r="8896" spans="1:7" x14ac:dyDescent="0.25">
      <c r="A8896" s="6">
        <v>39281</v>
      </c>
      <c r="B8896" s="6" t="s">
        <v>11887</v>
      </c>
      <c r="C8896" s="6" t="s">
        <v>4849</v>
      </c>
      <c r="D8896" s="6" t="s">
        <v>4851</v>
      </c>
      <c r="G8896" s="487">
        <v>23.99</v>
      </c>
    </row>
    <row r="8897" spans="1:7" x14ac:dyDescent="0.25">
      <c r="A8897" s="6">
        <v>39282</v>
      </c>
      <c r="B8897" s="6" t="s">
        <v>11888</v>
      </c>
      <c r="C8897" s="6" t="s">
        <v>4849</v>
      </c>
      <c r="D8897" s="6" t="s">
        <v>4851</v>
      </c>
      <c r="G8897" s="487">
        <v>33.49</v>
      </c>
    </row>
    <row r="8898" spans="1:7" x14ac:dyDescent="0.25">
      <c r="A8898" s="6">
        <v>38844</v>
      </c>
      <c r="B8898" s="6" t="s">
        <v>11889</v>
      </c>
      <c r="C8898" s="6" t="s">
        <v>4849</v>
      </c>
      <c r="D8898" s="6" t="s">
        <v>4850</v>
      </c>
      <c r="G8898" s="487">
        <v>16.43</v>
      </c>
    </row>
    <row r="8899" spans="1:7" x14ac:dyDescent="0.25">
      <c r="A8899" s="6">
        <v>38846</v>
      </c>
      <c r="B8899" s="6" t="s">
        <v>11890</v>
      </c>
      <c r="C8899" s="6" t="s">
        <v>4849</v>
      </c>
      <c r="D8899" s="6" t="s">
        <v>4851</v>
      </c>
      <c r="G8899" s="487">
        <v>16.72</v>
      </c>
    </row>
    <row r="8900" spans="1:7" x14ac:dyDescent="0.25">
      <c r="A8900" s="6">
        <v>38847</v>
      </c>
      <c r="B8900" s="6" t="s">
        <v>11891</v>
      </c>
      <c r="C8900" s="6" t="s">
        <v>4849</v>
      </c>
      <c r="D8900" s="6" t="s">
        <v>4851</v>
      </c>
      <c r="G8900" s="487">
        <v>19.59</v>
      </c>
    </row>
    <row r="8901" spans="1:7" x14ac:dyDescent="0.25">
      <c r="A8901" s="6">
        <v>38850</v>
      </c>
      <c r="B8901" s="6" t="s">
        <v>11892</v>
      </c>
      <c r="C8901" s="6" t="s">
        <v>4849</v>
      </c>
      <c r="D8901" s="6" t="s">
        <v>4851</v>
      </c>
      <c r="G8901" s="487">
        <v>35.36</v>
      </c>
    </row>
    <row r="8902" spans="1:7" x14ac:dyDescent="0.25">
      <c r="A8902" s="6">
        <v>38848</v>
      </c>
      <c r="B8902" s="6" t="s">
        <v>11893</v>
      </c>
      <c r="C8902" s="6" t="s">
        <v>4849</v>
      </c>
      <c r="D8902" s="6" t="s">
        <v>4851</v>
      </c>
      <c r="G8902" s="487">
        <v>23.18</v>
      </c>
    </row>
    <row r="8903" spans="1:7" x14ac:dyDescent="0.25">
      <c r="A8903" s="6">
        <v>38851</v>
      </c>
      <c r="B8903" s="6" t="s">
        <v>11894</v>
      </c>
      <c r="C8903" s="6" t="s">
        <v>4849</v>
      </c>
      <c r="D8903" s="6" t="s">
        <v>4851</v>
      </c>
      <c r="G8903" s="487">
        <v>39.99</v>
      </c>
    </row>
    <row r="8904" spans="1:7" x14ac:dyDescent="0.25">
      <c r="A8904" s="6">
        <v>38854</v>
      </c>
      <c r="B8904" s="6" t="s">
        <v>11895</v>
      </c>
      <c r="C8904" s="6" t="s">
        <v>4849</v>
      </c>
      <c r="D8904" s="6" t="s">
        <v>4851</v>
      </c>
      <c r="G8904" s="487">
        <v>17.37</v>
      </c>
    </row>
    <row r="8905" spans="1:7" x14ac:dyDescent="0.25">
      <c r="A8905" s="6">
        <v>44247</v>
      </c>
      <c r="B8905" s="6" t="s">
        <v>13126</v>
      </c>
      <c r="C8905" s="6" t="s">
        <v>4849</v>
      </c>
      <c r="D8905" s="6" t="s">
        <v>4851</v>
      </c>
      <c r="G8905" s="488">
        <v>1765.26</v>
      </c>
    </row>
    <row r="8906" spans="1:7" x14ac:dyDescent="0.25">
      <c r="A8906" s="6">
        <v>38005</v>
      </c>
      <c r="B8906" s="6" t="s">
        <v>6079</v>
      </c>
      <c r="C8906" s="6" t="s">
        <v>4849</v>
      </c>
      <c r="D8906" s="6" t="s">
        <v>4851</v>
      </c>
      <c r="G8906" s="487">
        <v>20.99</v>
      </c>
    </row>
    <row r="8907" spans="1:7" x14ac:dyDescent="0.25">
      <c r="A8907" s="6">
        <v>38006</v>
      </c>
      <c r="B8907" s="6" t="s">
        <v>6080</v>
      </c>
      <c r="C8907" s="6" t="s">
        <v>4849</v>
      </c>
      <c r="D8907" s="6" t="s">
        <v>4851</v>
      </c>
      <c r="G8907" s="487">
        <v>27.89</v>
      </c>
    </row>
    <row r="8908" spans="1:7" x14ac:dyDescent="0.25">
      <c r="A8908" s="6">
        <v>38428</v>
      </c>
      <c r="B8908" s="6" t="s">
        <v>6081</v>
      </c>
      <c r="C8908" s="6" t="s">
        <v>4849</v>
      </c>
      <c r="D8908" s="6" t="s">
        <v>4851</v>
      </c>
      <c r="G8908" s="487">
        <v>24.98</v>
      </c>
    </row>
    <row r="8909" spans="1:7" x14ac:dyDescent="0.25">
      <c r="A8909" s="6">
        <v>38007</v>
      </c>
      <c r="B8909" s="6" t="s">
        <v>6082</v>
      </c>
      <c r="C8909" s="6" t="s">
        <v>4849</v>
      </c>
      <c r="D8909" s="6" t="s">
        <v>4851</v>
      </c>
      <c r="G8909" s="487">
        <v>32.18</v>
      </c>
    </row>
    <row r="8910" spans="1:7" x14ac:dyDescent="0.25">
      <c r="A8910" s="6">
        <v>38008</v>
      </c>
      <c r="B8910" s="6" t="s">
        <v>6083</v>
      </c>
      <c r="C8910" s="6" t="s">
        <v>4849</v>
      </c>
      <c r="D8910" s="6" t="s">
        <v>4851</v>
      </c>
      <c r="G8910" s="487">
        <v>51.49</v>
      </c>
    </row>
    <row r="8911" spans="1:7" x14ac:dyDescent="0.25">
      <c r="A8911" s="6">
        <v>38009</v>
      </c>
      <c r="B8911" s="6" t="s">
        <v>6084</v>
      </c>
      <c r="C8911" s="6" t="s">
        <v>4849</v>
      </c>
      <c r="D8911" s="6" t="s">
        <v>4851</v>
      </c>
      <c r="G8911" s="487">
        <v>63.04</v>
      </c>
    </row>
    <row r="8912" spans="1:7" x14ac:dyDescent="0.25">
      <c r="A8912" s="6">
        <v>44248</v>
      </c>
      <c r="B8912" s="6" t="s">
        <v>13127</v>
      </c>
      <c r="C8912" s="6" t="s">
        <v>4849</v>
      </c>
      <c r="D8912" s="6" t="s">
        <v>4851</v>
      </c>
      <c r="G8912" s="487">
        <v>102.76</v>
      </c>
    </row>
    <row r="8913" spans="1:7" x14ac:dyDescent="0.25">
      <c r="A8913" s="6">
        <v>44249</v>
      </c>
      <c r="B8913" s="6" t="s">
        <v>13128</v>
      </c>
      <c r="C8913" s="6" t="s">
        <v>4849</v>
      </c>
      <c r="D8913" s="6" t="s">
        <v>4851</v>
      </c>
      <c r="G8913" s="487">
        <v>396.45</v>
      </c>
    </row>
    <row r="8914" spans="1:7" x14ac:dyDescent="0.25">
      <c r="A8914" s="6">
        <v>44250</v>
      </c>
      <c r="B8914" s="6" t="s">
        <v>13129</v>
      </c>
      <c r="C8914" s="6" t="s">
        <v>4849</v>
      </c>
      <c r="D8914" s="6" t="s">
        <v>4851</v>
      </c>
      <c r="G8914" s="487">
        <v>575.74</v>
      </c>
    </row>
    <row r="8915" spans="1:7" x14ac:dyDescent="0.25">
      <c r="A8915" s="6">
        <v>3104</v>
      </c>
      <c r="B8915" s="6" t="s">
        <v>6085</v>
      </c>
      <c r="C8915" s="6" t="s">
        <v>4864</v>
      </c>
      <c r="D8915" s="6" t="s">
        <v>4851</v>
      </c>
      <c r="G8915" s="487">
        <v>176.09</v>
      </c>
    </row>
    <row r="8916" spans="1:7" x14ac:dyDescent="0.25">
      <c r="A8916" s="6">
        <v>1607</v>
      </c>
      <c r="B8916" s="6" t="s">
        <v>6086</v>
      </c>
      <c r="C8916" s="6" t="s">
        <v>4864</v>
      </c>
      <c r="D8916" s="6" t="s">
        <v>4851</v>
      </c>
      <c r="G8916" s="487">
        <v>0.27</v>
      </c>
    </row>
    <row r="8917" spans="1:7" x14ac:dyDescent="0.25">
      <c r="A8917" s="6">
        <v>38169</v>
      </c>
      <c r="B8917" s="6" t="s">
        <v>6087</v>
      </c>
      <c r="C8917" s="6" t="s">
        <v>4864</v>
      </c>
      <c r="D8917" s="6" t="s">
        <v>4851</v>
      </c>
      <c r="G8917" s="487">
        <v>89.95</v>
      </c>
    </row>
    <row r="8918" spans="1:7" x14ac:dyDescent="0.25">
      <c r="A8918" s="6">
        <v>6142</v>
      </c>
      <c r="B8918" s="6" t="s">
        <v>13130</v>
      </c>
      <c r="C8918" s="6" t="s">
        <v>4849</v>
      </c>
      <c r="D8918" s="6" t="s">
        <v>4851</v>
      </c>
      <c r="G8918" s="487">
        <v>9.44</v>
      </c>
    </row>
    <row r="8919" spans="1:7" x14ac:dyDescent="0.25">
      <c r="A8919" s="6">
        <v>11686</v>
      </c>
      <c r="B8919" s="6" t="s">
        <v>13131</v>
      </c>
      <c r="C8919" s="6" t="s">
        <v>4849</v>
      </c>
      <c r="D8919" s="6" t="s">
        <v>4851</v>
      </c>
      <c r="G8919" s="487">
        <v>13.1</v>
      </c>
    </row>
    <row r="8920" spans="1:7" x14ac:dyDescent="0.25">
      <c r="A8920" s="6">
        <v>37598</v>
      </c>
      <c r="B8920" s="6" t="s">
        <v>6088</v>
      </c>
      <c r="C8920" s="6" t="s">
        <v>4849</v>
      </c>
      <c r="D8920" s="6" t="s">
        <v>4853</v>
      </c>
      <c r="G8920" s="487">
        <v>38.11</v>
      </c>
    </row>
    <row r="8921" spans="1:7" x14ac:dyDescent="0.25">
      <c r="A8921" s="6">
        <v>25398</v>
      </c>
      <c r="B8921" s="6" t="s">
        <v>11896</v>
      </c>
      <c r="C8921" s="6" t="s">
        <v>4849</v>
      </c>
      <c r="D8921" s="6" t="s">
        <v>4851</v>
      </c>
      <c r="G8921" s="488">
        <v>5075.59</v>
      </c>
    </row>
    <row r="8922" spans="1:7" x14ac:dyDescent="0.25">
      <c r="A8922" s="6">
        <v>25399</v>
      </c>
      <c r="B8922" s="6" t="s">
        <v>6089</v>
      </c>
      <c r="C8922" s="6" t="s">
        <v>4849</v>
      </c>
      <c r="D8922" s="6" t="s">
        <v>4851</v>
      </c>
      <c r="G8922" s="488">
        <v>3081.32</v>
      </c>
    </row>
    <row r="8923" spans="1:7" x14ac:dyDescent="0.25">
      <c r="A8923" s="6">
        <v>43440</v>
      </c>
      <c r="B8923" s="6" t="s">
        <v>6090</v>
      </c>
      <c r="C8923" s="6" t="s">
        <v>4849</v>
      </c>
      <c r="D8923" s="6" t="s">
        <v>4851</v>
      </c>
      <c r="G8923" s="487">
        <v>458.64</v>
      </c>
    </row>
    <row r="8924" spans="1:7" x14ac:dyDescent="0.25">
      <c r="A8924" s="6">
        <v>10667</v>
      </c>
      <c r="B8924" s="6" t="s">
        <v>6091</v>
      </c>
      <c r="C8924" s="6" t="s">
        <v>4849</v>
      </c>
      <c r="D8924" s="6" t="s">
        <v>4850</v>
      </c>
      <c r="G8924" s="488">
        <v>20100</v>
      </c>
    </row>
    <row r="8925" spans="1:7" x14ac:dyDescent="0.25">
      <c r="A8925" s="6">
        <v>1613</v>
      </c>
      <c r="B8925" s="6" t="s">
        <v>6092</v>
      </c>
      <c r="C8925" s="6" t="s">
        <v>4849</v>
      </c>
      <c r="D8925" s="6" t="s">
        <v>4851</v>
      </c>
      <c r="G8925" s="488">
        <v>2847.34</v>
      </c>
    </row>
    <row r="8926" spans="1:7" x14ac:dyDescent="0.25">
      <c r="A8926" s="6">
        <v>1626</v>
      </c>
      <c r="B8926" s="6" t="s">
        <v>6093</v>
      </c>
      <c r="C8926" s="6" t="s">
        <v>4849</v>
      </c>
      <c r="D8926" s="6" t="s">
        <v>4851</v>
      </c>
      <c r="G8926" s="488">
        <v>4258.54</v>
      </c>
    </row>
    <row r="8927" spans="1:7" x14ac:dyDescent="0.25">
      <c r="A8927" s="6">
        <v>1625</v>
      </c>
      <c r="B8927" s="6" t="s">
        <v>6094</v>
      </c>
      <c r="C8927" s="6" t="s">
        <v>4849</v>
      </c>
      <c r="D8927" s="6" t="s">
        <v>4851</v>
      </c>
      <c r="G8927" s="487">
        <v>297.44</v>
      </c>
    </row>
    <row r="8928" spans="1:7" x14ac:dyDescent="0.25">
      <c r="A8928" s="6">
        <v>1622</v>
      </c>
      <c r="B8928" s="6" t="s">
        <v>6095</v>
      </c>
      <c r="C8928" s="6" t="s">
        <v>4849</v>
      </c>
      <c r="D8928" s="6" t="s">
        <v>4851</v>
      </c>
      <c r="G8928" s="488">
        <v>9609.77</v>
      </c>
    </row>
    <row r="8929" spans="1:7" x14ac:dyDescent="0.25">
      <c r="A8929" s="6">
        <v>1620</v>
      </c>
      <c r="B8929" s="6" t="s">
        <v>6096</v>
      </c>
      <c r="C8929" s="6" t="s">
        <v>4849</v>
      </c>
      <c r="D8929" s="6" t="s">
        <v>4851</v>
      </c>
      <c r="G8929" s="487">
        <v>626.57000000000005</v>
      </c>
    </row>
    <row r="8930" spans="1:7" x14ac:dyDescent="0.25">
      <c r="A8930" s="6">
        <v>1629</v>
      </c>
      <c r="B8930" s="6" t="s">
        <v>6097</v>
      </c>
      <c r="C8930" s="6" t="s">
        <v>4849</v>
      </c>
      <c r="D8930" s="6" t="s">
        <v>4851</v>
      </c>
      <c r="G8930" s="488">
        <v>23387.9</v>
      </c>
    </row>
    <row r="8931" spans="1:7" x14ac:dyDescent="0.25">
      <c r="A8931" s="6">
        <v>1627</v>
      </c>
      <c r="B8931" s="6" t="s">
        <v>6098</v>
      </c>
      <c r="C8931" s="6" t="s">
        <v>4849</v>
      </c>
      <c r="D8931" s="6" t="s">
        <v>4851</v>
      </c>
      <c r="G8931" s="488">
        <v>1197.67</v>
      </c>
    </row>
    <row r="8932" spans="1:7" x14ac:dyDescent="0.25">
      <c r="A8932" s="6">
        <v>1623</v>
      </c>
      <c r="B8932" s="6" t="s">
        <v>6099</v>
      </c>
      <c r="C8932" s="6" t="s">
        <v>4849</v>
      </c>
      <c r="D8932" s="6" t="s">
        <v>4851</v>
      </c>
      <c r="G8932" s="487">
        <v>242.58</v>
      </c>
    </row>
    <row r="8933" spans="1:7" x14ac:dyDescent="0.25">
      <c r="A8933" s="6">
        <v>1619</v>
      </c>
      <c r="B8933" s="6" t="s">
        <v>6100</v>
      </c>
      <c r="C8933" s="6" t="s">
        <v>4849</v>
      </c>
      <c r="D8933" s="6" t="s">
        <v>4851</v>
      </c>
      <c r="G8933" s="487">
        <v>333.68</v>
      </c>
    </row>
    <row r="8934" spans="1:7" x14ac:dyDescent="0.25">
      <c r="A8934" s="6">
        <v>1630</v>
      </c>
      <c r="B8934" s="6" t="s">
        <v>6101</v>
      </c>
      <c r="C8934" s="6" t="s">
        <v>4849</v>
      </c>
      <c r="D8934" s="6" t="s">
        <v>4851</v>
      </c>
      <c r="G8934" s="488">
        <v>7346.87</v>
      </c>
    </row>
    <row r="8935" spans="1:7" x14ac:dyDescent="0.25">
      <c r="A8935" s="6">
        <v>1616</v>
      </c>
      <c r="B8935" s="6" t="s">
        <v>6102</v>
      </c>
      <c r="C8935" s="6" t="s">
        <v>4849</v>
      </c>
      <c r="D8935" s="6" t="s">
        <v>4851</v>
      </c>
      <c r="G8935" s="488">
        <v>11299.62</v>
      </c>
    </row>
    <row r="8936" spans="1:7" x14ac:dyDescent="0.25">
      <c r="A8936" s="6">
        <v>1614</v>
      </c>
      <c r="B8936" s="6" t="s">
        <v>6103</v>
      </c>
      <c r="C8936" s="6" t="s">
        <v>4849</v>
      </c>
      <c r="D8936" s="6" t="s">
        <v>4851</v>
      </c>
      <c r="G8936" s="487">
        <v>516.42999999999995</v>
      </c>
    </row>
    <row r="8937" spans="1:7" x14ac:dyDescent="0.25">
      <c r="A8937" s="6">
        <v>1617</v>
      </c>
      <c r="B8937" s="6" t="s">
        <v>6104</v>
      </c>
      <c r="C8937" s="6" t="s">
        <v>4849</v>
      </c>
      <c r="D8937" s="6" t="s">
        <v>4851</v>
      </c>
      <c r="G8937" s="488">
        <v>13489.3</v>
      </c>
    </row>
    <row r="8938" spans="1:7" x14ac:dyDescent="0.25">
      <c r="A8938" s="6">
        <v>1621</v>
      </c>
      <c r="B8938" s="6" t="s">
        <v>6105</v>
      </c>
      <c r="C8938" s="6" t="s">
        <v>4849</v>
      </c>
      <c r="D8938" s="6" t="s">
        <v>4851</v>
      </c>
      <c r="G8938" s="487">
        <v>923.63</v>
      </c>
    </row>
    <row r="8939" spans="1:7" x14ac:dyDescent="0.25">
      <c r="A8939" s="6">
        <v>1624</v>
      </c>
      <c r="B8939" s="6" t="s">
        <v>6106</v>
      </c>
      <c r="C8939" s="6" t="s">
        <v>4849</v>
      </c>
      <c r="D8939" s="6" t="s">
        <v>4851</v>
      </c>
      <c r="G8939" s="488">
        <v>33157.339999999997</v>
      </c>
    </row>
    <row r="8940" spans="1:7" x14ac:dyDescent="0.25">
      <c r="A8940" s="6">
        <v>1615</v>
      </c>
      <c r="B8940" s="6" t="s">
        <v>6107</v>
      </c>
      <c r="C8940" s="6" t="s">
        <v>4849</v>
      </c>
      <c r="D8940" s="6" t="s">
        <v>4851</v>
      </c>
      <c r="G8940" s="488">
        <v>1734.43</v>
      </c>
    </row>
    <row r="8941" spans="1:7" x14ac:dyDescent="0.25">
      <c r="A8941" s="6">
        <v>1612</v>
      </c>
      <c r="B8941" s="6" t="s">
        <v>6108</v>
      </c>
      <c r="C8941" s="6" t="s">
        <v>4849</v>
      </c>
      <c r="D8941" s="6" t="s">
        <v>4850</v>
      </c>
      <c r="G8941" s="487">
        <v>228.44</v>
      </c>
    </row>
    <row r="8942" spans="1:7" x14ac:dyDescent="0.25">
      <c r="A8942" s="6">
        <v>1618</v>
      </c>
      <c r="B8942" s="6" t="s">
        <v>6109</v>
      </c>
      <c r="C8942" s="6" t="s">
        <v>4849</v>
      </c>
      <c r="D8942" s="6" t="s">
        <v>4851</v>
      </c>
      <c r="G8942" s="488">
        <v>2383.36</v>
      </c>
    </row>
    <row r="8943" spans="1:7" x14ac:dyDescent="0.25">
      <c r="A8943" s="6">
        <v>14211</v>
      </c>
      <c r="B8943" s="6" t="s">
        <v>6110</v>
      </c>
      <c r="C8943" s="6" t="s">
        <v>4849</v>
      </c>
      <c r="D8943" s="6" t="s">
        <v>4853</v>
      </c>
      <c r="G8943" s="487">
        <v>50.29</v>
      </c>
    </row>
    <row r="8944" spans="1:7" x14ac:dyDescent="0.25">
      <c r="A8944" s="6">
        <v>43657</v>
      </c>
      <c r="B8944" s="6" t="s">
        <v>6111</v>
      </c>
      <c r="C8944" s="6" t="s">
        <v>4854</v>
      </c>
      <c r="D8944" s="6" t="s">
        <v>4851</v>
      </c>
      <c r="G8944" s="487">
        <v>9.2899999999999991</v>
      </c>
    </row>
    <row r="8945" spans="1:7" x14ac:dyDescent="0.25">
      <c r="A8945" s="6">
        <v>34500</v>
      </c>
      <c r="B8945" s="6" t="s">
        <v>13132</v>
      </c>
      <c r="C8945" s="6" t="s">
        <v>4858</v>
      </c>
      <c r="D8945" s="6" t="s">
        <v>4851</v>
      </c>
      <c r="G8945" s="487">
        <v>53.34</v>
      </c>
    </row>
    <row r="8946" spans="1:7" x14ac:dyDescent="0.25">
      <c r="A8946" s="6">
        <v>40934</v>
      </c>
      <c r="B8946" s="6" t="s">
        <v>6112</v>
      </c>
      <c r="C8946" s="6" t="s">
        <v>4859</v>
      </c>
      <c r="D8946" s="6" t="s">
        <v>4851</v>
      </c>
      <c r="G8946" s="488">
        <v>9371.9</v>
      </c>
    </row>
    <row r="8947" spans="1:7" x14ac:dyDescent="0.25">
      <c r="A8947" s="6">
        <v>38200</v>
      </c>
      <c r="B8947" s="6" t="s">
        <v>6113</v>
      </c>
      <c r="C8947" s="6" t="s">
        <v>4865</v>
      </c>
      <c r="D8947" s="6" t="s">
        <v>4851</v>
      </c>
      <c r="G8947" s="487">
        <v>732.86</v>
      </c>
    </row>
    <row r="8948" spans="1:7" x14ac:dyDescent="0.25">
      <c r="A8948" s="6">
        <v>39269</v>
      </c>
      <c r="B8948" s="6" t="s">
        <v>6114</v>
      </c>
      <c r="C8948" s="6" t="s">
        <v>4854</v>
      </c>
      <c r="D8948" s="6" t="s">
        <v>4851</v>
      </c>
      <c r="G8948" s="487">
        <v>1.24</v>
      </c>
    </row>
    <row r="8949" spans="1:7" x14ac:dyDescent="0.25">
      <c r="A8949" s="6">
        <v>11889</v>
      </c>
      <c r="B8949" s="6" t="s">
        <v>6115</v>
      </c>
      <c r="C8949" s="6" t="s">
        <v>4854</v>
      </c>
      <c r="D8949" s="6" t="s">
        <v>4851</v>
      </c>
      <c r="G8949" s="487">
        <v>1.7</v>
      </c>
    </row>
    <row r="8950" spans="1:7" x14ac:dyDescent="0.25">
      <c r="A8950" s="6">
        <v>39270</v>
      </c>
      <c r="B8950" s="6" t="s">
        <v>6116</v>
      </c>
      <c r="C8950" s="6" t="s">
        <v>4854</v>
      </c>
      <c r="D8950" s="6" t="s">
        <v>4851</v>
      </c>
      <c r="G8950" s="487">
        <v>2.21</v>
      </c>
    </row>
    <row r="8951" spans="1:7" x14ac:dyDescent="0.25">
      <c r="A8951" s="6">
        <v>11890</v>
      </c>
      <c r="B8951" s="6" t="s">
        <v>6117</v>
      </c>
      <c r="C8951" s="6" t="s">
        <v>4854</v>
      </c>
      <c r="D8951" s="6" t="s">
        <v>4851</v>
      </c>
      <c r="G8951" s="487">
        <v>3.01</v>
      </c>
    </row>
    <row r="8952" spans="1:7" x14ac:dyDescent="0.25">
      <c r="A8952" s="6">
        <v>11891</v>
      </c>
      <c r="B8952" s="6" t="s">
        <v>6118</v>
      </c>
      <c r="C8952" s="6" t="s">
        <v>4854</v>
      </c>
      <c r="D8952" s="6" t="s">
        <v>4851</v>
      </c>
      <c r="G8952" s="487">
        <v>4.8899999999999997</v>
      </c>
    </row>
    <row r="8953" spans="1:7" x14ac:dyDescent="0.25">
      <c r="A8953" s="6">
        <v>11892</v>
      </c>
      <c r="B8953" s="6" t="s">
        <v>6119</v>
      </c>
      <c r="C8953" s="6" t="s">
        <v>4854</v>
      </c>
      <c r="D8953" s="6" t="s">
        <v>4851</v>
      </c>
      <c r="G8953" s="487">
        <v>7.99</v>
      </c>
    </row>
    <row r="8954" spans="1:7" x14ac:dyDescent="0.25">
      <c r="A8954" s="6">
        <v>37601</v>
      </c>
      <c r="B8954" s="6" t="s">
        <v>6120</v>
      </c>
      <c r="C8954" s="6" t="s">
        <v>4854</v>
      </c>
      <c r="D8954" s="6" t="s">
        <v>4853</v>
      </c>
      <c r="G8954" s="487">
        <v>8.4700000000000006</v>
      </c>
    </row>
    <row r="8955" spans="1:7" x14ac:dyDescent="0.25">
      <c r="A8955" s="6">
        <v>1634</v>
      </c>
      <c r="B8955" s="6" t="s">
        <v>6121</v>
      </c>
      <c r="C8955" s="6" t="s">
        <v>4854</v>
      </c>
      <c r="D8955" s="6" t="s">
        <v>4853</v>
      </c>
      <c r="G8955" s="487">
        <v>8.75</v>
      </c>
    </row>
    <row r="8956" spans="1:7" x14ac:dyDescent="0.25">
      <c r="A8956" s="6">
        <v>5086</v>
      </c>
      <c r="B8956" s="6" t="s">
        <v>6122</v>
      </c>
      <c r="C8956" s="6" t="s">
        <v>4855</v>
      </c>
      <c r="D8956" s="6" t="s">
        <v>4851</v>
      </c>
      <c r="G8956" s="487">
        <v>37.24</v>
      </c>
    </row>
    <row r="8957" spans="1:7" x14ac:dyDescent="0.25">
      <c r="A8957" s="6">
        <v>11280</v>
      </c>
      <c r="B8957" s="6" t="s">
        <v>6123</v>
      </c>
      <c r="C8957" s="6" t="s">
        <v>4849</v>
      </c>
      <c r="D8957" s="6" t="s">
        <v>4851</v>
      </c>
      <c r="G8957" s="488">
        <v>12985.24</v>
      </c>
    </row>
    <row r="8958" spans="1:7" x14ac:dyDescent="0.25">
      <c r="A8958" s="6">
        <v>40519</v>
      </c>
      <c r="B8958" s="6" t="s">
        <v>6124</v>
      </c>
      <c r="C8958" s="6" t="s">
        <v>4849</v>
      </c>
      <c r="D8958" s="6" t="s">
        <v>4851</v>
      </c>
      <c r="G8958" s="488">
        <v>107045.92</v>
      </c>
    </row>
    <row r="8959" spans="1:7" x14ac:dyDescent="0.25">
      <c r="A8959" s="6">
        <v>39869</v>
      </c>
      <c r="B8959" s="6" t="s">
        <v>6125</v>
      </c>
      <c r="C8959" s="6" t="s">
        <v>4849</v>
      </c>
      <c r="D8959" s="6" t="s">
        <v>4853</v>
      </c>
      <c r="G8959" s="487">
        <v>12.69</v>
      </c>
    </row>
    <row r="8960" spans="1:7" x14ac:dyDescent="0.25">
      <c r="A8960" s="6">
        <v>39870</v>
      </c>
      <c r="B8960" s="6" t="s">
        <v>6126</v>
      </c>
      <c r="C8960" s="6" t="s">
        <v>4849</v>
      </c>
      <c r="D8960" s="6" t="s">
        <v>4853</v>
      </c>
      <c r="G8960" s="487">
        <v>19.420000000000002</v>
      </c>
    </row>
    <row r="8961" spans="1:7" x14ac:dyDescent="0.25">
      <c r="A8961" s="6">
        <v>39871</v>
      </c>
      <c r="B8961" s="6" t="s">
        <v>6127</v>
      </c>
      <c r="C8961" s="6" t="s">
        <v>4849</v>
      </c>
      <c r="D8961" s="6" t="s">
        <v>4853</v>
      </c>
      <c r="G8961" s="487">
        <v>21.77</v>
      </c>
    </row>
    <row r="8962" spans="1:7" x14ac:dyDescent="0.25">
      <c r="A8962" s="6">
        <v>12722</v>
      </c>
      <c r="B8962" s="6" t="s">
        <v>6128</v>
      </c>
      <c r="C8962" s="6" t="s">
        <v>4849</v>
      </c>
      <c r="D8962" s="6" t="s">
        <v>4853</v>
      </c>
      <c r="G8962" s="487">
        <v>728.37</v>
      </c>
    </row>
    <row r="8963" spans="1:7" x14ac:dyDescent="0.25">
      <c r="A8963" s="6">
        <v>12714</v>
      </c>
      <c r="B8963" s="6" t="s">
        <v>6129</v>
      </c>
      <c r="C8963" s="6" t="s">
        <v>4849</v>
      </c>
      <c r="D8963" s="6" t="s">
        <v>4853</v>
      </c>
      <c r="G8963" s="487">
        <v>4.75</v>
      </c>
    </row>
    <row r="8964" spans="1:7" x14ac:dyDescent="0.25">
      <c r="A8964" s="6">
        <v>12715</v>
      </c>
      <c r="B8964" s="6" t="s">
        <v>6130</v>
      </c>
      <c r="C8964" s="6" t="s">
        <v>4849</v>
      </c>
      <c r="D8964" s="6" t="s">
        <v>4853</v>
      </c>
      <c r="G8964" s="487">
        <v>10.73</v>
      </c>
    </row>
    <row r="8965" spans="1:7" x14ac:dyDescent="0.25">
      <c r="A8965" s="6">
        <v>12716</v>
      </c>
      <c r="B8965" s="6" t="s">
        <v>6131</v>
      </c>
      <c r="C8965" s="6" t="s">
        <v>4849</v>
      </c>
      <c r="D8965" s="6" t="s">
        <v>4853</v>
      </c>
      <c r="G8965" s="487">
        <v>18.43</v>
      </c>
    </row>
    <row r="8966" spans="1:7" x14ac:dyDescent="0.25">
      <c r="A8966" s="6">
        <v>12717</v>
      </c>
      <c r="B8966" s="6" t="s">
        <v>6132</v>
      </c>
      <c r="C8966" s="6" t="s">
        <v>4849</v>
      </c>
      <c r="D8966" s="6" t="s">
        <v>4853</v>
      </c>
      <c r="G8966" s="487">
        <v>36.229999999999997</v>
      </c>
    </row>
    <row r="8967" spans="1:7" x14ac:dyDescent="0.25">
      <c r="A8967" s="6">
        <v>12718</v>
      </c>
      <c r="B8967" s="6" t="s">
        <v>6133</v>
      </c>
      <c r="C8967" s="6" t="s">
        <v>4849</v>
      </c>
      <c r="D8967" s="6" t="s">
        <v>4853</v>
      </c>
      <c r="G8967" s="487">
        <v>55.61</v>
      </c>
    </row>
    <row r="8968" spans="1:7" x14ac:dyDescent="0.25">
      <c r="A8968" s="6">
        <v>12719</v>
      </c>
      <c r="B8968" s="6" t="s">
        <v>6134</v>
      </c>
      <c r="C8968" s="6" t="s">
        <v>4849</v>
      </c>
      <c r="D8968" s="6" t="s">
        <v>4853</v>
      </c>
      <c r="G8968" s="487">
        <v>88.28</v>
      </c>
    </row>
    <row r="8969" spans="1:7" x14ac:dyDescent="0.25">
      <c r="A8969" s="6">
        <v>12720</v>
      </c>
      <c r="B8969" s="6" t="s">
        <v>6135</v>
      </c>
      <c r="C8969" s="6" t="s">
        <v>4849</v>
      </c>
      <c r="D8969" s="6" t="s">
        <v>4853</v>
      </c>
      <c r="G8969" s="487">
        <v>307.39</v>
      </c>
    </row>
    <row r="8970" spans="1:7" x14ac:dyDescent="0.25">
      <c r="A8970" s="6">
        <v>12721</v>
      </c>
      <c r="B8970" s="6" t="s">
        <v>6136</v>
      </c>
      <c r="C8970" s="6" t="s">
        <v>4849</v>
      </c>
      <c r="D8970" s="6" t="s">
        <v>4853</v>
      </c>
      <c r="G8970" s="487">
        <v>294.77</v>
      </c>
    </row>
    <row r="8971" spans="1:7" x14ac:dyDescent="0.25">
      <c r="A8971" s="6">
        <v>3468</v>
      </c>
      <c r="B8971" s="6" t="s">
        <v>6137</v>
      </c>
      <c r="C8971" s="6" t="s">
        <v>4849</v>
      </c>
      <c r="D8971" s="6" t="s">
        <v>4851</v>
      </c>
      <c r="G8971" s="487">
        <v>39.15</v>
      </c>
    </row>
    <row r="8972" spans="1:7" x14ac:dyDescent="0.25">
      <c r="A8972" s="6">
        <v>3465</v>
      </c>
      <c r="B8972" s="6" t="s">
        <v>6138</v>
      </c>
      <c r="C8972" s="6" t="s">
        <v>4849</v>
      </c>
      <c r="D8972" s="6" t="s">
        <v>4851</v>
      </c>
      <c r="G8972" s="487">
        <v>39.14</v>
      </c>
    </row>
    <row r="8973" spans="1:7" x14ac:dyDescent="0.25">
      <c r="A8973" s="6">
        <v>12403</v>
      </c>
      <c r="B8973" s="6" t="s">
        <v>6139</v>
      </c>
      <c r="C8973" s="6" t="s">
        <v>4849</v>
      </c>
      <c r="D8973" s="6" t="s">
        <v>4851</v>
      </c>
      <c r="G8973" s="487">
        <v>27.9</v>
      </c>
    </row>
    <row r="8974" spans="1:7" x14ac:dyDescent="0.25">
      <c r="A8974" s="6">
        <v>3463</v>
      </c>
      <c r="B8974" s="6" t="s">
        <v>6140</v>
      </c>
      <c r="C8974" s="6" t="s">
        <v>4849</v>
      </c>
      <c r="D8974" s="6" t="s">
        <v>4851</v>
      </c>
      <c r="G8974" s="487">
        <v>16.3</v>
      </c>
    </row>
    <row r="8975" spans="1:7" x14ac:dyDescent="0.25">
      <c r="A8975" s="6">
        <v>3464</v>
      </c>
      <c r="B8975" s="6" t="s">
        <v>6141</v>
      </c>
      <c r="C8975" s="6" t="s">
        <v>4849</v>
      </c>
      <c r="D8975" s="6" t="s">
        <v>4851</v>
      </c>
      <c r="G8975" s="487">
        <v>16.3</v>
      </c>
    </row>
    <row r="8976" spans="1:7" x14ac:dyDescent="0.25">
      <c r="A8976" s="6">
        <v>3466</v>
      </c>
      <c r="B8976" s="6" t="s">
        <v>6142</v>
      </c>
      <c r="C8976" s="6" t="s">
        <v>4849</v>
      </c>
      <c r="D8976" s="6" t="s">
        <v>4851</v>
      </c>
      <c r="G8976" s="487">
        <v>99.42</v>
      </c>
    </row>
    <row r="8977" spans="1:7" x14ac:dyDescent="0.25">
      <c r="A8977" s="6">
        <v>3467</v>
      </c>
      <c r="B8977" s="6" t="s">
        <v>6143</v>
      </c>
      <c r="C8977" s="6" t="s">
        <v>4849</v>
      </c>
      <c r="D8977" s="6" t="s">
        <v>4851</v>
      </c>
      <c r="G8977" s="487">
        <v>56.15</v>
      </c>
    </row>
    <row r="8978" spans="1:7" x14ac:dyDescent="0.25">
      <c r="A8978" s="6">
        <v>3462</v>
      </c>
      <c r="B8978" s="6" t="s">
        <v>6144</v>
      </c>
      <c r="C8978" s="6" t="s">
        <v>4849</v>
      </c>
      <c r="D8978" s="6" t="s">
        <v>4851</v>
      </c>
      <c r="G8978" s="487">
        <v>10.75</v>
      </c>
    </row>
    <row r="8979" spans="1:7" x14ac:dyDescent="0.25">
      <c r="A8979" s="6">
        <v>3446</v>
      </c>
      <c r="B8979" s="6" t="s">
        <v>6145</v>
      </c>
      <c r="C8979" s="6" t="s">
        <v>4849</v>
      </c>
      <c r="D8979" s="6" t="s">
        <v>4851</v>
      </c>
      <c r="G8979" s="487">
        <v>33.1</v>
      </c>
    </row>
    <row r="8980" spans="1:7" x14ac:dyDescent="0.25">
      <c r="A8980" s="6">
        <v>3445</v>
      </c>
      <c r="B8980" s="6" t="s">
        <v>6146</v>
      </c>
      <c r="C8980" s="6" t="s">
        <v>4849</v>
      </c>
      <c r="D8980" s="6" t="s">
        <v>4851</v>
      </c>
      <c r="G8980" s="487">
        <v>27.02</v>
      </c>
    </row>
    <row r="8981" spans="1:7" x14ac:dyDescent="0.25">
      <c r="A8981" s="6">
        <v>3441</v>
      </c>
      <c r="B8981" s="6" t="s">
        <v>6147</v>
      </c>
      <c r="C8981" s="6" t="s">
        <v>4849</v>
      </c>
      <c r="D8981" s="6" t="s">
        <v>4851</v>
      </c>
      <c r="G8981" s="487">
        <v>7.63</v>
      </c>
    </row>
    <row r="8982" spans="1:7" x14ac:dyDescent="0.25">
      <c r="A8982" s="6">
        <v>3444</v>
      </c>
      <c r="B8982" s="6" t="s">
        <v>6148</v>
      </c>
      <c r="C8982" s="6" t="s">
        <v>4849</v>
      </c>
      <c r="D8982" s="6" t="s">
        <v>4851</v>
      </c>
      <c r="G8982" s="487">
        <v>16.63</v>
      </c>
    </row>
    <row r="8983" spans="1:7" x14ac:dyDescent="0.25">
      <c r="A8983" s="6">
        <v>12402</v>
      </c>
      <c r="B8983" s="6" t="s">
        <v>6149</v>
      </c>
      <c r="C8983" s="6" t="s">
        <v>4849</v>
      </c>
      <c r="D8983" s="6" t="s">
        <v>4851</v>
      </c>
      <c r="G8983" s="487">
        <v>93.04</v>
      </c>
    </row>
    <row r="8984" spans="1:7" x14ac:dyDescent="0.25">
      <c r="A8984" s="6">
        <v>3447</v>
      </c>
      <c r="B8984" s="6" t="s">
        <v>6150</v>
      </c>
      <c r="C8984" s="6" t="s">
        <v>4849</v>
      </c>
      <c r="D8984" s="6" t="s">
        <v>4851</v>
      </c>
      <c r="G8984" s="487">
        <v>48.14</v>
      </c>
    </row>
    <row r="8985" spans="1:7" x14ac:dyDescent="0.25">
      <c r="A8985" s="6">
        <v>3442</v>
      </c>
      <c r="B8985" s="6" t="s">
        <v>6151</v>
      </c>
      <c r="C8985" s="6" t="s">
        <v>4849</v>
      </c>
      <c r="D8985" s="6" t="s">
        <v>4851</v>
      </c>
      <c r="G8985" s="487">
        <v>11.41</v>
      </c>
    </row>
    <row r="8986" spans="1:7" x14ac:dyDescent="0.25">
      <c r="A8986" s="6">
        <v>3448</v>
      </c>
      <c r="B8986" s="6" t="s">
        <v>6152</v>
      </c>
      <c r="C8986" s="6" t="s">
        <v>4849</v>
      </c>
      <c r="D8986" s="6" t="s">
        <v>4851</v>
      </c>
      <c r="G8986" s="487">
        <v>136.03</v>
      </c>
    </row>
    <row r="8987" spans="1:7" x14ac:dyDescent="0.25">
      <c r="A8987" s="6">
        <v>3449</v>
      </c>
      <c r="B8987" s="6" t="s">
        <v>6153</v>
      </c>
      <c r="C8987" s="6" t="s">
        <v>4849</v>
      </c>
      <c r="D8987" s="6" t="s">
        <v>4851</v>
      </c>
      <c r="G8987" s="487">
        <v>238.35</v>
      </c>
    </row>
    <row r="8988" spans="1:7" x14ac:dyDescent="0.25">
      <c r="A8988" s="6">
        <v>37438</v>
      </c>
      <c r="B8988" s="6" t="s">
        <v>6154</v>
      </c>
      <c r="C8988" s="6" t="s">
        <v>4849</v>
      </c>
      <c r="D8988" s="6" t="s">
        <v>4851</v>
      </c>
      <c r="G8988" s="487">
        <v>233.57</v>
      </c>
    </row>
    <row r="8989" spans="1:7" x14ac:dyDescent="0.25">
      <c r="A8989" s="6">
        <v>37439</v>
      </c>
      <c r="B8989" s="6" t="s">
        <v>6155</v>
      </c>
      <c r="C8989" s="6" t="s">
        <v>4849</v>
      </c>
      <c r="D8989" s="6" t="s">
        <v>4851</v>
      </c>
      <c r="G8989" s="488">
        <v>1527.08</v>
      </c>
    </row>
    <row r="8990" spans="1:7" x14ac:dyDescent="0.25">
      <c r="A8990" s="6">
        <v>37435</v>
      </c>
      <c r="B8990" s="6" t="s">
        <v>6156</v>
      </c>
      <c r="C8990" s="6" t="s">
        <v>4849</v>
      </c>
      <c r="D8990" s="6" t="s">
        <v>4851</v>
      </c>
      <c r="G8990" s="487">
        <v>27.45</v>
      </c>
    </row>
    <row r="8991" spans="1:7" x14ac:dyDescent="0.25">
      <c r="A8991" s="6">
        <v>37436</v>
      </c>
      <c r="B8991" s="6" t="s">
        <v>6157</v>
      </c>
      <c r="C8991" s="6" t="s">
        <v>4849</v>
      </c>
      <c r="D8991" s="6" t="s">
        <v>4851</v>
      </c>
      <c r="G8991" s="487">
        <v>32.39</v>
      </c>
    </row>
    <row r="8992" spans="1:7" x14ac:dyDescent="0.25">
      <c r="A8992" s="6">
        <v>37437</v>
      </c>
      <c r="B8992" s="6" t="s">
        <v>6158</v>
      </c>
      <c r="C8992" s="6" t="s">
        <v>4849</v>
      </c>
      <c r="D8992" s="6" t="s">
        <v>4851</v>
      </c>
      <c r="G8992" s="487">
        <v>46.85</v>
      </c>
    </row>
    <row r="8993" spans="1:7" x14ac:dyDescent="0.25">
      <c r="A8993" s="6">
        <v>3473</v>
      </c>
      <c r="B8993" s="6" t="s">
        <v>6159</v>
      </c>
      <c r="C8993" s="6" t="s">
        <v>4849</v>
      </c>
      <c r="D8993" s="6" t="s">
        <v>4851</v>
      </c>
      <c r="G8993" s="487">
        <v>37.42</v>
      </c>
    </row>
    <row r="8994" spans="1:7" x14ac:dyDescent="0.25">
      <c r="A8994" s="6">
        <v>3474</v>
      </c>
      <c r="B8994" s="6" t="s">
        <v>6160</v>
      </c>
      <c r="C8994" s="6" t="s">
        <v>4849</v>
      </c>
      <c r="D8994" s="6" t="s">
        <v>4851</v>
      </c>
      <c r="G8994" s="487">
        <v>30.85</v>
      </c>
    </row>
    <row r="8995" spans="1:7" x14ac:dyDescent="0.25">
      <c r="A8995" s="6">
        <v>3450</v>
      </c>
      <c r="B8995" s="6" t="s">
        <v>6161</v>
      </c>
      <c r="C8995" s="6" t="s">
        <v>4849</v>
      </c>
      <c r="D8995" s="6" t="s">
        <v>4851</v>
      </c>
      <c r="G8995" s="487">
        <v>8.94</v>
      </c>
    </row>
    <row r="8996" spans="1:7" x14ac:dyDescent="0.25">
      <c r="A8996" s="6">
        <v>3443</v>
      </c>
      <c r="B8996" s="6" t="s">
        <v>6162</v>
      </c>
      <c r="C8996" s="6" t="s">
        <v>4849</v>
      </c>
      <c r="D8996" s="6" t="s">
        <v>4851</v>
      </c>
      <c r="G8996" s="487">
        <v>19.190000000000001</v>
      </c>
    </row>
    <row r="8997" spans="1:7" x14ac:dyDescent="0.25">
      <c r="A8997" s="6">
        <v>3453</v>
      </c>
      <c r="B8997" s="6" t="s">
        <v>6163</v>
      </c>
      <c r="C8997" s="6" t="s">
        <v>4849</v>
      </c>
      <c r="D8997" s="6" t="s">
        <v>4851</v>
      </c>
      <c r="G8997" s="487">
        <v>109.24</v>
      </c>
    </row>
    <row r="8998" spans="1:7" x14ac:dyDescent="0.25">
      <c r="A8998" s="6">
        <v>3452</v>
      </c>
      <c r="B8998" s="6" t="s">
        <v>6164</v>
      </c>
      <c r="C8998" s="6" t="s">
        <v>4849</v>
      </c>
      <c r="D8998" s="6" t="s">
        <v>4851</v>
      </c>
      <c r="G8998" s="487">
        <v>53.92</v>
      </c>
    </row>
    <row r="8999" spans="1:7" x14ac:dyDescent="0.25">
      <c r="A8999" s="6">
        <v>3451</v>
      </c>
      <c r="B8999" s="6" t="s">
        <v>6165</v>
      </c>
      <c r="C8999" s="6" t="s">
        <v>4849</v>
      </c>
      <c r="D8999" s="6" t="s">
        <v>4851</v>
      </c>
      <c r="G8999" s="487">
        <v>10.69</v>
      </c>
    </row>
    <row r="9000" spans="1:7" x14ac:dyDescent="0.25">
      <c r="A9000" s="6">
        <v>3454</v>
      </c>
      <c r="B9000" s="6" t="s">
        <v>6166</v>
      </c>
      <c r="C9000" s="6" t="s">
        <v>4849</v>
      </c>
      <c r="D9000" s="6" t="s">
        <v>4851</v>
      </c>
      <c r="G9000" s="487">
        <v>166.15</v>
      </c>
    </row>
    <row r="9001" spans="1:7" x14ac:dyDescent="0.25">
      <c r="A9001" s="6">
        <v>3458</v>
      </c>
      <c r="B9001" s="6" t="s">
        <v>6167</v>
      </c>
      <c r="C9001" s="6" t="s">
        <v>4849</v>
      </c>
      <c r="D9001" s="6" t="s">
        <v>4851</v>
      </c>
      <c r="G9001" s="487">
        <v>30</v>
      </c>
    </row>
    <row r="9002" spans="1:7" x14ac:dyDescent="0.25">
      <c r="A9002" s="6">
        <v>3457</v>
      </c>
      <c r="B9002" s="6" t="s">
        <v>6168</v>
      </c>
      <c r="C9002" s="6" t="s">
        <v>4849</v>
      </c>
      <c r="D9002" s="6" t="s">
        <v>4851</v>
      </c>
      <c r="G9002" s="487">
        <v>22.52</v>
      </c>
    </row>
    <row r="9003" spans="1:7" x14ac:dyDescent="0.25">
      <c r="A9003" s="6">
        <v>3455</v>
      </c>
      <c r="B9003" s="6" t="s">
        <v>6169</v>
      </c>
      <c r="C9003" s="6" t="s">
        <v>4849</v>
      </c>
      <c r="D9003" s="6" t="s">
        <v>4851</v>
      </c>
      <c r="G9003" s="487">
        <v>6.39</v>
      </c>
    </row>
    <row r="9004" spans="1:7" x14ac:dyDescent="0.25">
      <c r="A9004" s="6">
        <v>3472</v>
      </c>
      <c r="B9004" s="6" t="s">
        <v>6170</v>
      </c>
      <c r="C9004" s="6" t="s">
        <v>4849</v>
      </c>
      <c r="D9004" s="6" t="s">
        <v>4851</v>
      </c>
      <c r="G9004" s="487">
        <v>14.37</v>
      </c>
    </row>
    <row r="9005" spans="1:7" x14ac:dyDescent="0.25">
      <c r="A9005" s="6">
        <v>3470</v>
      </c>
      <c r="B9005" s="6" t="s">
        <v>6171</v>
      </c>
      <c r="C9005" s="6" t="s">
        <v>4849</v>
      </c>
      <c r="D9005" s="6" t="s">
        <v>4851</v>
      </c>
      <c r="G9005" s="487">
        <v>83.76</v>
      </c>
    </row>
    <row r="9006" spans="1:7" x14ac:dyDescent="0.25">
      <c r="A9006" s="6">
        <v>3471</v>
      </c>
      <c r="B9006" s="6" t="s">
        <v>6172</v>
      </c>
      <c r="C9006" s="6" t="s">
        <v>4849</v>
      </c>
      <c r="D9006" s="6" t="s">
        <v>4851</v>
      </c>
      <c r="G9006" s="487">
        <v>46.03</v>
      </c>
    </row>
    <row r="9007" spans="1:7" x14ac:dyDescent="0.25">
      <c r="A9007" s="6">
        <v>3456</v>
      </c>
      <c r="B9007" s="6" t="s">
        <v>6173</v>
      </c>
      <c r="C9007" s="6" t="s">
        <v>4849</v>
      </c>
      <c r="D9007" s="6" t="s">
        <v>4851</v>
      </c>
      <c r="G9007" s="487">
        <v>9.57</v>
      </c>
    </row>
    <row r="9008" spans="1:7" x14ac:dyDescent="0.25">
      <c r="A9008" s="6">
        <v>3459</v>
      </c>
      <c r="B9008" s="6" t="s">
        <v>6174</v>
      </c>
      <c r="C9008" s="6" t="s">
        <v>4849</v>
      </c>
      <c r="D9008" s="6" t="s">
        <v>4851</v>
      </c>
      <c r="G9008" s="487">
        <v>118.15</v>
      </c>
    </row>
    <row r="9009" spans="1:7" x14ac:dyDescent="0.25">
      <c r="A9009" s="6">
        <v>3469</v>
      </c>
      <c r="B9009" s="6" t="s">
        <v>6175</v>
      </c>
      <c r="C9009" s="6" t="s">
        <v>4849</v>
      </c>
      <c r="D9009" s="6" t="s">
        <v>4851</v>
      </c>
      <c r="G9009" s="487">
        <v>224.69</v>
      </c>
    </row>
    <row r="9010" spans="1:7" x14ac:dyDescent="0.25">
      <c r="A9010" s="6">
        <v>3460</v>
      </c>
      <c r="B9010" s="6" t="s">
        <v>6176</v>
      </c>
      <c r="C9010" s="6" t="s">
        <v>4849</v>
      </c>
      <c r="D9010" s="6" t="s">
        <v>4851</v>
      </c>
      <c r="G9010" s="487">
        <v>327.86</v>
      </c>
    </row>
    <row r="9011" spans="1:7" x14ac:dyDescent="0.25">
      <c r="A9011" s="6">
        <v>3461</v>
      </c>
      <c r="B9011" s="6" t="s">
        <v>6177</v>
      </c>
      <c r="C9011" s="6" t="s">
        <v>4849</v>
      </c>
      <c r="D9011" s="6" t="s">
        <v>4851</v>
      </c>
      <c r="G9011" s="487">
        <v>837.98</v>
      </c>
    </row>
    <row r="9012" spans="1:7" x14ac:dyDescent="0.25">
      <c r="A9012" s="6">
        <v>37433</v>
      </c>
      <c r="B9012" s="6" t="s">
        <v>6178</v>
      </c>
      <c r="C9012" s="6" t="s">
        <v>4849</v>
      </c>
      <c r="D9012" s="6" t="s">
        <v>4851</v>
      </c>
      <c r="G9012" s="487">
        <v>233.57</v>
      </c>
    </row>
    <row r="9013" spans="1:7" x14ac:dyDescent="0.25">
      <c r="A9013" s="6">
        <v>37430</v>
      </c>
      <c r="B9013" s="6" t="s">
        <v>6179</v>
      </c>
      <c r="C9013" s="6" t="s">
        <v>4849</v>
      </c>
      <c r="D9013" s="6" t="s">
        <v>4851</v>
      </c>
      <c r="G9013" s="487">
        <v>29.27</v>
      </c>
    </row>
    <row r="9014" spans="1:7" x14ac:dyDescent="0.25">
      <c r="A9014" s="6">
        <v>37434</v>
      </c>
      <c r="B9014" s="6" t="s">
        <v>6180</v>
      </c>
      <c r="C9014" s="6" t="s">
        <v>4849</v>
      </c>
      <c r="D9014" s="6" t="s">
        <v>4851</v>
      </c>
      <c r="G9014" s="488">
        <v>2177.83</v>
      </c>
    </row>
    <row r="9015" spans="1:7" x14ac:dyDescent="0.25">
      <c r="A9015" s="6">
        <v>37431</v>
      </c>
      <c r="B9015" s="6" t="s">
        <v>6181</v>
      </c>
      <c r="C9015" s="6" t="s">
        <v>4849</v>
      </c>
      <c r="D9015" s="6" t="s">
        <v>4851</v>
      </c>
      <c r="G9015" s="487">
        <v>39.71</v>
      </c>
    </row>
    <row r="9016" spans="1:7" x14ac:dyDescent="0.25">
      <c r="A9016" s="6">
        <v>37432</v>
      </c>
      <c r="B9016" s="6" t="s">
        <v>6182</v>
      </c>
      <c r="C9016" s="6" t="s">
        <v>4849</v>
      </c>
      <c r="D9016" s="6" t="s">
        <v>4851</v>
      </c>
      <c r="G9016" s="487">
        <v>73.239999999999995</v>
      </c>
    </row>
    <row r="9017" spans="1:7" x14ac:dyDescent="0.25">
      <c r="A9017" s="6">
        <v>37413</v>
      </c>
      <c r="B9017" s="6" t="s">
        <v>6183</v>
      </c>
      <c r="C9017" s="6" t="s">
        <v>4849</v>
      </c>
      <c r="D9017" s="6" t="s">
        <v>4851</v>
      </c>
      <c r="G9017" s="487">
        <v>7.73</v>
      </c>
    </row>
    <row r="9018" spans="1:7" x14ac:dyDescent="0.25">
      <c r="A9018" s="6">
        <v>37414</v>
      </c>
      <c r="B9018" s="6" t="s">
        <v>6184</v>
      </c>
      <c r="C9018" s="6" t="s">
        <v>4849</v>
      </c>
      <c r="D9018" s="6" t="s">
        <v>4851</v>
      </c>
      <c r="G9018" s="487">
        <v>8.7799999999999994</v>
      </c>
    </row>
    <row r="9019" spans="1:7" x14ac:dyDescent="0.25">
      <c r="A9019" s="6">
        <v>37415</v>
      </c>
      <c r="B9019" s="6" t="s">
        <v>6185</v>
      </c>
      <c r="C9019" s="6" t="s">
        <v>4849</v>
      </c>
      <c r="D9019" s="6" t="s">
        <v>4851</v>
      </c>
      <c r="G9019" s="487">
        <v>15.96</v>
      </c>
    </row>
    <row r="9020" spans="1:7" x14ac:dyDescent="0.25">
      <c r="A9020" s="6">
        <v>37416</v>
      </c>
      <c r="B9020" s="6" t="s">
        <v>6186</v>
      </c>
      <c r="C9020" s="6" t="s">
        <v>4849</v>
      </c>
      <c r="D9020" s="6" t="s">
        <v>4851</v>
      </c>
      <c r="G9020" s="487">
        <v>7.23</v>
      </c>
    </row>
    <row r="9021" spans="1:7" x14ac:dyDescent="0.25">
      <c r="A9021" s="6">
        <v>37417</v>
      </c>
      <c r="B9021" s="6" t="s">
        <v>6187</v>
      </c>
      <c r="C9021" s="6" t="s">
        <v>4849</v>
      </c>
      <c r="D9021" s="6" t="s">
        <v>4851</v>
      </c>
      <c r="G9021" s="487">
        <v>10.4</v>
      </c>
    </row>
    <row r="9022" spans="1:7" x14ac:dyDescent="0.25">
      <c r="A9022" s="6">
        <v>43590</v>
      </c>
      <c r="B9022" s="6" t="s">
        <v>6188</v>
      </c>
      <c r="C9022" s="6" t="s">
        <v>4849</v>
      </c>
      <c r="D9022" s="6" t="s">
        <v>4851</v>
      </c>
      <c r="G9022" s="487">
        <v>173.12</v>
      </c>
    </row>
    <row r="9023" spans="1:7" x14ac:dyDescent="0.25">
      <c r="A9023" s="6">
        <v>43589</v>
      </c>
      <c r="B9023" s="6" t="s">
        <v>6189</v>
      </c>
      <c r="C9023" s="6" t="s">
        <v>4849</v>
      </c>
      <c r="D9023" s="6" t="s">
        <v>4851</v>
      </c>
      <c r="G9023" s="487">
        <v>31.32</v>
      </c>
    </row>
    <row r="9024" spans="1:7" x14ac:dyDescent="0.25">
      <c r="A9024" s="6">
        <v>34519</v>
      </c>
      <c r="B9024" s="6" t="s">
        <v>6190</v>
      </c>
      <c r="C9024" s="6" t="s">
        <v>4849</v>
      </c>
      <c r="D9024" s="6" t="s">
        <v>4851</v>
      </c>
      <c r="G9024" s="487">
        <v>101.35</v>
      </c>
    </row>
    <row r="9025" spans="1:7" x14ac:dyDescent="0.25">
      <c r="A9025" s="6">
        <v>1649</v>
      </c>
      <c r="B9025" s="6" t="s">
        <v>6191</v>
      </c>
      <c r="C9025" s="6" t="s">
        <v>4849</v>
      </c>
      <c r="D9025" s="6" t="s">
        <v>4851</v>
      </c>
      <c r="G9025" s="487">
        <v>70.739999999999995</v>
      </c>
    </row>
    <row r="9026" spans="1:7" x14ac:dyDescent="0.25">
      <c r="A9026" s="6">
        <v>1653</v>
      </c>
      <c r="B9026" s="6" t="s">
        <v>6192</v>
      </c>
      <c r="C9026" s="6" t="s">
        <v>4849</v>
      </c>
      <c r="D9026" s="6" t="s">
        <v>4851</v>
      </c>
      <c r="G9026" s="487">
        <v>55.41</v>
      </c>
    </row>
    <row r="9027" spans="1:7" x14ac:dyDescent="0.25">
      <c r="A9027" s="6">
        <v>1647</v>
      </c>
      <c r="B9027" s="6" t="s">
        <v>6193</v>
      </c>
      <c r="C9027" s="6" t="s">
        <v>4849</v>
      </c>
      <c r="D9027" s="6" t="s">
        <v>4851</v>
      </c>
      <c r="G9027" s="487">
        <v>19.84</v>
      </c>
    </row>
    <row r="9028" spans="1:7" x14ac:dyDescent="0.25">
      <c r="A9028" s="6">
        <v>1648</v>
      </c>
      <c r="B9028" s="6" t="s">
        <v>6194</v>
      </c>
      <c r="C9028" s="6" t="s">
        <v>4849</v>
      </c>
      <c r="D9028" s="6" t="s">
        <v>4851</v>
      </c>
      <c r="G9028" s="487">
        <v>38.1</v>
      </c>
    </row>
    <row r="9029" spans="1:7" x14ac:dyDescent="0.25">
      <c r="A9029" s="6">
        <v>1651</v>
      </c>
      <c r="B9029" s="6" t="s">
        <v>6195</v>
      </c>
      <c r="C9029" s="6" t="s">
        <v>4849</v>
      </c>
      <c r="D9029" s="6" t="s">
        <v>4851</v>
      </c>
      <c r="G9029" s="487">
        <v>176.75</v>
      </c>
    </row>
    <row r="9030" spans="1:7" x14ac:dyDescent="0.25">
      <c r="A9030" s="6">
        <v>1650</v>
      </c>
      <c r="B9030" s="6" t="s">
        <v>6196</v>
      </c>
      <c r="C9030" s="6" t="s">
        <v>4849</v>
      </c>
      <c r="D9030" s="6" t="s">
        <v>4851</v>
      </c>
      <c r="G9030" s="487">
        <v>97.7</v>
      </c>
    </row>
    <row r="9031" spans="1:7" x14ac:dyDescent="0.25">
      <c r="A9031" s="6">
        <v>1654</v>
      </c>
      <c r="B9031" s="6" t="s">
        <v>6197</v>
      </c>
      <c r="C9031" s="6" t="s">
        <v>4849</v>
      </c>
      <c r="D9031" s="6" t="s">
        <v>4851</v>
      </c>
      <c r="G9031" s="487">
        <v>27.23</v>
      </c>
    </row>
    <row r="9032" spans="1:7" x14ac:dyDescent="0.25">
      <c r="A9032" s="6">
        <v>1652</v>
      </c>
      <c r="B9032" s="6" t="s">
        <v>6198</v>
      </c>
      <c r="C9032" s="6" t="s">
        <v>4849</v>
      </c>
      <c r="D9032" s="6" t="s">
        <v>4851</v>
      </c>
      <c r="G9032" s="487">
        <v>253.68</v>
      </c>
    </row>
    <row r="9033" spans="1:7" x14ac:dyDescent="0.25">
      <c r="A9033" s="6">
        <v>10510</v>
      </c>
      <c r="B9033" s="6" t="s">
        <v>6199</v>
      </c>
      <c r="C9033" s="6" t="s">
        <v>4849</v>
      </c>
      <c r="D9033" s="6" t="s">
        <v>4851</v>
      </c>
      <c r="G9033" s="487">
        <v>223.57</v>
      </c>
    </row>
    <row r="9034" spans="1:7" x14ac:dyDescent="0.25">
      <c r="A9034" s="6">
        <v>1747</v>
      </c>
      <c r="B9034" s="6" t="s">
        <v>6200</v>
      </c>
      <c r="C9034" s="6" t="s">
        <v>4849</v>
      </c>
      <c r="D9034" s="6" t="s">
        <v>4851</v>
      </c>
      <c r="G9034" s="487">
        <v>250.57</v>
      </c>
    </row>
    <row r="9035" spans="1:7" x14ac:dyDescent="0.25">
      <c r="A9035" s="6">
        <v>1744</v>
      </c>
      <c r="B9035" s="6" t="s">
        <v>6201</v>
      </c>
      <c r="C9035" s="6" t="s">
        <v>4849</v>
      </c>
      <c r="D9035" s="6" t="s">
        <v>4851</v>
      </c>
      <c r="G9035" s="487">
        <v>173.56</v>
      </c>
    </row>
    <row r="9036" spans="1:7" x14ac:dyDescent="0.25">
      <c r="A9036" s="6">
        <v>1743</v>
      </c>
      <c r="B9036" s="6" t="s">
        <v>6202</v>
      </c>
      <c r="C9036" s="6" t="s">
        <v>4849</v>
      </c>
      <c r="D9036" s="6" t="s">
        <v>4851</v>
      </c>
      <c r="G9036" s="487">
        <v>227.91</v>
      </c>
    </row>
    <row r="9037" spans="1:7" x14ac:dyDescent="0.25">
      <c r="A9037" s="6">
        <v>39640</v>
      </c>
      <c r="B9037" s="6" t="s">
        <v>6203</v>
      </c>
      <c r="C9037" s="6" t="s">
        <v>4849</v>
      </c>
      <c r="D9037" s="6" t="s">
        <v>4851</v>
      </c>
      <c r="G9037" s="487">
        <v>13.5</v>
      </c>
    </row>
    <row r="9038" spans="1:7" x14ac:dyDescent="0.25">
      <c r="A9038" s="6">
        <v>7216</v>
      </c>
      <c r="B9038" s="6" t="s">
        <v>6204</v>
      </c>
      <c r="C9038" s="6" t="s">
        <v>4849</v>
      </c>
      <c r="D9038" s="6" t="s">
        <v>4851</v>
      </c>
      <c r="G9038" s="487">
        <v>72.5</v>
      </c>
    </row>
    <row r="9039" spans="1:7" x14ac:dyDescent="0.25">
      <c r="A9039" s="6">
        <v>20235</v>
      </c>
      <c r="B9039" s="6" t="s">
        <v>6205</v>
      </c>
      <c r="C9039" s="6" t="s">
        <v>4849</v>
      </c>
      <c r="D9039" s="6" t="s">
        <v>4851</v>
      </c>
      <c r="G9039" s="487">
        <v>58.29</v>
      </c>
    </row>
    <row r="9040" spans="1:7" x14ac:dyDescent="0.25">
      <c r="A9040" s="6">
        <v>7181</v>
      </c>
      <c r="B9040" s="6" t="s">
        <v>6206</v>
      </c>
      <c r="C9040" s="6" t="s">
        <v>4849</v>
      </c>
      <c r="D9040" s="6" t="s">
        <v>4851</v>
      </c>
      <c r="G9040" s="487">
        <v>6.86</v>
      </c>
    </row>
    <row r="9041" spans="1:7" x14ac:dyDescent="0.25">
      <c r="A9041" s="6">
        <v>40742</v>
      </c>
      <c r="B9041" s="6" t="s">
        <v>6207</v>
      </c>
      <c r="C9041" s="6" t="s">
        <v>4849</v>
      </c>
      <c r="D9041" s="6" t="s">
        <v>4851</v>
      </c>
      <c r="G9041" s="487">
        <v>13.09</v>
      </c>
    </row>
    <row r="9042" spans="1:7" x14ac:dyDescent="0.25">
      <c r="A9042" s="6">
        <v>7214</v>
      </c>
      <c r="B9042" s="6" t="s">
        <v>6208</v>
      </c>
      <c r="C9042" s="6" t="s">
        <v>4849</v>
      </c>
      <c r="D9042" s="6" t="s">
        <v>4851</v>
      </c>
      <c r="G9042" s="487">
        <v>70.8</v>
      </c>
    </row>
    <row r="9043" spans="1:7" x14ac:dyDescent="0.25">
      <c r="A9043" s="6">
        <v>7219</v>
      </c>
      <c r="B9043" s="6" t="s">
        <v>6209</v>
      </c>
      <c r="C9043" s="6" t="s">
        <v>4849</v>
      </c>
      <c r="D9043" s="6" t="s">
        <v>4851</v>
      </c>
      <c r="G9043" s="487">
        <v>62.8</v>
      </c>
    </row>
    <row r="9044" spans="1:7" x14ac:dyDescent="0.25">
      <c r="A9044" s="6">
        <v>37971</v>
      </c>
      <c r="B9044" s="6" t="s">
        <v>11897</v>
      </c>
      <c r="C9044" s="6" t="s">
        <v>4849</v>
      </c>
      <c r="D9044" s="6" t="s">
        <v>4851</v>
      </c>
      <c r="G9044" s="487">
        <v>5.7</v>
      </c>
    </row>
    <row r="9045" spans="1:7" x14ac:dyDescent="0.25">
      <c r="A9045" s="6">
        <v>37972</v>
      </c>
      <c r="B9045" s="6" t="s">
        <v>6210</v>
      </c>
      <c r="C9045" s="6" t="s">
        <v>4849</v>
      </c>
      <c r="D9045" s="6" t="s">
        <v>4851</v>
      </c>
      <c r="G9045" s="487">
        <v>8.09</v>
      </c>
    </row>
    <row r="9046" spans="1:7" x14ac:dyDescent="0.25">
      <c r="A9046" s="6">
        <v>37973</v>
      </c>
      <c r="B9046" s="6" t="s">
        <v>6211</v>
      </c>
      <c r="C9046" s="6" t="s">
        <v>4849</v>
      </c>
      <c r="D9046" s="6" t="s">
        <v>4851</v>
      </c>
      <c r="G9046" s="487">
        <v>15.2</v>
      </c>
    </row>
    <row r="9047" spans="1:7" x14ac:dyDescent="0.25">
      <c r="A9047" s="6">
        <v>1926</v>
      </c>
      <c r="B9047" s="6" t="s">
        <v>11898</v>
      </c>
      <c r="C9047" s="6" t="s">
        <v>4849</v>
      </c>
      <c r="D9047" s="6" t="s">
        <v>4851</v>
      </c>
      <c r="G9047" s="487">
        <v>2.44</v>
      </c>
    </row>
    <row r="9048" spans="1:7" x14ac:dyDescent="0.25">
      <c r="A9048" s="6">
        <v>1927</v>
      </c>
      <c r="B9048" s="6" t="s">
        <v>11899</v>
      </c>
      <c r="C9048" s="6" t="s">
        <v>4849</v>
      </c>
      <c r="D9048" s="6" t="s">
        <v>4851</v>
      </c>
      <c r="G9048" s="487">
        <v>2.74</v>
      </c>
    </row>
    <row r="9049" spans="1:7" x14ac:dyDescent="0.25">
      <c r="A9049" s="6">
        <v>1923</v>
      </c>
      <c r="B9049" s="6" t="s">
        <v>11900</v>
      </c>
      <c r="C9049" s="6" t="s">
        <v>4849</v>
      </c>
      <c r="D9049" s="6" t="s">
        <v>4851</v>
      </c>
      <c r="G9049" s="487">
        <v>4.99</v>
      </c>
    </row>
    <row r="9050" spans="1:7" x14ac:dyDescent="0.25">
      <c r="A9050" s="6">
        <v>1929</v>
      </c>
      <c r="B9050" s="6" t="s">
        <v>11901</v>
      </c>
      <c r="C9050" s="6" t="s">
        <v>4849</v>
      </c>
      <c r="D9050" s="6" t="s">
        <v>4851</v>
      </c>
      <c r="G9050" s="487">
        <v>6.05</v>
      </c>
    </row>
    <row r="9051" spans="1:7" x14ac:dyDescent="0.25">
      <c r="A9051" s="6">
        <v>1930</v>
      </c>
      <c r="B9051" s="6" t="s">
        <v>11902</v>
      </c>
      <c r="C9051" s="6" t="s">
        <v>4849</v>
      </c>
      <c r="D9051" s="6" t="s">
        <v>4851</v>
      </c>
      <c r="G9051" s="487">
        <v>10.36</v>
      </c>
    </row>
    <row r="9052" spans="1:7" x14ac:dyDescent="0.25">
      <c r="A9052" s="6">
        <v>1924</v>
      </c>
      <c r="B9052" s="6" t="s">
        <v>11903</v>
      </c>
      <c r="C9052" s="6" t="s">
        <v>4849</v>
      </c>
      <c r="D9052" s="6" t="s">
        <v>4851</v>
      </c>
      <c r="G9052" s="487">
        <v>16.72</v>
      </c>
    </row>
    <row r="9053" spans="1:7" x14ac:dyDescent="0.25">
      <c r="A9053" s="6">
        <v>1922</v>
      </c>
      <c r="B9053" s="6" t="s">
        <v>11904</v>
      </c>
      <c r="C9053" s="6" t="s">
        <v>4849</v>
      </c>
      <c r="D9053" s="6" t="s">
        <v>4851</v>
      </c>
      <c r="G9053" s="487">
        <v>34.58</v>
      </c>
    </row>
    <row r="9054" spans="1:7" x14ac:dyDescent="0.25">
      <c r="A9054" s="6">
        <v>1953</v>
      </c>
      <c r="B9054" s="6" t="s">
        <v>11905</v>
      </c>
      <c r="C9054" s="6" t="s">
        <v>4849</v>
      </c>
      <c r="D9054" s="6" t="s">
        <v>4851</v>
      </c>
      <c r="G9054" s="487">
        <v>42.22</v>
      </c>
    </row>
    <row r="9055" spans="1:7" x14ac:dyDescent="0.25">
      <c r="A9055" s="6">
        <v>1962</v>
      </c>
      <c r="B9055" s="6" t="s">
        <v>11906</v>
      </c>
      <c r="C9055" s="6" t="s">
        <v>4849</v>
      </c>
      <c r="D9055" s="6" t="s">
        <v>4851</v>
      </c>
      <c r="G9055" s="487">
        <v>205.11</v>
      </c>
    </row>
    <row r="9056" spans="1:7" x14ac:dyDescent="0.25">
      <c r="A9056" s="6">
        <v>1955</v>
      </c>
      <c r="B9056" s="6" t="s">
        <v>11907</v>
      </c>
      <c r="C9056" s="6" t="s">
        <v>4849</v>
      </c>
      <c r="D9056" s="6" t="s">
        <v>4851</v>
      </c>
      <c r="G9056" s="487">
        <v>2.36</v>
      </c>
    </row>
    <row r="9057" spans="1:7" x14ac:dyDescent="0.25">
      <c r="A9057" s="6">
        <v>1956</v>
      </c>
      <c r="B9057" s="6" t="s">
        <v>11908</v>
      </c>
      <c r="C9057" s="6" t="s">
        <v>4849</v>
      </c>
      <c r="D9057" s="6" t="s">
        <v>4851</v>
      </c>
      <c r="G9057" s="487">
        <v>3.33</v>
      </c>
    </row>
    <row r="9058" spans="1:7" x14ac:dyDescent="0.25">
      <c r="A9058" s="6">
        <v>1957</v>
      </c>
      <c r="B9058" s="6" t="s">
        <v>11909</v>
      </c>
      <c r="C9058" s="6" t="s">
        <v>4849</v>
      </c>
      <c r="D9058" s="6" t="s">
        <v>4851</v>
      </c>
      <c r="G9058" s="487">
        <v>7.21</v>
      </c>
    </row>
    <row r="9059" spans="1:7" x14ac:dyDescent="0.25">
      <c r="A9059" s="6">
        <v>1958</v>
      </c>
      <c r="B9059" s="6" t="s">
        <v>11910</v>
      </c>
      <c r="C9059" s="6" t="s">
        <v>4849</v>
      </c>
      <c r="D9059" s="6" t="s">
        <v>4851</v>
      </c>
      <c r="G9059" s="487">
        <v>13.43</v>
      </c>
    </row>
    <row r="9060" spans="1:7" x14ac:dyDescent="0.25">
      <c r="A9060" s="6">
        <v>1959</v>
      </c>
      <c r="B9060" s="6" t="s">
        <v>11911</v>
      </c>
      <c r="C9060" s="6" t="s">
        <v>4849</v>
      </c>
      <c r="D9060" s="6" t="s">
        <v>4851</v>
      </c>
      <c r="G9060" s="487">
        <v>14.57</v>
      </c>
    </row>
    <row r="9061" spans="1:7" x14ac:dyDescent="0.25">
      <c r="A9061" s="6">
        <v>1925</v>
      </c>
      <c r="B9061" s="6" t="s">
        <v>11912</v>
      </c>
      <c r="C9061" s="6" t="s">
        <v>4849</v>
      </c>
      <c r="D9061" s="6" t="s">
        <v>4851</v>
      </c>
      <c r="G9061" s="487">
        <v>38.090000000000003</v>
      </c>
    </row>
    <row r="9062" spans="1:7" x14ac:dyDescent="0.25">
      <c r="A9062" s="6">
        <v>1960</v>
      </c>
      <c r="B9062" s="6" t="s">
        <v>11913</v>
      </c>
      <c r="C9062" s="6" t="s">
        <v>4849</v>
      </c>
      <c r="D9062" s="6" t="s">
        <v>4851</v>
      </c>
      <c r="G9062" s="487">
        <v>58.49</v>
      </c>
    </row>
    <row r="9063" spans="1:7" x14ac:dyDescent="0.25">
      <c r="A9063" s="6">
        <v>1961</v>
      </c>
      <c r="B9063" s="6" t="s">
        <v>11914</v>
      </c>
      <c r="C9063" s="6" t="s">
        <v>4849</v>
      </c>
      <c r="D9063" s="6" t="s">
        <v>4851</v>
      </c>
      <c r="G9063" s="487">
        <v>74.930000000000007</v>
      </c>
    </row>
    <row r="9064" spans="1:7" x14ac:dyDescent="0.25">
      <c r="A9064" s="6">
        <v>38423</v>
      </c>
      <c r="B9064" s="6" t="s">
        <v>11915</v>
      </c>
      <c r="C9064" s="6" t="s">
        <v>4849</v>
      </c>
      <c r="D9064" s="6" t="s">
        <v>4851</v>
      </c>
      <c r="G9064" s="487">
        <v>40.619999999999997</v>
      </c>
    </row>
    <row r="9065" spans="1:7" x14ac:dyDescent="0.25">
      <c r="A9065" s="6">
        <v>39866</v>
      </c>
      <c r="B9065" s="6" t="s">
        <v>6212</v>
      </c>
      <c r="C9065" s="6" t="s">
        <v>4849</v>
      </c>
      <c r="D9065" s="6" t="s">
        <v>4853</v>
      </c>
      <c r="G9065" s="487">
        <v>16.809999999999999</v>
      </c>
    </row>
    <row r="9066" spans="1:7" x14ac:dyDescent="0.25">
      <c r="A9066" s="6">
        <v>39867</v>
      </c>
      <c r="B9066" s="6" t="s">
        <v>6213</v>
      </c>
      <c r="C9066" s="6" t="s">
        <v>4849</v>
      </c>
      <c r="D9066" s="6" t="s">
        <v>4853</v>
      </c>
      <c r="G9066" s="487">
        <v>37.380000000000003</v>
      </c>
    </row>
    <row r="9067" spans="1:7" x14ac:dyDescent="0.25">
      <c r="A9067" s="6">
        <v>39868</v>
      </c>
      <c r="B9067" s="6" t="s">
        <v>6214</v>
      </c>
      <c r="C9067" s="6" t="s">
        <v>4849</v>
      </c>
      <c r="D9067" s="6" t="s">
        <v>4853</v>
      </c>
      <c r="G9067" s="487">
        <v>67.34</v>
      </c>
    </row>
    <row r="9068" spans="1:7" x14ac:dyDescent="0.25">
      <c r="A9068" s="6">
        <v>37999</v>
      </c>
      <c r="B9068" s="6" t="s">
        <v>6215</v>
      </c>
      <c r="C9068" s="6" t="s">
        <v>4849</v>
      </c>
      <c r="D9068" s="6" t="s">
        <v>4851</v>
      </c>
      <c r="G9068" s="487">
        <v>9.61</v>
      </c>
    </row>
    <row r="9069" spans="1:7" x14ac:dyDescent="0.25">
      <c r="A9069" s="6">
        <v>38000</v>
      </c>
      <c r="B9069" s="6" t="s">
        <v>6216</v>
      </c>
      <c r="C9069" s="6" t="s">
        <v>4849</v>
      </c>
      <c r="D9069" s="6" t="s">
        <v>4851</v>
      </c>
      <c r="G9069" s="487">
        <v>11.23</v>
      </c>
    </row>
    <row r="9070" spans="1:7" x14ac:dyDescent="0.25">
      <c r="A9070" s="6">
        <v>38129</v>
      </c>
      <c r="B9070" s="6" t="s">
        <v>11916</v>
      </c>
      <c r="C9070" s="6" t="s">
        <v>4849</v>
      </c>
      <c r="D9070" s="6" t="s">
        <v>4851</v>
      </c>
      <c r="G9070" s="487">
        <v>5.5</v>
      </c>
    </row>
    <row r="9071" spans="1:7" x14ac:dyDescent="0.25">
      <c r="A9071" s="6">
        <v>38025</v>
      </c>
      <c r="B9071" s="6" t="s">
        <v>11917</v>
      </c>
      <c r="C9071" s="6" t="s">
        <v>4849</v>
      </c>
      <c r="D9071" s="6" t="s">
        <v>4851</v>
      </c>
      <c r="G9071" s="487">
        <v>7.47</v>
      </c>
    </row>
    <row r="9072" spans="1:7" x14ac:dyDescent="0.25">
      <c r="A9072" s="6">
        <v>38026</v>
      </c>
      <c r="B9072" s="6" t="s">
        <v>11918</v>
      </c>
      <c r="C9072" s="6" t="s">
        <v>4849</v>
      </c>
      <c r="D9072" s="6" t="s">
        <v>4851</v>
      </c>
      <c r="G9072" s="487">
        <v>18.43</v>
      </c>
    </row>
    <row r="9073" spans="1:7" x14ac:dyDescent="0.25">
      <c r="A9073" s="6">
        <v>1858</v>
      </c>
      <c r="B9073" s="6" t="s">
        <v>11919</v>
      </c>
      <c r="C9073" s="6" t="s">
        <v>4849</v>
      </c>
      <c r="D9073" s="6" t="s">
        <v>4851</v>
      </c>
      <c r="G9073" s="487">
        <v>62.94</v>
      </c>
    </row>
    <row r="9074" spans="1:7" x14ac:dyDescent="0.25">
      <c r="A9074" s="6">
        <v>1844</v>
      </c>
      <c r="B9074" s="6" t="s">
        <v>11920</v>
      </c>
      <c r="C9074" s="6" t="s">
        <v>4849</v>
      </c>
      <c r="D9074" s="6" t="s">
        <v>4851</v>
      </c>
      <c r="G9074" s="487">
        <v>144.13999999999999</v>
      </c>
    </row>
    <row r="9075" spans="1:7" x14ac:dyDescent="0.25">
      <c r="A9075" s="6">
        <v>1863</v>
      </c>
      <c r="B9075" s="6" t="s">
        <v>11921</v>
      </c>
      <c r="C9075" s="6" t="s">
        <v>4849</v>
      </c>
      <c r="D9075" s="6" t="s">
        <v>4851</v>
      </c>
      <c r="G9075" s="487">
        <v>66.98</v>
      </c>
    </row>
    <row r="9076" spans="1:7" x14ac:dyDescent="0.25">
      <c r="A9076" s="6">
        <v>1865</v>
      </c>
      <c r="B9076" s="6" t="s">
        <v>11922</v>
      </c>
      <c r="C9076" s="6" t="s">
        <v>4849</v>
      </c>
      <c r="D9076" s="6" t="s">
        <v>4851</v>
      </c>
      <c r="G9076" s="487">
        <v>174.5</v>
      </c>
    </row>
    <row r="9077" spans="1:7" x14ac:dyDescent="0.25">
      <c r="A9077" s="6">
        <v>36355</v>
      </c>
      <c r="B9077" s="6" t="s">
        <v>11923</v>
      </c>
      <c r="C9077" s="6" t="s">
        <v>4849</v>
      </c>
      <c r="D9077" s="6" t="s">
        <v>4851</v>
      </c>
      <c r="G9077" s="487">
        <v>10.130000000000001</v>
      </c>
    </row>
    <row r="9078" spans="1:7" x14ac:dyDescent="0.25">
      <c r="A9078" s="6">
        <v>36356</v>
      </c>
      <c r="B9078" s="6" t="s">
        <v>11924</v>
      </c>
      <c r="C9078" s="6" t="s">
        <v>4849</v>
      </c>
      <c r="D9078" s="6" t="s">
        <v>4851</v>
      </c>
      <c r="G9078" s="487">
        <v>16.29</v>
      </c>
    </row>
    <row r="9079" spans="1:7" x14ac:dyDescent="0.25">
      <c r="A9079" s="6">
        <v>1966</v>
      </c>
      <c r="B9079" s="6" t="s">
        <v>11925</v>
      </c>
      <c r="C9079" s="6" t="s">
        <v>4849</v>
      </c>
      <c r="D9079" s="6" t="s">
        <v>4851</v>
      </c>
      <c r="G9079" s="487">
        <v>26.71</v>
      </c>
    </row>
    <row r="9080" spans="1:7" x14ac:dyDescent="0.25">
      <c r="A9080" s="6">
        <v>1933</v>
      </c>
      <c r="B9080" s="6" t="s">
        <v>6217</v>
      </c>
      <c r="C9080" s="6" t="s">
        <v>4849</v>
      </c>
      <c r="D9080" s="6" t="s">
        <v>4851</v>
      </c>
      <c r="G9080" s="487">
        <v>5.75</v>
      </c>
    </row>
    <row r="9081" spans="1:7" x14ac:dyDescent="0.25">
      <c r="A9081" s="6">
        <v>1932</v>
      </c>
      <c r="B9081" s="6" t="s">
        <v>11926</v>
      </c>
      <c r="C9081" s="6" t="s">
        <v>4849</v>
      </c>
      <c r="D9081" s="6" t="s">
        <v>4851</v>
      </c>
      <c r="G9081" s="487">
        <v>13.17</v>
      </c>
    </row>
    <row r="9082" spans="1:7" x14ac:dyDescent="0.25">
      <c r="A9082" s="6">
        <v>1951</v>
      </c>
      <c r="B9082" s="6" t="s">
        <v>6218</v>
      </c>
      <c r="C9082" s="6" t="s">
        <v>4849</v>
      </c>
      <c r="D9082" s="6" t="s">
        <v>4851</v>
      </c>
      <c r="G9082" s="487">
        <v>27.48</v>
      </c>
    </row>
    <row r="9083" spans="1:7" x14ac:dyDescent="0.25">
      <c r="A9083" s="6">
        <v>1970</v>
      </c>
      <c r="B9083" s="6" t="s">
        <v>11927</v>
      </c>
      <c r="C9083" s="6" t="s">
        <v>4849</v>
      </c>
      <c r="D9083" s="6" t="s">
        <v>4851</v>
      </c>
      <c r="G9083" s="487">
        <v>66.760000000000005</v>
      </c>
    </row>
    <row r="9084" spans="1:7" x14ac:dyDescent="0.25">
      <c r="A9084" s="6">
        <v>1967</v>
      </c>
      <c r="B9084" s="6" t="s">
        <v>11928</v>
      </c>
      <c r="C9084" s="6" t="s">
        <v>4849</v>
      </c>
      <c r="D9084" s="6" t="s">
        <v>4851</v>
      </c>
      <c r="G9084" s="487">
        <v>7.93</v>
      </c>
    </row>
    <row r="9085" spans="1:7" x14ac:dyDescent="0.25">
      <c r="A9085" s="6">
        <v>1968</v>
      </c>
      <c r="B9085" s="6" t="s">
        <v>11929</v>
      </c>
      <c r="C9085" s="6" t="s">
        <v>4849</v>
      </c>
      <c r="D9085" s="6" t="s">
        <v>4851</v>
      </c>
      <c r="G9085" s="487">
        <v>15.67</v>
      </c>
    </row>
    <row r="9086" spans="1:7" x14ac:dyDescent="0.25">
      <c r="A9086" s="6">
        <v>1969</v>
      </c>
      <c r="B9086" s="6" t="s">
        <v>11930</v>
      </c>
      <c r="C9086" s="6" t="s">
        <v>4849</v>
      </c>
      <c r="D9086" s="6" t="s">
        <v>4851</v>
      </c>
      <c r="G9086" s="487">
        <v>51.01</v>
      </c>
    </row>
    <row r="9087" spans="1:7" x14ac:dyDescent="0.25">
      <c r="A9087" s="6">
        <v>1827</v>
      </c>
      <c r="B9087" s="6" t="s">
        <v>6219</v>
      </c>
      <c r="C9087" s="6" t="s">
        <v>4849</v>
      </c>
      <c r="D9087" s="6" t="s">
        <v>4853</v>
      </c>
      <c r="G9087" s="487">
        <v>111.25</v>
      </c>
    </row>
    <row r="9088" spans="1:7" x14ac:dyDescent="0.25">
      <c r="A9088" s="6">
        <v>1831</v>
      </c>
      <c r="B9088" s="6" t="s">
        <v>6220</v>
      </c>
      <c r="C9088" s="6" t="s">
        <v>4849</v>
      </c>
      <c r="D9088" s="6" t="s">
        <v>4853</v>
      </c>
      <c r="G9088" s="487">
        <v>24.28</v>
      </c>
    </row>
    <row r="9089" spans="1:7" x14ac:dyDescent="0.25">
      <c r="A9089" s="6">
        <v>1825</v>
      </c>
      <c r="B9089" s="6" t="s">
        <v>6221</v>
      </c>
      <c r="C9089" s="6" t="s">
        <v>4849</v>
      </c>
      <c r="D9089" s="6" t="s">
        <v>4853</v>
      </c>
      <c r="G9089" s="487">
        <v>59.94</v>
      </c>
    </row>
    <row r="9090" spans="1:7" x14ac:dyDescent="0.25">
      <c r="A9090" s="6">
        <v>1828</v>
      </c>
      <c r="B9090" s="6" t="s">
        <v>6222</v>
      </c>
      <c r="C9090" s="6" t="s">
        <v>4849</v>
      </c>
      <c r="D9090" s="6" t="s">
        <v>4853</v>
      </c>
      <c r="G9090" s="487">
        <v>135.76</v>
      </c>
    </row>
    <row r="9091" spans="1:7" x14ac:dyDescent="0.25">
      <c r="A9091" s="6">
        <v>1845</v>
      </c>
      <c r="B9091" s="6" t="s">
        <v>6223</v>
      </c>
      <c r="C9091" s="6" t="s">
        <v>4849</v>
      </c>
      <c r="D9091" s="6" t="s">
        <v>4853</v>
      </c>
      <c r="G9091" s="487">
        <v>30.43</v>
      </c>
    </row>
    <row r="9092" spans="1:7" x14ac:dyDescent="0.25">
      <c r="A9092" s="6">
        <v>1824</v>
      </c>
      <c r="B9092" s="6" t="s">
        <v>6224</v>
      </c>
      <c r="C9092" s="6" t="s">
        <v>4849</v>
      </c>
      <c r="D9092" s="6" t="s">
        <v>4853</v>
      </c>
      <c r="G9092" s="487">
        <v>71.849999999999994</v>
      </c>
    </row>
    <row r="9093" spans="1:7" x14ac:dyDescent="0.25">
      <c r="A9093" s="6">
        <v>1940</v>
      </c>
      <c r="B9093" s="6" t="s">
        <v>11931</v>
      </c>
      <c r="C9093" s="6" t="s">
        <v>4849</v>
      </c>
      <c r="D9093" s="6" t="s">
        <v>4851</v>
      </c>
      <c r="G9093" s="487">
        <v>37.22</v>
      </c>
    </row>
    <row r="9094" spans="1:7" x14ac:dyDescent="0.25">
      <c r="A9094" s="6">
        <v>1937</v>
      </c>
      <c r="B9094" s="6" t="s">
        <v>11932</v>
      </c>
      <c r="C9094" s="6" t="s">
        <v>4849</v>
      </c>
      <c r="D9094" s="6" t="s">
        <v>4851</v>
      </c>
      <c r="G9094" s="487">
        <v>6.28</v>
      </c>
    </row>
    <row r="9095" spans="1:7" x14ac:dyDescent="0.25">
      <c r="A9095" s="6">
        <v>1939</v>
      </c>
      <c r="B9095" s="6" t="s">
        <v>11933</v>
      </c>
      <c r="C9095" s="6" t="s">
        <v>4849</v>
      </c>
      <c r="D9095" s="6" t="s">
        <v>4851</v>
      </c>
      <c r="G9095" s="487">
        <v>10.210000000000001</v>
      </c>
    </row>
    <row r="9096" spans="1:7" x14ac:dyDescent="0.25">
      <c r="A9096" s="6">
        <v>1938</v>
      </c>
      <c r="B9096" s="6" t="s">
        <v>11934</v>
      </c>
      <c r="C9096" s="6" t="s">
        <v>4849</v>
      </c>
      <c r="D9096" s="6" t="s">
        <v>4851</v>
      </c>
      <c r="G9096" s="487">
        <v>7.14</v>
      </c>
    </row>
    <row r="9097" spans="1:7" x14ac:dyDescent="0.25">
      <c r="A9097" s="6">
        <v>42693</v>
      </c>
      <c r="B9097" s="6" t="s">
        <v>11935</v>
      </c>
      <c r="C9097" s="6" t="s">
        <v>4849</v>
      </c>
      <c r="D9097" s="6" t="s">
        <v>4851</v>
      </c>
      <c r="G9097" s="487">
        <v>490.22</v>
      </c>
    </row>
    <row r="9098" spans="1:7" x14ac:dyDescent="0.25">
      <c r="A9098" s="6">
        <v>42695</v>
      </c>
      <c r="B9098" s="6" t="s">
        <v>11936</v>
      </c>
      <c r="C9098" s="6" t="s">
        <v>4849</v>
      </c>
      <c r="D9098" s="6" t="s">
        <v>4851</v>
      </c>
      <c r="G9098" s="487">
        <v>342.49</v>
      </c>
    </row>
    <row r="9099" spans="1:7" x14ac:dyDescent="0.25">
      <c r="A9099" s="6">
        <v>42694</v>
      </c>
      <c r="B9099" s="6" t="s">
        <v>11937</v>
      </c>
      <c r="C9099" s="6" t="s">
        <v>4849</v>
      </c>
      <c r="D9099" s="6" t="s">
        <v>4851</v>
      </c>
      <c r="G9099" s="487">
        <v>656.01</v>
      </c>
    </row>
    <row r="9100" spans="1:7" x14ac:dyDescent="0.25">
      <c r="A9100" s="6">
        <v>20097</v>
      </c>
      <c r="B9100" s="6" t="s">
        <v>11938</v>
      </c>
      <c r="C9100" s="6" t="s">
        <v>4849</v>
      </c>
      <c r="D9100" s="6" t="s">
        <v>4851</v>
      </c>
      <c r="G9100" s="487">
        <v>28.44</v>
      </c>
    </row>
    <row r="9101" spans="1:7" x14ac:dyDescent="0.25">
      <c r="A9101" s="6">
        <v>20098</v>
      </c>
      <c r="B9101" s="6" t="s">
        <v>11939</v>
      </c>
      <c r="C9101" s="6" t="s">
        <v>4849</v>
      </c>
      <c r="D9101" s="6" t="s">
        <v>4851</v>
      </c>
      <c r="G9101" s="487">
        <v>116.25</v>
      </c>
    </row>
    <row r="9102" spans="1:7" x14ac:dyDescent="0.25">
      <c r="A9102" s="6">
        <v>20096</v>
      </c>
      <c r="B9102" s="6" t="s">
        <v>11940</v>
      </c>
      <c r="C9102" s="6" t="s">
        <v>4849</v>
      </c>
      <c r="D9102" s="6" t="s">
        <v>4851</v>
      </c>
      <c r="G9102" s="487">
        <v>29.44</v>
      </c>
    </row>
    <row r="9103" spans="1:7" x14ac:dyDescent="0.25">
      <c r="A9103" s="6">
        <v>1880</v>
      </c>
      <c r="B9103" s="6" t="s">
        <v>6225</v>
      </c>
      <c r="C9103" s="6" t="s">
        <v>4849</v>
      </c>
      <c r="D9103" s="6" t="s">
        <v>4851</v>
      </c>
      <c r="G9103" s="487">
        <v>3.6</v>
      </c>
    </row>
    <row r="9104" spans="1:7" x14ac:dyDescent="0.25">
      <c r="A9104" s="6">
        <v>39274</v>
      </c>
      <c r="B9104" s="6" t="s">
        <v>6226</v>
      </c>
      <c r="C9104" s="6" t="s">
        <v>4849</v>
      </c>
      <c r="D9104" s="6" t="s">
        <v>4851</v>
      </c>
      <c r="G9104" s="487">
        <v>2.79</v>
      </c>
    </row>
    <row r="9105" spans="1:7" x14ac:dyDescent="0.25">
      <c r="A9105" s="6">
        <v>2628</v>
      </c>
      <c r="B9105" s="6" t="s">
        <v>6227</v>
      </c>
      <c r="C9105" s="6" t="s">
        <v>4849</v>
      </c>
      <c r="D9105" s="6" t="s">
        <v>4851</v>
      </c>
      <c r="G9105" s="487">
        <v>402.71</v>
      </c>
    </row>
    <row r="9106" spans="1:7" x14ac:dyDescent="0.25">
      <c r="A9106" s="6">
        <v>2622</v>
      </c>
      <c r="B9106" s="6" t="s">
        <v>6228</v>
      </c>
      <c r="C9106" s="6" t="s">
        <v>4849</v>
      </c>
      <c r="D9106" s="6" t="s">
        <v>4851</v>
      </c>
      <c r="G9106" s="487">
        <v>9.56</v>
      </c>
    </row>
    <row r="9107" spans="1:7" x14ac:dyDescent="0.25">
      <c r="A9107" s="6">
        <v>2623</v>
      </c>
      <c r="B9107" s="6" t="s">
        <v>6229</v>
      </c>
      <c r="C9107" s="6" t="s">
        <v>4849</v>
      </c>
      <c r="D9107" s="6" t="s">
        <v>4851</v>
      </c>
      <c r="G9107" s="487">
        <v>11.51</v>
      </c>
    </row>
    <row r="9108" spans="1:7" x14ac:dyDescent="0.25">
      <c r="A9108" s="6">
        <v>2624</v>
      </c>
      <c r="B9108" s="6" t="s">
        <v>6230</v>
      </c>
      <c r="C9108" s="6" t="s">
        <v>4849</v>
      </c>
      <c r="D9108" s="6" t="s">
        <v>4851</v>
      </c>
      <c r="G9108" s="487">
        <v>18.3</v>
      </c>
    </row>
    <row r="9109" spans="1:7" x14ac:dyDescent="0.25">
      <c r="A9109" s="6">
        <v>2625</v>
      </c>
      <c r="B9109" s="6" t="s">
        <v>6231</v>
      </c>
      <c r="C9109" s="6" t="s">
        <v>4849</v>
      </c>
      <c r="D9109" s="6" t="s">
        <v>4851</v>
      </c>
      <c r="G9109" s="487">
        <v>38.64</v>
      </c>
    </row>
    <row r="9110" spans="1:7" x14ac:dyDescent="0.25">
      <c r="A9110" s="6">
        <v>2626</v>
      </c>
      <c r="B9110" s="6" t="s">
        <v>6232</v>
      </c>
      <c r="C9110" s="6" t="s">
        <v>4849</v>
      </c>
      <c r="D9110" s="6" t="s">
        <v>4851</v>
      </c>
      <c r="G9110" s="487">
        <v>56.62</v>
      </c>
    </row>
    <row r="9111" spans="1:7" x14ac:dyDescent="0.25">
      <c r="A9111" s="6">
        <v>2630</v>
      </c>
      <c r="B9111" s="6" t="s">
        <v>6233</v>
      </c>
      <c r="C9111" s="6" t="s">
        <v>4849</v>
      </c>
      <c r="D9111" s="6" t="s">
        <v>4851</v>
      </c>
      <c r="G9111" s="487">
        <v>86.11</v>
      </c>
    </row>
    <row r="9112" spans="1:7" x14ac:dyDescent="0.25">
      <c r="A9112" s="6">
        <v>2627</v>
      </c>
      <c r="B9112" s="6" t="s">
        <v>6234</v>
      </c>
      <c r="C9112" s="6" t="s">
        <v>4849</v>
      </c>
      <c r="D9112" s="6" t="s">
        <v>4851</v>
      </c>
      <c r="G9112" s="487">
        <v>151.68</v>
      </c>
    </row>
    <row r="9113" spans="1:7" x14ac:dyDescent="0.25">
      <c r="A9113" s="6">
        <v>2629</v>
      </c>
      <c r="B9113" s="6" t="s">
        <v>6235</v>
      </c>
      <c r="C9113" s="6" t="s">
        <v>4849</v>
      </c>
      <c r="D9113" s="6" t="s">
        <v>4851</v>
      </c>
      <c r="G9113" s="487">
        <v>205.16</v>
      </c>
    </row>
    <row r="9114" spans="1:7" x14ac:dyDescent="0.25">
      <c r="A9114" s="6">
        <v>12033</v>
      </c>
      <c r="B9114" s="6" t="s">
        <v>6236</v>
      </c>
      <c r="C9114" s="6" t="s">
        <v>4849</v>
      </c>
      <c r="D9114" s="6" t="s">
        <v>4851</v>
      </c>
      <c r="G9114" s="487">
        <v>11.51</v>
      </c>
    </row>
    <row r="9115" spans="1:7" x14ac:dyDescent="0.25">
      <c r="A9115" s="6">
        <v>40408</v>
      </c>
      <c r="B9115" s="6" t="s">
        <v>6237</v>
      </c>
      <c r="C9115" s="6" t="s">
        <v>4849</v>
      </c>
      <c r="D9115" s="6" t="s">
        <v>4851</v>
      </c>
      <c r="G9115" s="487">
        <v>7.56</v>
      </c>
    </row>
    <row r="9116" spans="1:7" x14ac:dyDescent="0.25">
      <c r="A9116" s="6">
        <v>40409</v>
      </c>
      <c r="B9116" s="6" t="s">
        <v>6238</v>
      </c>
      <c r="C9116" s="6" t="s">
        <v>4849</v>
      </c>
      <c r="D9116" s="6" t="s">
        <v>4851</v>
      </c>
      <c r="G9116" s="487">
        <v>2.67</v>
      </c>
    </row>
    <row r="9117" spans="1:7" x14ac:dyDescent="0.25">
      <c r="A9117" s="6">
        <v>39276</v>
      </c>
      <c r="B9117" s="6" t="s">
        <v>6239</v>
      </c>
      <c r="C9117" s="6" t="s">
        <v>4849</v>
      </c>
      <c r="D9117" s="6" t="s">
        <v>4851</v>
      </c>
      <c r="G9117" s="487">
        <v>6.81</v>
      </c>
    </row>
    <row r="9118" spans="1:7" x14ac:dyDescent="0.25">
      <c r="A9118" s="6">
        <v>39277</v>
      </c>
      <c r="B9118" s="6" t="s">
        <v>6240</v>
      </c>
      <c r="C9118" s="6" t="s">
        <v>4849</v>
      </c>
      <c r="D9118" s="6" t="s">
        <v>4851</v>
      </c>
      <c r="G9118" s="487">
        <v>18.39</v>
      </c>
    </row>
    <row r="9119" spans="1:7" x14ac:dyDescent="0.25">
      <c r="A9119" s="6">
        <v>12034</v>
      </c>
      <c r="B9119" s="6" t="s">
        <v>6241</v>
      </c>
      <c r="C9119" s="6" t="s">
        <v>4849</v>
      </c>
      <c r="D9119" s="6" t="s">
        <v>4851</v>
      </c>
      <c r="G9119" s="487">
        <v>5.21</v>
      </c>
    </row>
    <row r="9120" spans="1:7" x14ac:dyDescent="0.25">
      <c r="A9120" s="6">
        <v>39879</v>
      </c>
      <c r="B9120" s="6" t="s">
        <v>6242</v>
      </c>
      <c r="C9120" s="6" t="s">
        <v>4849</v>
      </c>
      <c r="D9120" s="6" t="s">
        <v>4853</v>
      </c>
      <c r="G9120" s="487">
        <v>4.72</v>
      </c>
    </row>
    <row r="9121" spans="1:7" x14ac:dyDescent="0.25">
      <c r="A9121" s="6">
        <v>39880</v>
      </c>
      <c r="B9121" s="6" t="s">
        <v>6243</v>
      </c>
      <c r="C9121" s="6" t="s">
        <v>4849</v>
      </c>
      <c r="D9121" s="6" t="s">
        <v>4853</v>
      </c>
      <c r="G9121" s="487">
        <v>10.46</v>
      </c>
    </row>
    <row r="9122" spans="1:7" x14ac:dyDescent="0.25">
      <c r="A9122" s="6">
        <v>39881</v>
      </c>
      <c r="B9122" s="6" t="s">
        <v>6244</v>
      </c>
      <c r="C9122" s="6" t="s">
        <v>4849</v>
      </c>
      <c r="D9122" s="6" t="s">
        <v>4853</v>
      </c>
      <c r="G9122" s="487">
        <v>16.8</v>
      </c>
    </row>
    <row r="9123" spans="1:7" x14ac:dyDescent="0.25">
      <c r="A9123" s="6">
        <v>39882</v>
      </c>
      <c r="B9123" s="6" t="s">
        <v>6245</v>
      </c>
      <c r="C9123" s="6" t="s">
        <v>4849</v>
      </c>
      <c r="D9123" s="6" t="s">
        <v>4853</v>
      </c>
      <c r="G9123" s="487">
        <v>44.25</v>
      </c>
    </row>
    <row r="9124" spans="1:7" x14ac:dyDescent="0.25">
      <c r="A9124" s="6">
        <v>39883</v>
      </c>
      <c r="B9124" s="6" t="s">
        <v>6246</v>
      </c>
      <c r="C9124" s="6" t="s">
        <v>4849</v>
      </c>
      <c r="D9124" s="6" t="s">
        <v>4853</v>
      </c>
      <c r="G9124" s="487">
        <v>70.66</v>
      </c>
    </row>
    <row r="9125" spans="1:7" x14ac:dyDescent="0.25">
      <c r="A9125" s="6">
        <v>39884</v>
      </c>
      <c r="B9125" s="6" t="s">
        <v>6247</v>
      </c>
      <c r="C9125" s="6" t="s">
        <v>4849</v>
      </c>
      <c r="D9125" s="6" t="s">
        <v>4853</v>
      </c>
      <c r="G9125" s="487">
        <v>104.95</v>
      </c>
    </row>
    <row r="9126" spans="1:7" x14ac:dyDescent="0.25">
      <c r="A9126" s="6">
        <v>39885</v>
      </c>
      <c r="B9126" s="6" t="s">
        <v>6248</v>
      </c>
      <c r="C9126" s="6" t="s">
        <v>4849</v>
      </c>
      <c r="D9126" s="6" t="s">
        <v>4853</v>
      </c>
      <c r="G9126" s="487">
        <v>249.43</v>
      </c>
    </row>
    <row r="9127" spans="1:7" x14ac:dyDescent="0.25">
      <c r="A9127" s="6">
        <v>1777</v>
      </c>
      <c r="B9127" s="6" t="s">
        <v>6249</v>
      </c>
      <c r="C9127" s="6" t="s">
        <v>4849</v>
      </c>
      <c r="D9127" s="6" t="s">
        <v>4851</v>
      </c>
      <c r="G9127" s="487">
        <v>76.28</v>
      </c>
    </row>
    <row r="9128" spans="1:7" x14ac:dyDescent="0.25">
      <c r="A9128" s="6">
        <v>1819</v>
      </c>
      <c r="B9128" s="6" t="s">
        <v>6250</v>
      </c>
      <c r="C9128" s="6" t="s">
        <v>4849</v>
      </c>
      <c r="D9128" s="6" t="s">
        <v>4851</v>
      </c>
      <c r="G9128" s="487">
        <v>55.49</v>
      </c>
    </row>
    <row r="9129" spans="1:7" x14ac:dyDescent="0.25">
      <c r="A9129" s="6">
        <v>1775</v>
      </c>
      <c r="B9129" s="6" t="s">
        <v>6251</v>
      </c>
      <c r="C9129" s="6" t="s">
        <v>4849</v>
      </c>
      <c r="D9129" s="6" t="s">
        <v>4851</v>
      </c>
      <c r="G9129" s="487">
        <v>16.59</v>
      </c>
    </row>
    <row r="9130" spans="1:7" x14ac:dyDescent="0.25">
      <c r="A9130" s="6">
        <v>1776</v>
      </c>
      <c r="B9130" s="6" t="s">
        <v>6252</v>
      </c>
      <c r="C9130" s="6" t="s">
        <v>4849</v>
      </c>
      <c r="D9130" s="6" t="s">
        <v>4851</v>
      </c>
      <c r="G9130" s="487">
        <v>45.15</v>
      </c>
    </row>
    <row r="9131" spans="1:7" x14ac:dyDescent="0.25">
      <c r="A9131" s="6">
        <v>1778</v>
      </c>
      <c r="B9131" s="6" t="s">
        <v>6253</v>
      </c>
      <c r="C9131" s="6" t="s">
        <v>4849</v>
      </c>
      <c r="D9131" s="6" t="s">
        <v>4851</v>
      </c>
      <c r="G9131" s="487">
        <v>184.63</v>
      </c>
    </row>
    <row r="9132" spans="1:7" x14ac:dyDescent="0.25">
      <c r="A9132" s="6">
        <v>1818</v>
      </c>
      <c r="B9132" s="6" t="s">
        <v>6254</v>
      </c>
      <c r="C9132" s="6" t="s">
        <v>4849</v>
      </c>
      <c r="D9132" s="6" t="s">
        <v>4851</v>
      </c>
      <c r="G9132" s="487">
        <v>122.56</v>
      </c>
    </row>
    <row r="9133" spans="1:7" x14ac:dyDescent="0.25">
      <c r="A9133" s="6">
        <v>1820</v>
      </c>
      <c r="B9133" s="6" t="s">
        <v>6255</v>
      </c>
      <c r="C9133" s="6" t="s">
        <v>4849</v>
      </c>
      <c r="D9133" s="6" t="s">
        <v>4851</v>
      </c>
      <c r="G9133" s="487">
        <v>23.96</v>
      </c>
    </row>
    <row r="9134" spans="1:7" x14ac:dyDescent="0.25">
      <c r="A9134" s="6">
        <v>1779</v>
      </c>
      <c r="B9134" s="6" t="s">
        <v>6256</v>
      </c>
      <c r="C9134" s="6" t="s">
        <v>4849</v>
      </c>
      <c r="D9134" s="6" t="s">
        <v>4851</v>
      </c>
      <c r="G9134" s="487">
        <v>268.52</v>
      </c>
    </row>
    <row r="9135" spans="1:7" x14ac:dyDescent="0.25">
      <c r="A9135" s="6">
        <v>1780</v>
      </c>
      <c r="B9135" s="6" t="s">
        <v>6257</v>
      </c>
      <c r="C9135" s="6" t="s">
        <v>4849</v>
      </c>
      <c r="D9135" s="6" t="s">
        <v>4851</v>
      </c>
      <c r="G9135" s="487">
        <v>553.55999999999995</v>
      </c>
    </row>
    <row r="9136" spans="1:7" x14ac:dyDescent="0.25">
      <c r="A9136" s="6">
        <v>1783</v>
      </c>
      <c r="B9136" s="6" t="s">
        <v>6258</v>
      </c>
      <c r="C9136" s="6" t="s">
        <v>4849</v>
      </c>
      <c r="D9136" s="6" t="s">
        <v>4851</v>
      </c>
      <c r="G9136" s="487">
        <v>58.53</v>
      </c>
    </row>
    <row r="9137" spans="1:7" x14ac:dyDescent="0.25">
      <c r="A9137" s="6">
        <v>1782</v>
      </c>
      <c r="B9137" s="6" t="s">
        <v>6259</v>
      </c>
      <c r="C9137" s="6" t="s">
        <v>4849</v>
      </c>
      <c r="D9137" s="6" t="s">
        <v>4851</v>
      </c>
      <c r="G9137" s="487">
        <v>46.28</v>
      </c>
    </row>
    <row r="9138" spans="1:7" x14ac:dyDescent="0.25">
      <c r="A9138" s="6">
        <v>1817</v>
      </c>
      <c r="B9138" s="6" t="s">
        <v>6260</v>
      </c>
      <c r="C9138" s="6" t="s">
        <v>4849</v>
      </c>
      <c r="D9138" s="6" t="s">
        <v>4851</v>
      </c>
      <c r="G9138" s="487">
        <v>13.79</v>
      </c>
    </row>
    <row r="9139" spans="1:7" x14ac:dyDescent="0.25">
      <c r="A9139" s="6">
        <v>1781</v>
      </c>
      <c r="B9139" s="6" t="s">
        <v>6261</v>
      </c>
      <c r="C9139" s="6" t="s">
        <v>4849</v>
      </c>
      <c r="D9139" s="6" t="s">
        <v>4851</v>
      </c>
      <c r="G9139" s="487">
        <v>30.15</v>
      </c>
    </row>
    <row r="9140" spans="1:7" x14ac:dyDescent="0.25">
      <c r="A9140" s="6">
        <v>1784</v>
      </c>
      <c r="B9140" s="6" t="s">
        <v>6262</v>
      </c>
      <c r="C9140" s="6" t="s">
        <v>4849</v>
      </c>
      <c r="D9140" s="6" t="s">
        <v>4851</v>
      </c>
      <c r="G9140" s="487">
        <v>165.27</v>
      </c>
    </row>
    <row r="9141" spans="1:7" x14ac:dyDescent="0.25">
      <c r="A9141" s="6">
        <v>1810</v>
      </c>
      <c r="B9141" s="6" t="s">
        <v>6263</v>
      </c>
      <c r="C9141" s="6" t="s">
        <v>4849</v>
      </c>
      <c r="D9141" s="6" t="s">
        <v>4851</v>
      </c>
      <c r="G9141" s="487">
        <v>91.67</v>
      </c>
    </row>
    <row r="9142" spans="1:7" x14ac:dyDescent="0.25">
      <c r="A9142" s="6">
        <v>1811</v>
      </c>
      <c r="B9142" s="6" t="s">
        <v>6264</v>
      </c>
      <c r="C9142" s="6" t="s">
        <v>4849</v>
      </c>
      <c r="D9142" s="6" t="s">
        <v>4851</v>
      </c>
      <c r="G9142" s="487">
        <v>19.829999999999998</v>
      </c>
    </row>
    <row r="9143" spans="1:7" x14ac:dyDescent="0.25">
      <c r="A9143" s="6">
        <v>1812</v>
      </c>
      <c r="B9143" s="6" t="s">
        <v>6265</v>
      </c>
      <c r="C9143" s="6" t="s">
        <v>4849</v>
      </c>
      <c r="D9143" s="6" t="s">
        <v>4851</v>
      </c>
      <c r="G9143" s="487">
        <v>231.41</v>
      </c>
    </row>
    <row r="9144" spans="1:7" x14ac:dyDescent="0.25">
      <c r="A9144" s="6">
        <v>40386</v>
      </c>
      <c r="B9144" s="6" t="s">
        <v>6266</v>
      </c>
      <c r="C9144" s="6" t="s">
        <v>4849</v>
      </c>
      <c r="D9144" s="6" t="s">
        <v>4851</v>
      </c>
      <c r="G9144" s="487">
        <v>180.49</v>
      </c>
    </row>
    <row r="9145" spans="1:7" x14ac:dyDescent="0.25">
      <c r="A9145" s="6">
        <v>40384</v>
      </c>
      <c r="B9145" s="6" t="s">
        <v>6267</v>
      </c>
      <c r="C9145" s="6" t="s">
        <v>4849</v>
      </c>
      <c r="D9145" s="6" t="s">
        <v>4851</v>
      </c>
      <c r="G9145" s="487">
        <v>123.57</v>
      </c>
    </row>
    <row r="9146" spans="1:7" x14ac:dyDescent="0.25">
      <c r="A9146" s="6">
        <v>40379</v>
      </c>
      <c r="B9146" s="6" t="s">
        <v>6268</v>
      </c>
      <c r="C9146" s="6" t="s">
        <v>4849</v>
      </c>
      <c r="D9146" s="6" t="s">
        <v>4851</v>
      </c>
      <c r="G9146" s="487">
        <v>42.72</v>
      </c>
    </row>
    <row r="9147" spans="1:7" x14ac:dyDescent="0.25">
      <c r="A9147" s="6">
        <v>40423</v>
      </c>
      <c r="B9147" s="6" t="s">
        <v>6269</v>
      </c>
      <c r="C9147" s="6" t="s">
        <v>4849</v>
      </c>
      <c r="D9147" s="6" t="s">
        <v>4851</v>
      </c>
      <c r="G9147" s="487">
        <v>80.849999999999994</v>
      </c>
    </row>
    <row r="9148" spans="1:7" x14ac:dyDescent="0.25">
      <c r="A9148" s="6">
        <v>40389</v>
      </c>
      <c r="B9148" s="6" t="s">
        <v>6270</v>
      </c>
      <c r="C9148" s="6" t="s">
        <v>4849</v>
      </c>
      <c r="D9148" s="6" t="s">
        <v>4851</v>
      </c>
      <c r="G9148" s="487">
        <v>512.66</v>
      </c>
    </row>
    <row r="9149" spans="1:7" x14ac:dyDescent="0.25">
      <c r="A9149" s="6">
        <v>40388</v>
      </c>
      <c r="B9149" s="6" t="s">
        <v>6271</v>
      </c>
      <c r="C9149" s="6" t="s">
        <v>4849</v>
      </c>
      <c r="D9149" s="6" t="s">
        <v>4851</v>
      </c>
      <c r="G9149" s="487">
        <v>256.61</v>
      </c>
    </row>
    <row r="9150" spans="1:7" x14ac:dyDescent="0.25">
      <c r="A9150" s="6">
        <v>40381</v>
      </c>
      <c r="B9150" s="6" t="s">
        <v>6272</v>
      </c>
      <c r="C9150" s="6" t="s">
        <v>4849</v>
      </c>
      <c r="D9150" s="6" t="s">
        <v>4851</v>
      </c>
      <c r="G9150" s="487">
        <v>56.96</v>
      </c>
    </row>
    <row r="9151" spans="1:7" x14ac:dyDescent="0.25">
      <c r="A9151" s="6">
        <v>40391</v>
      </c>
      <c r="B9151" s="6" t="s">
        <v>6273</v>
      </c>
      <c r="C9151" s="6" t="s">
        <v>4849</v>
      </c>
      <c r="D9151" s="6" t="s">
        <v>4851</v>
      </c>
      <c r="G9151" s="488">
        <v>1330.61</v>
      </c>
    </row>
    <row r="9152" spans="1:7" x14ac:dyDescent="0.25">
      <c r="A9152" s="6">
        <v>40414</v>
      </c>
      <c r="B9152" s="6" t="s">
        <v>6274</v>
      </c>
      <c r="C9152" s="6" t="s">
        <v>4849</v>
      </c>
      <c r="D9152" s="6" t="s">
        <v>4853</v>
      </c>
      <c r="G9152" s="487">
        <v>20.76</v>
      </c>
    </row>
    <row r="9153" spans="1:7" x14ac:dyDescent="0.25">
      <c r="A9153" s="6">
        <v>40416</v>
      </c>
      <c r="B9153" s="6" t="s">
        <v>6275</v>
      </c>
      <c r="C9153" s="6" t="s">
        <v>4849</v>
      </c>
      <c r="D9153" s="6" t="s">
        <v>4853</v>
      </c>
      <c r="G9153" s="487">
        <v>28.69</v>
      </c>
    </row>
    <row r="9154" spans="1:7" x14ac:dyDescent="0.25">
      <c r="A9154" s="6">
        <v>40418</v>
      </c>
      <c r="B9154" s="6" t="s">
        <v>6276</v>
      </c>
      <c r="C9154" s="6" t="s">
        <v>4849</v>
      </c>
      <c r="D9154" s="6" t="s">
        <v>4853</v>
      </c>
      <c r="G9154" s="487">
        <v>34.22</v>
      </c>
    </row>
    <row r="9155" spans="1:7" x14ac:dyDescent="0.25">
      <c r="A9155" s="6">
        <v>2609</v>
      </c>
      <c r="B9155" s="6" t="s">
        <v>6277</v>
      </c>
      <c r="C9155" s="6" t="s">
        <v>4849</v>
      </c>
      <c r="D9155" s="6" t="s">
        <v>4851</v>
      </c>
      <c r="G9155" s="487">
        <v>8.98</v>
      </c>
    </row>
    <row r="9156" spans="1:7" x14ac:dyDescent="0.25">
      <c r="A9156" s="6">
        <v>2634</v>
      </c>
      <c r="B9156" s="6" t="s">
        <v>6278</v>
      </c>
      <c r="C9156" s="6" t="s">
        <v>4849</v>
      </c>
      <c r="D9156" s="6" t="s">
        <v>4851</v>
      </c>
      <c r="G9156" s="487">
        <v>11.8</v>
      </c>
    </row>
    <row r="9157" spans="1:7" x14ac:dyDescent="0.25">
      <c r="A9157" s="6">
        <v>2611</v>
      </c>
      <c r="B9157" s="6" t="s">
        <v>6279</v>
      </c>
      <c r="C9157" s="6" t="s">
        <v>4849</v>
      </c>
      <c r="D9157" s="6" t="s">
        <v>4851</v>
      </c>
      <c r="G9157" s="487">
        <v>33.26</v>
      </c>
    </row>
    <row r="9158" spans="1:7" x14ac:dyDescent="0.25">
      <c r="A9158" s="6">
        <v>34359</v>
      </c>
      <c r="B9158" s="6" t="s">
        <v>13133</v>
      </c>
      <c r="C9158" s="6" t="s">
        <v>4849</v>
      </c>
      <c r="D9158" s="6" t="s">
        <v>4851</v>
      </c>
      <c r="G9158" s="487">
        <v>13.58</v>
      </c>
    </row>
    <row r="9159" spans="1:7" x14ac:dyDescent="0.25">
      <c r="A9159" s="6">
        <v>1789</v>
      </c>
      <c r="B9159" s="6" t="s">
        <v>6280</v>
      </c>
      <c r="C9159" s="6" t="s">
        <v>4849</v>
      </c>
      <c r="D9159" s="6" t="s">
        <v>4851</v>
      </c>
      <c r="G9159" s="487">
        <v>73.209999999999994</v>
      </c>
    </row>
    <row r="9160" spans="1:7" x14ac:dyDescent="0.25">
      <c r="A9160" s="6">
        <v>1788</v>
      </c>
      <c r="B9160" s="6" t="s">
        <v>6281</v>
      </c>
      <c r="C9160" s="6" t="s">
        <v>4849</v>
      </c>
      <c r="D9160" s="6" t="s">
        <v>4851</v>
      </c>
      <c r="G9160" s="487">
        <v>58.68</v>
      </c>
    </row>
    <row r="9161" spans="1:7" x14ac:dyDescent="0.25">
      <c r="A9161" s="6">
        <v>1786</v>
      </c>
      <c r="B9161" s="6" t="s">
        <v>6282</v>
      </c>
      <c r="C9161" s="6" t="s">
        <v>4849</v>
      </c>
      <c r="D9161" s="6" t="s">
        <v>4851</v>
      </c>
      <c r="G9161" s="487">
        <v>14.57</v>
      </c>
    </row>
    <row r="9162" spans="1:7" x14ac:dyDescent="0.25">
      <c r="A9162" s="6">
        <v>1787</v>
      </c>
      <c r="B9162" s="6" t="s">
        <v>6283</v>
      </c>
      <c r="C9162" s="6" t="s">
        <v>4849</v>
      </c>
      <c r="D9162" s="6" t="s">
        <v>4851</v>
      </c>
      <c r="G9162" s="487">
        <v>34.89</v>
      </c>
    </row>
    <row r="9163" spans="1:7" x14ac:dyDescent="0.25">
      <c r="A9163" s="6">
        <v>1791</v>
      </c>
      <c r="B9163" s="6" t="s">
        <v>6284</v>
      </c>
      <c r="C9163" s="6" t="s">
        <v>4849</v>
      </c>
      <c r="D9163" s="6" t="s">
        <v>4851</v>
      </c>
      <c r="G9163" s="487">
        <v>211.57</v>
      </c>
    </row>
    <row r="9164" spans="1:7" x14ac:dyDescent="0.25">
      <c r="A9164" s="6">
        <v>1790</v>
      </c>
      <c r="B9164" s="6" t="s">
        <v>6285</v>
      </c>
      <c r="C9164" s="6" t="s">
        <v>4849</v>
      </c>
      <c r="D9164" s="6" t="s">
        <v>4851</v>
      </c>
      <c r="G9164" s="487">
        <v>121.92</v>
      </c>
    </row>
    <row r="9165" spans="1:7" x14ac:dyDescent="0.25">
      <c r="A9165" s="6">
        <v>1813</v>
      </c>
      <c r="B9165" s="6" t="s">
        <v>6286</v>
      </c>
      <c r="C9165" s="6" t="s">
        <v>4849</v>
      </c>
      <c r="D9165" s="6" t="s">
        <v>4851</v>
      </c>
      <c r="G9165" s="487">
        <v>23.12</v>
      </c>
    </row>
    <row r="9166" spans="1:7" x14ac:dyDescent="0.25">
      <c r="A9166" s="6">
        <v>1792</v>
      </c>
      <c r="B9166" s="6" t="s">
        <v>6287</v>
      </c>
      <c r="C9166" s="6" t="s">
        <v>4849</v>
      </c>
      <c r="D9166" s="6" t="s">
        <v>4851</v>
      </c>
      <c r="G9166" s="487">
        <v>285.58999999999997</v>
      </c>
    </row>
    <row r="9167" spans="1:7" x14ac:dyDescent="0.25">
      <c r="A9167" s="6">
        <v>1793</v>
      </c>
      <c r="B9167" s="6" t="s">
        <v>6288</v>
      </c>
      <c r="C9167" s="6" t="s">
        <v>4849</v>
      </c>
      <c r="D9167" s="6" t="s">
        <v>4851</v>
      </c>
      <c r="G9167" s="487">
        <v>577.09</v>
      </c>
    </row>
    <row r="9168" spans="1:7" x14ac:dyDescent="0.25">
      <c r="A9168" s="6">
        <v>1809</v>
      </c>
      <c r="B9168" s="6" t="s">
        <v>6289</v>
      </c>
      <c r="C9168" s="6" t="s">
        <v>4849</v>
      </c>
      <c r="D9168" s="6" t="s">
        <v>4851</v>
      </c>
      <c r="G9168" s="487">
        <v>68.63</v>
      </c>
    </row>
    <row r="9169" spans="1:7" x14ac:dyDescent="0.25">
      <c r="A9169" s="6">
        <v>1814</v>
      </c>
      <c r="B9169" s="6" t="s">
        <v>6290</v>
      </c>
      <c r="C9169" s="6" t="s">
        <v>4849</v>
      </c>
      <c r="D9169" s="6" t="s">
        <v>4851</v>
      </c>
      <c r="G9169" s="487">
        <v>56.38</v>
      </c>
    </row>
    <row r="9170" spans="1:7" x14ac:dyDescent="0.25">
      <c r="A9170" s="6">
        <v>1803</v>
      </c>
      <c r="B9170" s="6" t="s">
        <v>6291</v>
      </c>
      <c r="C9170" s="6" t="s">
        <v>4849</v>
      </c>
      <c r="D9170" s="6" t="s">
        <v>4851</v>
      </c>
      <c r="G9170" s="487">
        <v>14.25</v>
      </c>
    </row>
    <row r="9171" spans="1:7" x14ac:dyDescent="0.25">
      <c r="A9171" s="6">
        <v>1805</v>
      </c>
      <c r="B9171" s="6" t="s">
        <v>6292</v>
      </c>
      <c r="C9171" s="6" t="s">
        <v>4849</v>
      </c>
      <c r="D9171" s="6" t="s">
        <v>4851</v>
      </c>
      <c r="G9171" s="487">
        <v>32.72</v>
      </c>
    </row>
    <row r="9172" spans="1:7" x14ac:dyDescent="0.25">
      <c r="A9172" s="6">
        <v>1821</v>
      </c>
      <c r="B9172" s="6" t="s">
        <v>6293</v>
      </c>
      <c r="C9172" s="6" t="s">
        <v>4849</v>
      </c>
      <c r="D9172" s="6" t="s">
        <v>4851</v>
      </c>
      <c r="G9172" s="487">
        <v>193.3</v>
      </c>
    </row>
    <row r="9173" spans="1:7" x14ac:dyDescent="0.25">
      <c r="A9173" s="6">
        <v>1806</v>
      </c>
      <c r="B9173" s="6" t="s">
        <v>6294</v>
      </c>
      <c r="C9173" s="6" t="s">
        <v>4849</v>
      </c>
      <c r="D9173" s="6" t="s">
        <v>4851</v>
      </c>
      <c r="G9173" s="487">
        <v>115.06</v>
      </c>
    </row>
    <row r="9174" spans="1:7" x14ac:dyDescent="0.25">
      <c r="A9174" s="6">
        <v>1804</v>
      </c>
      <c r="B9174" s="6" t="s">
        <v>6295</v>
      </c>
      <c r="C9174" s="6" t="s">
        <v>4849</v>
      </c>
      <c r="D9174" s="6" t="s">
        <v>4851</v>
      </c>
      <c r="G9174" s="487">
        <v>20.28</v>
      </c>
    </row>
    <row r="9175" spans="1:7" x14ac:dyDescent="0.25">
      <c r="A9175" s="6">
        <v>1807</v>
      </c>
      <c r="B9175" s="6" t="s">
        <v>6296</v>
      </c>
      <c r="C9175" s="6" t="s">
        <v>4849</v>
      </c>
      <c r="D9175" s="6" t="s">
        <v>4851</v>
      </c>
      <c r="G9175" s="487">
        <v>276.45999999999998</v>
      </c>
    </row>
    <row r="9176" spans="1:7" x14ac:dyDescent="0.25">
      <c r="A9176" s="6">
        <v>1808</v>
      </c>
      <c r="B9176" s="6" t="s">
        <v>6297</v>
      </c>
      <c r="C9176" s="6" t="s">
        <v>4849</v>
      </c>
      <c r="D9176" s="6" t="s">
        <v>4851</v>
      </c>
      <c r="G9176" s="487">
        <v>554.25</v>
      </c>
    </row>
    <row r="9177" spans="1:7" x14ac:dyDescent="0.25">
      <c r="A9177" s="6">
        <v>1797</v>
      </c>
      <c r="B9177" s="6" t="s">
        <v>6298</v>
      </c>
      <c r="C9177" s="6" t="s">
        <v>4849</v>
      </c>
      <c r="D9177" s="6" t="s">
        <v>4851</v>
      </c>
      <c r="G9177" s="487">
        <v>83.12</v>
      </c>
    </row>
    <row r="9178" spans="1:7" x14ac:dyDescent="0.25">
      <c r="A9178" s="6">
        <v>1796</v>
      </c>
      <c r="B9178" s="6" t="s">
        <v>6299</v>
      </c>
      <c r="C9178" s="6" t="s">
        <v>4849</v>
      </c>
      <c r="D9178" s="6" t="s">
        <v>4851</v>
      </c>
      <c r="G9178" s="487">
        <v>63.76</v>
      </c>
    </row>
    <row r="9179" spans="1:7" x14ac:dyDescent="0.25">
      <c r="A9179" s="6">
        <v>1794</v>
      </c>
      <c r="B9179" s="6" t="s">
        <v>6300</v>
      </c>
      <c r="C9179" s="6" t="s">
        <v>4849</v>
      </c>
      <c r="D9179" s="6" t="s">
        <v>4851</v>
      </c>
      <c r="G9179" s="487">
        <v>15.22</v>
      </c>
    </row>
    <row r="9180" spans="1:7" x14ac:dyDescent="0.25">
      <c r="A9180" s="6">
        <v>1816</v>
      </c>
      <c r="B9180" s="6" t="s">
        <v>6301</v>
      </c>
      <c r="C9180" s="6" t="s">
        <v>4849</v>
      </c>
      <c r="D9180" s="6" t="s">
        <v>4851</v>
      </c>
      <c r="G9180" s="487">
        <v>34.32</v>
      </c>
    </row>
    <row r="9181" spans="1:7" x14ac:dyDescent="0.25">
      <c r="A9181" s="6">
        <v>1815</v>
      </c>
      <c r="B9181" s="6" t="s">
        <v>6302</v>
      </c>
      <c r="C9181" s="6" t="s">
        <v>4849</v>
      </c>
      <c r="D9181" s="6" t="s">
        <v>4851</v>
      </c>
      <c r="G9181" s="487">
        <v>263.57</v>
      </c>
    </row>
    <row r="9182" spans="1:7" x14ac:dyDescent="0.25">
      <c r="A9182" s="6">
        <v>1798</v>
      </c>
      <c r="B9182" s="6" t="s">
        <v>6303</v>
      </c>
      <c r="C9182" s="6" t="s">
        <v>4849</v>
      </c>
      <c r="D9182" s="6" t="s">
        <v>4851</v>
      </c>
      <c r="G9182" s="487">
        <v>117.94</v>
      </c>
    </row>
    <row r="9183" spans="1:7" x14ac:dyDescent="0.25">
      <c r="A9183" s="6">
        <v>1795</v>
      </c>
      <c r="B9183" s="6" t="s">
        <v>6304</v>
      </c>
      <c r="C9183" s="6" t="s">
        <v>4849</v>
      </c>
      <c r="D9183" s="6" t="s">
        <v>4851</v>
      </c>
      <c r="G9183" s="487">
        <v>21.09</v>
      </c>
    </row>
    <row r="9184" spans="1:7" x14ac:dyDescent="0.25">
      <c r="A9184" s="6">
        <v>1799</v>
      </c>
      <c r="B9184" s="6" t="s">
        <v>6305</v>
      </c>
      <c r="C9184" s="6" t="s">
        <v>4849</v>
      </c>
      <c r="D9184" s="6" t="s">
        <v>4851</v>
      </c>
      <c r="G9184" s="487">
        <v>343.27</v>
      </c>
    </row>
    <row r="9185" spans="1:7" x14ac:dyDescent="0.25">
      <c r="A9185" s="6">
        <v>1800</v>
      </c>
      <c r="B9185" s="6" t="s">
        <v>6306</v>
      </c>
      <c r="C9185" s="6" t="s">
        <v>4849</v>
      </c>
      <c r="D9185" s="6" t="s">
        <v>4851</v>
      </c>
      <c r="G9185" s="487">
        <v>655.36</v>
      </c>
    </row>
    <row r="9186" spans="1:7" x14ac:dyDescent="0.25">
      <c r="A9186" s="6">
        <v>1802</v>
      </c>
      <c r="B9186" s="6" t="s">
        <v>6307</v>
      </c>
      <c r="C9186" s="6" t="s">
        <v>4849</v>
      </c>
      <c r="D9186" s="6" t="s">
        <v>4851</v>
      </c>
      <c r="G9186" s="488">
        <v>1639.32</v>
      </c>
    </row>
    <row r="9187" spans="1:7" x14ac:dyDescent="0.25">
      <c r="A9187" s="6">
        <v>40385</v>
      </c>
      <c r="B9187" s="6" t="s">
        <v>6308</v>
      </c>
      <c r="C9187" s="6" t="s">
        <v>4849</v>
      </c>
      <c r="D9187" s="6" t="s">
        <v>4851</v>
      </c>
      <c r="G9187" s="487">
        <v>180.49</v>
      </c>
    </row>
    <row r="9188" spans="1:7" x14ac:dyDescent="0.25">
      <c r="A9188" s="6">
        <v>40383</v>
      </c>
      <c r="B9188" s="6" t="s">
        <v>6309</v>
      </c>
      <c r="C9188" s="6" t="s">
        <v>4849</v>
      </c>
      <c r="D9188" s="6" t="s">
        <v>4851</v>
      </c>
      <c r="G9188" s="487">
        <v>123.57</v>
      </c>
    </row>
    <row r="9189" spans="1:7" x14ac:dyDescent="0.25">
      <c r="A9189" s="6">
        <v>40378</v>
      </c>
      <c r="B9189" s="6" t="s">
        <v>6310</v>
      </c>
      <c r="C9189" s="6" t="s">
        <v>4849</v>
      </c>
      <c r="D9189" s="6" t="s">
        <v>4851</v>
      </c>
      <c r="G9189" s="487">
        <v>42.72</v>
      </c>
    </row>
    <row r="9190" spans="1:7" x14ac:dyDescent="0.25">
      <c r="A9190" s="6">
        <v>40382</v>
      </c>
      <c r="B9190" s="6" t="s">
        <v>6311</v>
      </c>
      <c r="C9190" s="6" t="s">
        <v>4849</v>
      </c>
      <c r="D9190" s="6" t="s">
        <v>4851</v>
      </c>
      <c r="G9190" s="487">
        <v>80.849999999999994</v>
      </c>
    </row>
    <row r="9191" spans="1:7" x14ac:dyDescent="0.25">
      <c r="A9191" s="6">
        <v>40422</v>
      </c>
      <c r="B9191" s="6" t="s">
        <v>6312</v>
      </c>
      <c r="C9191" s="6" t="s">
        <v>4849</v>
      </c>
      <c r="D9191" s="6" t="s">
        <v>4851</v>
      </c>
      <c r="G9191" s="487">
        <v>550.72</v>
      </c>
    </row>
    <row r="9192" spans="1:7" x14ac:dyDescent="0.25">
      <c r="A9192" s="6">
        <v>40387</v>
      </c>
      <c r="B9192" s="6" t="s">
        <v>6313</v>
      </c>
      <c r="C9192" s="6" t="s">
        <v>4849</v>
      </c>
      <c r="D9192" s="6" t="s">
        <v>4851</v>
      </c>
      <c r="G9192" s="487">
        <v>280.39999999999998</v>
      </c>
    </row>
    <row r="9193" spans="1:7" x14ac:dyDescent="0.25">
      <c r="A9193" s="6">
        <v>40380</v>
      </c>
      <c r="B9193" s="6" t="s">
        <v>6314</v>
      </c>
      <c r="C9193" s="6" t="s">
        <v>4849</v>
      </c>
      <c r="D9193" s="6" t="s">
        <v>4851</v>
      </c>
      <c r="G9193" s="487">
        <v>56.96</v>
      </c>
    </row>
    <row r="9194" spans="1:7" x14ac:dyDescent="0.25">
      <c r="A9194" s="6">
        <v>40390</v>
      </c>
      <c r="B9194" s="6" t="s">
        <v>6315</v>
      </c>
      <c r="C9194" s="6" t="s">
        <v>4849</v>
      </c>
      <c r="D9194" s="6" t="s">
        <v>4851</v>
      </c>
      <c r="G9194" s="488">
        <v>1159.8699999999999</v>
      </c>
    </row>
    <row r="9195" spans="1:7" x14ac:dyDescent="0.25">
      <c r="A9195" s="6">
        <v>40413</v>
      </c>
      <c r="B9195" s="6" t="s">
        <v>6316</v>
      </c>
      <c r="C9195" s="6" t="s">
        <v>4849</v>
      </c>
      <c r="D9195" s="6" t="s">
        <v>4853</v>
      </c>
      <c r="G9195" s="487">
        <v>22.55</v>
      </c>
    </row>
    <row r="9196" spans="1:7" x14ac:dyDescent="0.25">
      <c r="A9196" s="6">
        <v>40415</v>
      </c>
      <c r="B9196" s="6" t="s">
        <v>6317</v>
      </c>
      <c r="C9196" s="6" t="s">
        <v>4849</v>
      </c>
      <c r="D9196" s="6" t="s">
        <v>4853</v>
      </c>
      <c r="G9196" s="487">
        <v>32.130000000000003</v>
      </c>
    </row>
    <row r="9197" spans="1:7" x14ac:dyDescent="0.25">
      <c r="A9197" s="6">
        <v>40417</v>
      </c>
      <c r="B9197" s="6" t="s">
        <v>6318</v>
      </c>
      <c r="C9197" s="6" t="s">
        <v>4849</v>
      </c>
      <c r="D9197" s="6" t="s">
        <v>4853</v>
      </c>
      <c r="G9197" s="487">
        <v>37.9</v>
      </c>
    </row>
    <row r="9198" spans="1:7" x14ac:dyDescent="0.25">
      <c r="A9198" s="6">
        <v>39271</v>
      </c>
      <c r="B9198" s="6" t="s">
        <v>6319</v>
      </c>
      <c r="C9198" s="6" t="s">
        <v>4849</v>
      </c>
      <c r="D9198" s="6" t="s">
        <v>4851</v>
      </c>
      <c r="G9198" s="487">
        <v>2.3199999999999998</v>
      </c>
    </row>
    <row r="9199" spans="1:7" x14ac:dyDescent="0.25">
      <c r="A9199" s="6">
        <v>39273</v>
      </c>
      <c r="B9199" s="6" t="s">
        <v>6320</v>
      </c>
      <c r="C9199" s="6" t="s">
        <v>4849</v>
      </c>
      <c r="D9199" s="6" t="s">
        <v>4851</v>
      </c>
      <c r="G9199" s="487">
        <v>3.93</v>
      </c>
    </row>
    <row r="9200" spans="1:7" x14ac:dyDescent="0.25">
      <c r="A9200" s="6">
        <v>39272</v>
      </c>
      <c r="B9200" s="6" t="s">
        <v>6321</v>
      </c>
      <c r="C9200" s="6" t="s">
        <v>4849</v>
      </c>
      <c r="D9200" s="6" t="s">
        <v>4851</v>
      </c>
      <c r="G9200" s="487">
        <v>2.85</v>
      </c>
    </row>
    <row r="9201" spans="1:7" x14ac:dyDescent="0.25">
      <c r="A9201" s="6">
        <v>1875</v>
      </c>
      <c r="B9201" s="6" t="s">
        <v>6322</v>
      </c>
      <c r="C9201" s="6" t="s">
        <v>4849</v>
      </c>
      <c r="D9201" s="6" t="s">
        <v>4851</v>
      </c>
      <c r="G9201" s="487">
        <v>6.29</v>
      </c>
    </row>
    <row r="9202" spans="1:7" x14ac:dyDescent="0.25">
      <c r="A9202" s="6">
        <v>1874</v>
      </c>
      <c r="B9202" s="6" t="s">
        <v>6323</v>
      </c>
      <c r="C9202" s="6" t="s">
        <v>4849</v>
      </c>
      <c r="D9202" s="6" t="s">
        <v>4851</v>
      </c>
      <c r="G9202" s="487">
        <v>5.19</v>
      </c>
    </row>
    <row r="9203" spans="1:7" x14ac:dyDescent="0.25">
      <c r="A9203" s="6">
        <v>1870</v>
      </c>
      <c r="B9203" s="6" t="s">
        <v>6324</v>
      </c>
      <c r="C9203" s="6" t="s">
        <v>4849</v>
      </c>
      <c r="D9203" s="6" t="s">
        <v>4850</v>
      </c>
      <c r="G9203" s="487">
        <v>3</v>
      </c>
    </row>
    <row r="9204" spans="1:7" x14ac:dyDescent="0.25">
      <c r="A9204" s="6">
        <v>1884</v>
      </c>
      <c r="B9204" s="6" t="s">
        <v>6325</v>
      </c>
      <c r="C9204" s="6" t="s">
        <v>4849</v>
      </c>
      <c r="D9204" s="6" t="s">
        <v>4851</v>
      </c>
      <c r="G9204" s="487">
        <v>4.5999999999999996</v>
      </c>
    </row>
    <row r="9205" spans="1:7" x14ac:dyDescent="0.25">
      <c r="A9205" s="6">
        <v>1887</v>
      </c>
      <c r="B9205" s="6" t="s">
        <v>6326</v>
      </c>
      <c r="C9205" s="6" t="s">
        <v>4849</v>
      </c>
      <c r="D9205" s="6" t="s">
        <v>4851</v>
      </c>
      <c r="G9205" s="487">
        <v>26.08</v>
      </c>
    </row>
    <row r="9206" spans="1:7" x14ac:dyDescent="0.25">
      <c r="A9206" s="6">
        <v>1876</v>
      </c>
      <c r="B9206" s="6" t="s">
        <v>6327</v>
      </c>
      <c r="C9206" s="6" t="s">
        <v>4849</v>
      </c>
      <c r="D9206" s="6" t="s">
        <v>4851</v>
      </c>
      <c r="G9206" s="487">
        <v>10.220000000000001</v>
      </c>
    </row>
    <row r="9207" spans="1:7" x14ac:dyDescent="0.25">
      <c r="A9207" s="6">
        <v>1879</v>
      </c>
      <c r="B9207" s="6" t="s">
        <v>6328</v>
      </c>
      <c r="C9207" s="6" t="s">
        <v>4849</v>
      </c>
      <c r="D9207" s="6" t="s">
        <v>4851</v>
      </c>
      <c r="G9207" s="487">
        <v>3.04</v>
      </c>
    </row>
    <row r="9208" spans="1:7" x14ac:dyDescent="0.25">
      <c r="A9208" s="6">
        <v>1877</v>
      </c>
      <c r="B9208" s="6" t="s">
        <v>6329</v>
      </c>
      <c r="C9208" s="6" t="s">
        <v>4849</v>
      </c>
      <c r="D9208" s="6" t="s">
        <v>4851</v>
      </c>
      <c r="G9208" s="487">
        <v>26.12</v>
      </c>
    </row>
    <row r="9209" spans="1:7" x14ac:dyDescent="0.25">
      <c r="A9209" s="6">
        <v>1878</v>
      </c>
      <c r="B9209" s="6" t="s">
        <v>6330</v>
      </c>
      <c r="C9209" s="6" t="s">
        <v>4849</v>
      </c>
      <c r="D9209" s="6" t="s">
        <v>4851</v>
      </c>
      <c r="G9209" s="487">
        <v>52.47</v>
      </c>
    </row>
    <row r="9210" spans="1:7" x14ac:dyDescent="0.25">
      <c r="A9210" s="6">
        <v>2621</v>
      </c>
      <c r="B9210" s="6" t="s">
        <v>6331</v>
      </c>
      <c r="C9210" s="6" t="s">
        <v>4849</v>
      </c>
      <c r="D9210" s="6" t="s">
        <v>4851</v>
      </c>
      <c r="G9210" s="487">
        <v>284.52999999999997</v>
      </c>
    </row>
    <row r="9211" spans="1:7" x14ac:dyDescent="0.25">
      <c r="A9211" s="6">
        <v>2616</v>
      </c>
      <c r="B9211" s="6" t="s">
        <v>6332</v>
      </c>
      <c r="C9211" s="6" t="s">
        <v>4849</v>
      </c>
      <c r="D9211" s="6" t="s">
        <v>4851</v>
      </c>
      <c r="G9211" s="487">
        <v>8.0500000000000007</v>
      </c>
    </row>
    <row r="9212" spans="1:7" x14ac:dyDescent="0.25">
      <c r="A9212" s="6">
        <v>2633</v>
      </c>
      <c r="B9212" s="6" t="s">
        <v>6333</v>
      </c>
      <c r="C9212" s="6" t="s">
        <v>4849</v>
      </c>
      <c r="D9212" s="6" t="s">
        <v>4851</v>
      </c>
      <c r="G9212" s="487">
        <v>9.11</v>
      </c>
    </row>
    <row r="9213" spans="1:7" x14ac:dyDescent="0.25">
      <c r="A9213" s="6">
        <v>2617</v>
      </c>
      <c r="B9213" s="6" t="s">
        <v>6334</v>
      </c>
      <c r="C9213" s="6" t="s">
        <v>4849</v>
      </c>
      <c r="D9213" s="6" t="s">
        <v>4851</v>
      </c>
      <c r="G9213" s="487">
        <v>12.38</v>
      </c>
    </row>
    <row r="9214" spans="1:7" x14ac:dyDescent="0.25">
      <c r="A9214" s="6">
        <v>2618</v>
      </c>
      <c r="B9214" s="6" t="s">
        <v>6335</v>
      </c>
      <c r="C9214" s="6" t="s">
        <v>4849</v>
      </c>
      <c r="D9214" s="6" t="s">
        <v>4851</v>
      </c>
      <c r="G9214" s="487">
        <v>28.18</v>
      </c>
    </row>
    <row r="9215" spans="1:7" x14ac:dyDescent="0.25">
      <c r="A9215" s="6">
        <v>2632</v>
      </c>
      <c r="B9215" s="6" t="s">
        <v>6336</v>
      </c>
      <c r="C9215" s="6" t="s">
        <v>4849</v>
      </c>
      <c r="D9215" s="6" t="s">
        <v>4851</v>
      </c>
      <c r="G9215" s="487">
        <v>34.380000000000003</v>
      </c>
    </row>
    <row r="9216" spans="1:7" x14ac:dyDescent="0.25">
      <c r="A9216" s="6">
        <v>2631</v>
      </c>
      <c r="B9216" s="6" t="s">
        <v>6337</v>
      </c>
      <c r="C9216" s="6" t="s">
        <v>4849</v>
      </c>
      <c r="D9216" s="6" t="s">
        <v>4851</v>
      </c>
      <c r="G9216" s="487">
        <v>50.47</v>
      </c>
    </row>
    <row r="9217" spans="1:7" x14ac:dyDescent="0.25">
      <c r="A9217" s="6">
        <v>2619</v>
      </c>
      <c r="B9217" s="6" t="s">
        <v>6338</v>
      </c>
      <c r="C9217" s="6" t="s">
        <v>4849</v>
      </c>
      <c r="D9217" s="6" t="s">
        <v>4851</v>
      </c>
      <c r="G9217" s="487">
        <v>127.78</v>
      </c>
    </row>
    <row r="9218" spans="1:7" x14ac:dyDescent="0.25">
      <c r="A9218" s="6">
        <v>2620</v>
      </c>
      <c r="B9218" s="6" t="s">
        <v>6339</v>
      </c>
      <c r="C9218" s="6" t="s">
        <v>4849</v>
      </c>
      <c r="D9218" s="6" t="s">
        <v>4851</v>
      </c>
      <c r="G9218" s="487">
        <v>167.76</v>
      </c>
    </row>
    <row r="9219" spans="1:7" x14ac:dyDescent="0.25">
      <c r="A9219" s="6">
        <v>44472</v>
      </c>
      <c r="B9219" s="6" t="s">
        <v>6340</v>
      </c>
      <c r="C9219" s="6" t="s">
        <v>4849</v>
      </c>
      <c r="D9219" s="6" t="s">
        <v>4853</v>
      </c>
      <c r="G9219" s="487">
        <v>59.75</v>
      </c>
    </row>
    <row r="9220" spans="1:7" x14ac:dyDescent="0.25">
      <c r="A9220" s="6">
        <v>38369</v>
      </c>
      <c r="B9220" s="6" t="s">
        <v>6341</v>
      </c>
      <c r="C9220" s="6" t="s">
        <v>4849</v>
      </c>
      <c r="D9220" s="6" t="s">
        <v>4851</v>
      </c>
      <c r="G9220" s="487">
        <v>22.52</v>
      </c>
    </row>
    <row r="9221" spans="1:7" x14ac:dyDescent="0.25">
      <c r="A9221" s="6">
        <v>38370</v>
      </c>
      <c r="B9221" s="6" t="s">
        <v>6342</v>
      </c>
      <c r="C9221" s="6" t="s">
        <v>4849</v>
      </c>
      <c r="D9221" s="6" t="s">
        <v>4851</v>
      </c>
      <c r="G9221" s="487">
        <v>22.52</v>
      </c>
    </row>
    <row r="9222" spans="1:7" x14ac:dyDescent="0.25">
      <c r="A9222" s="6">
        <v>38372</v>
      </c>
      <c r="B9222" s="6" t="s">
        <v>6343</v>
      </c>
      <c r="C9222" s="6" t="s">
        <v>4849</v>
      </c>
      <c r="D9222" s="6" t="s">
        <v>4851</v>
      </c>
      <c r="G9222" s="487">
        <v>26.71</v>
      </c>
    </row>
    <row r="9223" spans="1:7" x14ac:dyDescent="0.25">
      <c r="A9223" s="6">
        <v>2357</v>
      </c>
      <c r="B9223" s="6" t="s">
        <v>11941</v>
      </c>
      <c r="C9223" s="6" t="s">
        <v>4858</v>
      </c>
      <c r="D9223" s="6" t="s">
        <v>4851</v>
      </c>
      <c r="G9223" s="487">
        <v>25.55</v>
      </c>
    </row>
    <row r="9224" spans="1:7" x14ac:dyDescent="0.25">
      <c r="A9224" s="6">
        <v>40806</v>
      </c>
      <c r="B9224" s="6" t="s">
        <v>6344</v>
      </c>
      <c r="C9224" s="6" t="s">
        <v>4859</v>
      </c>
      <c r="D9224" s="6" t="s">
        <v>4851</v>
      </c>
      <c r="G9224" s="488">
        <v>4488.68</v>
      </c>
    </row>
    <row r="9225" spans="1:7" x14ac:dyDescent="0.25">
      <c r="A9225" s="6">
        <v>2355</v>
      </c>
      <c r="B9225" s="6" t="s">
        <v>11942</v>
      </c>
      <c r="C9225" s="6" t="s">
        <v>4858</v>
      </c>
      <c r="D9225" s="6" t="s">
        <v>4851</v>
      </c>
      <c r="G9225" s="487">
        <v>37</v>
      </c>
    </row>
    <row r="9226" spans="1:7" x14ac:dyDescent="0.25">
      <c r="A9226" s="6">
        <v>40805</v>
      </c>
      <c r="B9226" s="6" t="s">
        <v>6345</v>
      </c>
      <c r="C9226" s="6" t="s">
        <v>4859</v>
      </c>
      <c r="D9226" s="6" t="s">
        <v>4851</v>
      </c>
      <c r="G9226" s="488">
        <v>6499.84</v>
      </c>
    </row>
    <row r="9227" spans="1:7" x14ac:dyDescent="0.25">
      <c r="A9227" s="6">
        <v>2358</v>
      </c>
      <c r="B9227" s="6" t="s">
        <v>11943</v>
      </c>
      <c r="C9227" s="6" t="s">
        <v>4858</v>
      </c>
      <c r="D9227" s="6" t="s">
        <v>4851</v>
      </c>
      <c r="G9227" s="487">
        <v>33.83</v>
      </c>
    </row>
    <row r="9228" spans="1:7" x14ac:dyDescent="0.25">
      <c r="A9228" s="6">
        <v>40807</v>
      </c>
      <c r="B9228" s="6" t="s">
        <v>6346</v>
      </c>
      <c r="C9228" s="6" t="s">
        <v>4859</v>
      </c>
      <c r="D9228" s="6" t="s">
        <v>4851</v>
      </c>
      <c r="G9228" s="488">
        <v>5945.93</v>
      </c>
    </row>
    <row r="9229" spans="1:7" x14ac:dyDescent="0.25">
      <c r="A9229" s="6">
        <v>2359</v>
      </c>
      <c r="B9229" s="6" t="s">
        <v>11944</v>
      </c>
      <c r="C9229" s="6" t="s">
        <v>4858</v>
      </c>
      <c r="D9229" s="6" t="s">
        <v>4851</v>
      </c>
      <c r="G9229" s="487">
        <v>33.89</v>
      </c>
    </row>
    <row r="9230" spans="1:7" x14ac:dyDescent="0.25">
      <c r="A9230" s="6">
        <v>40808</v>
      </c>
      <c r="B9230" s="6" t="s">
        <v>6347</v>
      </c>
      <c r="C9230" s="6" t="s">
        <v>4859</v>
      </c>
      <c r="D9230" s="6" t="s">
        <v>4851</v>
      </c>
      <c r="G9230" s="488">
        <v>5953.9</v>
      </c>
    </row>
    <row r="9231" spans="1:7" x14ac:dyDescent="0.25">
      <c r="A9231" s="6">
        <v>44330</v>
      </c>
      <c r="B9231" s="6" t="s">
        <v>6348</v>
      </c>
      <c r="C9231" s="6" t="s">
        <v>4856</v>
      </c>
      <c r="D9231" s="6" t="s">
        <v>4851</v>
      </c>
      <c r="G9231" s="487">
        <v>12.73</v>
      </c>
    </row>
    <row r="9232" spans="1:7" x14ac:dyDescent="0.25">
      <c r="A9232" s="6">
        <v>43144</v>
      </c>
      <c r="B9232" s="6" t="s">
        <v>6349</v>
      </c>
      <c r="C9232" s="6" t="s">
        <v>4855</v>
      </c>
      <c r="D9232" s="6" t="s">
        <v>4851</v>
      </c>
      <c r="G9232" s="487">
        <v>38.979999999999997</v>
      </c>
    </row>
    <row r="9233" spans="1:7" x14ac:dyDescent="0.25">
      <c r="A9233" s="6">
        <v>39397</v>
      </c>
      <c r="B9233" s="6" t="s">
        <v>6350</v>
      </c>
      <c r="C9233" s="6" t="s">
        <v>4856</v>
      </c>
      <c r="D9233" s="6" t="s">
        <v>4851</v>
      </c>
      <c r="G9233" s="487">
        <v>17.77</v>
      </c>
    </row>
    <row r="9234" spans="1:7" x14ac:dyDescent="0.25">
      <c r="A9234" s="6">
        <v>2692</v>
      </c>
      <c r="B9234" s="6" t="s">
        <v>6351</v>
      </c>
      <c r="C9234" s="6" t="s">
        <v>4856</v>
      </c>
      <c r="D9234" s="6" t="s">
        <v>4851</v>
      </c>
      <c r="G9234" s="487">
        <v>7.17</v>
      </c>
    </row>
    <row r="9235" spans="1:7" x14ac:dyDescent="0.25">
      <c r="A9235" s="6">
        <v>44329</v>
      </c>
      <c r="B9235" s="6" t="s">
        <v>6352</v>
      </c>
      <c r="C9235" s="6" t="s">
        <v>4856</v>
      </c>
      <c r="D9235" s="6" t="s">
        <v>4851</v>
      </c>
      <c r="G9235" s="487">
        <v>16.690000000000001</v>
      </c>
    </row>
    <row r="9236" spans="1:7" x14ac:dyDescent="0.25">
      <c r="A9236" s="6">
        <v>5318</v>
      </c>
      <c r="B9236" s="6" t="s">
        <v>6353</v>
      </c>
      <c r="C9236" s="6" t="s">
        <v>4856</v>
      </c>
      <c r="D9236" s="6" t="s">
        <v>4850</v>
      </c>
      <c r="G9236" s="487">
        <v>26.98</v>
      </c>
    </row>
    <row r="9237" spans="1:7" x14ac:dyDescent="0.25">
      <c r="A9237" s="6">
        <v>5330</v>
      </c>
      <c r="B9237" s="6" t="s">
        <v>4879</v>
      </c>
      <c r="C9237" s="6" t="s">
        <v>4856</v>
      </c>
      <c r="D9237" s="6" t="s">
        <v>4851</v>
      </c>
      <c r="G9237" s="487">
        <v>61.5</v>
      </c>
    </row>
    <row r="9238" spans="1:7" x14ac:dyDescent="0.25">
      <c r="A9238" s="6">
        <v>44532</v>
      </c>
      <c r="B9238" s="6" t="s">
        <v>6354</v>
      </c>
      <c r="C9238" s="6" t="s">
        <v>4849</v>
      </c>
      <c r="D9238" s="6" t="s">
        <v>4851</v>
      </c>
      <c r="G9238" s="487">
        <v>32.299999999999997</v>
      </c>
    </row>
    <row r="9239" spans="1:7" x14ac:dyDescent="0.25">
      <c r="A9239" s="6">
        <v>44531</v>
      </c>
      <c r="B9239" s="6" t="s">
        <v>6355</v>
      </c>
      <c r="C9239" s="6" t="s">
        <v>4849</v>
      </c>
      <c r="D9239" s="6" t="s">
        <v>4851</v>
      </c>
      <c r="G9239" s="487">
        <v>102.68</v>
      </c>
    </row>
    <row r="9240" spans="1:7" x14ac:dyDescent="0.25">
      <c r="A9240" s="6">
        <v>38140</v>
      </c>
      <c r="B9240" s="6" t="s">
        <v>6356</v>
      </c>
      <c r="C9240" s="6" t="s">
        <v>4849</v>
      </c>
      <c r="D9240" s="6" t="s">
        <v>4850</v>
      </c>
      <c r="G9240" s="487">
        <v>24.9</v>
      </c>
    </row>
    <row r="9241" spans="1:7" x14ac:dyDescent="0.25">
      <c r="A9241" s="6">
        <v>13887</v>
      </c>
      <c r="B9241" s="6" t="s">
        <v>6357</v>
      </c>
      <c r="C9241" s="6" t="s">
        <v>4849</v>
      </c>
      <c r="D9241" s="6" t="s">
        <v>4851</v>
      </c>
      <c r="G9241" s="487">
        <v>589.52</v>
      </c>
    </row>
    <row r="9242" spans="1:7" x14ac:dyDescent="0.25">
      <c r="A9242" s="6">
        <v>44495</v>
      </c>
      <c r="B9242" s="6" t="s">
        <v>6358</v>
      </c>
      <c r="C9242" s="6" t="s">
        <v>4849</v>
      </c>
      <c r="D9242" s="6" t="s">
        <v>4851</v>
      </c>
      <c r="G9242" s="487">
        <v>26.24</v>
      </c>
    </row>
    <row r="9243" spans="1:7" x14ac:dyDescent="0.25">
      <c r="A9243" s="6">
        <v>44533</v>
      </c>
      <c r="B9243" s="6" t="s">
        <v>6359</v>
      </c>
      <c r="C9243" s="6" t="s">
        <v>4849</v>
      </c>
      <c r="D9243" s="6" t="s">
        <v>4851</v>
      </c>
      <c r="G9243" s="487">
        <v>24.78</v>
      </c>
    </row>
    <row r="9244" spans="1:7" x14ac:dyDescent="0.25">
      <c r="A9244" s="6">
        <v>44534</v>
      </c>
      <c r="B9244" s="6" t="s">
        <v>6360</v>
      </c>
      <c r="C9244" s="6" t="s">
        <v>4849</v>
      </c>
      <c r="D9244" s="6" t="s">
        <v>4851</v>
      </c>
      <c r="G9244" s="487">
        <v>6.46</v>
      </c>
    </row>
    <row r="9245" spans="1:7" x14ac:dyDescent="0.25">
      <c r="A9245" s="6">
        <v>34544</v>
      </c>
      <c r="B9245" s="6" t="s">
        <v>6361</v>
      </c>
      <c r="C9245" s="6" t="s">
        <v>4849</v>
      </c>
      <c r="D9245" s="6" t="s">
        <v>4851</v>
      </c>
      <c r="G9245" s="488">
        <v>1331.65</v>
      </c>
    </row>
    <row r="9246" spans="1:7" x14ac:dyDescent="0.25">
      <c r="A9246" s="6">
        <v>34729</v>
      </c>
      <c r="B9246" s="6" t="s">
        <v>6362</v>
      </c>
      <c r="C9246" s="6" t="s">
        <v>4849</v>
      </c>
      <c r="D9246" s="6" t="s">
        <v>4851</v>
      </c>
      <c r="G9246" s="488">
        <v>1047.54</v>
      </c>
    </row>
    <row r="9247" spans="1:7" x14ac:dyDescent="0.25">
      <c r="A9247" s="6">
        <v>34734</v>
      </c>
      <c r="B9247" s="6" t="s">
        <v>6363</v>
      </c>
      <c r="C9247" s="6" t="s">
        <v>4849</v>
      </c>
      <c r="D9247" s="6" t="s">
        <v>4851</v>
      </c>
      <c r="G9247" s="488">
        <v>1621.94</v>
      </c>
    </row>
    <row r="9248" spans="1:7" x14ac:dyDescent="0.25">
      <c r="A9248" s="6">
        <v>34738</v>
      </c>
      <c r="B9248" s="6" t="s">
        <v>6364</v>
      </c>
      <c r="C9248" s="6" t="s">
        <v>4849</v>
      </c>
      <c r="D9248" s="6" t="s">
        <v>4851</v>
      </c>
      <c r="G9248" s="488">
        <v>3789.35</v>
      </c>
    </row>
    <row r="9249" spans="1:7" x14ac:dyDescent="0.25">
      <c r="A9249" s="6">
        <v>2391</v>
      </c>
      <c r="B9249" s="6" t="s">
        <v>6365</v>
      </c>
      <c r="C9249" s="6" t="s">
        <v>4849</v>
      </c>
      <c r="D9249" s="6" t="s">
        <v>4851</v>
      </c>
      <c r="G9249" s="487">
        <v>308.2</v>
      </c>
    </row>
    <row r="9250" spans="1:7" x14ac:dyDescent="0.25">
      <c r="A9250" s="6">
        <v>2374</v>
      </c>
      <c r="B9250" s="6" t="s">
        <v>6366</v>
      </c>
      <c r="C9250" s="6" t="s">
        <v>4849</v>
      </c>
      <c r="D9250" s="6" t="s">
        <v>4851</v>
      </c>
      <c r="G9250" s="487">
        <v>349.64</v>
      </c>
    </row>
    <row r="9251" spans="1:7" x14ac:dyDescent="0.25">
      <c r="A9251" s="6">
        <v>2377</v>
      </c>
      <c r="B9251" s="6" t="s">
        <v>6367</v>
      </c>
      <c r="C9251" s="6" t="s">
        <v>4849</v>
      </c>
      <c r="D9251" s="6" t="s">
        <v>4851</v>
      </c>
      <c r="G9251" s="487">
        <v>490.69</v>
      </c>
    </row>
    <row r="9252" spans="1:7" x14ac:dyDescent="0.25">
      <c r="A9252" s="6">
        <v>2393</v>
      </c>
      <c r="B9252" s="6" t="s">
        <v>6368</v>
      </c>
      <c r="C9252" s="6" t="s">
        <v>4849</v>
      </c>
      <c r="D9252" s="6" t="s">
        <v>4851</v>
      </c>
      <c r="G9252" s="487">
        <v>821.72</v>
      </c>
    </row>
    <row r="9253" spans="1:7" x14ac:dyDescent="0.25">
      <c r="A9253" s="6">
        <v>34705</v>
      </c>
      <c r="B9253" s="6" t="s">
        <v>6369</v>
      </c>
      <c r="C9253" s="6" t="s">
        <v>4849</v>
      </c>
      <c r="D9253" s="6" t="s">
        <v>4851</v>
      </c>
      <c r="G9253" s="487">
        <v>718.71</v>
      </c>
    </row>
    <row r="9254" spans="1:7" x14ac:dyDescent="0.25">
      <c r="A9254" s="6">
        <v>34707</v>
      </c>
      <c r="B9254" s="6" t="s">
        <v>6370</v>
      </c>
      <c r="C9254" s="6" t="s">
        <v>4849</v>
      </c>
      <c r="D9254" s="6" t="s">
        <v>4851</v>
      </c>
      <c r="G9254" s="488">
        <v>1331.78</v>
      </c>
    </row>
    <row r="9255" spans="1:7" x14ac:dyDescent="0.25">
      <c r="A9255" s="6">
        <v>2378</v>
      </c>
      <c r="B9255" s="6" t="s">
        <v>6371</v>
      </c>
      <c r="C9255" s="6" t="s">
        <v>4849</v>
      </c>
      <c r="D9255" s="6" t="s">
        <v>4851</v>
      </c>
      <c r="G9255" s="488">
        <v>1128.74</v>
      </c>
    </row>
    <row r="9256" spans="1:7" x14ac:dyDescent="0.25">
      <c r="A9256" s="6">
        <v>2379</v>
      </c>
      <c r="B9256" s="6" t="s">
        <v>6372</v>
      </c>
      <c r="C9256" s="6" t="s">
        <v>4849</v>
      </c>
      <c r="D9256" s="6" t="s">
        <v>4851</v>
      </c>
      <c r="G9256" s="488">
        <v>1128.74</v>
      </c>
    </row>
    <row r="9257" spans="1:7" x14ac:dyDescent="0.25">
      <c r="A9257" s="6">
        <v>2376</v>
      </c>
      <c r="B9257" s="6" t="s">
        <v>6373</v>
      </c>
      <c r="C9257" s="6" t="s">
        <v>4849</v>
      </c>
      <c r="D9257" s="6" t="s">
        <v>4851</v>
      </c>
      <c r="G9257" s="488">
        <v>1859.03</v>
      </c>
    </row>
    <row r="9258" spans="1:7" x14ac:dyDescent="0.25">
      <c r="A9258" s="6">
        <v>2394</v>
      </c>
      <c r="B9258" s="6" t="s">
        <v>6374</v>
      </c>
      <c r="C9258" s="6" t="s">
        <v>4849</v>
      </c>
      <c r="D9258" s="6" t="s">
        <v>4851</v>
      </c>
      <c r="G9258" s="488">
        <v>3974.27</v>
      </c>
    </row>
    <row r="9259" spans="1:7" x14ac:dyDescent="0.25">
      <c r="A9259" s="6">
        <v>34686</v>
      </c>
      <c r="B9259" s="6" t="s">
        <v>6375</v>
      </c>
      <c r="C9259" s="6" t="s">
        <v>4849</v>
      </c>
      <c r="D9259" s="6" t="s">
        <v>4851</v>
      </c>
      <c r="G9259" s="487">
        <v>11.93</v>
      </c>
    </row>
    <row r="9260" spans="1:7" x14ac:dyDescent="0.25">
      <c r="A9260" s="6">
        <v>34616</v>
      </c>
      <c r="B9260" s="6" t="s">
        <v>6376</v>
      </c>
      <c r="C9260" s="6" t="s">
        <v>4849</v>
      </c>
      <c r="D9260" s="6" t="s">
        <v>4851</v>
      </c>
      <c r="G9260" s="487">
        <v>46.11</v>
      </c>
    </row>
    <row r="9261" spans="1:7" x14ac:dyDescent="0.25">
      <c r="A9261" s="6">
        <v>34623</v>
      </c>
      <c r="B9261" s="6" t="s">
        <v>6377</v>
      </c>
      <c r="C9261" s="6" t="s">
        <v>4849</v>
      </c>
      <c r="D9261" s="6" t="s">
        <v>4851</v>
      </c>
      <c r="G9261" s="487">
        <v>45.41</v>
      </c>
    </row>
    <row r="9262" spans="1:7" x14ac:dyDescent="0.25">
      <c r="A9262" s="6">
        <v>34628</v>
      </c>
      <c r="B9262" s="6" t="s">
        <v>6378</v>
      </c>
      <c r="C9262" s="6" t="s">
        <v>4849</v>
      </c>
      <c r="D9262" s="6" t="s">
        <v>4851</v>
      </c>
      <c r="G9262" s="487">
        <v>65.040000000000006</v>
      </c>
    </row>
    <row r="9263" spans="1:7" x14ac:dyDescent="0.25">
      <c r="A9263" s="6">
        <v>34653</v>
      </c>
      <c r="B9263" s="6" t="s">
        <v>6379</v>
      </c>
      <c r="C9263" s="6" t="s">
        <v>4849</v>
      </c>
      <c r="D9263" s="6" t="s">
        <v>4851</v>
      </c>
      <c r="G9263" s="487">
        <v>8.0399999999999991</v>
      </c>
    </row>
    <row r="9264" spans="1:7" x14ac:dyDescent="0.25">
      <c r="A9264" s="6">
        <v>34688</v>
      </c>
      <c r="B9264" s="6" t="s">
        <v>6380</v>
      </c>
      <c r="C9264" s="6" t="s">
        <v>4849</v>
      </c>
      <c r="D9264" s="6" t="s">
        <v>4851</v>
      </c>
      <c r="G9264" s="487">
        <v>14.58</v>
      </c>
    </row>
    <row r="9265" spans="1:7" x14ac:dyDescent="0.25">
      <c r="A9265" s="6">
        <v>34709</v>
      </c>
      <c r="B9265" s="6" t="s">
        <v>6381</v>
      </c>
      <c r="C9265" s="6" t="s">
        <v>4849</v>
      </c>
      <c r="D9265" s="6" t="s">
        <v>4851</v>
      </c>
      <c r="G9265" s="487">
        <v>56.5</v>
      </c>
    </row>
    <row r="9266" spans="1:7" x14ac:dyDescent="0.25">
      <c r="A9266" s="6">
        <v>34714</v>
      </c>
      <c r="B9266" s="6" t="s">
        <v>6382</v>
      </c>
      <c r="C9266" s="6" t="s">
        <v>4849</v>
      </c>
      <c r="D9266" s="6" t="s">
        <v>4851</v>
      </c>
      <c r="G9266" s="487">
        <v>67.48</v>
      </c>
    </row>
    <row r="9267" spans="1:7" x14ac:dyDescent="0.25">
      <c r="A9267" s="6">
        <v>2388</v>
      </c>
      <c r="B9267" s="6" t="s">
        <v>6383</v>
      </c>
      <c r="C9267" s="6" t="s">
        <v>4849</v>
      </c>
      <c r="D9267" s="6" t="s">
        <v>4851</v>
      </c>
      <c r="G9267" s="487">
        <v>56.08</v>
      </c>
    </row>
    <row r="9268" spans="1:7" x14ac:dyDescent="0.25">
      <c r="A9268" s="6">
        <v>34606</v>
      </c>
      <c r="B9268" s="6" t="s">
        <v>6384</v>
      </c>
      <c r="C9268" s="6" t="s">
        <v>4849</v>
      </c>
      <c r="D9268" s="6" t="s">
        <v>4851</v>
      </c>
      <c r="G9268" s="487">
        <v>86.02</v>
      </c>
    </row>
    <row r="9269" spans="1:7" x14ac:dyDescent="0.25">
      <c r="A9269" s="6">
        <v>34689</v>
      </c>
      <c r="B9269" s="6" t="s">
        <v>6385</v>
      </c>
      <c r="C9269" s="6" t="s">
        <v>4849</v>
      </c>
      <c r="D9269" s="6" t="s">
        <v>4851</v>
      </c>
      <c r="G9269" s="487">
        <v>27.38</v>
      </c>
    </row>
    <row r="9270" spans="1:7" x14ac:dyDescent="0.25">
      <c r="A9270" s="6">
        <v>2370</v>
      </c>
      <c r="B9270" s="6" t="s">
        <v>6386</v>
      </c>
      <c r="C9270" s="6" t="s">
        <v>4849</v>
      </c>
      <c r="D9270" s="6" t="s">
        <v>4850</v>
      </c>
      <c r="G9270" s="487">
        <v>10.42</v>
      </c>
    </row>
    <row r="9271" spans="1:7" x14ac:dyDescent="0.25">
      <c r="A9271" s="6">
        <v>2386</v>
      </c>
      <c r="B9271" s="6" t="s">
        <v>6387</v>
      </c>
      <c r="C9271" s="6" t="s">
        <v>4849</v>
      </c>
      <c r="D9271" s="6" t="s">
        <v>4851</v>
      </c>
      <c r="G9271" s="487">
        <v>17.48</v>
      </c>
    </row>
    <row r="9272" spans="1:7" x14ac:dyDescent="0.25">
      <c r="A9272" s="6">
        <v>2392</v>
      </c>
      <c r="B9272" s="6" t="s">
        <v>6388</v>
      </c>
      <c r="C9272" s="6" t="s">
        <v>4849</v>
      </c>
      <c r="D9272" s="6" t="s">
        <v>4851</v>
      </c>
      <c r="G9272" s="487">
        <v>69.94</v>
      </c>
    </row>
    <row r="9273" spans="1:7" x14ac:dyDescent="0.25">
      <c r="A9273" s="6">
        <v>2373</v>
      </c>
      <c r="B9273" s="6" t="s">
        <v>6389</v>
      </c>
      <c r="C9273" s="6" t="s">
        <v>4849</v>
      </c>
      <c r="D9273" s="6" t="s">
        <v>4851</v>
      </c>
      <c r="G9273" s="487">
        <v>98.55</v>
      </c>
    </row>
    <row r="9274" spans="1:7" x14ac:dyDescent="0.25">
      <c r="A9274" s="6">
        <v>39465</v>
      </c>
      <c r="B9274" s="6" t="s">
        <v>6390</v>
      </c>
      <c r="C9274" s="6" t="s">
        <v>4849</v>
      </c>
      <c r="D9274" s="6" t="s">
        <v>4851</v>
      </c>
      <c r="G9274" s="487">
        <v>60.2</v>
      </c>
    </row>
    <row r="9275" spans="1:7" x14ac:dyDescent="0.25">
      <c r="A9275" s="6">
        <v>39466</v>
      </c>
      <c r="B9275" s="6" t="s">
        <v>6391</v>
      </c>
      <c r="C9275" s="6" t="s">
        <v>4849</v>
      </c>
      <c r="D9275" s="6" t="s">
        <v>4851</v>
      </c>
      <c r="G9275" s="487">
        <v>67.73</v>
      </c>
    </row>
    <row r="9276" spans="1:7" x14ac:dyDescent="0.25">
      <c r="A9276" s="6">
        <v>39467</v>
      </c>
      <c r="B9276" s="6" t="s">
        <v>6392</v>
      </c>
      <c r="C9276" s="6" t="s">
        <v>4849</v>
      </c>
      <c r="D9276" s="6" t="s">
        <v>4851</v>
      </c>
      <c r="G9276" s="487">
        <v>86.63</v>
      </c>
    </row>
    <row r="9277" spans="1:7" x14ac:dyDescent="0.25">
      <c r="A9277" s="6">
        <v>39468</v>
      </c>
      <c r="B9277" s="6" t="s">
        <v>6393</v>
      </c>
      <c r="C9277" s="6" t="s">
        <v>4849</v>
      </c>
      <c r="D9277" s="6" t="s">
        <v>4851</v>
      </c>
      <c r="G9277" s="487">
        <v>153.99</v>
      </c>
    </row>
    <row r="9278" spans="1:7" x14ac:dyDescent="0.25">
      <c r="A9278" s="6">
        <v>39469</v>
      </c>
      <c r="B9278" s="6" t="s">
        <v>6394</v>
      </c>
      <c r="C9278" s="6" t="s">
        <v>4849</v>
      </c>
      <c r="D9278" s="6" t="s">
        <v>4851</v>
      </c>
      <c r="G9278" s="487">
        <v>62.72</v>
      </c>
    </row>
    <row r="9279" spans="1:7" x14ac:dyDescent="0.25">
      <c r="A9279" s="6">
        <v>39470</v>
      </c>
      <c r="B9279" s="6" t="s">
        <v>6395</v>
      </c>
      <c r="C9279" s="6" t="s">
        <v>4849</v>
      </c>
      <c r="D9279" s="6" t="s">
        <v>4851</v>
      </c>
      <c r="G9279" s="487">
        <v>77.069999999999993</v>
      </c>
    </row>
    <row r="9280" spans="1:7" x14ac:dyDescent="0.25">
      <c r="A9280" s="6">
        <v>39471</v>
      </c>
      <c r="B9280" s="6" t="s">
        <v>6396</v>
      </c>
      <c r="C9280" s="6" t="s">
        <v>4849</v>
      </c>
      <c r="D9280" s="6" t="s">
        <v>4851</v>
      </c>
      <c r="G9280" s="487">
        <v>92.62</v>
      </c>
    </row>
    <row r="9281" spans="1:7" x14ac:dyDescent="0.25">
      <c r="A9281" s="6">
        <v>39472</v>
      </c>
      <c r="B9281" s="6" t="s">
        <v>6397</v>
      </c>
      <c r="C9281" s="6" t="s">
        <v>4849</v>
      </c>
      <c r="D9281" s="6" t="s">
        <v>4851</v>
      </c>
      <c r="G9281" s="487">
        <v>160.93</v>
      </c>
    </row>
    <row r="9282" spans="1:7" x14ac:dyDescent="0.25">
      <c r="A9282" s="6">
        <v>39473</v>
      </c>
      <c r="B9282" s="6" t="s">
        <v>6398</v>
      </c>
      <c r="C9282" s="6" t="s">
        <v>4849</v>
      </c>
      <c r="D9282" s="6" t="s">
        <v>4851</v>
      </c>
      <c r="G9282" s="487">
        <v>103.96</v>
      </c>
    </row>
    <row r="9283" spans="1:7" x14ac:dyDescent="0.25">
      <c r="A9283" s="6">
        <v>39474</v>
      </c>
      <c r="B9283" s="6" t="s">
        <v>6399</v>
      </c>
      <c r="C9283" s="6" t="s">
        <v>4849</v>
      </c>
      <c r="D9283" s="6" t="s">
        <v>4851</v>
      </c>
      <c r="G9283" s="487">
        <v>110.82</v>
      </c>
    </row>
    <row r="9284" spans="1:7" x14ac:dyDescent="0.25">
      <c r="A9284" s="6">
        <v>39475</v>
      </c>
      <c r="B9284" s="6" t="s">
        <v>6400</v>
      </c>
      <c r="C9284" s="6" t="s">
        <v>4849</v>
      </c>
      <c r="D9284" s="6" t="s">
        <v>4851</v>
      </c>
      <c r="G9284" s="487">
        <v>125.74</v>
      </c>
    </row>
    <row r="9285" spans="1:7" x14ac:dyDescent="0.25">
      <c r="A9285" s="6">
        <v>39476</v>
      </c>
      <c r="B9285" s="6" t="s">
        <v>6401</v>
      </c>
      <c r="C9285" s="6" t="s">
        <v>4849</v>
      </c>
      <c r="D9285" s="6" t="s">
        <v>4851</v>
      </c>
      <c r="G9285" s="487">
        <v>236.7</v>
      </c>
    </row>
    <row r="9286" spans="1:7" x14ac:dyDescent="0.25">
      <c r="A9286" s="6">
        <v>39477</v>
      </c>
      <c r="B9286" s="6" t="s">
        <v>6402</v>
      </c>
      <c r="C9286" s="6" t="s">
        <v>4849</v>
      </c>
      <c r="D9286" s="6" t="s">
        <v>4851</v>
      </c>
      <c r="G9286" s="487">
        <v>115.98</v>
      </c>
    </row>
    <row r="9287" spans="1:7" x14ac:dyDescent="0.25">
      <c r="A9287" s="6">
        <v>39478</v>
      </c>
      <c r="B9287" s="6" t="s">
        <v>6403</v>
      </c>
      <c r="C9287" s="6" t="s">
        <v>4849</v>
      </c>
      <c r="D9287" s="6" t="s">
        <v>4851</v>
      </c>
      <c r="G9287" s="487">
        <v>119.56</v>
      </c>
    </row>
    <row r="9288" spans="1:7" x14ac:dyDescent="0.25">
      <c r="A9288" s="6">
        <v>39479</v>
      </c>
      <c r="B9288" s="6" t="s">
        <v>6404</v>
      </c>
      <c r="C9288" s="6" t="s">
        <v>4849</v>
      </c>
      <c r="D9288" s="6" t="s">
        <v>4851</v>
      </c>
      <c r="G9288" s="487">
        <v>140.87</v>
      </c>
    </row>
    <row r="9289" spans="1:7" x14ac:dyDescent="0.25">
      <c r="A9289" s="6">
        <v>39480</v>
      </c>
      <c r="B9289" s="6" t="s">
        <v>6405</v>
      </c>
      <c r="C9289" s="6" t="s">
        <v>4849</v>
      </c>
      <c r="D9289" s="6" t="s">
        <v>4851</v>
      </c>
      <c r="G9289" s="487">
        <v>290.69</v>
      </c>
    </row>
    <row r="9290" spans="1:7" x14ac:dyDescent="0.25">
      <c r="A9290" s="6">
        <v>39459</v>
      </c>
      <c r="B9290" s="6" t="s">
        <v>6406</v>
      </c>
      <c r="C9290" s="6" t="s">
        <v>4849</v>
      </c>
      <c r="D9290" s="6" t="s">
        <v>4851</v>
      </c>
      <c r="G9290" s="487">
        <v>246.72</v>
      </c>
    </row>
    <row r="9291" spans="1:7" x14ac:dyDescent="0.25">
      <c r="A9291" s="6">
        <v>39445</v>
      </c>
      <c r="B9291" s="6" t="s">
        <v>6407</v>
      </c>
      <c r="C9291" s="6" t="s">
        <v>4849</v>
      </c>
      <c r="D9291" s="6" t="s">
        <v>4851</v>
      </c>
      <c r="G9291" s="487">
        <v>123.88</v>
      </c>
    </row>
    <row r="9292" spans="1:7" x14ac:dyDescent="0.25">
      <c r="A9292" s="6">
        <v>39446</v>
      </c>
      <c r="B9292" s="6" t="s">
        <v>6408</v>
      </c>
      <c r="C9292" s="6" t="s">
        <v>4849</v>
      </c>
      <c r="D9292" s="6" t="s">
        <v>4851</v>
      </c>
      <c r="G9292" s="487">
        <v>126.08</v>
      </c>
    </row>
    <row r="9293" spans="1:7" x14ac:dyDescent="0.25">
      <c r="A9293" s="6">
        <v>39447</v>
      </c>
      <c r="B9293" s="6" t="s">
        <v>6409</v>
      </c>
      <c r="C9293" s="6" t="s">
        <v>4849</v>
      </c>
      <c r="D9293" s="6" t="s">
        <v>4851</v>
      </c>
      <c r="G9293" s="487">
        <v>134.83000000000001</v>
      </c>
    </row>
    <row r="9294" spans="1:7" x14ac:dyDescent="0.25">
      <c r="A9294" s="6">
        <v>39448</v>
      </c>
      <c r="B9294" s="6" t="s">
        <v>6410</v>
      </c>
      <c r="C9294" s="6" t="s">
        <v>4849</v>
      </c>
      <c r="D9294" s="6" t="s">
        <v>4851</v>
      </c>
      <c r="G9294" s="487">
        <v>229.91</v>
      </c>
    </row>
    <row r="9295" spans="1:7" x14ac:dyDescent="0.25">
      <c r="A9295" s="6">
        <v>39450</v>
      </c>
      <c r="B9295" s="6" t="s">
        <v>6411</v>
      </c>
      <c r="C9295" s="6" t="s">
        <v>4849</v>
      </c>
      <c r="D9295" s="6" t="s">
        <v>4851</v>
      </c>
      <c r="G9295" s="487">
        <v>140.27000000000001</v>
      </c>
    </row>
    <row r="9296" spans="1:7" x14ac:dyDescent="0.25">
      <c r="A9296" s="6">
        <v>39451</v>
      </c>
      <c r="B9296" s="6" t="s">
        <v>6412</v>
      </c>
      <c r="C9296" s="6" t="s">
        <v>4849</v>
      </c>
      <c r="D9296" s="6" t="s">
        <v>4851</v>
      </c>
      <c r="G9296" s="487">
        <v>153</v>
      </c>
    </row>
    <row r="9297" spans="1:7" x14ac:dyDescent="0.25">
      <c r="A9297" s="6">
        <v>39452</v>
      </c>
      <c r="B9297" s="6" t="s">
        <v>6413</v>
      </c>
      <c r="C9297" s="6" t="s">
        <v>4849</v>
      </c>
      <c r="D9297" s="6" t="s">
        <v>4851</v>
      </c>
      <c r="G9297" s="487">
        <v>153.91</v>
      </c>
    </row>
    <row r="9298" spans="1:7" x14ac:dyDescent="0.25">
      <c r="A9298" s="6">
        <v>39523</v>
      </c>
      <c r="B9298" s="6" t="s">
        <v>6414</v>
      </c>
      <c r="C9298" s="6" t="s">
        <v>4849</v>
      </c>
      <c r="D9298" s="6" t="s">
        <v>4851</v>
      </c>
      <c r="G9298" s="487">
        <v>257.57</v>
      </c>
    </row>
    <row r="9299" spans="1:7" x14ac:dyDescent="0.25">
      <c r="A9299" s="6">
        <v>39449</v>
      </c>
      <c r="B9299" s="6" t="s">
        <v>6415</v>
      </c>
      <c r="C9299" s="6" t="s">
        <v>4849</v>
      </c>
      <c r="D9299" s="6" t="s">
        <v>4851</v>
      </c>
      <c r="G9299" s="487">
        <v>285.24</v>
      </c>
    </row>
    <row r="9300" spans="1:7" x14ac:dyDescent="0.25">
      <c r="A9300" s="6">
        <v>39455</v>
      </c>
      <c r="B9300" s="6" t="s">
        <v>6416</v>
      </c>
      <c r="C9300" s="6" t="s">
        <v>4849</v>
      </c>
      <c r="D9300" s="6" t="s">
        <v>4851</v>
      </c>
      <c r="G9300" s="487">
        <v>141.13999999999999</v>
      </c>
    </row>
    <row r="9301" spans="1:7" x14ac:dyDescent="0.25">
      <c r="A9301" s="6">
        <v>39456</v>
      </c>
      <c r="B9301" s="6" t="s">
        <v>6417</v>
      </c>
      <c r="C9301" s="6" t="s">
        <v>4849</v>
      </c>
      <c r="D9301" s="6" t="s">
        <v>4851</v>
      </c>
      <c r="G9301" s="487">
        <v>141.24</v>
      </c>
    </row>
    <row r="9302" spans="1:7" x14ac:dyDescent="0.25">
      <c r="A9302" s="6">
        <v>39457</v>
      </c>
      <c r="B9302" s="6" t="s">
        <v>6418</v>
      </c>
      <c r="C9302" s="6" t="s">
        <v>4849</v>
      </c>
      <c r="D9302" s="6" t="s">
        <v>4851</v>
      </c>
      <c r="G9302" s="487">
        <v>153.97999999999999</v>
      </c>
    </row>
    <row r="9303" spans="1:7" x14ac:dyDescent="0.25">
      <c r="A9303" s="6">
        <v>39458</v>
      </c>
      <c r="B9303" s="6" t="s">
        <v>6419</v>
      </c>
      <c r="C9303" s="6" t="s">
        <v>4849</v>
      </c>
      <c r="D9303" s="6" t="s">
        <v>4851</v>
      </c>
      <c r="G9303" s="487">
        <v>287.33999999999997</v>
      </c>
    </row>
    <row r="9304" spans="1:7" x14ac:dyDescent="0.25">
      <c r="A9304" s="6">
        <v>39464</v>
      </c>
      <c r="B9304" s="6" t="s">
        <v>6420</v>
      </c>
      <c r="C9304" s="6" t="s">
        <v>4849</v>
      </c>
      <c r="D9304" s="6" t="s">
        <v>4851</v>
      </c>
      <c r="G9304" s="487">
        <v>462.06</v>
      </c>
    </row>
    <row r="9305" spans="1:7" x14ac:dyDescent="0.25">
      <c r="A9305" s="6">
        <v>39460</v>
      </c>
      <c r="B9305" s="6" t="s">
        <v>6421</v>
      </c>
      <c r="C9305" s="6" t="s">
        <v>4849</v>
      </c>
      <c r="D9305" s="6" t="s">
        <v>4851</v>
      </c>
      <c r="G9305" s="487">
        <v>175.25</v>
      </c>
    </row>
    <row r="9306" spans="1:7" x14ac:dyDescent="0.25">
      <c r="A9306" s="6">
        <v>39461</v>
      </c>
      <c r="B9306" s="6" t="s">
        <v>6422</v>
      </c>
      <c r="C9306" s="6" t="s">
        <v>4849</v>
      </c>
      <c r="D9306" s="6" t="s">
        <v>4851</v>
      </c>
      <c r="G9306" s="487">
        <v>205.35</v>
      </c>
    </row>
    <row r="9307" spans="1:7" x14ac:dyDescent="0.25">
      <c r="A9307" s="6">
        <v>39462</v>
      </c>
      <c r="B9307" s="6" t="s">
        <v>6423</v>
      </c>
      <c r="C9307" s="6" t="s">
        <v>4849</v>
      </c>
      <c r="D9307" s="6" t="s">
        <v>4851</v>
      </c>
      <c r="G9307" s="487">
        <v>197.91</v>
      </c>
    </row>
    <row r="9308" spans="1:7" x14ac:dyDescent="0.25">
      <c r="A9308" s="6">
        <v>39463</v>
      </c>
      <c r="B9308" s="6" t="s">
        <v>6424</v>
      </c>
      <c r="C9308" s="6" t="s">
        <v>4849</v>
      </c>
      <c r="D9308" s="6" t="s">
        <v>4851</v>
      </c>
      <c r="G9308" s="487">
        <v>458.48</v>
      </c>
    </row>
    <row r="9309" spans="1:7" x14ac:dyDescent="0.25">
      <c r="A9309" s="6">
        <v>26039</v>
      </c>
      <c r="B9309" s="6" t="s">
        <v>6425</v>
      </c>
      <c r="C9309" s="6" t="s">
        <v>4849</v>
      </c>
      <c r="D9309" s="6" t="s">
        <v>4853</v>
      </c>
      <c r="G9309" s="488">
        <v>391246.87</v>
      </c>
    </row>
    <row r="9310" spans="1:7" x14ac:dyDescent="0.25">
      <c r="A9310" s="6">
        <v>2401</v>
      </c>
      <c r="B9310" s="6" t="s">
        <v>6426</v>
      </c>
      <c r="C9310" s="6" t="s">
        <v>4849</v>
      </c>
      <c r="D9310" s="6" t="s">
        <v>4853</v>
      </c>
      <c r="G9310" s="488">
        <v>89991.11</v>
      </c>
    </row>
    <row r="9311" spans="1:7" x14ac:dyDescent="0.25">
      <c r="A9311" s="6">
        <v>38870</v>
      </c>
      <c r="B9311" s="6" t="s">
        <v>11945</v>
      </c>
      <c r="C9311" s="6" t="s">
        <v>4849</v>
      </c>
      <c r="D9311" s="6" t="s">
        <v>4851</v>
      </c>
      <c r="G9311" s="487">
        <v>57.24</v>
      </c>
    </row>
    <row r="9312" spans="1:7" x14ac:dyDescent="0.25">
      <c r="A9312" s="6">
        <v>38869</v>
      </c>
      <c r="B9312" s="6" t="s">
        <v>11946</v>
      </c>
      <c r="C9312" s="6" t="s">
        <v>4849</v>
      </c>
      <c r="D9312" s="6" t="s">
        <v>4851</v>
      </c>
      <c r="G9312" s="487">
        <v>38.630000000000003</v>
      </c>
    </row>
    <row r="9313" spans="1:7" x14ac:dyDescent="0.25">
      <c r="A9313" s="6">
        <v>38872</v>
      </c>
      <c r="B9313" s="6" t="s">
        <v>11947</v>
      </c>
      <c r="C9313" s="6" t="s">
        <v>4849</v>
      </c>
      <c r="D9313" s="6" t="s">
        <v>4851</v>
      </c>
      <c r="G9313" s="487">
        <v>72.930000000000007</v>
      </c>
    </row>
    <row r="9314" spans="1:7" x14ac:dyDescent="0.25">
      <c r="A9314" s="6">
        <v>38871</v>
      </c>
      <c r="B9314" s="6" t="s">
        <v>11948</v>
      </c>
      <c r="C9314" s="6" t="s">
        <v>4849</v>
      </c>
      <c r="D9314" s="6" t="s">
        <v>4851</v>
      </c>
      <c r="G9314" s="487">
        <v>50.41</v>
      </c>
    </row>
    <row r="9315" spans="1:7" x14ac:dyDescent="0.25">
      <c r="A9315" s="6">
        <v>39283</v>
      </c>
      <c r="B9315" s="6" t="s">
        <v>11949</v>
      </c>
      <c r="C9315" s="6" t="s">
        <v>4849</v>
      </c>
      <c r="D9315" s="6" t="s">
        <v>4851</v>
      </c>
      <c r="G9315" s="487">
        <v>236.2</v>
      </c>
    </row>
    <row r="9316" spans="1:7" x14ac:dyDescent="0.25">
      <c r="A9316" s="6">
        <v>39285</v>
      </c>
      <c r="B9316" s="6" t="s">
        <v>11950</v>
      </c>
      <c r="C9316" s="6" t="s">
        <v>4849</v>
      </c>
      <c r="D9316" s="6" t="s">
        <v>4851</v>
      </c>
      <c r="G9316" s="487">
        <v>269.95</v>
      </c>
    </row>
    <row r="9317" spans="1:7" x14ac:dyDescent="0.25">
      <c r="A9317" s="6">
        <v>39286</v>
      </c>
      <c r="B9317" s="6" t="s">
        <v>11951</v>
      </c>
      <c r="C9317" s="6" t="s">
        <v>4849</v>
      </c>
      <c r="D9317" s="6" t="s">
        <v>4851</v>
      </c>
      <c r="G9317" s="487">
        <v>258.72000000000003</v>
      </c>
    </row>
    <row r="9318" spans="1:7" x14ac:dyDescent="0.25">
      <c r="A9318" s="6">
        <v>39288</v>
      </c>
      <c r="B9318" s="6" t="s">
        <v>11952</v>
      </c>
      <c r="C9318" s="6" t="s">
        <v>4849</v>
      </c>
      <c r="D9318" s="6" t="s">
        <v>4851</v>
      </c>
      <c r="G9318" s="487">
        <v>314.91000000000003</v>
      </c>
    </row>
    <row r="9319" spans="1:7" x14ac:dyDescent="0.25">
      <c r="A9319" s="6">
        <v>44476</v>
      </c>
      <c r="B9319" s="6" t="s">
        <v>6427</v>
      </c>
      <c r="C9319" s="6" t="s">
        <v>4852</v>
      </c>
      <c r="D9319" s="6" t="s">
        <v>4851</v>
      </c>
      <c r="G9319" s="487">
        <v>602.26</v>
      </c>
    </row>
    <row r="9320" spans="1:7" x14ac:dyDescent="0.25">
      <c r="A9320" s="6">
        <v>10629</v>
      </c>
      <c r="B9320" s="6" t="s">
        <v>6428</v>
      </c>
      <c r="C9320" s="6" t="s">
        <v>4852</v>
      </c>
      <c r="D9320" s="6" t="s">
        <v>4851</v>
      </c>
      <c r="G9320" s="487">
        <v>569.32000000000005</v>
      </c>
    </row>
    <row r="9321" spans="1:7" x14ac:dyDescent="0.25">
      <c r="A9321" s="6">
        <v>10698</v>
      </c>
      <c r="B9321" s="6" t="s">
        <v>6429</v>
      </c>
      <c r="C9321" s="6" t="s">
        <v>4852</v>
      </c>
      <c r="D9321" s="6" t="s">
        <v>4853</v>
      </c>
      <c r="G9321" s="487">
        <v>207.56</v>
      </c>
    </row>
    <row r="9322" spans="1:7" x14ac:dyDescent="0.25">
      <c r="A9322" s="6">
        <v>40521</v>
      </c>
      <c r="B9322" s="6" t="s">
        <v>13134</v>
      </c>
      <c r="C9322" s="6" t="s">
        <v>4849</v>
      </c>
      <c r="D9322" s="6" t="s">
        <v>4851</v>
      </c>
      <c r="G9322" s="488">
        <v>113451.45</v>
      </c>
    </row>
    <row r="9323" spans="1:7" x14ac:dyDescent="0.25">
      <c r="A9323" s="6">
        <v>2432</v>
      </c>
      <c r="B9323" s="6" t="s">
        <v>6430</v>
      </c>
      <c r="C9323" s="6" t="s">
        <v>4849</v>
      </c>
      <c r="D9323" s="6" t="s">
        <v>4851</v>
      </c>
      <c r="G9323" s="487">
        <v>30.5</v>
      </c>
    </row>
    <row r="9324" spans="1:7" x14ac:dyDescent="0.25">
      <c r="A9324" s="6">
        <v>2433</v>
      </c>
      <c r="B9324" s="6" t="s">
        <v>67</v>
      </c>
      <c r="C9324" s="6" t="s">
        <v>4849</v>
      </c>
      <c r="D9324" s="6" t="s">
        <v>4851</v>
      </c>
      <c r="G9324" s="487">
        <v>10.33</v>
      </c>
    </row>
    <row r="9325" spans="1:7" x14ac:dyDescent="0.25">
      <c r="A9325" s="6">
        <v>2418</v>
      </c>
      <c r="B9325" s="6" t="s">
        <v>11953</v>
      </c>
      <c r="C9325" s="6" t="s">
        <v>4849</v>
      </c>
      <c r="D9325" s="6" t="s">
        <v>4850</v>
      </c>
      <c r="G9325" s="487">
        <v>14.15</v>
      </c>
    </row>
    <row r="9326" spans="1:7" x14ac:dyDescent="0.25">
      <c r="A9326" s="6">
        <v>2420</v>
      </c>
      <c r="B9326" s="6" t="s">
        <v>6431</v>
      </c>
      <c r="C9326" s="6" t="s">
        <v>4849</v>
      </c>
      <c r="D9326" s="6" t="s">
        <v>4851</v>
      </c>
      <c r="G9326" s="487">
        <v>17.75</v>
      </c>
    </row>
    <row r="9327" spans="1:7" x14ac:dyDescent="0.25">
      <c r="A9327" s="6">
        <v>11447</v>
      </c>
      <c r="B9327" s="6" t="s">
        <v>6432</v>
      </c>
      <c r="C9327" s="6" t="s">
        <v>4849</v>
      </c>
      <c r="D9327" s="6" t="s">
        <v>4851</v>
      </c>
      <c r="G9327" s="487">
        <v>35.07</v>
      </c>
    </row>
    <row r="9328" spans="1:7" x14ac:dyDescent="0.25">
      <c r="A9328" s="6">
        <v>11451</v>
      </c>
      <c r="B9328" s="6" t="s">
        <v>6433</v>
      </c>
      <c r="C9328" s="6" t="s">
        <v>4849</v>
      </c>
      <c r="D9328" s="6" t="s">
        <v>4851</v>
      </c>
      <c r="G9328" s="487">
        <v>94.02</v>
      </c>
    </row>
    <row r="9329" spans="1:7" x14ac:dyDescent="0.25">
      <c r="A9329" s="6">
        <v>11116</v>
      </c>
      <c r="B9329" s="6" t="s">
        <v>6434</v>
      </c>
      <c r="C9329" s="6" t="s">
        <v>4849</v>
      </c>
      <c r="D9329" s="6" t="s">
        <v>4851</v>
      </c>
      <c r="G9329" s="487">
        <v>784.85</v>
      </c>
    </row>
    <row r="9330" spans="1:7" x14ac:dyDescent="0.25">
      <c r="A9330" s="6">
        <v>38411</v>
      </c>
      <c r="B9330" s="6" t="s">
        <v>6435</v>
      </c>
      <c r="C9330" s="6" t="s">
        <v>4849</v>
      </c>
      <c r="D9330" s="6" t="s">
        <v>4851</v>
      </c>
      <c r="G9330" s="488">
        <v>1589.62</v>
      </c>
    </row>
    <row r="9331" spans="1:7" x14ac:dyDescent="0.25">
      <c r="A9331" s="6">
        <v>38189</v>
      </c>
      <c r="B9331" s="6" t="s">
        <v>6436</v>
      </c>
      <c r="C9331" s="6" t="s">
        <v>4849</v>
      </c>
      <c r="D9331" s="6" t="s">
        <v>4851</v>
      </c>
      <c r="G9331" s="487">
        <v>271.33</v>
      </c>
    </row>
    <row r="9332" spans="1:7" x14ac:dyDescent="0.25">
      <c r="A9332" s="6">
        <v>38190</v>
      </c>
      <c r="B9332" s="6" t="s">
        <v>6437</v>
      </c>
      <c r="C9332" s="6" t="s">
        <v>4849</v>
      </c>
      <c r="D9332" s="6" t="s">
        <v>4851</v>
      </c>
      <c r="G9332" s="487">
        <v>571.62</v>
      </c>
    </row>
    <row r="9333" spans="1:7" x14ac:dyDescent="0.25">
      <c r="A9333" s="6">
        <v>7608</v>
      </c>
      <c r="B9333" s="6" t="s">
        <v>6438</v>
      </c>
      <c r="C9333" s="6" t="s">
        <v>4849</v>
      </c>
      <c r="D9333" s="6" t="s">
        <v>4851</v>
      </c>
      <c r="G9333" s="487">
        <v>12.11</v>
      </c>
    </row>
    <row r="9334" spans="1:7" x14ac:dyDescent="0.25">
      <c r="A9334" s="6">
        <v>1370</v>
      </c>
      <c r="B9334" s="6" t="s">
        <v>6439</v>
      </c>
      <c r="C9334" s="6" t="s">
        <v>4849</v>
      </c>
      <c r="D9334" s="6" t="s">
        <v>4851</v>
      </c>
      <c r="G9334" s="487">
        <v>107.44</v>
      </c>
    </row>
    <row r="9335" spans="1:7" x14ac:dyDescent="0.25">
      <c r="A9335" s="6">
        <v>36516</v>
      </c>
      <c r="B9335" s="6" t="s">
        <v>6440</v>
      </c>
      <c r="C9335" s="6" t="s">
        <v>4849</v>
      </c>
      <c r="D9335" s="6" t="s">
        <v>4851</v>
      </c>
      <c r="G9335" s="488">
        <v>161051.37</v>
      </c>
    </row>
    <row r="9336" spans="1:7" x14ac:dyDescent="0.25">
      <c r="A9336" s="6">
        <v>34777</v>
      </c>
      <c r="B9336" s="6" t="s">
        <v>6441</v>
      </c>
      <c r="C9336" s="6" t="s">
        <v>4849</v>
      </c>
      <c r="D9336" s="6" t="s">
        <v>4851</v>
      </c>
      <c r="G9336" s="487">
        <v>2.94</v>
      </c>
    </row>
    <row r="9337" spans="1:7" x14ac:dyDescent="0.25">
      <c r="A9337" s="6">
        <v>7272</v>
      </c>
      <c r="B9337" s="6" t="s">
        <v>6442</v>
      </c>
      <c r="C9337" s="6" t="s">
        <v>4849</v>
      </c>
      <c r="D9337" s="6" t="s">
        <v>4851</v>
      </c>
      <c r="G9337" s="487">
        <v>2.48</v>
      </c>
    </row>
    <row r="9338" spans="1:7" x14ac:dyDescent="0.25">
      <c r="A9338" s="6">
        <v>10605</v>
      </c>
      <c r="B9338" s="6" t="s">
        <v>6443</v>
      </c>
      <c r="C9338" s="6" t="s">
        <v>4849</v>
      </c>
      <c r="D9338" s="6" t="s">
        <v>4851</v>
      </c>
      <c r="G9338" s="487">
        <v>6.13</v>
      </c>
    </row>
    <row r="9339" spans="1:7" x14ac:dyDescent="0.25">
      <c r="A9339" s="6">
        <v>10604</v>
      </c>
      <c r="B9339" s="6" t="s">
        <v>6444</v>
      </c>
      <c r="C9339" s="6" t="s">
        <v>4849</v>
      </c>
      <c r="D9339" s="6" t="s">
        <v>4851</v>
      </c>
      <c r="G9339" s="487">
        <v>14.28</v>
      </c>
    </row>
    <row r="9340" spans="1:7" x14ac:dyDescent="0.25">
      <c r="A9340" s="6">
        <v>672</v>
      </c>
      <c r="B9340" s="6" t="s">
        <v>6445</v>
      </c>
      <c r="C9340" s="6" t="s">
        <v>4849</v>
      </c>
      <c r="D9340" s="6" t="s">
        <v>4851</v>
      </c>
      <c r="G9340" s="487">
        <v>19.64</v>
      </c>
    </row>
    <row r="9341" spans="1:7" x14ac:dyDescent="0.25">
      <c r="A9341" s="6">
        <v>668</v>
      </c>
      <c r="B9341" s="6" t="s">
        <v>6446</v>
      </c>
      <c r="C9341" s="6" t="s">
        <v>4849</v>
      </c>
      <c r="D9341" s="6" t="s">
        <v>4851</v>
      </c>
      <c r="G9341" s="487">
        <v>23.71</v>
      </c>
    </row>
    <row r="9342" spans="1:7" x14ac:dyDescent="0.25">
      <c r="A9342" s="6">
        <v>10578</v>
      </c>
      <c r="B9342" s="6" t="s">
        <v>6447</v>
      </c>
      <c r="C9342" s="6" t="s">
        <v>4849</v>
      </c>
      <c r="D9342" s="6" t="s">
        <v>4851</v>
      </c>
      <c r="G9342" s="487">
        <v>27.61</v>
      </c>
    </row>
    <row r="9343" spans="1:7" x14ac:dyDescent="0.25">
      <c r="A9343" s="6">
        <v>666</v>
      </c>
      <c r="B9343" s="6" t="s">
        <v>6448</v>
      </c>
      <c r="C9343" s="6" t="s">
        <v>4849</v>
      </c>
      <c r="D9343" s="6" t="s">
        <v>4851</v>
      </c>
      <c r="G9343" s="487">
        <v>30.71</v>
      </c>
    </row>
    <row r="9344" spans="1:7" x14ac:dyDescent="0.25">
      <c r="A9344" s="6">
        <v>665</v>
      </c>
      <c r="B9344" s="6" t="s">
        <v>6449</v>
      </c>
      <c r="C9344" s="6" t="s">
        <v>4849</v>
      </c>
      <c r="D9344" s="6" t="s">
        <v>4851</v>
      </c>
      <c r="G9344" s="487">
        <v>41.07</v>
      </c>
    </row>
    <row r="9345" spans="1:7" x14ac:dyDescent="0.25">
      <c r="A9345" s="6">
        <v>10577</v>
      </c>
      <c r="B9345" s="6" t="s">
        <v>6450</v>
      </c>
      <c r="C9345" s="6" t="s">
        <v>4849</v>
      </c>
      <c r="D9345" s="6" t="s">
        <v>4851</v>
      </c>
      <c r="G9345" s="487">
        <v>36.42</v>
      </c>
    </row>
    <row r="9346" spans="1:7" x14ac:dyDescent="0.25">
      <c r="A9346" s="6">
        <v>10583</v>
      </c>
      <c r="B9346" s="6" t="s">
        <v>6451</v>
      </c>
      <c r="C9346" s="6" t="s">
        <v>4849</v>
      </c>
      <c r="D9346" s="6" t="s">
        <v>4851</v>
      </c>
      <c r="G9346" s="487">
        <v>18.920000000000002</v>
      </c>
    </row>
    <row r="9347" spans="1:7" x14ac:dyDescent="0.25">
      <c r="A9347" s="6">
        <v>10579</v>
      </c>
      <c r="B9347" s="6" t="s">
        <v>6452</v>
      </c>
      <c r="C9347" s="6" t="s">
        <v>4849</v>
      </c>
      <c r="D9347" s="6" t="s">
        <v>4851</v>
      </c>
      <c r="G9347" s="487">
        <v>32.979999999999997</v>
      </c>
    </row>
    <row r="9348" spans="1:7" x14ac:dyDescent="0.25">
      <c r="A9348" s="6">
        <v>10582</v>
      </c>
      <c r="B9348" s="6" t="s">
        <v>6453</v>
      </c>
      <c r="C9348" s="6" t="s">
        <v>4849</v>
      </c>
      <c r="D9348" s="6" t="s">
        <v>4851</v>
      </c>
      <c r="G9348" s="487">
        <v>16.66</v>
      </c>
    </row>
    <row r="9349" spans="1:7" x14ac:dyDescent="0.25">
      <c r="A9349" s="6">
        <v>2436</v>
      </c>
      <c r="B9349" s="6" t="s">
        <v>9242</v>
      </c>
      <c r="C9349" s="6" t="s">
        <v>4858</v>
      </c>
      <c r="D9349" s="6" t="s">
        <v>4850</v>
      </c>
      <c r="G9349" s="487">
        <v>22.14</v>
      </c>
    </row>
    <row r="9350" spans="1:7" x14ac:dyDescent="0.25">
      <c r="A9350" s="6">
        <v>40918</v>
      </c>
      <c r="B9350" s="6" t="s">
        <v>6454</v>
      </c>
      <c r="C9350" s="6" t="s">
        <v>4859</v>
      </c>
      <c r="D9350" s="6" t="s">
        <v>4851</v>
      </c>
      <c r="G9350" s="488">
        <v>3890.59</v>
      </c>
    </row>
    <row r="9351" spans="1:7" x14ac:dyDescent="0.25">
      <c r="A9351" s="6">
        <v>2439</v>
      </c>
      <c r="B9351" s="6" t="s">
        <v>9243</v>
      </c>
      <c r="C9351" s="6" t="s">
        <v>4858</v>
      </c>
      <c r="D9351" s="6" t="s">
        <v>4851</v>
      </c>
      <c r="G9351" s="487">
        <v>22.14</v>
      </c>
    </row>
    <row r="9352" spans="1:7" x14ac:dyDescent="0.25">
      <c r="A9352" s="6">
        <v>40923</v>
      </c>
      <c r="B9352" s="6" t="s">
        <v>6455</v>
      </c>
      <c r="C9352" s="6" t="s">
        <v>4859</v>
      </c>
      <c r="D9352" s="6" t="s">
        <v>4851</v>
      </c>
      <c r="G9352" s="488">
        <v>3890.59</v>
      </c>
    </row>
    <row r="9353" spans="1:7" x14ac:dyDescent="0.25">
      <c r="A9353" s="6">
        <v>10998</v>
      </c>
      <c r="B9353" s="6" t="s">
        <v>6456</v>
      </c>
      <c r="C9353" s="6" t="s">
        <v>4855</v>
      </c>
      <c r="D9353" s="6" t="s">
        <v>4851</v>
      </c>
      <c r="G9353" s="487">
        <v>60.54</v>
      </c>
    </row>
    <row r="9354" spans="1:7" x14ac:dyDescent="0.25">
      <c r="A9354" s="6">
        <v>11002</v>
      </c>
      <c r="B9354" s="6" t="s">
        <v>6457</v>
      </c>
      <c r="C9354" s="6" t="s">
        <v>4855</v>
      </c>
      <c r="D9354" s="6" t="s">
        <v>4851</v>
      </c>
      <c r="G9354" s="487">
        <v>55.47</v>
      </c>
    </row>
    <row r="9355" spans="1:7" x14ac:dyDescent="0.25">
      <c r="A9355" s="6">
        <v>10999</v>
      </c>
      <c r="B9355" s="6" t="s">
        <v>6458</v>
      </c>
      <c r="C9355" s="6" t="s">
        <v>4855</v>
      </c>
      <c r="D9355" s="6" t="s">
        <v>4851</v>
      </c>
      <c r="G9355" s="487">
        <v>53.29</v>
      </c>
    </row>
    <row r="9356" spans="1:7" x14ac:dyDescent="0.25">
      <c r="A9356" s="6">
        <v>10997</v>
      </c>
      <c r="B9356" s="6" t="s">
        <v>6459</v>
      </c>
      <c r="C9356" s="6" t="s">
        <v>4855</v>
      </c>
      <c r="D9356" s="6" t="s">
        <v>4850</v>
      </c>
      <c r="G9356" s="487">
        <v>57.76</v>
      </c>
    </row>
    <row r="9357" spans="1:7" x14ac:dyDescent="0.25">
      <c r="A9357" s="6">
        <v>2685</v>
      </c>
      <c r="B9357" s="6" t="s">
        <v>6460</v>
      </c>
      <c r="C9357" s="6" t="s">
        <v>4854</v>
      </c>
      <c r="D9357" s="6" t="s">
        <v>4851</v>
      </c>
      <c r="G9357" s="487">
        <v>10.33</v>
      </c>
    </row>
    <row r="9358" spans="1:7" x14ac:dyDescent="0.25">
      <c r="A9358" s="6">
        <v>2680</v>
      </c>
      <c r="B9358" s="6" t="s">
        <v>6461</v>
      </c>
      <c r="C9358" s="6" t="s">
        <v>4854</v>
      </c>
      <c r="D9358" s="6" t="s">
        <v>4851</v>
      </c>
      <c r="G9358" s="487">
        <v>15.12</v>
      </c>
    </row>
    <row r="9359" spans="1:7" x14ac:dyDescent="0.25">
      <c r="A9359" s="6">
        <v>2684</v>
      </c>
      <c r="B9359" s="6" t="s">
        <v>6462</v>
      </c>
      <c r="C9359" s="6" t="s">
        <v>4854</v>
      </c>
      <c r="D9359" s="6" t="s">
        <v>4851</v>
      </c>
      <c r="G9359" s="487">
        <v>13.76</v>
      </c>
    </row>
    <row r="9360" spans="1:7" x14ac:dyDescent="0.25">
      <c r="A9360" s="6">
        <v>2673</v>
      </c>
      <c r="B9360" s="6" t="s">
        <v>6463</v>
      </c>
      <c r="C9360" s="6" t="s">
        <v>4854</v>
      </c>
      <c r="D9360" s="6" t="s">
        <v>4850</v>
      </c>
      <c r="G9360" s="487">
        <v>5.31</v>
      </c>
    </row>
    <row r="9361" spans="1:7" x14ac:dyDescent="0.25">
      <c r="A9361" s="6">
        <v>2681</v>
      </c>
      <c r="B9361" s="6" t="s">
        <v>6464</v>
      </c>
      <c r="C9361" s="6" t="s">
        <v>4854</v>
      </c>
      <c r="D9361" s="6" t="s">
        <v>4851</v>
      </c>
      <c r="G9361" s="487">
        <v>24.71</v>
      </c>
    </row>
    <row r="9362" spans="1:7" x14ac:dyDescent="0.25">
      <c r="A9362" s="6">
        <v>2682</v>
      </c>
      <c r="B9362" s="6" t="s">
        <v>6465</v>
      </c>
      <c r="C9362" s="6" t="s">
        <v>4854</v>
      </c>
      <c r="D9362" s="6" t="s">
        <v>4851</v>
      </c>
      <c r="G9362" s="487">
        <v>36.049999999999997</v>
      </c>
    </row>
    <row r="9363" spans="1:7" x14ac:dyDescent="0.25">
      <c r="A9363" s="6">
        <v>2686</v>
      </c>
      <c r="B9363" s="6" t="s">
        <v>6466</v>
      </c>
      <c r="C9363" s="6" t="s">
        <v>4854</v>
      </c>
      <c r="D9363" s="6" t="s">
        <v>4851</v>
      </c>
      <c r="G9363" s="487">
        <v>45.21</v>
      </c>
    </row>
    <row r="9364" spans="1:7" x14ac:dyDescent="0.25">
      <c r="A9364" s="6">
        <v>2674</v>
      </c>
      <c r="B9364" s="6" t="s">
        <v>6467</v>
      </c>
      <c r="C9364" s="6" t="s">
        <v>4854</v>
      </c>
      <c r="D9364" s="6" t="s">
        <v>4851</v>
      </c>
      <c r="G9364" s="487">
        <v>6.61</v>
      </c>
    </row>
    <row r="9365" spans="1:7" x14ac:dyDescent="0.25">
      <c r="A9365" s="6">
        <v>2683</v>
      </c>
      <c r="B9365" s="6" t="s">
        <v>6468</v>
      </c>
      <c r="C9365" s="6" t="s">
        <v>4854</v>
      </c>
      <c r="D9365" s="6" t="s">
        <v>4851</v>
      </c>
      <c r="G9365" s="487">
        <v>71.23</v>
      </c>
    </row>
    <row r="9366" spans="1:7" x14ac:dyDescent="0.25">
      <c r="A9366" s="6">
        <v>2676</v>
      </c>
      <c r="B9366" s="6" t="s">
        <v>6469</v>
      </c>
      <c r="C9366" s="6" t="s">
        <v>4854</v>
      </c>
      <c r="D9366" s="6" t="s">
        <v>4851</v>
      </c>
      <c r="G9366" s="487">
        <v>3.09</v>
      </c>
    </row>
    <row r="9367" spans="1:7" x14ac:dyDescent="0.25">
      <c r="A9367" s="6">
        <v>2678</v>
      </c>
      <c r="B9367" s="6" t="s">
        <v>6470</v>
      </c>
      <c r="C9367" s="6" t="s">
        <v>4854</v>
      </c>
      <c r="D9367" s="6" t="s">
        <v>4851</v>
      </c>
      <c r="G9367" s="487">
        <v>3.87</v>
      </c>
    </row>
    <row r="9368" spans="1:7" x14ac:dyDescent="0.25">
      <c r="A9368" s="6">
        <v>2679</v>
      </c>
      <c r="B9368" s="6" t="s">
        <v>6471</v>
      </c>
      <c r="C9368" s="6" t="s">
        <v>4854</v>
      </c>
      <c r="D9368" s="6" t="s">
        <v>4851</v>
      </c>
      <c r="G9368" s="487">
        <v>5.96</v>
      </c>
    </row>
    <row r="9369" spans="1:7" x14ac:dyDescent="0.25">
      <c r="A9369" s="6">
        <v>12070</v>
      </c>
      <c r="B9369" s="6" t="s">
        <v>6472</v>
      </c>
      <c r="C9369" s="6" t="s">
        <v>4854</v>
      </c>
      <c r="D9369" s="6" t="s">
        <v>4851</v>
      </c>
      <c r="G9369" s="487">
        <v>8.3000000000000007</v>
      </c>
    </row>
    <row r="9370" spans="1:7" x14ac:dyDescent="0.25">
      <c r="A9370" s="6">
        <v>2675</v>
      </c>
      <c r="B9370" s="6" t="s">
        <v>6473</v>
      </c>
      <c r="C9370" s="6" t="s">
        <v>4854</v>
      </c>
      <c r="D9370" s="6" t="s">
        <v>4851</v>
      </c>
      <c r="G9370" s="487">
        <v>10.79</v>
      </c>
    </row>
    <row r="9371" spans="1:7" x14ac:dyDescent="0.25">
      <c r="A9371" s="6">
        <v>12067</v>
      </c>
      <c r="B9371" s="6" t="s">
        <v>6474</v>
      </c>
      <c r="C9371" s="6" t="s">
        <v>4854</v>
      </c>
      <c r="D9371" s="6" t="s">
        <v>4851</v>
      </c>
      <c r="G9371" s="487">
        <v>14.63</v>
      </c>
    </row>
    <row r="9372" spans="1:7" x14ac:dyDescent="0.25">
      <c r="A9372" s="6">
        <v>21136</v>
      </c>
      <c r="B9372" s="6" t="s">
        <v>11954</v>
      </c>
      <c r="C9372" s="6" t="s">
        <v>4854</v>
      </c>
      <c r="D9372" s="6" t="s">
        <v>4851</v>
      </c>
      <c r="G9372" s="487">
        <v>24.09</v>
      </c>
    </row>
    <row r="9373" spans="1:7" x14ac:dyDescent="0.25">
      <c r="A9373" s="6">
        <v>21128</v>
      </c>
      <c r="B9373" s="6" t="s">
        <v>11955</v>
      </c>
      <c r="C9373" s="6" t="s">
        <v>4854</v>
      </c>
      <c r="D9373" s="6" t="s">
        <v>4850</v>
      </c>
      <c r="G9373" s="487">
        <v>18.64</v>
      </c>
    </row>
    <row r="9374" spans="1:7" x14ac:dyDescent="0.25">
      <c r="A9374" s="6">
        <v>21130</v>
      </c>
      <c r="B9374" s="6" t="s">
        <v>11956</v>
      </c>
      <c r="C9374" s="6" t="s">
        <v>4854</v>
      </c>
      <c r="D9374" s="6" t="s">
        <v>4851</v>
      </c>
      <c r="G9374" s="487">
        <v>47.08</v>
      </c>
    </row>
    <row r="9375" spans="1:7" x14ac:dyDescent="0.25">
      <c r="A9375" s="6">
        <v>21135</v>
      </c>
      <c r="B9375" s="6" t="s">
        <v>11957</v>
      </c>
      <c r="C9375" s="6" t="s">
        <v>4854</v>
      </c>
      <c r="D9375" s="6" t="s">
        <v>4851</v>
      </c>
      <c r="G9375" s="487">
        <v>46.35</v>
      </c>
    </row>
    <row r="9376" spans="1:7" x14ac:dyDescent="0.25">
      <c r="A9376" s="6">
        <v>40401</v>
      </c>
      <c r="B9376" s="6" t="s">
        <v>6475</v>
      </c>
      <c r="C9376" s="6" t="s">
        <v>4854</v>
      </c>
      <c r="D9376" s="6" t="s">
        <v>4851</v>
      </c>
      <c r="G9376" s="487">
        <v>3.79</v>
      </c>
    </row>
    <row r="9377" spans="1:7" x14ac:dyDescent="0.25">
      <c r="A9377" s="6">
        <v>40402</v>
      </c>
      <c r="B9377" s="6" t="s">
        <v>6476</v>
      </c>
      <c r="C9377" s="6" t="s">
        <v>4854</v>
      </c>
      <c r="D9377" s="6" t="s">
        <v>4851</v>
      </c>
      <c r="G9377" s="487">
        <v>4.8600000000000003</v>
      </c>
    </row>
    <row r="9378" spans="1:7" x14ac:dyDescent="0.25">
      <c r="A9378" s="6">
        <v>40400</v>
      </c>
      <c r="B9378" s="6" t="s">
        <v>6477</v>
      </c>
      <c r="C9378" s="6" t="s">
        <v>4854</v>
      </c>
      <c r="D9378" s="6" t="s">
        <v>4851</v>
      </c>
      <c r="G9378" s="487">
        <v>2.57</v>
      </c>
    </row>
    <row r="9379" spans="1:7" x14ac:dyDescent="0.25">
      <c r="A9379" s="6">
        <v>2504</v>
      </c>
      <c r="B9379" s="6" t="s">
        <v>6478</v>
      </c>
      <c r="C9379" s="6" t="s">
        <v>4854</v>
      </c>
      <c r="D9379" s="6" t="s">
        <v>4851</v>
      </c>
      <c r="G9379" s="487">
        <v>20.68</v>
      </c>
    </row>
    <row r="9380" spans="1:7" x14ac:dyDescent="0.25">
      <c r="A9380" s="6">
        <v>2501</v>
      </c>
      <c r="B9380" s="6" t="s">
        <v>6479</v>
      </c>
      <c r="C9380" s="6" t="s">
        <v>4854</v>
      </c>
      <c r="D9380" s="6" t="s">
        <v>4851</v>
      </c>
      <c r="G9380" s="487">
        <v>27.12</v>
      </c>
    </row>
    <row r="9381" spans="1:7" x14ac:dyDescent="0.25">
      <c r="A9381" s="6">
        <v>2502</v>
      </c>
      <c r="B9381" s="6" t="s">
        <v>6480</v>
      </c>
      <c r="C9381" s="6" t="s">
        <v>4854</v>
      </c>
      <c r="D9381" s="6" t="s">
        <v>4851</v>
      </c>
      <c r="G9381" s="487">
        <v>40.93</v>
      </c>
    </row>
    <row r="9382" spans="1:7" x14ac:dyDescent="0.25">
      <c r="A9382" s="6">
        <v>2503</v>
      </c>
      <c r="B9382" s="6" t="s">
        <v>6481</v>
      </c>
      <c r="C9382" s="6" t="s">
        <v>4854</v>
      </c>
      <c r="D9382" s="6" t="s">
        <v>4851</v>
      </c>
      <c r="G9382" s="487">
        <v>52.67</v>
      </c>
    </row>
    <row r="9383" spans="1:7" x14ac:dyDescent="0.25">
      <c r="A9383" s="6">
        <v>2500</v>
      </c>
      <c r="B9383" s="6" t="s">
        <v>6482</v>
      </c>
      <c r="C9383" s="6" t="s">
        <v>4854</v>
      </c>
      <c r="D9383" s="6" t="s">
        <v>4851</v>
      </c>
      <c r="G9383" s="487">
        <v>70.16</v>
      </c>
    </row>
    <row r="9384" spans="1:7" x14ac:dyDescent="0.25">
      <c r="A9384" s="6">
        <v>2505</v>
      </c>
      <c r="B9384" s="6" t="s">
        <v>6483</v>
      </c>
      <c r="C9384" s="6" t="s">
        <v>4854</v>
      </c>
      <c r="D9384" s="6" t="s">
        <v>4851</v>
      </c>
      <c r="G9384" s="487">
        <v>109.34</v>
      </c>
    </row>
    <row r="9385" spans="1:7" x14ac:dyDescent="0.25">
      <c r="A9385" s="6">
        <v>12056</v>
      </c>
      <c r="B9385" s="6" t="s">
        <v>6484</v>
      </c>
      <c r="C9385" s="6" t="s">
        <v>4854</v>
      </c>
      <c r="D9385" s="6" t="s">
        <v>4851</v>
      </c>
      <c r="G9385" s="487">
        <v>44.18</v>
      </c>
    </row>
    <row r="9386" spans="1:7" x14ac:dyDescent="0.25">
      <c r="A9386" s="6">
        <v>12057</v>
      </c>
      <c r="B9386" s="6" t="s">
        <v>6485</v>
      </c>
      <c r="C9386" s="6" t="s">
        <v>4854</v>
      </c>
      <c r="D9386" s="6" t="s">
        <v>4851</v>
      </c>
      <c r="G9386" s="487">
        <v>37.53</v>
      </c>
    </row>
    <row r="9387" spans="1:7" x14ac:dyDescent="0.25">
      <c r="A9387" s="6">
        <v>12059</v>
      </c>
      <c r="B9387" s="6" t="s">
        <v>6486</v>
      </c>
      <c r="C9387" s="6" t="s">
        <v>4854</v>
      </c>
      <c r="D9387" s="6" t="s">
        <v>4851</v>
      </c>
      <c r="G9387" s="487">
        <v>13.17</v>
      </c>
    </row>
    <row r="9388" spans="1:7" x14ac:dyDescent="0.25">
      <c r="A9388" s="6">
        <v>12058</v>
      </c>
      <c r="B9388" s="6" t="s">
        <v>6487</v>
      </c>
      <c r="C9388" s="6" t="s">
        <v>4854</v>
      </c>
      <c r="D9388" s="6" t="s">
        <v>4851</v>
      </c>
      <c r="G9388" s="487">
        <v>23.39</v>
      </c>
    </row>
    <row r="9389" spans="1:7" x14ac:dyDescent="0.25">
      <c r="A9389" s="6">
        <v>12060</v>
      </c>
      <c r="B9389" s="6" t="s">
        <v>6488</v>
      </c>
      <c r="C9389" s="6" t="s">
        <v>4854</v>
      </c>
      <c r="D9389" s="6" t="s">
        <v>4851</v>
      </c>
      <c r="G9389" s="487">
        <v>97.5</v>
      </c>
    </row>
    <row r="9390" spans="1:7" x14ac:dyDescent="0.25">
      <c r="A9390" s="6">
        <v>12061</v>
      </c>
      <c r="B9390" s="6" t="s">
        <v>6489</v>
      </c>
      <c r="C9390" s="6" t="s">
        <v>4854</v>
      </c>
      <c r="D9390" s="6" t="s">
        <v>4851</v>
      </c>
      <c r="G9390" s="487">
        <v>59.53</v>
      </c>
    </row>
    <row r="9391" spans="1:7" x14ac:dyDescent="0.25">
      <c r="A9391" s="6">
        <v>12062</v>
      </c>
      <c r="B9391" s="6" t="s">
        <v>6490</v>
      </c>
      <c r="C9391" s="6" t="s">
        <v>4854</v>
      </c>
      <c r="D9391" s="6" t="s">
        <v>4851</v>
      </c>
      <c r="G9391" s="487">
        <v>109.79</v>
      </c>
    </row>
    <row r="9392" spans="1:7" x14ac:dyDescent="0.25">
      <c r="A9392" s="6">
        <v>21137</v>
      </c>
      <c r="B9392" s="6" t="s">
        <v>6491</v>
      </c>
      <c r="C9392" s="6" t="s">
        <v>4854</v>
      </c>
      <c r="D9392" s="6" t="s">
        <v>4851</v>
      </c>
      <c r="G9392" s="487">
        <v>19.079999999999998</v>
      </c>
    </row>
    <row r="9393" spans="1:7" x14ac:dyDescent="0.25">
      <c r="A9393" s="6">
        <v>2687</v>
      </c>
      <c r="B9393" s="6" t="s">
        <v>6492</v>
      </c>
      <c r="C9393" s="6" t="s">
        <v>4854</v>
      </c>
      <c r="D9393" s="6" t="s">
        <v>4851</v>
      </c>
      <c r="G9393" s="487">
        <v>2.7</v>
      </c>
    </row>
    <row r="9394" spans="1:7" x14ac:dyDescent="0.25">
      <c r="A9394" s="6">
        <v>2689</v>
      </c>
      <c r="B9394" s="6" t="s">
        <v>6493</v>
      </c>
      <c r="C9394" s="6" t="s">
        <v>4854</v>
      </c>
      <c r="D9394" s="6" t="s">
        <v>4851</v>
      </c>
      <c r="G9394" s="487">
        <v>3.21</v>
      </c>
    </row>
    <row r="9395" spans="1:7" x14ac:dyDescent="0.25">
      <c r="A9395" s="6">
        <v>2688</v>
      </c>
      <c r="B9395" s="6" t="s">
        <v>6494</v>
      </c>
      <c r="C9395" s="6" t="s">
        <v>4854</v>
      </c>
      <c r="D9395" s="6" t="s">
        <v>4851</v>
      </c>
      <c r="G9395" s="487">
        <v>3.48</v>
      </c>
    </row>
    <row r="9396" spans="1:7" x14ac:dyDescent="0.25">
      <c r="A9396" s="6">
        <v>2690</v>
      </c>
      <c r="B9396" s="6" t="s">
        <v>6495</v>
      </c>
      <c r="C9396" s="6" t="s">
        <v>4854</v>
      </c>
      <c r="D9396" s="6" t="s">
        <v>4851</v>
      </c>
      <c r="G9396" s="487">
        <v>5.95</v>
      </c>
    </row>
    <row r="9397" spans="1:7" x14ac:dyDescent="0.25">
      <c r="A9397" s="6">
        <v>39243</v>
      </c>
      <c r="B9397" s="6" t="s">
        <v>6496</v>
      </c>
      <c r="C9397" s="6" t="s">
        <v>4854</v>
      </c>
      <c r="D9397" s="6" t="s">
        <v>4851</v>
      </c>
      <c r="G9397" s="487">
        <v>3.92</v>
      </c>
    </row>
    <row r="9398" spans="1:7" x14ac:dyDescent="0.25">
      <c r="A9398" s="6">
        <v>39244</v>
      </c>
      <c r="B9398" s="6" t="s">
        <v>6497</v>
      </c>
      <c r="C9398" s="6" t="s">
        <v>4854</v>
      </c>
      <c r="D9398" s="6" t="s">
        <v>4851</v>
      </c>
      <c r="G9398" s="487">
        <v>5.3</v>
      </c>
    </row>
    <row r="9399" spans="1:7" x14ac:dyDescent="0.25">
      <c r="A9399" s="6">
        <v>39245</v>
      </c>
      <c r="B9399" s="6" t="s">
        <v>6498</v>
      </c>
      <c r="C9399" s="6" t="s">
        <v>4854</v>
      </c>
      <c r="D9399" s="6" t="s">
        <v>4851</v>
      </c>
      <c r="G9399" s="487">
        <v>10.199999999999999</v>
      </c>
    </row>
    <row r="9400" spans="1:7" x14ac:dyDescent="0.25">
      <c r="A9400" s="6">
        <v>39254</v>
      </c>
      <c r="B9400" s="6" t="s">
        <v>6499</v>
      </c>
      <c r="C9400" s="6" t="s">
        <v>4854</v>
      </c>
      <c r="D9400" s="6" t="s">
        <v>4851</v>
      </c>
      <c r="G9400" s="487">
        <v>15.25</v>
      </c>
    </row>
    <row r="9401" spans="1:7" x14ac:dyDescent="0.25">
      <c r="A9401" s="6">
        <v>39255</v>
      </c>
      <c r="B9401" s="6" t="s">
        <v>6500</v>
      </c>
      <c r="C9401" s="6" t="s">
        <v>4854</v>
      </c>
      <c r="D9401" s="6" t="s">
        <v>4851</v>
      </c>
      <c r="G9401" s="487">
        <v>28.22</v>
      </c>
    </row>
    <row r="9402" spans="1:7" x14ac:dyDescent="0.25">
      <c r="A9402" s="6">
        <v>39253</v>
      </c>
      <c r="B9402" s="6" t="s">
        <v>6501</v>
      </c>
      <c r="C9402" s="6" t="s">
        <v>4854</v>
      </c>
      <c r="D9402" s="6" t="s">
        <v>4851</v>
      </c>
      <c r="G9402" s="487">
        <v>19.43</v>
      </c>
    </row>
    <row r="9403" spans="1:7" x14ac:dyDescent="0.25">
      <c r="A9403" s="6">
        <v>39246</v>
      </c>
      <c r="B9403" s="6" t="s">
        <v>6502</v>
      </c>
      <c r="C9403" s="6" t="s">
        <v>4854</v>
      </c>
      <c r="D9403" s="6" t="s">
        <v>4851</v>
      </c>
      <c r="G9403" s="487">
        <v>6.58</v>
      </c>
    </row>
    <row r="9404" spans="1:7" x14ac:dyDescent="0.25">
      <c r="A9404" s="6">
        <v>39247</v>
      </c>
      <c r="B9404" s="6" t="s">
        <v>6503</v>
      </c>
      <c r="C9404" s="6" t="s">
        <v>4854</v>
      </c>
      <c r="D9404" s="6" t="s">
        <v>4851</v>
      </c>
      <c r="G9404" s="487">
        <v>5.74</v>
      </c>
    </row>
    <row r="9405" spans="1:7" x14ac:dyDescent="0.25">
      <c r="A9405" s="6">
        <v>2446</v>
      </c>
      <c r="B9405" s="6" t="s">
        <v>6504</v>
      </c>
      <c r="C9405" s="6" t="s">
        <v>4854</v>
      </c>
      <c r="D9405" s="6" t="s">
        <v>4850</v>
      </c>
      <c r="G9405" s="487">
        <v>9.4499999999999993</v>
      </c>
    </row>
    <row r="9406" spans="1:7" x14ac:dyDescent="0.25">
      <c r="A9406" s="6">
        <v>2442</v>
      </c>
      <c r="B9406" s="6" t="s">
        <v>6505</v>
      </c>
      <c r="C9406" s="6" t="s">
        <v>4854</v>
      </c>
      <c r="D9406" s="6" t="s">
        <v>4851</v>
      </c>
      <c r="G9406" s="487">
        <v>13.24</v>
      </c>
    </row>
    <row r="9407" spans="1:7" x14ac:dyDescent="0.25">
      <c r="A9407" s="6">
        <v>39248</v>
      </c>
      <c r="B9407" s="6" t="s">
        <v>6506</v>
      </c>
      <c r="C9407" s="6" t="s">
        <v>4854</v>
      </c>
      <c r="D9407" s="6" t="s">
        <v>4851</v>
      </c>
      <c r="G9407" s="487">
        <v>18.45</v>
      </c>
    </row>
    <row r="9408" spans="1:7" x14ac:dyDescent="0.25">
      <c r="A9408" s="6">
        <v>2438</v>
      </c>
      <c r="B9408" s="6" t="s">
        <v>9244</v>
      </c>
      <c r="C9408" s="6" t="s">
        <v>4858</v>
      </c>
      <c r="D9408" s="6" t="s">
        <v>4851</v>
      </c>
      <c r="G9408" s="487">
        <v>28.02</v>
      </c>
    </row>
    <row r="9409" spans="1:7" x14ac:dyDescent="0.25">
      <c r="A9409" s="6">
        <v>40922</v>
      </c>
      <c r="B9409" s="6" t="s">
        <v>6507</v>
      </c>
      <c r="C9409" s="6" t="s">
        <v>4859</v>
      </c>
      <c r="D9409" s="6" t="s">
        <v>4851</v>
      </c>
      <c r="G9409" s="488">
        <v>4922.7299999999996</v>
      </c>
    </row>
    <row r="9410" spans="1:7" x14ac:dyDescent="0.25">
      <c r="A9410" s="6">
        <v>36486</v>
      </c>
      <c r="B9410" s="6" t="s">
        <v>6508</v>
      </c>
      <c r="C9410" s="6" t="s">
        <v>4849</v>
      </c>
      <c r="D9410" s="6" t="s">
        <v>4851</v>
      </c>
      <c r="G9410" s="488">
        <v>67402.47</v>
      </c>
    </row>
    <row r="9411" spans="1:7" x14ac:dyDescent="0.25">
      <c r="A9411" s="6">
        <v>37777</v>
      </c>
      <c r="B9411" s="6" t="s">
        <v>6509</v>
      </c>
      <c r="C9411" s="6" t="s">
        <v>4849</v>
      </c>
      <c r="D9411" s="6" t="s">
        <v>4851</v>
      </c>
      <c r="G9411" s="488">
        <v>317329.53000000003</v>
      </c>
    </row>
    <row r="9412" spans="1:7" x14ac:dyDescent="0.25">
      <c r="A9412" s="6">
        <v>12624</v>
      </c>
      <c r="B9412" s="6" t="s">
        <v>11958</v>
      </c>
      <c r="C9412" s="6" t="s">
        <v>4849</v>
      </c>
      <c r="D9412" s="6" t="s">
        <v>4851</v>
      </c>
      <c r="G9412" s="487">
        <v>36.72</v>
      </c>
    </row>
    <row r="9413" spans="1:7" x14ac:dyDescent="0.25">
      <c r="A9413" s="6">
        <v>517</v>
      </c>
      <c r="B9413" s="6" t="s">
        <v>6510</v>
      </c>
      <c r="C9413" s="6" t="s">
        <v>4856</v>
      </c>
      <c r="D9413" s="6" t="s">
        <v>4851</v>
      </c>
      <c r="G9413" s="487">
        <v>10.58</v>
      </c>
    </row>
    <row r="9414" spans="1:7" x14ac:dyDescent="0.25">
      <c r="A9414" s="6">
        <v>37534</v>
      </c>
      <c r="B9414" s="6" t="s">
        <v>6511</v>
      </c>
      <c r="C9414" s="6" t="s">
        <v>4855</v>
      </c>
      <c r="D9414" s="6" t="s">
        <v>4853</v>
      </c>
      <c r="G9414" s="487">
        <v>19.66</v>
      </c>
    </row>
    <row r="9415" spans="1:7" x14ac:dyDescent="0.25">
      <c r="A9415" s="6">
        <v>37535</v>
      </c>
      <c r="B9415" s="6" t="s">
        <v>6512</v>
      </c>
      <c r="C9415" s="6" t="s">
        <v>4855</v>
      </c>
      <c r="D9415" s="6" t="s">
        <v>4853</v>
      </c>
      <c r="G9415" s="487">
        <v>19.66</v>
      </c>
    </row>
    <row r="9416" spans="1:7" x14ac:dyDescent="0.25">
      <c r="A9416" s="6">
        <v>37533</v>
      </c>
      <c r="B9416" s="6" t="s">
        <v>6513</v>
      </c>
      <c r="C9416" s="6" t="s">
        <v>4855</v>
      </c>
      <c r="D9416" s="6" t="s">
        <v>4853</v>
      </c>
      <c r="G9416" s="487">
        <v>19.66</v>
      </c>
    </row>
    <row r="9417" spans="1:7" x14ac:dyDescent="0.25">
      <c r="A9417" s="6">
        <v>37537</v>
      </c>
      <c r="B9417" s="6" t="s">
        <v>6514</v>
      </c>
      <c r="C9417" s="6" t="s">
        <v>4855</v>
      </c>
      <c r="D9417" s="6" t="s">
        <v>4853</v>
      </c>
      <c r="G9417" s="487">
        <v>14.88</v>
      </c>
    </row>
    <row r="9418" spans="1:7" x14ac:dyDescent="0.25">
      <c r="A9418" s="6">
        <v>37536</v>
      </c>
      <c r="B9418" s="6" t="s">
        <v>6515</v>
      </c>
      <c r="C9418" s="6" t="s">
        <v>4855</v>
      </c>
      <c r="D9418" s="6" t="s">
        <v>4853</v>
      </c>
      <c r="G9418" s="487">
        <v>14.88</v>
      </c>
    </row>
    <row r="9419" spans="1:7" x14ac:dyDescent="0.25">
      <c r="A9419" s="6">
        <v>37532</v>
      </c>
      <c r="B9419" s="6" t="s">
        <v>6516</v>
      </c>
      <c r="C9419" s="6" t="s">
        <v>4855</v>
      </c>
      <c r="D9419" s="6" t="s">
        <v>4853</v>
      </c>
      <c r="G9419" s="487">
        <v>14.88</v>
      </c>
    </row>
    <row r="9420" spans="1:7" x14ac:dyDescent="0.25">
      <c r="A9420" s="6">
        <v>2696</v>
      </c>
      <c r="B9420" s="6" t="s">
        <v>6517</v>
      </c>
      <c r="C9420" s="6" t="s">
        <v>4858</v>
      </c>
      <c r="D9420" s="6" t="s">
        <v>4850</v>
      </c>
      <c r="G9420" s="487">
        <v>23.08</v>
      </c>
    </row>
    <row r="9421" spans="1:7" x14ac:dyDescent="0.25">
      <c r="A9421" s="6">
        <v>40928</v>
      </c>
      <c r="B9421" s="6" t="s">
        <v>6518</v>
      </c>
      <c r="C9421" s="6" t="s">
        <v>4859</v>
      </c>
      <c r="D9421" s="6" t="s">
        <v>4851</v>
      </c>
      <c r="G9421" s="488">
        <v>4055.03</v>
      </c>
    </row>
    <row r="9422" spans="1:7" x14ac:dyDescent="0.25">
      <c r="A9422" s="6">
        <v>4083</v>
      </c>
      <c r="B9422" s="6" t="s">
        <v>11959</v>
      </c>
      <c r="C9422" s="6" t="s">
        <v>4858</v>
      </c>
      <c r="D9422" s="6" t="s">
        <v>4850</v>
      </c>
      <c r="G9422" s="487">
        <v>56.12</v>
      </c>
    </row>
    <row r="9423" spans="1:7" x14ac:dyDescent="0.25">
      <c r="A9423" s="6">
        <v>40818</v>
      </c>
      <c r="B9423" s="6" t="s">
        <v>6519</v>
      </c>
      <c r="C9423" s="6" t="s">
        <v>4859</v>
      </c>
      <c r="D9423" s="6" t="s">
        <v>4851</v>
      </c>
      <c r="G9423" s="488">
        <v>9859.15</v>
      </c>
    </row>
    <row r="9424" spans="1:7" x14ac:dyDescent="0.25">
      <c r="A9424" s="6">
        <v>43146</v>
      </c>
      <c r="B9424" s="6" t="s">
        <v>6520</v>
      </c>
      <c r="C9424" s="6" t="s">
        <v>4855</v>
      </c>
      <c r="D9424" s="6" t="s">
        <v>4851</v>
      </c>
      <c r="G9424" s="487">
        <v>9.18</v>
      </c>
    </row>
    <row r="9425" spans="1:7" x14ac:dyDescent="0.25">
      <c r="A9425" s="6">
        <v>2705</v>
      </c>
      <c r="B9425" s="6" t="s">
        <v>6521</v>
      </c>
      <c r="C9425" s="6" t="s">
        <v>6522</v>
      </c>
      <c r="D9425" s="6" t="s">
        <v>4851</v>
      </c>
      <c r="G9425" s="487">
        <v>0.86</v>
      </c>
    </row>
    <row r="9426" spans="1:7" x14ac:dyDescent="0.25">
      <c r="A9426" s="6">
        <v>14250</v>
      </c>
      <c r="B9426" s="6" t="s">
        <v>6523</v>
      </c>
      <c r="C9426" s="6" t="s">
        <v>6522</v>
      </c>
      <c r="D9426" s="6" t="s">
        <v>4850</v>
      </c>
      <c r="G9426" s="487">
        <v>0.88</v>
      </c>
    </row>
    <row r="9427" spans="1:7" x14ac:dyDescent="0.25">
      <c r="A9427" s="6">
        <v>11683</v>
      </c>
      <c r="B9427" s="6" t="s">
        <v>6524</v>
      </c>
      <c r="C9427" s="6" t="s">
        <v>4849</v>
      </c>
      <c r="D9427" s="6" t="s">
        <v>4851</v>
      </c>
      <c r="G9427" s="487">
        <v>76.67</v>
      </c>
    </row>
    <row r="9428" spans="1:7" x14ac:dyDescent="0.25">
      <c r="A9428" s="6">
        <v>11684</v>
      </c>
      <c r="B9428" s="6" t="s">
        <v>6525</v>
      </c>
      <c r="C9428" s="6" t="s">
        <v>4849</v>
      </c>
      <c r="D9428" s="6" t="s">
        <v>4851</v>
      </c>
      <c r="G9428" s="487">
        <v>83.93</v>
      </c>
    </row>
    <row r="9429" spans="1:7" x14ac:dyDescent="0.25">
      <c r="A9429" s="6">
        <v>6141</v>
      </c>
      <c r="B9429" s="6" t="s">
        <v>6526</v>
      </c>
      <c r="C9429" s="6" t="s">
        <v>4849</v>
      </c>
      <c r="D9429" s="6" t="s">
        <v>4851</v>
      </c>
      <c r="G9429" s="487">
        <v>6.6</v>
      </c>
    </row>
    <row r="9430" spans="1:7" x14ac:dyDescent="0.25">
      <c r="A9430" s="6">
        <v>11681</v>
      </c>
      <c r="B9430" s="6" t="s">
        <v>6527</v>
      </c>
      <c r="C9430" s="6" t="s">
        <v>4849</v>
      </c>
      <c r="D9430" s="6" t="s">
        <v>4851</v>
      </c>
      <c r="G9430" s="487">
        <v>8.32</v>
      </c>
    </row>
    <row r="9431" spans="1:7" x14ac:dyDescent="0.25">
      <c r="A9431" s="6">
        <v>2706</v>
      </c>
      <c r="B9431" s="6" t="s">
        <v>13135</v>
      </c>
      <c r="C9431" s="6" t="s">
        <v>4858</v>
      </c>
      <c r="D9431" s="6" t="s">
        <v>4850</v>
      </c>
      <c r="G9431" s="487">
        <v>108.51</v>
      </c>
    </row>
    <row r="9432" spans="1:7" x14ac:dyDescent="0.25">
      <c r="A9432" s="6">
        <v>40811</v>
      </c>
      <c r="B9432" s="6" t="s">
        <v>6528</v>
      </c>
      <c r="C9432" s="6" t="s">
        <v>4859</v>
      </c>
      <c r="D9432" s="6" t="s">
        <v>4851</v>
      </c>
      <c r="G9432" s="488">
        <v>19060.53</v>
      </c>
    </row>
    <row r="9433" spans="1:7" x14ac:dyDescent="0.25">
      <c r="A9433" s="6">
        <v>2707</v>
      </c>
      <c r="B9433" s="6" t="s">
        <v>13136</v>
      </c>
      <c r="C9433" s="6" t="s">
        <v>4858</v>
      </c>
      <c r="D9433" s="6" t="s">
        <v>4851</v>
      </c>
      <c r="G9433" s="487">
        <v>114.36</v>
      </c>
    </row>
    <row r="9434" spans="1:7" x14ac:dyDescent="0.25">
      <c r="A9434" s="6">
        <v>40813</v>
      </c>
      <c r="B9434" s="6" t="s">
        <v>6529</v>
      </c>
      <c r="C9434" s="6" t="s">
        <v>4859</v>
      </c>
      <c r="D9434" s="6" t="s">
        <v>4851</v>
      </c>
      <c r="G9434" s="488">
        <v>20090.939999999999</v>
      </c>
    </row>
    <row r="9435" spans="1:7" x14ac:dyDescent="0.25">
      <c r="A9435" s="6">
        <v>2708</v>
      </c>
      <c r="B9435" s="6" t="s">
        <v>13137</v>
      </c>
      <c r="C9435" s="6" t="s">
        <v>4858</v>
      </c>
      <c r="D9435" s="6" t="s">
        <v>4851</v>
      </c>
      <c r="G9435" s="487">
        <v>125.87</v>
      </c>
    </row>
    <row r="9436" spans="1:7" x14ac:dyDescent="0.25">
      <c r="A9436" s="6">
        <v>40814</v>
      </c>
      <c r="B9436" s="6" t="s">
        <v>6530</v>
      </c>
      <c r="C9436" s="6" t="s">
        <v>4859</v>
      </c>
      <c r="D9436" s="6" t="s">
        <v>4851</v>
      </c>
      <c r="G9436" s="488">
        <v>22111.64</v>
      </c>
    </row>
    <row r="9437" spans="1:7" x14ac:dyDescent="0.25">
      <c r="A9437" s="6">
        <v>34779</v>
      </c>
      <c r="B9437" s="6" t="s">
        <v>6531</v>
      </c>
      <c r="C9437" s="6" t="s">
        <v>4858</v>
      </c>
      <c r="D9437" s="6" t="s">
        <v>4851</v>
      </c>
      <c r="G9437" s="487">
        <v>110.08</v>
      </c>
    </row>
    <row r="9438" spans="1:7" x14ac:dyDescent="0.25">
      <c r="A9438" s="6">
        <v>40936</v>
      </c>
      <c r="B9438" s="6" t="s">
        <v>6532</v>
      </c>
      <c r="C9438" s="6" t="s">
        <v>4859</v>
      </c>
      <c r="D9438" s="6" t="s">
        <v>4851</v>
      </c>
      <c r="G9438" s="488">
        <v>19338.59</v>
      </c>
    </row>
    <row r="9439" spans="1:7" x14ac:dyDescent="0.25">
      <c r="A9439" s="6">
        <v>34780</v>
      </c>
      <c r="B9439" s="6" t="s">
        <v>6533</v>
      </c>
      <c r="C9439" s="6" t="s">
        <v>4858</v>
      </c>
      <c r="D9439" s="6" t="s">
        <v>4851</v>
      </c>
      <c r="G9439" s="487">
        <v>124.19</v>
      </c>
    </row>
    <row r="9440" spans="1:7" x14ac:dyDescent="0.25">
      <c r="A9440" s="6">
        <v>40937</v>
      </c>
      <c r="B9440" s="6" t="s">
        <v>6534</v>
      </c>
      <c r="C9440" s="6" t="s">
        <v>4859</v>
      </c>
      <c r="D9440" s="6" t="s">
        <v>4851</v>
      </c>
      <c r="G9440" s="488">
        <v>21817.75</v>
      </c>
    </row>
    <row r="9441" spans="1:7" x14ac:dyDescent="0.25">
      <c r="A9441" s="6">
        <v>34782</v>
      </c>
      <c r="B9441" s="6" t="s">
        <v>6535</v>
      </c>
      <c r="C9441" s="6" t="s">
        <v>4858</v>
      </c>
      <c r="D9441" s="6" t="s">
        <v>4851</v>
      </c>
      <c r="G9441" s="487">
        <v>170.21</v>
      </c>
    </row>
    <row r="9442" spans="1:7" x14ac:dyDescent="0.25">
      <c r="A9442" s="6">
        <v>40938</v>
      </c>
      <c r="B9442" s="6" t="s">
        <v>6536</v>
      </c>
      <c r="C9442" s="6" t="s">
        <v>4859</v>
      </c>
      <c r="D9442" s="6" t="s">
        <v>4851</v>
      </c>
      <c r="G9442" s="488">
        <v>29899.15</v>
      </c>
    </row>
    <row r="9443" spans="1:7" x14ac:dyDescent="0.25">
      <c r="A9443" s="6">
        <v>34783</v>
      </c>
      <c r="B9443" s="6" t="s">
        <v>6537</v>
      </c>
      <c r="C9443" s="6" t="s">
        <v>4858</v>
      </c>
      <c r="D9443" s="6" t="s">
        <v>4851</v>
      </c>
      <c r="G9443" s="487">
        <v>103.53</v>
      </c>
    </row>
    <row r="9444" spans="1:7" x14ac:dyDescent="0.25">
      <c r="A9444" s="6">
        <v>40939</v>
      </c>
      <c r="B9444" s="6" t="s">
        <v>6538</v>
      </c>
      <c r="C9444" s="6" t="s">
        <v>4859</v>
      </c>
      <c r="D9444" s="6" t="s">
        <v>4851</v>
      </c>
      <c r="G9444" s="488">
        <v>18186.91</v>
      </c>
    </row>
    <row r="9445" spans="1:7" x14ac:dyDescent="0.25">
      <c r="A9445" s="6">
        <v>34785</v>
      </c>
      <c r="B9445" s="6" t="s">
        <v>6539</v>
      </c>
      <c r="C9445" s="6" t="s">
        <v>4858</v>
      </c>
      <c r="D9445" s="6" t="s">
        <v>4851</v>
      </c>
      <c r="G9445" s="487">
        <v>102.47</v>
      </c>
    </row>
    <row r="9446" spans="1:7" x14ac:dyDescent="0.25">
      <c r="A9446" s="6">
        <v>40940</v>
      </c>
      <c r="B9446" s="6" t="s">
        <v>6540</v>
      </c>
      <c r="C9446" s="6" t="s">
        <v>4859</v>
      </c>
      <c r="D9446" s="6" t="s">
        <v>4851</v>
      </c>
      <c r="G9446" s="488">
        <v>18001.599999999999</v>
      </c>
    </row>
    <row r="9447" spans="1:7" x14ac:dyDescent="0.25">
      <c r="A9447" s="6">
        <v>38403</v>
      </c>
      <c r="B9447" s="6" t="s">
        <v>6541</v>
      </c>
      <c r="C9447" s="6" t="s">
        <v>4849</v>
      </c>
      <c r="D9447" s="6" t="s">
        <v>4851</v>
      </c>
      <c r="G9447" s="487">
        <v>55.74</v>
      </c>
    </row>
    <row r="9448" spans="1:7" x14ac:dyDescent="0.25">
      <c r="A9448" s="6">
        <v>43482</v>
      </c>
      <c r="B9448" s="6" t="s">
        <v>6542</v>
      </c>
      <c r="C9448" s="6" t="s">
        <v>4858</v>
      </c>
      <c r="D9448" s="6" t="s">
        <v>4850</v>
      </c>
      <c r="G9448" s="487">
        <v>0.75</v>
      </c>
    </row>
    <row r="9449" spans="1:7" x14ac:dyDescent="0.25">
      <c r="A9449" s="6">
        <v>43494</v>
      </c>
      <c r="B9449" s="6" t="s">
        <v>6543</v>
      </c>
      <c r="C9449" s="6" t="s">
        <v>4859</v>
      </c>
      <c r="D9449" s="6" t="s">
        <v>4850</v>
      </c>
      <c r="G9449" s="487">
        <v>140.69</v>
      </c>
    </row>
    <row r="9450" spans="1:7" x14ac:dyDescent="0.25">
      <c r="A9450" s="6">
        <v>43483</v>
      </c>
      <c r="B9450" s="6" t="s">
        <v>6544</v>
      </c>
      <c r="C9450" s="6" t="s">
        <v>4858</v>
      </c>
      <c r="D9450" s="6" t="s">
        <v>4850</v>
      </c>
      <c r="G9450" s="487">
        <v>1.34</v>
      </c>
    </row>
    <row r="9451" spans="1:7" x14ac:dyDescent="0.25">
      <c r="A9451" s="6">
        <v>43495</v>
      </c>
      <c r="B9451" s="6" t="s">
        <v>6545</v>
      </c>
      <c r="C9451" s="6" t="s">
        <v>4859</v>
      </c>
      <c r="D9451" s="6" t="s">
        <v>4850</v>
      </c>
      <c r="G9451" s="487">
        <v>253.46</v>
      </c>
    </row>
    <row r="9452" spans="1:7" x14ac:dyDescent="0.25">
      <c r="A9452" s="6">
        <v>43484</v>
      </c>
      <c r="B9452" s="6" t="s">
        <v>6546</v>
      </c>
      <c r="C9452" s="6" t="s">
        <v>4858</v>
      </c>
      <c r="D9452" s="6" t="s">
        <v>4850</v>
      </c>
      <c r="G9452" s="487">
        <v>1.1399999999999999</v>
      </c>
    </row>
    <row r="9453" spans="1:7" x14ac:dyDescent="0.25">
      <c r="A9453" s="6">
        <v>43496</v>
      </c>
      <c r="B9453" s="6" t="s">
        <v>6547</v>
      </c>
      <c r="C9453" s="6" t="s">
        <v>4859</v>
      </c>
      <c r="D9453" s="6" t="s">
        <v>4850</v>
      </c>
      <c r="G9453" s="487">
        <v>214.4</v>
      </c>
    </row>
    <row r="9454" spans="1:7" x14ac:dyDescent="0.25">
      <c r="A9454" s="6">
        <v>43485</v>
      </c>
      <c r="B9454" s="6" t="s">
        <v>6548</v>
      </c>
      <c r="C9454" s="6" t="s">
        <v>4858</v>
      </c>
      <c r="D9454" s="6" t="s">
        <v>4850</v>
      </c>
      <c r="G9454" s="487">
        <v>1.01</v>
      </c>
    </row>
    <row r="9455" spans="1:7" x14ac:dyDescent="0.25">
      <c r="A9455" s="6">
        <v>43497</v>
      </c>
      <c r="B9455" s="6" t="s">
        <v>6549</v>
      </c>
      <c r="C9455" s="6" t="s">
        <v>4859</v>
      </c>
      <c r="D9455" s="6" t="s">
        <v>4850</v>
      </c>
      <c r="G9455" s="487">
        <v>189.52</v>
      </c>
    </row>
    <row r="9456" spans="1:7" x14ac:dyDescent="0.25">
      <c r="A9456" s="6">
        <v>43487</v>
      </c>
      <c r="B9456" s="6" t="s">
        <v>6550</v>
      </c>
      <c r="C9456" s="6" t="s">
        <v>4858</v>
      </c>
      <c r="D9456" s="6" t="s">
        <v>4850</v>
      </c>
      <c r="G9456" s="487">
        <v>1.17</v>
      </c>
    </row>
    <row r="9457" spans="1:7" x14ac:dyDescent="0.25">
      <c r="A9457" s="6">
        <v>43499</v>
      </c>
      <c r="B9457" s="6" t="s">
        <v>6551</v>
      </c>
      <c r="C9457" s="6" t="s">
        <v>4859</v>
      </c>
      <c r="D9457" s="6" t="s">
        <v>4850</v>
      </c>
      <c r="G9457" s="487">
        <v>221.51</v>
      </c>
    </row>
    <row r="9458" spans="1:7" x14ac:dyDescent="0.25">
      <c r="A9458" s="6">
        <v>43486</v>
      </c>
      <c r="B9458" s="6" t="s">
        <v>6552</v>
      </c>
      <c r="C9458" s="6" t="s">
        <v>4858</v>
      </c>
      <c r="D9458" s="6" t="s">
        <v>4850</v>
      </c>
      <c r="G9458" s="487">
        <v>0.71</v>
      </c>
    </row>
    <row r="9459" spans="1:7" x14ac:dyDescent="0.25">
      <c r="A9459" s="6">
        <v>43498</v>
      </c>
      <c r="B9459" s="6" t="s">
        <v>6553</v>
      </c>
      <c r="C9459" s="6" t="s">
        <v>4859</v>
      </c>
      <c r="D9459" s="6" t="s">
        <v>4850</v>
      </c>
      <c r="G9459" s="487">
        <v>133.44999999999999</v>
      </c>
    </row>
    <row r="9460" spans="1:7" x14ac:dyDescent="0.25">
      <c r="A9460" s="6">
        <v>43488</v>
      </c>
      <c r="B9460" s="6" t="s">
        <v>6554</v>
      </c>
      <c r="C9460" s="6" t="s">
        <v>4858</v>
      </c>
      <c r="D9460" s="6" t="s">
        <v>4850</v>
      </c>
      <c r="G9460" s="487">
        <v>0.82</v>
      </c>
    </row>
    <row r="9461" spans="1:7" x14ac:dyDescent="0.25">
      <c r="A9461" s="6">
        <v>43500</v>
      </c>
      <c r="B9461" s="6" t="s">
        <v>6555</v>
      </c>
      <c r="C9461" s="6" t="s">
        <v>4859</v>
      </c>
      <c r="D9461" s="6" t="s">
        <v>4850</v>
      </c>
      <c r="G9461" s="487">
        <v>154.53</v>
      </c>
    </row>
    <row r="9462" spans="1:7" x14ac:dyDescent="0.25">
      <c r="A9462" s="6">
        <v>43489</v>
      </c>
      <c r="B9462" s="6" t="s">
        <v>6556</v>
      </c>
      <c r="C9462" s="6" t="s">
        <v>4858</v>
      </c>
      <c r="D9462" s="6" t="s">
        <v>4850</v>
      </c>
      <c r="G9462" s="487">
        <v>1.17</v>
      </c>
    </row>
    <row r="9463" spans="1:7" x14ac:dyDescent="0.25">
      <c r="A9463" s="6">
        <v>43501</v>
      </c>
      <c r="B9463" s="6" t="s">
        <v>6557</v>
      </c>
      <c r="C9463" s="6" t="s">
        <v>4859</v>
      </c>
      <c r="D9463" s="6" t="s">
        <v>4850</v>
      </c>
      <c r="G9463" s="487">
        <v>220.75</v>
      </c>
    </row>
    <row r="9464" spans="1:7" x14ac:dyDescent="0.25">
      <c r="A9464" s="6">
        <v>43490</v>
      </c>
      <c r="B9464" s="6" t="s">
        <v>6558</v>
      </c>
      <c r="C9464" s="6" t="s">
        <v>4858</v>
      </c>
      <c r="D9464" s="6" t="s">
        <v>4850</v>
      </c>
      <c r="G9464" s="487">
        <v>1.68</v>
      </c>
    </row>
    <row r="9465" spans="1:7" x14ac:dyDescent="0.25">
      <c r="A9465" s="6">
        <v>43502</v>
      </c>
      <c r="B9465" s="6" t="s">
        <v>6559</v>
      </c>
      <c r="C9465" s="6" t="s">
        <v>4859</v>
      </c>
      <c r="D9465" s="6" t="s">
        <v>4850</v>
      </c>
      <c r="G9465" s="487">
        <v>316.25</v>
      </c>
    </row>
    <row r="9466" spans="1:7" x14ac:dyDescent="0.25">
      <c r="A9466" s="6">
        <v>43491</v>
      </c>
      <c r="B9466" s="6" t="s">
        <v>6560</v>
      </c>
      <c r="C9466" s="6" t="s">
        <v>4858</v>
      </c>
      <c r="D9466" s="6" t="s">
        <v>4850</v>
      </c>
      <c r="G9466" s="487">
        <v>1.25</v>
      </c>
    </row>
    <row r="9467" spans="1:7" x14ac:dyDescent="0.25">
      <c r="A9467" s="6">
        <v>43503</v>
      </c>
      <c r="B9467" s="6" t="s">
        <v>6561</v>
      </c>
      <c r="C9467" s="6" t="s">
        <v>4859</v>
      </c>
      <c r="D9467" s="6" t="s">
        <v>4850</v>
      </c>
      <c r="G9467" s="487">
        <v>235.5</v>
      </c>
    </row>
    <row r="9468" spans="1:7" x14ac:dyDescent="0.25">
      <c r="A9468" s="6">
        <v>43492</v>
      </c>
      <c r="B9468" s="6" t="s">
        <v>6562</v>
      </c>
      <c r="C9468" s="6" t="s">
        <v>4858</v>
      </c>
      <c r="D9468" s="6" t="s">
        <v>4850</v>
      </c>
      <c r="G9468" s="487">
        <v>1.68</v>
      </c>
    </row>
    <row r="9469" spans="1:7" x14ac:dyDescent="0.25">
      <c r="A9469" s="6">
        <v>43504</v>
      </c>
      <c r="B9469" s="6" t="s">
        <v>6563</v>
      </c>
      <c r="C9469" s="6" t="s">
        <v>4859</v>
      </c>
      <c r="D9469" s="6" t="s">
        <v>4850</v>
      </c>
      <c r="G9469" s="487">
        <v>317.67</v>
      </c>
    </row>
    <row r="9470" spans="1:7" x14ac:dyDescent="0.25">
      <c r="A9470" s="6">
        <v>43493</v>
      </c>
      <c r="B9470" s="6" t="s">
        <v>6564</v>
      </c>
      <c r="C9470" s="6" t="s">
        <v>4858</v>
      </c>
      <c r="D9470" s="6" t="s">
        <v>4850</v>
      </c>
      <c r="G9470" s="487">
        <v>0.67</v>
      </c>
    </row>
    <row r="9471" spans="1:7" x14ac:dyDescent="0.25">
      <c r="A9471" s="6">
        <v>43505</v>
      </c>
      <c r="B9471" s="6" t="s">
        <v>6565</v>
      </c>
      <c r="C9471" s="6" t="s">
        <v>4859</v>
      </c>
      <c r="D9471" s="6" t="s">
        <v>4850</v>
      </c>
      <c r="G9471" s="487">
        <v>126.7</v>
      </c>
    </row>
    <row r="9472" spans="1:7" x14ac:dyDescent="0.25">
      <c r="A9472" s="6">
        <v>37774</v>
      </c>
      <c r="B9472" s="6" t="s">
        <v>6566</v>
      </c>
      <c r="C9472" s="6" t="s">
        <v>4849</v>
      </c>
      <c r="D9472" s="6" t="s">
        <v>4853</v>
      </c>
      <c r="G9472" s="488">
        <v>450184.09</v>
      </c>
    </row>
    <row r="9473" spans="1:7" x14ac:dyDescent="0.25">
      <c r="A9473" s="6">
        <v>38629</v>
      </c>
      <c r="B9473" s="6" t="s">
        <v>11960</v>
      </c>
      <c r="C9473" s="6" t="s">
        <v>4849</v>
      </c>
      <c r="D9473" s="6" t="s">
        <v>4851</v>
      </c>
      <c r="G9473" s="488">
        <v>3321093.75</v>
      </c>
    </row>
    <row r="9474" spans="1:7" x14ac:dyDescent="0.25">
      <c r="A9474" s="6">
        <v>38630</v>
      </c>
      <c r="B9474" s="6" t="s">
        <v>6567</v>
      </c>
      <c r="C9474" s="6" t="s">
        <v>4849</v>
      </c>
      <c r="D9474" s="6" t="s">
        <v>4851</v>
      </c>
      <c r="G9474" s="488">
        <v>2231093.75</v>
      </c>
    </row>
    <row r="9475" spans="1:7" x14ac:dyDescent="0.25">
      <c r="A9475" s="6">
        <v>38476</v>
      </c>
      <c r="B9475" s="6" t="s">
        <v>6568</v>
      </c>
      <c r="C9475" s="6" t="s">
        <v>4849</v>
      </c>
      <c r="D9475" s="6" t="s">
        <v>4851</v>
      </c>
      <c r="G9475" s="487">
        <v>418.91</v>
      </c>
    </row>
    <row r="9476" spans="1:7" x14ac:dyDescent="0.25">
      <c r="A9476" s="6">
        <v>38477</v>
      </c>
      <c r="B9476" s="6" t="s">
        <v>6569</v>
      </c>
      <c r="C9476" s="6" t="s">
        <v>4849</v>
      </c>
      <c r="D9476" s="6" t="s">
        <v>4851</v>
      </c>
      <c r="G9476" s="488">
        <v>1186.3699999999999</v>
      </c>
    </row>
    <row r="9477" spans="1:7" x14ac:dyDescent="0.25">
      <c r="A9477" s="6">
        <v>40635</v>
      </c>
      <c r="B9477" s="6" t="s">
        <v>6570</v>
      </c>
      <c r="C9477" s="6" t="s">
        <v>4849</v>
      </c>
      <c r="D9477" s="6" t="s">
        <v>4851</v>
      </c>
      <c r="G9477" s="488">
        <v>1072864.95</v>
      </c>
    </row>
    <row r="9478" spans="1:7" x14ac:dyDescent="0.25">
      <c r="A9478" s="6">
        <v>36483</v>
      </c>
      <c r="B9478" s="6" t="s">
        <v>6571</v>
      </c>
      <c r="C9478" s="6" t="s">
        <v>4849</v>
      </c>
      <c r="D9478" s="6" t="s">
        <v>4851</v>
      </c>
      <c r="G9478" s="488">
        <v>972187.5</v>
      </c>
    </row>
    <row r="9479" spans="1:7" x14ac:dyDescent="0.25">
      <c r="A9479" s="6">
        <v>14525</v>
      </c>
      <c r="B9479" s="6" t="s">
        <v>6572</v>
      </c>
      <c r="C9479" s="6" t="s">
        <v>4849</v>
      </c>
      <c r="D9479" s="6" t="s">
        <v>4851</v>
      </c>
      <c r="G9479" s="488">
        <v>1017937.5</v>
      </c>
    </row>
    <row r="9480" spans="1:7" x14ac:dyDescent="0.25">
      <c r="A9480" s="6">
        <v>36482</v>
      </c>
      <c r="B9480" s="6" t="s">
        <v>6573</v>
      </c>
      <c r="C9480" s="6" t="s">
        <v>4849</v>
      </c>
      <c r="D9480" s="6" t="s">
        <v>4851</v>
      </c>
      <c r="G9480" s="488">
        <v>873023.18</v>
      </c>
    </row>
    <row r="9481" spans="1:7" x14ac:dyDescent="0.25">
      <c r="A9481" s="6">
        <v>36408</v>
      </c>
      <c r="B9481" s="6" t="s">
        <v>6574</v>
      </c>
      <c r="C9481" s="6" t="s">
        <v>4849</v>
      </c>
      <c r="D9481" s="6" t="s">
        <v>4851</v>
      </c>
      <c r="G9481" s="488">
        <v>1043100</v>
      </c>
    </row>
    <row r="9482" spans="1:7" x14ac:dyDescent="0.25">
      <c r="A9482" s="6">
        <v>2723</v>
      </c>
      <c r="B9482" s="6" t="s">
        <v>6575</v>
      </c>
      <c r="C9482" s="6" t="s">
        <v>4849</v>
      </c>
      <c r="D9482" s="6" t="s">
        <v>4851</v>
      </c>
      <c r="G9482" s="488">
        <v>800625</v>
      </c>
    </row>
    <row r="9483" spans="1:7" x14ac:dyDescent="0.25">
      <c r="A9483" s="6">
        <v>36481</v>
      </c>
      <c r="B9483" s="6" t="s">
        <v>6576</v>
      </c>
      <c r="C9483" s="6" t="s">
        <v>4849</v>
      </c>
      <c r="D9483" s="6" t="s">
        <v>4851</v>
      </c>
      <c r="G9483" s="488">
        <v>955031.25</v>
      </c>
    </row>
    <row r="9484" spans="1:7" x14ac:dyDescent="0.25">
      <c r="A9484" s="6">
        <v>10685</v>
      </c>
      <c r="B9484" s="6" t="s">
        <v>6577</v>
      </c>
      <c r="C9484" s="6" t="s">
        <v>4849</v>
      </c>
      <c r="D9484" s="6" t="s">
        <v>4850</v>
      </c>
      <c r="G9484" s="488">
        <v>915000</v>
      </c>
    </row>
    <row r="9485" spans="1:7" x14ac:dyDescent="0.25">
      <c r="A9485" s="6">
        <v>40636</v>
      </c>
      <c r="B9485" s="6" t="s">
        <v>6578</v>
      </c>
      <c r="C9485" s="6" t="s">
        <v>4849</v>
      </c>
      <c r="D9485" s="6" t="s">
        <v>4851</v>
      </c>
      <c r="G9485" s="488">
        <v>1032833.7</v>
      </c>
    </row>
    <row r="9486" spans="1:7" x14ac:dyDescent="0.25">
      <c r="A9486" s="6">
        <v>4111</v>
      </c>
      <c r="B9486" s="6" t="s">
        <v>6579</v>
      </c>
      <c r="C9486" s="6" t="s">
        <v>4849</v>
      </c>
      <c r="D9486" s="6" t="s">
        <v>4851</v>
      </c>
      <c r="G9486" s="487">
        <v>55.68</v>
      </c>
    </row>
    <row r="9487" spans="1:7" x14ac:dyDescent="0.25">
      <c r="A9487" s="6">
        <v>44538</v>
      </c>
      <c r="B9487" s="6" t="s">
        <v>6580</v>
      </c>
      <c r="C9487" s="6" t="s">
        <v>4849</v>
      </c>
      <c r="D9487" s="6" t="s">
        <v>4851</v>
      </c>
      <c r="G9487" s="487">
        <v>59.66</v>
      </c>
    </row>
    <row r="9488" spans="1:7" x14ac:dyDescent="0.25">
      <c r="A9488" s="6">
        <v>12</v>
      </c>
      <c r="B9488" s="6" t="s">
        <v>6581</v>
      </c>
      <c r="C9488" s="6" t="s">
        <v>4849</v>
      </c>
      <c r="D9488" s="6" t="s">
        <v>4850</v>
      </c>
      <c r="G9488" s="487">
        <v>12.27</v>
      </c>
    </row>
    <row r="9489" spans="1:7" x14ac:dyDescent="0.25">
      <c r="A9489" s="6">
        <v>37554</v>
      </c>
      <c r="B9489" s="6" t="s">
        <v>6582</v>
      </c>
      <c r="C9489" s="6" t="s">
        <v>4849</v>
      </c>
      <c r="D9489" s="6" t="s">
        <v>4851</v>
      </c>
      <c r="G9489" s="487">
        <v>194.77</v>
      </c>
    </row>
    <row r="9490" spans="1:7" x14ac:dyDescent="0.25">
      <c r="A9490" s="6">
        <v>37555</v>
      </c>
      <c r="B9490" s="6" t="s">
        <v>6583</v>
      </c>
      <c r="C9490" s="6" t="s">
        <v>4849</v>
      </c>
      <c r="D9490" s="6" t="s">
        <v>4851</v>
      </c>
      <c r="G9490" s="487">
        <v>236.92</v>
      </c>
    </row>
    <row r="9491" spans="1:7" x14ac:dyDescent="0.25">
      <c r="A9491" s="6">
        <v>10902</v>
      </c>
      <c r="B9491" s="6" t="s">
        <v>6584</v>
      </c>
      <c r="C9491" s="6" t="s">
        <v>4849</v>
      </c>
      <c r="D9491" s="6" t="s">
        <v>4851</v>
      </c>
      <c r="G9491" s="487">
        <v>59.45</v>
      </c>
    </row>
    <row r="9492" spans="1:7" x14ac:dyDescent="0.25">
      <c r="A9492" s="6">
        <v>20965</v>
      </c>
      <c r="B9492" s="6" t="s">
        <v>6585</v>
      </c>
      <c r="C9492" s="6" t="s">
        <v>4849</v>
      </c>
      <c r="D9492" s="6" t="s">
        <v>4851</v>
      </c>
      <c r="G9492" s="487">
        <v>60</v>
      </c>
    </row>
    <row r="9493" spans="1:7" x14ac:dyDescent="0.25">
      <c r="A9493" s="6">
        <v>20966</v>
      </c>
      <c r="B9493" s="6" t="s">
        <v>6586</v>
      </c>
      <c r="C9493" s="6" t="s">
        <v>4849</v>
      </c>
      <c r="D9493" s="6" t="s">
        <v>4851</v>
      </c>
      <c r="G9493" s="487">
        <v>64.61</v>
      </c>
    </row>
    <row r="9494" spans="1:7" x14ac:dyDescent="0.25">
      <c r="A9494" s="6">
        <v>10903</v>
      </c>
      <c r="B9494" s="6" t="s">
        <v>6587</v>
      </c>
      <c r="C9494" s="6" t="s">
        <v>4849</v>
      </c>
      <c r="D9494" s="6" t="s">
        <v>4851</v>
      </c>
      <c r="G9494" s="487">
        <v>97.93</v>
      </c>
    </row>
    <row r="9495" spans="1:7" x14ac:dyDescent="0.25">
      <c r="A9495" s="6">
        <v>20967</v>
      </c>
      <c r="B9495" s="6" t="s">
        <v>6588</v>
      </c>
      <c r="C9495" s="6" t="s">
        <v>4849</v>
      </c>
      <c r="D9495" s="6" t="s">
        <v>4851</v>
      </c>
      <c r="G9495" s="487">
        <v>97.93</v>
      </c>
    </row>
    <row r="9496" spans="1:7" x14ac:dyDescent="0.25">
      <c r="A9496" s="6">
        <v>20968</v>
      </c>
      <c r="B9496" s="6" t="s">
        <v>6589</v>
      </c>
      <c r="C9496" s="6" t="s">
        <v>4849</v>
      </c>
      <c r="D9496" s="6" t="s">
        <v>4851</v>
      </c>
      <c r="G9496" s="487">
        <v>107.4</v>
      </c>
    </row>
    <row r="9497" spans="1:7" x14ac:dyDescent="0.25">
      <c r="A9497" s="6">
        <v>11359</v>
      </c>
      <c r="B9497" s="6" t="s">
        <v>6590</v>
      </c>
      <c r="C9497" s="6" t="s">
        <v>4849</v>
      </c>
      <c r="D9497" s="6" t="s">
        <v>4850</v>
      </c>
      <c r="G9497" s="487">
        <v>939.9</v>
      </c>
    </row>
    <row r="9498" spans="1:7" x14ac:dyDescent="0.25">
      <c r="A9498" s="6">
        <v>39017</v>
      </c>
      <c r="B9498" s="6" t="s">
        <v>6591</v>
      </c>
      <c r="C9498" s="6" t="s">
        <v>4849</v>
      </c>
      <c r="D9498" s="6" t="s">
        <v>4851</v>
      </c>
      <c r="G9498" s="487">
        <v>0.14000000000000001</v>
      </c>
    </row>
    <row r="9499" spans="1:7" x14ac:dyDescent="0.25">
      <c r="A9499" s="6">
        <v>39315</v>
      </c>
      <c r="B9499" s="6" t="s">
        <v>6592</v>
      </c>
      <c r="C9499" s="6" t="s">
        <v>4849</v>
      </c>
      <c r="D9499" s="6" t="s">
        <v>4851</v>
      </c>
      <c r="G9499" s="487">
        <v>0.23</v>
      </c>
    </row>
    <row r="9500" spans="1:7" x14ac:dyDescent="0.25">
      <c r="A9500" s="6">
        <v>39016</v>
      </c>
      <c r="B9500" s="6" t="s">
        <v>6593</v>
      </c>
      <c r="C9500" s="6" t="s">
        <v>4849</v>
      </c>
      <c r="D9500" s="6" t="s">
        <v>4851</v>
      </c>
      <c r="G9500" s="487">
        <v>0.24</v>
      </c>
    </row>
    <row r="9501" spans="1:7" x14ac:dyDescent="0.25">
      <c r="A9501" s="6">
        <v>39481</v>
      </c>
      <c r="B9501" s="6" t="s">
        <v>6594</v>
      </c>
      <c r="C9501" s="6" t="s">
        <v>4849</v>
      </c>
      <c r="D9501" s="6" t="s">
        <v>4851</v>
      </c>
      <c r="G9501" s="487">
        <v>1.1599999999999999</v>
      </c>
    </row>
    <row r="9502" spans="1:7" x14ac:dyDescent="0.25">
      <c r="A9502" s="6">
        <v>39013</v>
      </c>
      <c r="B9502" s="6" t="s">
        <v>11961</v>
      </c>
      <c r="C9502" s="6" t="s">
        <v>4849</v>
      </c>
      <c r="D9502" s="6" t="s">
        <v>4851</v>
      </c>
      <c r="G9502" s="487">
        <v>0.99</v>
      </c>
    </row>
    <row r="9503" spans="1:7" x14ac:dyDescent="0.25">
      <c r="A9503" s="6">
        <v>44919</v>
      </c>
      <c r="B9503" s="6" t="s">
        <v>11962</v>
      </c>
      <c r="C9503" s="6" t="s">
        <v>4849</v>
      </c>
      <c r="D9503" s="6" t="s">
        <v>4851</v>
      </c>
      <c r="G9503" s="487">
        <v>1.85</v>
      </c>
    </row>
    <row r="9504" spans="1:7" x14ac:dyDescent="0.25">
      <c r="A9504" s="6">
        <v>40433</v>
      </c>
      <c r="B9504" s="6" t="s">
        <v>6595</v>
      </c>
      <c r="C9504" s="6" t="s">
        <v>4849</v>
      </c>
      <c r="D9504" s="6" t="s">
        <v>4851</v>
      </c>
      <c r="G9504" s="487">
        <v>1.03</v>
      </c>
    </row>
    <row r="9505" spans="1:7" x14ac:dyDescent="0.25">
      <c r="A9505" s="6">
        <v>20219</v>
      </c>
      <c r="B9505" s="6" t="s">
        <v>6596</v>
      </c>
      <c r="C9505" s="6" t="s">
        <v>4849</v>
      </c>
      <c r="D9505" s="6" t="s">
        <v>4853</v>
      </c>
      <c r="G9505" s="488">
        <v>116000</v>
      </c>
    </row>
    <row r="9506" spans="1:7" x14ac:dyDescent="0.25">
      <c r="A9506" s="6">
        <v>36484</v>
      </c>
      <c r="B9506" s="6" t="s">
        <v>6597</v>
      </c>
      <c r="C9506" s="6" t="s">
        <v>4849</v>
      </c>
      <c r="D9506" s="6" t="s">
        <v>4853</v>
      </c>
      <c r="G9506" s="488">
        <v>246246.87</v>
      </c>
    </row>
    <row r="9507" spans="1:7" x14ac:dyDescent="0.25">
      <c r="A9507" s="6">
        <v>38367</v>
      </c>
      <c r="B9507" s="6" t="s">
        <v>6598</v>
      </c>
      <c r="C9507" s="6" t="s">
        <v>4849</v>
      </c>
      <c r="D9507" s="6" t="s">
        <v>4851</v>
      </c>
      <c r="G9507" s="487">
        <v>22.51</v>
      </c>
    </row>
    <row r="9508" spans="1:7" x14ac:dyDescent="0.25">
      <c r="A9508" s="6">
        <v>38368</v>
      </c>
      <c r="B9508" s="6" t="s">
        <v>6599</v>
      </c>
      <c r="C9508" s="6" t="s">
        <v>4849</v>
      </c>
      <c r="D9508" s="6" t="s">
        <v>4851</v>
      </c>
      <c r="G9508" s="487">
        <v>10.38</v>
      </c>
    </row>
    <row r="9509" spans="1:7" x14ac:dyDescent="0.25">
      <c r="A9509" s="6">
        <v>38091</v>
      </c>
      <c r="B9509" s="6" t="s">
        <v>6600</v>
      </c>
      <c r="C9509" s="6" t="s">
        <v>4849</v>
      </c>
      <c r="D9509" s="6" t="s">
        <v>4851</v>
      </c>
      <c r="G9509" s="487">
        <v>3.13</v>
      </c>
    </row>
    <row r="9510" spans="1:7" x14ac:dyDescent="0.25">
      <c r="A9510" s="6">
        <v>38095</v>
      </c>
      <c r="B9510" s="6" t="s">
        <v>6601</v>
      </c>
      <c r="C9510" s="6" t="s">
        <v>4849</v>
      </c>
      <c r="D9510" s="6" t="s">
        <v>4851</v>
      </c>
      <c r="G9510" s="487">
        <v>6.62</v>
      </c>
    </row>
    <row r="9511" spans="1:7" x14ac:dyDescent="0.25">
      <c r="A9511" s="6">
        <v>38092</v>
      </c>
      <c r="B9511" s="6" t="s">
        <v>6602</v>
      </c>
      <c r="C9511" s="6" t="s">
        <v>4849</v>
      </c>
      <c r="D9511" s="6" t="s">
        <v>4851</v>
      </c>
      <c r="G9511" s="487">
        <v>2.96</v>
      </c>
    </row>
    <row r="9512" spans="1:7" x14ac:dyDescent="0.25">
      <c r="A9512" s="6">
        <v>38093</v>
      </c>
      <c r="B9512" s="6" t="s">
        <v>6603</v>
      </c>
      <c r="C9512" s="6" t="s">
        <v>4849</v>
      </c>
      <c r="D9512" s="6" t="s">
        <v>4851</v>
      </c>
      <c r="G9512" s="487">
        <v>3.06</v>
      </c>
    </row>
    <row r="9513" spans="1:7" x14ac:dyDescent="0.25">
      <c r="A9513" s="6">
        <v>38096</v>
      </c>
      <c r="B9513" s="6" t="s">
        <v>6604</v>
      </c>
      <c r="C9513" s="6" t="s">
        <v>4849</v>
      </c>
      <c r="D9513" s="6" t="s">
        <v>4851</v>
      </c>
      <c r="G9513" s="487">
        <v>7.12</v>
      </c>
    </row>
    <row r="9514" spans="1:7" x14ac:dyDescent="0.25">
      <c r="A9514" s="6">
        <v>38094</v>
      </c>
      <c r="B9514" s="6" t="s">
        <v>6605</v>
      </c>
      <c r="C9514" s="6" t="s">
        <v>4849</v>
      </c>
      <c r="D9514" s="6" t="s">
        <v>4851</v>
      </c>
      <c r="G9514" s="487">
        <v>3.75</v>
      </c>
    </row>
    <row r="9515" spans="1:7" x14ac:dyDescent="0.25">
      <c r="A9515" s="6">
        <v>38097</v>
      </c>
      <c r="B9515" s="6" t="s">
        <v>6606</v>
      </c>
      <c r="C9515" s="6" t="s">
        <v>4849</v>
      </c>
      <c r="D9515" s="6" t="s">
        <v>4851</v>
      </c>
      <c r="G9515" s="487">
        <v>7.63</v>
      </c>
    </row>
    <row r="9516" spans="1:7" x14ac:dyDescent="0.25">
      <c r="A9516" s="6">
        <v>38098</v>
      </c>
      <c r="B9516" s="6" t="s">
        <v>6607</v>
      </c>
      <c r="C9516" s="6" t="s">
        <v>4849</v>
      </c>
      <c r="D9516" s="6" t="s">
        <v>4851</v>
      </c>
      <c r="G9516" s="487">
        <v>7.63</v>
      </c>
    </row>
    <row r="9517" spans="1:7" x14ac:dyDescent="0.25">
      <c r="A9517" s="6">
        <v>11186</v>
      </c>
      <c r="B9517" s="6" t="s">
        <v>6608</v>
      </c>
      <c r="C9517" s="6" t="s">
        <v>4852</v>
      </c>
      <c r="D9517" s="6" t="s">
        <v>4851</v>
      </c>
      <c r="G9517" s="487">
        <v>315.33</v>
      </c>
    </row>
    <row r="9518" spans="1:7" x14ac:dyDescent="0.25">
      <c r="A9518" s="6">
        <v>11558</v>
      </c>
      <c r="B9518" s="6" t="s">
        <v>6609</v>
      </c>
      <c r="C9518" s="6" t="s">
        <v>4860</v>
      </c>
      <c r="D9518" s="6" t="s">
        <v>4851</v>
      </c>
      <c r="G9518" s="487">
        <v>16.309999999999999</v>
      </c>
    </row>
    <row r="9519" spans="1:7" x14ac:dyDescent="0.25">
      <c r="A9519" s="6">
        <v>11557</v>
      </c>
      <c r="B9519" s="6" t="s">
        <v>6610</v>
      </c>
      <c r="C9519" s="6" t="s">
        <v>4860</v>
      </c>
      <c r="D9519" s="6" t="s">
        <v>4851</v>
      </c>
      <c r="G9519" s="487">
        <v>41.3</v>
      </c>
    </row>
    <row r="9520" spans="1:7" x14ac:dyDescent="0.25">
      <c r="A9520" s="6">
        <v>2759</v>
      </c>
      <c r="B9520" s="6" t="s">
        <v>6611</v>
      </c>
      <c r="C9520" s="6" t="s">
        <v>4849</v>
      </c>
      <c r="D9520" s="6" t="s">
        <v>4853</v>
      </c>
      <c r="G9520" s="487">
        <v>9.68</v>
      </c>
    </row>
    <row r="9521" spans="1:7" x14ac:dyDescent="0.25">
      <c r="A9521" s="6">
        <v>38124</v>
      </c>
      <c r="B9521" s="6" t="s">
        <v>6612</v>
      </c>
      <c r="C9521" s="6" t="s">
        <v>4849</v>
      </c>
      <c r="D9521" s="6" t="s">
        <v>4850</v>
      </c>
      <c r="G9521" s="487">
        <v>34.9</v>
      </c>
    </row>
    <row r="9522" spans="1:7" x14ac:dyDescent="0.25">
      <c r="A9522" s="6">
        <v>38380</v>
      </c>
      <c r="B9522" s="6" t="s">
        <v>6613</v>
      </c>
      <c r="C9522" s="6" t="s">
        <v>4849</v>
      </c>
      <c r="D9522" s="6" t="s">
        <v>4851</v>
      </c>
      <c r="G9522" s="487">
        <v>35.76</v>
      </c>
    </row>
    <row r="9523" spans="1:7" x14ac:dyDescent="0.25">
      <c r="A9523" s="6">
        <v>42429</v>
      </c>
      <c r="B9523" s="6" t="s">
        <v>6614</v>
      </c>
      <c r="C9523" s="6" t="s">
        <v>4849</v>
      </c>
      <c r="D9523" s="6" t="s">
        <v>4853</v>
      </c>
      <c r="G9523" s="488">
        <v>6025.1</v>
      </c>
    </row>
    <row r="9524" spans="1:7" x14ac:dyDescent="0.25">
      <c r="A9524" s="6">
        <v>39616</v>
      </c>
      <c r="B9524" s="6" t="s">
        <v>6615</v>
      </c>
      <c r="C9524" s="6" t="s">
        <v>4849</v>
      </c>
      <c r="D9524" s="6" t="s">
        <v>4850</v>
      </c>
      <c r="G9524" s="487">
        <v>439.9</v>
      </c>
    </row>
    <row r="9525" spans="1:7" x14ac:dyDescent="0.25">
      <c r="A9525" s="6">
        <v>39618</v>
      </c>
      <c r="B9525" s="6" t="s">
        <v>6616</v>
      </c>
      <c r="C9525" s="6" t="s">
        <v>4849</v>
      </c>
      <c r="D9525" s="6" t="s">
        <v>4851</v>
      </c>
      <c r="G9525" s="487">
        <v>797.9</v>
      </c>
    </row>
    <row r="9526" spans="1:7" x14ac:dyDescent="0.25">
      <c r="A9526" s="6">
        <v>39619</v>
      </c>
      <c r="B9526" s="6" t="s">
        <v>6617</v>
      </c>
      <c r="C9526" s="6" t="s">
        <v>4849</v>
      </c>
      <c r="D9526" s="6" t="s">
        <v>4851</v>
      </c>
      <c r="G9526" s="488">
        <v>1092.8</v>
      </c>
    </row>
    <row r="9527" spans="1:7" x14ac:dyDescent="0.25">
      <c r="A9527" s="6">
        <v>39613</v>
      </c>
      <c r="B9527" s="6" t="s">
        <v>6618</v>
      </c>
      <c r="C9527" s="6" t="s">
        <v>4849</v>
      </c>
      <c r="D9527" s="6" t="s">
        <v>4851</v>
      </c>
      <c r="G9527" s="487">
        <v>174.74</v>
      </c>
    </row>
    <row r="9528" spans="1:7" x14ac:dyDescent="0.25">
      <c r="A9528" s="6">
        <v>39614</v>
      </c>
      <c r="B9528" s="6" t="s">
        <v>6619</v>
      </c>
      <c r="C9528" s="6" t="s">
        <v>4849</v>
      </c>
      <c r="D9528" s="6" t="s">
        <v>4851</v>
      </c>
      <c r="G9528" s="487">
        <v>254.93</v>
      </c>
    </row>
    <row r="9529" spans="1:7" x14ac:dyDescent="0.25">
      <c r="A9529" s="6">
        <v>38538</v>
      </c>
      <c r="B9529" s="6" t="s">
        <v>6620</v>
      </c>
      <c r="C9529" s="6" t="s">
        <v>4854</v>
      </c>
      <c r="D9529" s="6" t="s">
        <v>4853</v>
      </c>
      <c r="G9529" s="487">
        <v>81.8</v>
      </c>
    </row>
    <row r="9530" spans="1:7" x14ac:dyDescent="0.25">
      <c r="A9530" s="6">
        <v>38539</v>
      </c>
      <c r="B9530" s="6" t="s">
        <v>6621</v>
      </c>
      <c r="C9530" s="6" t="s">
        <v>4854</v>
      </c>
      <c r="D9530" s="6" t="s">
        <v>4853</v>
      </c>
      <c r="G9530" s="487">
        <v>111.23</v>
      </c>
    </row>
    <row r="9531" spans="1:7" x14ac:dyDescent="0.25">
      <c r="A9531" s="6">
        <v>38540</v>
      </c>
      <c r="B9531" s="6" t="s">
        <v>6622</v>
      </c>
      <c r="C9531" s="6" t="s">
        <v>4854</v>
      </c>
      <c r="D9531" s="6" t="s">
        <v>4853</v>
      </c>
      <c r="G9531" s="487">
        <v>285.07</v>
      </c>
    </row>
    <row r="9532" spans="1:7" x14ac:dyDescent="0.25">
      <c r="A9532" s="6">
        <v>38384</v>
      </c>
      <c r="B9532" s="6" t="s">
        <v>6623</v>
      </c>
      <c r="C9532" s="6" t="s">
        <v>4849</v>
      </c>
      <c r="D9532" s="6" t="s">
        <v>4851</v>
      </c>
      <c r="G9532" s="487">
        <v>26.91</v>
      </c>
    </row>
    <row r="9533" spans="1:7" x14ac:dyDescent="0.25">
      <c r="A9533" s="6">
        <v>13</v>
      </c>
      <c r="B9533" s="6" t="s">
        <v>6624</v>
      </c>
      <c r="C9533" s="6" t="s">
        <v>4855</v>
      </c>
      <c r="D9533" s="6" t="s">
        <v>4851</v>
      </c>
      <c r="G9533" s="487">
        <v>18.89</v>
      </c>
    </row>
    <row r="9534" spans="1:7" x14ac:dyDescent="0.25">
      <c r="A9534" s="6">
        <v>2762</v>
      </c>
      <c r="B9534" s="6" t="s">
        <v>6625</v>
      </c>
      <c r="C9534" s="6" t="s">
        <v>4854</v>
      </c>
      <c r="D9534" s="6" t="s">
        <v>4853</v>
      </c>
      <c r="G9534" s="487">
        <v>12.1</v>
      </c>
    </row>
    <row r="9535" spans="1:7" x14ac:dyDescent="0.25">
      <c r="A9535" s="6">
        <v>21142</v>
      </c>
      <c r="B9535" s="6" t="s">
        <v>6626</v>
      </c>
      <c r="C9535" s="6" t="s">
        <v>4849</v>
      </c>
      <c r="D9535" s="6" t="s">
        <v>4851</v>
      </c>
      <c r="G9535" s="487">
        <v>34.17</v>
      </c>
    </row>
    <row r="9536" spans="1:7" x14ac:dyDescent="0.25">
      <c r="A9536" s="6">
        <v>4223</v>
      </c>
      <c r="B9536" s="6" t="s">
        <v>6627</v>
      </c>
      <c r="C9536" s="6" t="s">
        <v>4856</v>
      </c>
      <c r="D9536" s="6" t="s">
        <v>4850</v>
      </c>
      <c r="G9536" s="487">
        <v>4.71</v>
      </c>
    </row>
    <row r="9537" spans="1:7" x14ac:dyDescent="0.25">
      <c r="A9537" s="6">
        <v>37372</v>
      </c>
      <c r="B9537" s="6" t="s">
        <v>11963</v>
      </c>
      <c r="C9537" s="6" t="s">
        <v>4858</v>
      </c>
      <c r="D9537" s="6" t="s">
        <v>4850</v>
      </c>
      <c r="G9537" s="487">
        <v>1.1399999999999999</v>
      </c>
    </row>
    <row r="9538" spans="1:7" x14ac:dyDescent="0.25">
      <c r="A9538" s="6">
        <v>40863</v>
      </c>
      <c r="B9538" s="6" t="s">
        <v>11964</v>
      </c>
      <c r="C9538" s="6" t="s">
        <v>4859</v>
      </c>
      <c r="D9538" s="6" t="s">
        <v>4850</v>
      </c>
      <c r="G9538" s="487">
        <v>215.56</v>
      </c>
    </row>
    <row r="9539" spans="1:7" x14ac:dyDescent="0.25">
      <c r="A9539" s="6">
        <v>38475</v>
      </c>
      <c r="B9539" s="6" t="s">
        <v>6628</v>
      </c>
      <c r="C9539" s="6" t="s">
        <v>4849</v>
      </c>
      <c r="D9539" s="6" t="s">
        <v>4851</v>
      </c>
      <c r="G9539" s="487">
        <v>42.14</v>
      </c>
    </row>
    <row r="9540" spans="1:7" x14ac:dyDescent="0.25">
      <c r="A9540" s="6">
        <v>38474</v>
      </c>
      <c r="B9540" s="6" t="s">
        <v>6629</v>
      </c>
      <c r="C9540" s="6" t="s">
        <v>4849</v>
      </c>
      <c r="D9540" s="6" t="s">
        <v>4851</v>
      </c>
      <c r="G9540" s="487">
        <v>52.1</v>
      </c>
    </row>
    <row r="9541" spans="1:7" x14ac:dyDescent="0.25">
      <c r="A9541" s="6">
        <v>10886</v>
      </c>
      <c r="B9541" s="6" t="s">
        <v>6630</v>
      </c>
      <c r="C9541" s="6" t="s">
        <v>4849</v>
      </c>
      <c r="D9541" s="6" t="s">
        <v>4851</v>
      </c>
      <c r="G9541" s="487">
        <v>192.43</v>
      </c>
    </row>
    <row r="9542" spans="1:7" x14ac:dyDescent="0.25">
      <c r="A9542" s="6">
        <v>10888</v>
      </c>
      <c r="B9542" s="6" t="s">
        <v>6631</v>
      </c>
      <c r="C9542" s="6" t="s">
        <v>4849</v>
      </c>
      <c r="D9542" s="6" t="s">
        <v>4851</v>
      </c>
      <c r="G9542" s="487">
        <v>609.03</v>
      </c>
    </row>
    <row r="9543" spans="1:7" x14ac:dyDescent="0.25">
      <c r="A9543" s="6">
        <v>10889</v>
      </c>
      <c r="B9543" s="6" t="s">
        <v>6632</v>
      </c>
      <c r="C9543" s="6" t="s">
        <v>4849</v>
      </c>
      <c r="D9543" s="6" t="s">
        <v>4851</v>
      </c>
      <c r="G9543" s="487">
        <v>659.79</v>
      </c>
    </row>
    <row r="9544" spans="1:7" x14ac:dyDescent="0.25">
      <c r="A9544" s="6">
        <v>10890</v>
      </c>
      <c r="B9544" s="6" t="s">
        <v>6633</v>
      </c>
      <c r="C9544" s="6" t="s">
        <v>4849</v>
      </c>
      <c r="D9544" s="6" t="s">
        <v>4851</v>
      </c>
      <c r="G9544" s="487">
        <v>304.51</v>
      </c>
    </row>
    <row r="9545" spans="1:7" x14ac:dyDescent="0.25">
      <c r="A9545" s="6">
        <v>10891</v>
      </c>
      <c r="B9545" s="6" t="s">
        <v>6634</v>
      </c>
      <c r="C9545" s="6" t="s">
        <v>4849</v>
      </c>
      <c r="D9545" s="6" t="s">
        <v>4851</v>
      </c>
      <c r="G9545" s="487">
        <v>186.09</v>
      </c>
    </row>
    <row r="9546" spans="1:7" x14ac:dyDescent="0.25">
      <c r="A9546" s="6">
        <v>10892</v>
      </c>
      <c r="B9546" s="6" t="s">
        <v>6635</v>
      </c>
      <c r="C9546" s="6" t="s">
        <v>4849</v>
      </c>
      <c r="D9546" s="6" t="s">
        <v>4850</v>
      </c>
      <c r="G9546" s="487">
        <v>219.93</v>
      </c>
    </row>
    <row r="9547" spans="1:7" x14ac:dyDescent="0.25">
      <c r="A9547" s="6">
        <v>20977</v>
      </c>
      <c r="B9547" s="6" t="s">
        <v>6636</v>
      </c>
      <c r="C9547" s="6" t="s">
        <v>4849</v>
      </c>
      <c r="D9547" s="6" t="s">
        <v>4851</v>
      </c>
      <c r="G9547" s="487">
        <v>262.22000000000003</v>
      </c>
    </row>
    <row r="9548" spans="1:7" x14ac:dyDescent="0.25">
      <c r="A9548" s="6">
        <v>3073</v>
      </c>
      <c r="B9548" s="6" t="s">
        <v>6637</v>
      </c>
      <c r="C9548" s="6" t="s">
        <v>4849</v>
      </c>
      <c r="D9548" s="6" t="s">
        <v>4853</v>
      </c>
      <c r="G9548" s="487">
        <v>163.63</v>
      </c>
    </row>
    <row r="9549" spans="1:7" x14ac:dyDescent="0.25">
      <c r="A9549" s="6">
        <v>3074</v>
      </c>
      <c r="B9549" s="6" t="s">
        <v>6638</v>
      </c>
      <c r="C9549" s="6" t="s">
        <v>4849</v>
      </c>
      <c r="D9549" s="6" t="s">
        <v>4853</v>
      </c>
      <c r="G9549" s="487">
        <v>103.3</v>
      </c>
    </row>
    <row r="9550" spans="1:7" x14ac:dyDescent="0.25">
      <c r="A9550" s="6">
        <v>3076</v>
      </c>
      <c r="B9550" s="6" t="s">
        <v>6639</v>
      </c>
      <c r="C9550" s="6" t="s">
        <v>4849</v>
      </c>
      <c r="D9550" s="6" t="s">
        <v>4853</v>
      </c>
      <c r="G9550" s="487">
        <v>134.52000000000001</v>
      </c>
    </row>
    <row r="9551" spans="1:7" x14ac:dyDescent="0.25">
      <c r="A9551" s="6">
        <v>3075</v>
      </c>
      <c r="B9551" s="6" t="s">
        <v>6640</v>
      </c>
      <c r="C9551" s="6" t="s">
        <v>4849</v>
      </c>
      <c r="D9551" s="6" t="s">
        <v>4853</v>
      </c>
      <c r="G9551" s="487">
        <v>85.01</v>
      </c>
    </row>
    <row r="9552" spans="1:7" x14ac:dyDescent="0.25">
      <c r="A9552" s="6">
        <v>10781</v>
      </c>
      <c r="B9552" s="6" t="s">
        <v>6641</v>
      </c>
      <c r="C9552" s="6" t="s">
        <v>4849</v>
      </c>
      <c r="D9552" s="6" t="s">
        <v>4853</v>
      </c>
      <c r="G9552" s="487">
        <v>11.53</v>
      </c>
    </row>
    <row r="9553" spans="1:7" x14ac:dyDescent="0.25">
      <c r="A9553" s="6">
        <v>43612</v>
      </c>
      <c r="B9553" s="6" t="s">
        <v>6642</v>
      </c>
      <c r="C9553" s="6" t="s">
        <v>4864</v>
      </c>
      <c r="D9553" s="6" t="s">
        <v>4851</v>
      </c>
      <c r="G9553" s="487">
        <v>111.22</v>
      </c>
    </row>
    <row r="9554" spans="1:7" x14ac:dyDescent="0.25">
      <c r="A9554" s="6">
        <v>43613</v>
      </c>
      <c r="B9554" s="6" t="s">
        <v>6643</v>
      </c>
      <c r="C9554" s="6" t="s">
        <v>4864</v>
      </c>
      <c r="D9554" s="6" t="s">
        <v>4851</v>
      </c>
      <c r="G9554" s="487">
        <v>92.08</v>
      </c>
    </row>
    <row r="9555" spans="1:7" x14ac:dyDescent="0.25">
      <c r="A9555" s="6">
        <v>11480</v>
      </c>
      <c r="B9555" s="6" t="s">
        <v>6644</v>
      </c>
      <c r="C9555" s="6" t="s">
        <v>4864</v>
      </c>
      <c r="D9555" s="6" t="s">
        <v>4851</v>
      </c>
      <c r="G9555" s="487">
        <v>141.31</v>
      </c>
    </row>
    <row r="9556" spans="1:7" x14ac:dyDescent="0.25">
      <c r="A9556" s="6">
        <v>11469</v>
      </c>
      <c r="B9556" s="6" t="s">
        <v>6645</v>
      </c>
      <c r="C9556" s="6" t="s">
        <v>4849</v>
      </c>
      <c r="D9556" s="6" t="s">
        <v>4851</v>
      </c>
      <c r="G9556" s="487">
        <v>15.08</v>
      </c>
    </row>
    <row r="9557" spans="1:7" x14ac:dyDescent="0.25">
      <c r="A9557" s="6">
        <v>11468</v>
      </c>
      <c r="B9557" s="6" t="s">
        <v>6646</v>
      </c>
      <c r="C9557" s="6" t="s">
        <v>4849</v>
      </c>
      <c r="D9557" s="6" t="s">
        <v>4851</v>
      </c>
      <c r="G9557" s="487">
        <v>15.09</v>
      </c>
    </row>
    <row r="9558" spans="1:7" x14ac:dyDescent="0.25">
      <c r="A9558" s="6">
        <v>11484</v>
      </c>
      <c r="B9558" s="6" t="s">
        <v>6647</v>
      </c>
      <c r="C9558" s="6" t="s">
        <v>4849</v>
      </c>
      <c r="D9558" s="6" t="s">
        <v>4851</v>
      </c>
      <c r="G9558" s="487">
        <v>66.290000000000006</v>
      </c>
    </row>
    <row r="9559" spans="1:7" x14ac:dyDescent="0.25">
      <c r="A9559" s="6">
        <v>38155</v>
      </c>
      <c r="B9559" s="6" t="s">
        <v>6648</v>
      </c>
      <c r="C9559" s="6" t="s">
        <v>4849</v>
      </c>
      <c r="D9559" s="6" t="s">
        <v>4851</v>
      </c>
      <c r="G9559" s="487">
        <v>102.93</v>
      </c>
    </row>
    <row r="9560" spans="1:7" x14ac:dyDescent="0.25">
      <c r="A9560" s="6">
        <v>11467</v>
      </c>
      <c r="B9560" s="6" t="s">
        <v>6649</v>
      </c>
      <c r="C9560" s="6" t="s">
        <v>4849</v>
      </c>
      <c r="D9560" s="6" t="s">
        <v>4851</v>
      </c>
      <c r="G9560" s="487">
        <v>23.52</v>
      </c>
    </row>
    <row r="9561" spans="1:7" x14ac:dyDescent="0.25">
      <c r="A9561" s="6">
        <v>38153</v>
      </c>
      <c r="B9561" s="6" t="s">
        <v>6650</v>
      </c>
      <c r="C9561" s="6" t="s">
        <v>4864</v>
      </c>
      <c r="D9561" s="6" t="s">
        <v>4851</v>
      </c>
      <c r="G9561" s="487">
        <v>60.08</v>
      </c>
    </row>
    <row r="9562" spans="1:7" x14ac:dyDescent="0.25">
      <c r="A9562" s="6">
        <v>43607</v>
      </c>
      <c r="B9562" s="6" t="s">
        <v>6651</v>
      </c>
      <c r="C9562" s="6" t="s">
        <v>4864</v>
      </c>
      <c r="D9562" s="6" t="s">
        <v>4851</v>
      </c>
      <c r="G9562" s="487">
        <v>113.63</v>
      </c>
    </row>
    <row r="9563" spans="1:7" x14ac:dyDescent="0.25">
      <c r="A9563" s="6">
        <v>3080</v>
      </c>
      <c r="B9563" s="6" t="s">
        <v>6652</v>
      </c>
      <c r="C9563" s="6" t="s">
        <v>4864</v>
      </c>
      <c r="D9563" s="6" t="s">
        <v>4850</v>
      </c>
      <c r="G9563" s="487">
        <v>76.400000000000006</v>
      </c>
    </row>
    <row r="9564" spans="1:7" x14ac:dyDescent="0.25">
      <c r="A9564" s="6">
        <v>3081</v>
      </c>
      <c r="B9564" s="6" t="s">
        <v>6653</v>
      </c>
      <c r="C9564" s="6" t="s">
        <v>4864</v>
      </c>
      <c r="D9564" s="6" t="s">
        <v>4851</v>
      </c>
      <c r="G9564" s="487">
        <v>151.15</v>
      </c>
    </row>
    <row r="9565" spans="1:7" x14ac:dyDescent="0.25">
      <c r="A9565" s="6">
        <v>3090</v>
      </c>
      <c r="B9565" s="6" t="s">
        <v>6654</v>
      </c>
      <c r="C9565" s="6" t="s">
        <v>4864</v>
      </c>
      <c r="D9565" s="6" t="s">
        <v>4851</v>
      </c>
      <c r="G9565" s="487">
        <v>68.19</v>
      </c>
    </row>
    <row r="9566" spans="1:7" x14ac:dyDescent="0.25">
      <c r="A9566" s="6">
        <v>43611</v>
      </c>
      <c r="B9566" s="6" t="s">
        <v>6655</v>
      </c>
      <c r="C9566" s="6" t="s">
        <v>4864</v>
      </c>
      <c r="D9566" s="6" t="s">
        <v>4851</v>
      </c>
      <c r="G9566" s="487">
        <v>113.15</v>
      </c>
    </row>
    <row r="9567" spans="1:7" x14ac:dyDescent="0.25">
      <c r="A9567" s="6">
        <v>3103</v>
      </c>
      <c r="B9567" s="6" t="s">
        <v>6656</v>
      </c>
      <c r="C9567" s="6" t="s">
        <v>4849</v>
      </c>
      <c r="D9567" s="6" t="s">
        <v>4851</v>
      </c>
      <c r="G9567" s="487">
        <v>56.54</v>
      </c>
    </row>
    <row r="9568" spans="1:7" x14ac:dyDescent="0.25">
      <c r="A9568" s="6">
        <v>3097</v>
      </c>
      <c r="B9568" s="6" t="s">
        <v>6657</v>
      </c>
      <c r="C9568" s="6" t="s">
        <v>4864</v>
      </c>
      <c r="D9568" s="6" t="s">
        <v>4851</v>
      </c>
      <c r="G9568" s="487">
        <v>85.54</v>
      </c>
    </row>
    <row r="9569" spans="1:7" x14ac:dyDescent="0.25">
      <c r="A9569" s="6">
        <v>3099</v>
      </c>
      <c r="B9569" s="6" t="s">
        <v>6658</v>
      </c>
      <c r="C9569" s="6" t="s">
        <v>4864</v>
      </c>
      <c r="D9569" s="6" t="s">
        <v>4851</v>
      </c>
      <c r="G9569" s="487">
        <v>136.97</v>
      </c>
    </row>
    <row r="9570" spans="1:7" x14ac:dyDescent="0.25">
      <c r="A9570" s="6">
        <v>38151</v>
      </c>
      <c r="B9570" s="6" t="s">
        <v>6659</v>
      </c>
      <c r="C9570" s="6" t="s">
        <v>4864</v>
      </c>
      <c r="D9570" s="6" t="s">
        <v>4851</v>
      </c>
      <c r="G9570" s="487">
        <v>99.3</v>
      </c>
    </row>
    <row r="9571" spans="1:7" x14ac:dyDescent="0.25">
      <c r="A9571" s="6">
        <v>38152</v>
      </c>
      <c r="B9571" s="6" t="s">
        <v>6660</v>
      </c>
      <c r="C9571" s="6" t="s">
        <v>4864</v>
      </c>
      <c r="D9571" s="6" t="s">
        <v>4851</v>
      </c>
      <c r="G9571" s="487">
        <v>160.18</v>
      </c>
    </row>
    <row r="9572" spans="1:7" x14ac:dyDescent="0.25">
      <c r="A9572" s="6">
        <v>43610</v>
      </c>
      <c r="B9572" s="6" t="s">
        <v>6661</v>
      </c>
      <c r="C9572" s="6" t="s">
        <v>4864</v>
      </c>
      <c r="D9572" s="6" t="s">
        <v>4851</v>
      </c>
      <c r="G9572" s="487">
        <v>84.87</v>
      </c>
    </row>
    <row r="9573" spans="1:7" x14ac:dyDescent="0.25">
      <c r="A9573" s="6">
        <v>3093</v>
      </c>
      <c r="B9573" s="6" t="s">
        <v>6662</v>
      </c>
      <c r="C9573" s="6" t="s">
        <v>4864</v>
      </c>
      <c r="D9573" s="6" t="s">
        <v>4851</v>
      </c>
      <c r="G9573" s="487">
        <v>136.97</v>
      </c>
    </row>
    <row r="9574" spans="1:7" x14ac:dyDescent="0.25">
      <c r="A9574" s="6">
        <v>38165</v>
      </c>
      <c r="B9574" s="6" t="s">
        <v>6663</v>
      </c>
      <c r="C9574" s="6" t="s">
        <v>4864</v>
      </c>
      <c r="D9574" s="6" t="s">
        <v>4851</v>
      </c>
      <c r="G9574" s="487">
        <v>78.489999999999995</v>
      </c>
    </row>
    <row r="9575" spans="1:7" x14ac:dyDescent="0.25">
      <c r="A9575" s="6">
        <v>38177</v>
      </c>
      <c r="B9575" s="6" t="s">
        <v>6664</v>
      </c>
      <c r="C9575" s="6" t="s">
        <v>4849</v>
      </c>
      <c r="D9575" s="6" t="s">
        <v>4851</v>
      </c>
      <c r="G9575" s="487">
        <v>23.32</v>
      </c>
    </row>
    <row r="9576" spans="1:7" x14ac:dyDescent="0.25">
      <c r="A9576" s="6">
        <v>11458</v>
      </c>
      <c r="B9576" s="6" t="s">
        <v>6665</v>
      </c>
      <c r="C9576" s="6" t="s">
        <v>4849</v>
      </c>
      <c r="D9576" s="6" t="s">
        <v>4851</v>
      </c>
      <c r="G9576" s="487">
        <v>27.84</v>
      </c>
    </row>
    <row r="9577" spans="1:7" x14ac:dyDescent="0.25">
      <c r="A9577" s="6">
        <v>3108</v>
      </c>
      <c r="B9577" s="6" t="s">
        <v>6666</v>
      </c>
      <c r="C9577" s="6" t="s">
        <v>4849</v>
      </c>
      <c r="D9577" s="6" t="s">
        <v>4851</v>
      </c>
      <c r="G9577" s="487">
        <v>118.37</v>
      </c>
    </row>
    <row r="9578" spans="1:7" x14ac:dyDescent="0.25">
      <c r="A9578" s="6">
        <v>3105</v>
      </c>
      <c r="B9578" s="6" t="s">
        <v>6667</v>
      </c>
      <c r="C9578" s="6" t="s">
        <v>4849</v>
      </c>
      <c r="D9578" s="6" t="s">
        <v>4851</v>
      </c>
      <c r="G9578" s="487">
        <v>154.82</v>
      </c>
    </row>
    <row r="9579" spans="1:7" x14ac:dyDescent="0.25">
      <c r="A9579" s="6">
        <v>38178</v>
      </c>
      <c r="B9579" s="6" t="s">
        <v>6668</v>
      </c>
      <c r="C9579" s="6" t="s">
        <v>4849</v>
      </c>
      <c r="D9579" s="6" t="s">
        <v>4851</v>
      </c>
      <c r="G9579" s="487">
        <v>25.66</v>
      </c>
    </row>
    <row r="9580" spans="1:7" x14ac:dyDescent="0.25">
      <c r="A9580" s="6">
        <v>43575</v>
      </c>
      <c r="B9580" s="6" t="s">
        <v>6669</v>
      </c>
      <c r="C9580" s="6" t="s">
        <v>4849</v>
      </c>
      <c r="D9580" s="6" t="s">
        <v>4851</v>
      </c>
      <c r="G9580" s="487">
        <v>55.6</v>
      </c>
    </row>
    <row r="9581" spans="1:7" x14ac:dyDescent="0.25">
      <c r="A9581" s="6">
        <v>43577</v>
      </c>
      <c r="B9581" s="6" t="s">
        <v>6670</v>
      </c>
      <c r="C9581" s="6" t="s">
        <v>4849</v>
      </c>
      <c r="D9581" s="6" t="s">
        <v>4851</v>
      </c>
      <c r="G9581" s="487">
        <v>96.67</v>
      </c>
    </row>
    <row r="9582" spans="1:7" x14ac:dyDescent="0.25">
      <c r="A9582" s="6">
        <v>43458</v>
      </c>
      <c r="B9582" s="6" t="s">
        <v>6671</v>
      </c>
      <c r="C9582" s="6" t="s">
        <v>4858</v>
      </c>
      <c r="D9582" s="6" t="s">
        <v>4850</v>
      </c>
      <c r="G9582" s="487">
        <v>0.06</v>
      </c>
    </row>
    <row r="9583" spans="1:7" x14ac:dyDescent="0.25">
      <c r="A9583" s="6">
        <v>43470</v>
      </c>
      <c r="B9583" s="6" t="s">
        <v>6672</v>
      </c>
      <c r="C9583" s="6" t="s">
        <v>4859</v>
      </c>
      <c r="D9583" s="6" t="s">
        <v>4850</v>
      </c>
      <c r="G9583" s="487">
        <v>10.6</v>
      </c>
    </row>
    <row r="9584" spans="1:7" x14ac:dyDescent="0.25">
      <c r="A9584" s="6">
        <v>43459</v>
      </c>
      <c r="B9584" s="6" t="s">
        <v>6673</v>
      </c>
      <c r="C9584" s="6" t="s">
        <v>4858</v>
      </c>
      <c r="D9584" s="6" t="s">
        <v>4850</v>
      </c>
      <c r="G9584" s="487">
        <v>0.49</v>
      </c>
    </row>
    <row r="9585" spans="1:7" x14ac:dyDescent="0.25">
      <c r="A9585" s="6">
        <v>43471</v>
      </c>
      <c r="B9585" s="6" t="s">
        <v>6674</v>
      </c>
      <c r="C9585" s="6" t="s">
        <v>4859</v>
      </c>
      <c r="D9585" s="6" t="s">
        <v>4850</v>
      </c>
      <c r="G9585" s="487">
        <v>92.9</v>
      </c>
    </row>
    <row r="9586" spans="1:7" x14ac:dyDescent="0.25">
      <c r="A9586" s="6">
        <v>43460</v>
      </c>
      <c r="B9586" s="6" t="s">
        <v>6675</v>
      </c>
      <c r="C9586" s="6" t="s">
        <v>4858</v>
      </c>
      <c r="D9586" s="6" t="s">
        <v>4850</v>
      </c>
      <c r="G9586" s="487">
        <v>0.86</v>
      </c>
    </row>
    <row r="9587" spans="1:7" x14ac:dyDescent="0.25">
      <c r="A9587" s="6">
        <v>43472</v>
      </c>
      <c r="B9587" s="6" t="s">
        <v>6676</v>
      </c>
      <c r="C9587" s="6" t="s">
        <v>4859</v>
      </c>
      <c r="D9587" s="6" t="s">
        <v>4850</v>
      </c>
      <c r="G9587" s="487">
        <v>161.79</v>
      </c>
    </row>
    <row r="9588" spans="1:7" x14ac:dyDescent="0.25">
      <c r="A9588" s="6">
        <v>43461</v>
      </c>
      <c r="B9588" s="6" t="s">
        <v>6677</v>
      </c>
      <c r="C9588" s="6" t="s">
        <v>4858</v>
      </c>
      <c r="D9588" s="6" t="s">
        <v>4850</v>
      </c>
      <c r="G9588" s="487">
        <v>0.32</v>
      </c>
    </row>
    <row r="9589" spans="1:7" x14ac:dyDescent="0.25">
      <c r="A9589" s="6">
        <v>43473</v>
      </c>
      <c r="B9589" s="6" t="s">
        <v>6678</v>
      </c>
      <c r="C9589" s="6" t="s">
        <v>4859</v>
      </c>
      <c r="D9589" s="6" t="s">
        <v>4850</v>
      </c>
      <c r="G9589" s="487">
        <v>60.76</v>
      </c>
    </row>
    <row r="9590" spans="1:7" x14ac:dyDescent="0.25">
      <c r="A9590" s="6">
        <v>43463</v>
      </c>
      <c r="B9590" s="6" t="s">
        <v>6679</v>
      </c>
      <c r="C9590" s="6" t="s">
        <v>4858</v>
      </c>
      <c r="D9590" s="6" t="s">
        <v>4850</v>
      </c>
      <c r="G9590" s="487">
        <v>0.11</v>
      </c>
    </row>
    <row r="9591" spans="1:7" x14ac:dyDescent="0.25">
      <c r="A9591" s="6">
        <v>43475</v>
      </c>
      <c r="B9591" s="6" t="s">
        <v>6680</v>
      </c>
      <c r="C9591" s="6" t="s">
        <v>4859</v>
      </c>
      <c r="D9591" s="6" t="s">
        <v>4850</v>
      </c>
      <c r="G9591" s="487">
        <v>21.49</v>
      </c>
    </row>
    <row r="9592" spans="1:7" x14ac:dyDescent="0.25">
      <c r="A9592" s="6">
        <v>43462</v>
      </c>
      <c r="B9592" s="6" t="s">
        <v>6681</v>
      </c>
      <c r="C9592" s="6" t="s">
        <v>4858</v>
      </c>
      <c r="D9592" s="6" t="s">
        <v>4850</v>
      </c>
      <c r="G9592" s="487">
        <v>0.01</v>
      </c>
    </row>
    <row r="9593" spans="1:7" x14ac:dyDescent="0.25">
      <c r="A9593" s="6">
        <v>43474</v>
      </c>
      <c r="B9593" s="6" t="s">
        <v>6682</v>
      </c>
      <c r="C9593" s="6" t="s">
        <v>4859</v>
      </c>
      <c r="D9593" s="6" t="s">
        <v>4850</v>
      </c>
      <c r="G9593" s="487">
        <v>2.54</v>
      </c>
    </row>
    <row r="9594" spans="1:7" x14ac:dyDescent="0.25">
      <c r="A9594" s="6">
        <v>43464</v>
      </c>
      <c r="B9594" s="6" t="s">
        <v>6683</v>
      </c>
      <c r="C9594" s="6" t="s">
        <v>4858</v>
      </c>
      <c r="D9594" s="6" t="s">
        <v>4850</v>
      </c>
      <c r="G9594" s="487">
        <v>0.01</v>
      </c>
    </row>
    <row r="9595" spans="1:7" x14ac:dyDescent="0.25">
      <c r="A9595" s="6">
        <v>43476</v>
      </c>
      <c r="B9595" s="6" t="s">
        <v>6684</v>
      </c>
      <c r="C9595" s="6" t="s">
        <v>4859</v>
      </c>
      <c r="D9595" s="6" t="s">
        <v>4850</v>
      </c>
      <c r="G9595" s="487">
        <v>0.01</v>
      </c>
    </row>
    <row r="9596" spans="1:7" x14ac:dyDescent="0.25">
      <c r="A9596" s="6">
        <v>43465</v>
      </c>
      <c r="B9596" s="6" t="s">
        <v>6685</v>
      </c>
      <c r="C9596" s="6" t="s">
        <v>4858</v>
      </c>
      <c r="D9596" s="6" t="s">
        <v>4850</v>
      </c>
      <c r="G9596" s="487">
        <v>0.84</v>
      </c>
    </row>
    <row r="9597" spans="1:7" x14ac:dyDescent="0.25">
      <c r="A9597" s="6">
        <v>43477</v>
      </c>
      <c r="B9597" s="6" t="s">
        <v>6686</v>
      </c>
      <c r="C9597" s="6" t="s">
        <v>4859</v>
      </c>
      <c r="D9597" s="6" t="s">
        <v>4850</v>
      </c>
      <c r="G9597" s="487">
        <v>158.88</v>
      </c>
    </row>
    <row r="9598" spans="1:7" x14ac:dyDescent="0.25">
      <c r="A9598" s="6">
        <v>43466</v>
      </c>
      <c r="B9598" s="6" t="s">
        <v>6687</v>
      </c>
      <c r="C9598" s="6" t="s">
        <v>4858</v>
      </c>
      <c r="D9598" s="6" t="s">
        <v>4850</v>
      </c>
      <c r="G9598" s="487">
        <v>1.68</v>
      </c>
    </row>
    <row r="9599" spans="1:7" x14ac:dyDescent="0.25">
      <c r="A9599" s="6">
        <v>43478</v>
      </c>
      <c r="B9599" s="6" t="s">
        <v>6688</v>
      </c>
      <c r="C9599" s="6" t="s">
        <v>4859</v>
      </c>
      <c r="D9599" s="6" t="s">
        <v>4850</v>
      </c>
      <c r="G9599" s="487">
        <v>315.88</v>
      </c>
    </row>
    <row r="9600" spans="1:7" x14ac:dyDescent="0.25">
      <c r="A9600" s="6">
        <v>43467</v>
      </c>
      <c r="B9600" s="6" t="s">
        <v>6689</v>
      </c>
      <c r="C9600" s="6" t="s">
        <v>4858</v>
      </c>
      <c r="D9600" s="6" t="s">
        <v>4850</v>
      </c>
      <c r="G9600" s="487">
        <v>0.59</v>
      </c>
    </row>
    <row r="9601" spans="1:7" x14ac:dyDescent="0.25">
      <c r="A9601" s="6">
        <v>43479</v>
      </c>
      <c r="B9601" s="6" t="s">
        <v>6690</v>
      </c>
      <c r="C9601" s="6" t="s">
        <v>4859</v>
      </c>
      <c r="D9601" s="6" t="s">
        <v>4850</v>
      </c>
      <c r="G9601" s="487">
        <v>110.64</v>
      </c>
    </row>
    <row r="9602" spans="1:7" x14ac:dyDescent="0.25">
      <c r="A9602" s="6">
        <v>43468</v>
      </c>
      <c r="B9602" s="6" t="s">
        <v>6691</v>
      </c>
      <c r="C9602" s="6" t="s">
        <v>4858</v>
      </c>
      <c r="D9602" s="6" t="s">
        <v>4850</v>
      </c>
      <c r="G9602" s="487">
        <v>1.17</v>
      </c>
    </row>
    <row r="9603" spans="1:7" x14ac:dyDescent="0.25">
      <c r="A9603" s="6">
        <v>43480</v>
      </c>
      <c r="B9603" s="6" t="s">
        <v>6692</v>
      </c>
      <c r="C9603" s="6" t="s">
        <v>4859</v>
      </c>
      <c r="D9603" s="6" t="s">
        <v>4850</v>
      </c>
      <c r="G9603" s="487">
        <v>220.75</v>
      </c>
    </row>
    <row r="9604" spans="1:7" x14ac:dyDescent="0.25">
      <c r="A9604" s="6">
        <v>43469</v>
      </c>
      <c r="B9604" s="6" t="s">
        <v>6693</v>
      </c>
      <c r="C9604" s="6" t="s">
        <v>4858</v>
      </c>
      <c r="D9604" s="6" t="s">
        <v>4850</v>
      </c>
      <c r="G9604" s="487">
        <v>0.08</v>
      </c>
    </row>
    <row r="9605" spans="1:7" x14ac:dyDescent="0.25">
      <c r="A9605" s="6">
        <v>43481</v>
      </c>
      <c r="B9605" s="6" t="s">
        <v>6694</v>
      </c>
      <c r="C9605" s="6" t="s">
        <v>4859</v>
      </c>
      <c r="D9605" s="6" t="s">
        <v>4850</v>
      </c>
      <c r="G9605" s="487">
        <v>15.18</v>
      </c>
    </row>
    <row r="9606" spans="1:7" x14ac:dyDescent="0.25">
      <c r="A9606" s="6">
        <v>3119</v>
      </c>
      <c r="B9606" s="6" t="s">
        <v>6695</v>
      </c>
      <c r="C9606" s="6" t="s">
        <v>4849</v>
      </c>
      <c r="D9606" s="6" t="s">
        <v>4851</v>
      </c>
      <c r="G9606" s="487">
        <v>3.01</v>
      </c>
    </row>
    <row r="9607" spans="1:7" x14ac:dyDescent="0.25">
      <c r="A9607" s="6">
        <v>3122</v>
      </c>
      <c r="B9607" s="6" t="s">
        <v>6696</v>
      </c>
      <c r="C9607" s="6" t="s">
        <v>4849</v>
      </c>
      <c r="D9607" s="6" t="s">
        <v>4851</v>
      </c>
      <c r="G9607" s="487">
        <v>6.13</v>
      </c>
    </row>
    <row r="9608" spans="1:7" x14ac:dyDescent="0.25">
      <c r="A9608" s="6">
        <v>3121</v>
      </c>
      <c r="B9608" s="6" t="s">
        <v>6697</v>
      </c>
      <c r="C9608" s="6" t="s">
        <v>4849</v>
      </c>
      <c r="D9608" s="6" t="s">
        <v>4851</v>
      </c>
      <c r="G9608" s="487">
        <v>6.95</v>
      </c>
    </row>
    <row r="9609" spans="1:7" x14ac:dyDescent="0.25">
      <c r="A9609" s="6">
        <v>3120</v>
      </c>
      <c r="B9609" s="6" t="s">
        <v>6698</v>
      </c>
      <c r="C9609" s="6" t="s">
        <v>4849</v>
      </c>
      <c r="D9609" s="6" t="s">
        <v>4851</v>
      </c>
      <c r="G9609" s="487">
        <v>13.18</v>
      </c>
    </row>
    <row r="9610" spans="1:7" x14ac:dyDescent="0.25">
      <c r="A9610" s="6">
        <v>11455</v>
      </c>
      <c r="B9610" s="6" t="s">
        <v>6699</v>
      </c>
      <c r="C9610" s="6" t="s">
        <v>4849</v>
      </c>
      <c r="D9610" s="6" t="s">
        <v>4851</v>
      </c>
      <c r="G9610" s="487">
        <v>19.059999999999999</v>
      </c>
    </row>
    <row r="9611" spans="1:7" x14ac:dyDescent="0.25">
      <c r="A9611" s="6">
        <v>11456</v>
      </c>
      <c r="B9611" s="6" t="s">
        <v>6700</v>
      </c>
      <c r="C9611" s="6" t="s">
        <v>4849</v>
      </c>
      <c r="D9611" s="6" t="s">
        <v>4851</v>
      </c>
      <c r="G9611" s="487">
        <v>22.78</v>
      </c>
    </row>
    <row r="9612" spans="1:7" x14ac:dyDescent="0.25">
      <c r="A9612" s="6">
        <v>3107</v>
      </c>
      <c r="B9612" s="6" t="s">
        <v>6701</v>
      </c>
      <c r="C9612" s="6" t="s">
        <v>4849</v>
      </c>
      <c r="D9612" s="6" t="s">
        <v>4851</v>
      </c>
      <c r="G9612" s="487">
        <v>9.61</v>
      </c>
    </row>
    <row r="9613" spans="1:7" x14ac:dyDescent="0.25">
      <c r="A9613" s="6">
        <v>43583</v>
      </c>
      <c r="B9613" s="6" t="s">
        <v>6702</v>
      </c>
      <c r="C9613" s="6" t="s">
        <v>4849</v>
      </c>
      <c r="D9613" s="6" t="s">
        <v>4851</v>
      </c>
      <c r="G9613" s="487">
        <v>10.84</v>
      </c>
    </row>
    <row r="9614" spans="1:7" x14ac:dyDescent="0.25">
      <c r="A9614" s="6">
        <v>43586</v>
      </c>
      <c r="B9614" s="6" t="s">
        <v>6703</v>
      </c>
      <c r="C9614" s="6" t="s">
        <v>4849</v>
      </c>
      <c r="D9614" s="6" t="s">
        <v>4851</v>
      </c>
      <c r="G9614" s="487">
        <v>11.11</v>
      </c>
    </row>
    <row r="9615" spans="1:7" x14ac:dyDescent="0.25">
      <c r="A9615" s="6">
        <v>11461</v>
      </c>
      <c r="B9615" s="6" t="s">
        <v>6704</v>
      </c>
      <c r="C9615" s="6" t="s">
        <v>4849</v>
      </c>
      <c r="D9615" s="6" t="s">
        <v>4851</v>
      </c>
      <c r="G9615" s="487">
        <v>12.1</v>
      </c>
    </row>
    <row r="9616" spans="1:7" x14ac:dyDescent="0.25">
      <c r="A9616" s="6">
        <v>43587</v>
      </c>
      <c r="B9616" s="6" t="s">
        <v>6705</v>
      </c>
      <c r="C9616" s="6" t="s">
        <v>4849</v>
      </c>
      <c r="D9616" s="6" t="s">
        <v>4851</v>
      </c>
      <c r="G9616" s="487">
        <v>13.97</v>
      </c>
    </row>
    <row r="9617" spans="1:7" x14ac:dyDescent="0.25">
      <c r="A9617" s="6">
        <v>3106</v>
      </c>
      <c r="B9617" s="6" t="s">
        <v>6706</v>
      </c>
      <c r="C9617" s="6" t="s">
        <v>4849</v>
      </c>
      <c r="D9617" s="6" t="s">
        <v>4851</v>
      </c>
      <c r="G9617" s="487">
        <v>17.72</v>
      </c>
    </row>
    <row r="9618" spans="1:7" x14ac:dyDescent="0.25">
      <c r="A9618" s="6">
        <v>44539</v>
      </c>
      <c r="B9618" s="6" t="s">
        <v>6707</v>
      </c>
      <c r="C9618" s="6" t="s">
        <v>4855</v>
      </c>
      <c r="D9618" s="6" t="s">
        <v>4851</v>
      </c>
      <c r="G9618" s="487">
        <v>2.74</v>
      </c>
    </row>
    <row r="9619" spans="1:7" x14ac:dyDescent="0.25">
      <c r="A9619" s="6">
        <v>3123</v>
      </c>
      <c r="B9619" s="6" t="s">
        <v>6708</v>
      </c>
      <c r="C9619" s="6" t="s">
        <v>4855</v>
      </c>
      <c r="D9619" s="6" t="s">
        <v>4850</v>
      </c>
      <c r="G9619" s="487">
        <v>2.56</v>
      </c>
    </row>
    <row r="9620" spans="1:7" x14ac:dyDescent="0.25">
      <c r="A9620" s="6">
        <v>38125</v>
      </c>
      <c r="B9620" s="6" t="s">
        <v>6709</v>
      </c>
      <c r="C9620" s="6" t="s">
        <v>4855</v>
      </c>
      <c r="D9620" s="6" t="s">
        <v>4851</v>
      </c>
      <c r="G9620" s="487">
        <v>1.33</v>
      </c>
    </row>
    <row r="9621" spans="1:7" x14ac:dyDescent="0.25">
      <c r="A9621" s="6">
        <v>39014</v>
      </c>
      <c r="B9621" s="6" t="s">
        <v>6710</v>
      </c>
      <c r="C9621" s="6" t="s">
        <v>4855</v>
      </c>
      <c r="D9621" s="6" t="s">
        <v>4851</v>
      </c>
      <c r="G9621" s="487">
        <v>7.34</v>
      </c>
    </row>
    <row r="9622" spans="1:7" x14ac:dyDescent="0.25">
      <c r="A9622" s="6">
        <v>39365</v>
      </c>
      <c r="B9622" s="6" t="s">
        <v>6711</v>
      </c>
      <c r="C9622" s="6" t="s">
        <v>4849</v>
      </c>
      <c r="D9622" s="6" t="s">
        <v>4851</v>
      </c>
      <c r="G9622" s="488">
        <v>2055.36</v>
      </c>
    </row>
    <row r="9623" spans="1:7" x14ac:dyDescent="0.25">
      <c r="A9623" s="6">
        <v>39366</v>
      </c>
      <c r="B9623" s="6" t="s">
        <v>6712</v>
      </c>
      <c r="C9623" s="6" t="s">
        <v>4849</v>
      </c>
      <c r="D9623" s="6" t="s">
        <v>4851</v>
      </c>
      <c r="G9623" s="488">
        <v>3118.31</v>
      </c>
    </row>
    <row r="9624" spans="1:7" x14ac:dyDescent="0.25">
      <c r="A9624" s="6">
        <v>39367</v>
      </c>
      <c r="B9624" s="6" t="s">
        <v>6713</v>
      </c>
      <c r="C9624" s="6" t="s">
        <v>4849</v>
      </c>
      <c r="D9624" s="6" t="s">
        <v>4851</v>
      </c>
      <c r="G9624" s="488">
        <v>5343.02</v>
      </c>
    </row>
    <row r="9625" spans="1:7" x14ac:dyDescent="0.25">
      <c r="A9625" s="6">
        <v>37394</v>
      </c>
      <c r="B9625" s="6" t="s">
        <v>11965</v>
      </c>
      <c r="C9625" s="6" t="s">
        <v>4866</v>
      </c>
      <c r="D9625" s="6" t="s">
        <v>4853</v>
      </c>
      <c r="G9625" s="487">
        <v>40.79</v>
      </c>
    </row>
    <row r="9626" spans="1:7" x14ac:dyDescent="0.25">
      <c r="A9626" s="6">
        <v>14146</v>
      </c>
      <c r="B9626" s="6" t="s">
        <v>11966</v>
      </c>
      <c r="C9626" s="6" t="s">
        <v>4866</v>
      </c>
      <c r="D9626" s="6" t="s">
        <v>4853</v>
      </c>
      <c r="G9626" s="487">
        <v>65.599999999999994</v>
      </c>
    </row>
    <row r="9627" spans="1:7" x14ac:dyDescent="0.25">
      <c r="A9627" s="6">
        <v>938</v>
      </c>
      <c r="B9627" s="6" t="s">
        <v>6714</v>
      </c>
      <c r="C9627" s="6" t="s">
        <v>4854</v>
      </c>
      <c r="D9627" s="6" t="s">
        <v>4851</v>
      </c>
      <c r="G9627" s="487">
        <v>1.43</v>
      </c>
    </row>
    <row r="9628" spans="1:7" x14ac:dyDescent="0.25">
      <c r="A9628" s="6">
        <v>937</v>
      </c>
      <c r="B9628" s="6" t="s">
        <v>6715</v>
      </c>
      <c r="C9628" s="6" t="s">
        <v>4854</v>
      </c>
      <c r="D9628" s="6" t="s">
        <v>4851</v>
      </c>
      <c r="G9628" s="487">
        <v>8.32</v>
      </c>
    </row>
    <row r="9629" spans="1:7" x14ac:dyDescent="0.25">
      <c r="A9629" s="6">
        <v>939</v>
      </c>
      <c r="B9629" s="6" t="s">
        <v>6716</v>
      </c>
      <c r="C9629" s="6" t="s">
        <v>4854</v>
      </c>
      <c r="D9629" s="6" t="s">
        <v>4851</v>
      </c>
      <c r="G9629" s="487">
        <v>2.31</v>
      </c>
    </row>
    <row r="9630" spans="1:7" x14ac:dyDescent="0.25">
      <c r="A9630" s="6">
        <v>944</v>
      </c>
      <c r="B9630" s="6" t="s">
        <v>6717</v>
      </c>
      <c r="C9630" s="6" t="s">
        <v>4854</v>
      </c>
      <c r="D9630" s="6" t="s">
        <v>4851</v>
      </c>
      <c r="G9630" s="487">
        <v>3.65</v>
      </c>
    </row>
    <row r="9631" spans="1:7" x14ac:dyDescent="0.25">
      <c r="A9631" s="6">
        <v>940</v>
      </c>
      <c r="B9631" s="6" t="s">
        <v>6718</v>
      </c>
      <c r="C9631" s="6" t="s">
        <v>4854</v>
      </c>
      <c r="D9631" s="6" t="s">
        <v>4851</v>
      </c>
      <c r="G9631" s="487">
        <v>5.27</v>
      </c>
    </row>
    <row r="9632" spans="1:7" x14ac:dyDescent="0.25">
      <c r="A9632" s="6">
        <v>44397</v>
      </c>
      <c r="B9632" s="6" t="s">
        <v>6719</v>
      </c>
      <c r="C9632" s="6" t="s">
        <v>4854</v>
      </c>
      <c r="D9632" s="6" t="s">
        <v>4851</v>
      </c>
      <c r="G9632" s="487">
        <v>2.92</v>
      </c>
    </row>
    <row r="9633" spans="1:7" x14ac:dyDescent="0.25">
      <c r="A9633" s="6">
        <v>406</v>
      </c>
      <c r="B9633" s="6" t="s">
        <v>6720</v>
      </c>
      <c r="C9633" s="6" t="s">
        <v>4849</v>
      </c>
      <c r="D9633" s="6" t="s">
        <v>4851</v>
      </c>
      <c r="G9633" s="487">
        <v>108.27</v>
      </c>
    </row>
    <row r="9634" spans="1:7" x14ac:dyDescent="0.25">
      <c r="A9634" s="6">
        <v>42529</v>
      </c>
      <c r="B9634" s="6" t="s">
        <v>6721</v>
      </c>
      <c r="C9634" s="6" t="s">
        <v>4854</v>
      </c>
      <c r="D9634" s="6" t="s">
        <v>4851</v>
      </c>
      <c r="G9634" s="487">
        <v>1.45</v>
      </c>
    </row>
    <row r="9635" spans="1:7" x14ac:dyDescent="0.25">
      <c r="A9635" s="6">
        <v>39634</v>
      </c>
      <c r="B9635" s="6" t="s">
        <v>6722</v>
      </c>
      <c r="C9635" s="6" t="s">
        <v>4854</v>
      </c>
      <c r="D9635" s="6" t="s">
        <v>4851</v>
      </c>
      <c r="G9635" s="487">
        <v>8.18</v>
      </c>
    </row>
    <row r="9636" spans="1:7" x14ac:dyDescent="0.25">
      <c r="A9636" s="6">
        <v>39701</v>
      </c>
      <c r="B9636" s="6" t="s">
        <v>6723</v>
      </c>
      <c r="C9636" s="6" t="s">
        <v>4849</v>
      </c>
      <c r="D9636" s="6" t="s">
        <v>4851</v>
      </c>
      <c r="G9636" s="487">
        <v>132.57</v>
      </c>
    </row>
    <row r="9637" spans="1:7" x14ac:dyDescent="0.25">
      <c r="A9637" s="6">
        <v>12815</v>
      </c>
      <c r="B9637" s="6" t="s">
        <v>6724</v>
      </c>
      <c r="C9637" s="6" t="s">
        <v>4849</v>
      </c>
      <c r="D9637" s="6" t="s">
        <v>4851</v>
      </c>
      <c r="G9637" s="487">
        <v>11.85</v>
      </c>
    </row>
    <row r="9638" spans="1:7" x14ac:dyDescent="0.25">
      <c r="A9638" s="6">
        <v>39431</v>
      </c>
      <c r="B9638" s="6" t="s">
        <v>6725</v>
      </c>
      <c r="C9638" s="6" t="s">
        <v>4854</v>
      </c>
      <c r="D9638" s="6" t="s">
        <v>4851</v>
      </c>
      <c r="G9638" s="487">
        <v>0.36</v>
      </c>
    </row>
    <row r="9639" spans="1:7" x14ac:dyDescent="0.25">
      <c r="A9639" s="6">
        <v>39432</v>
      </c>
      <c r="B9639" s="6" t="s">
        <v>6726</v>
      </c>
      <c r="C9639" s="6" t="s">
        <v>4854</v>
      </c>
      <c r="D9639" s="6" t="s">
        <v>4851</v>
      </c>
      <c r="G9639" s="487">
        <v>3.25</v>
      </c>
    </row>
    <row r="9640" spans="1:7" x14ac:dyDescent="0.25">
      <c r="A9640" s="6">
        <v>20111</v>
      </c>
      <c r="B9640" s="6" t="s">
        <v>6727</v>
      </c>
      <c r="C9640" s="6" t="s">
        <v>4849</v>
      </c>
      <c r="D9640" s="6" t="s">
        <v>4850</v>
      </c>
      <c r="G9640" s="487">
        <v>8.44</v>
      </c>
    </row>
    <row r="9641" spans="1:7" x14ac:dyDescent="0.25">
      <c r="A9641" s="6">
        <v>21127</v>
      </c>
      <c r="B9641" s="6" t="s">
        <v>6728</v>
      </c>
      <c r="C9641" s="6" t="s">
        <v>4849</v>
      </c>
      <c r="D9641" s="6" t="s">
        <v>4851</v>
      </c>
      <c r="G9641" s="487">
        <v>3.19</v>
      </c>
    </row>
    <row r="9642" spans="1:7" x14ac:dyDescent="0.25">
      <c r="A9642" s="6">
        <v>404</v>
      </c>
      <c r="B9642" s="6" t="s">
        <v>6729</v>
      </c>
      <c r="C9642" s="6" t="s">
        <v>4854</v>
      </c>
      <c r="D9642" s="6" t="s">
        <v>4851</v>
      </c>
      <c r="G9642" s="487">
        <v>1.1499999999999999</v>
      </c>
    </row>
    <row r="9643" spans="1:7" x14ac:dyDescent="0.25">
      <c r="A9643" s="6">
        <v>14151</v>
      </c>
      <c r="B9643" s="6" t="s">
        <v>6730</v>
      </c>
      <c r="C9643" s="6" t="s">
        <v>4849</v>
      </c>
      <c r="D9643" s="6" t="s">
        <v>4853</v>
      </c>
      <c r="G9643" s="487">
        <v>47.15</v>
      </c>
    </row>
    <row r="9644" spans="1:7" x14ac:dyDescent="0.25">
      <c r="A9644" s="6">
        <v>14153</v>
      </c>
      <c r="B9644" s="6" t="s">
        <v>6731</v>
      </c>
      <c r="C9644" s="6" t="s">
        <v>4849</v>
      </c>
      <c r="D9644" s="6" t="s">
        <v>4853</v>
      </c>
      <c r="G9644" s="487">
        <v>53.3</v>
      </c>
    </row>
    <row r="9645" spans="1:7" x14ac:dyDescent="0.25">
      <c r="A9645" s="6">
        <v>14152</v>
      </c>
      <c r="B9645" s="6" t="s">
        <v>6732</v>
      </c>
      <c r="C9645" s="6" t="s">
        <v>4849</v>
      </c>
      <c r="D9645" s="6" t="s">
        <v>4853</v>
      </c>
      <c r="G9645" s="487">
        <v>40.909999999999997</v>
      </c>
    </row>
    <row r="9646" spans="1:7" x14ac:dyDescent="0.25">
      <c r="A9646" s="6">
        <v>14154</v>
      </c>
      <c r="B9646" s="6" t="s">
        <v>6733</v>
      </c>
      <c r="C9646" s="6" t="s">
        <v>4849</v>
      </c>
      <c r="D9646" s="6" t="s">
        <v>4853</v>
      </c>
      <c r="G9646" s="487">
        <v>143.21</v>
      </c>
    </row>
    <row r="9647" spans="1:7" x14ac:dyDescent="0.25">
      <c r="A9647" s="6">
        <v>3146</v>
      </c>
      <c r="B9647" s="6" t="s">
        <v>6734</v>
      </c>
      <c r="C9647" s="6" t="s">
        <v>4849</v>
      </c>
      <c r="D9647" s="6" t="s">
        <v>4850</v>
      </c>
      <c r="G9647" s="487">
        <v>4.2</v>
      </c>
    </row>
    <row r="9648" spans="1:7" x14ac:dyDescent="0.25">
      <c r="A9648" s="6">
        <v>3143</v>
      </c>
      <c r="B9648" s="6" t="s">
        <v>6735</v>
      </c>
      <c r="C9648" s="6" t="s">
        <v>4849</v>
      </c>
      <c r="D9648" s="6" t="s">
        <v>4851</v>
      </c>
      <c r="G9648" s="487">
        <v>9.5500000000000007</v>
      </c>
    </row>
    <row r="9649" spans="1:7" x14ac:dyDescent="0.25">
      <c r="A9649" s="6">
        <v>3148</v>
      </c>
      <c r="B9649" s="6" t="s">
        <v>4880</v>
      </c>
      <c r="C9649" s="6" t="s">
        <v>4849</v>
      </c>
      <c r="D9649" s="6" t="s">
        <v>4851</v>
      </c>
      <c r="G9649" s="487">
        <v>15.49</v>
      </c>
    </row>
    <row r="9650" spans="1:7" x14ac:dyDescent="0.25">
      <c r="A9650" s="6">
        <v>4310</v>
      </c>
      <c r="B9650" s="6" t="s">
        <v>6736</v>
      </c>
      <c r="C9650" s="6" t="s">
        <v>4849</v>
      </c>
      <c r="D9650" s="6" t="s">
        <v>4851</v>
      </c>
      <c r="G9650" s="487">
        <v>3.26</v>
      </c>
    </row>
    <row r="9651" spans="1:7" x14ac:dyDescent="0.25">
      <c r="A9651" s="6">
        <v>4311</v>
      </c>
      <c r="B9651" s="6" t="s">
        <v>6737</v>
      </c>
      <c r="C9651" s="6" t="s">
        <v>4849</v>
      </c>
      <c r="D9651" s="6" t="s">
        <v>4851</v>
      </c>
      <c r="G9651" s="487">
        <v>2.2999999999999998</v>
      </c>
    </row>
    <row r="9652" spans="1:7" x14ac:dyDescent="0.25">
      <c r="A9652" s="6">
        <v>4312</v>
      </c>
      <c r="B9652" s="6" t="s">
        <v>6738</v>
      </c>
      <c r="C9652" s="6" t="s">
        <v>4849</v>
      </c>
      <c r="D9652" s="6" t="s">
        <v>4851</v>
      </c>
      <c r="G9652" s="487">
        <v>3.22</v>
      </c>
    </row>
    <row r="9653" spans="1:7" x14ac:dyDescent="0.25">
      <c r="A9653" s="6">
        <v>13261</v>
      </c>
      <c r="B9653" s="6" t="s">
        <v>6739</v>
      </c>
      <c r="C9653" s="6" t="s">
        <v>4849</v>
      </c>
      <c r="D9653" s="6" t="s">
        <v>4851</v>
      </c>
      <c r="G9653" s="487">
        <v>2.9</v>
      </c>
    </row>
    <row r="9654" spans="1:7" x14ac:dyDescent="0.25">
      <c r="A9654" s="6">
        <v>3272</v>
      </c>
      <c r="B9654" s="6" t="s">
        <v>6740</v>
      </c>
      <c r="C9654" s="6" t="s">
        <v>4849</v>
      </c>
      <c r="D9654" s="6" t="s">
        <v>4851</v>
      </c>
      <c r="G9654" s="487">
        <v>48.78</v>
      </c>
    </row>
    <row r="9655" spans="1:7" x14ac:dyDescent="0.25">
      <c r="A9655" s="6">
        <v>3265</v>
      </c>
      <c r="B9655" s="6" t="s">
        <v>6741</v>
      </c>
      <c r="C9655" s="6" t="s">
        <v>4849</v>
      </c>
      <c r="D9655" s="6" t="s">
        <v>4851</v>
      </c>
      <c r="G9655" s="487">
        <v>38.75</v>
      </c>
    </row>
    <row r="9656" spans="1:7" x14ac:dyDescent="0.25">
      <c r="A9656" s="6">
        <v>3262</v>
      </c>
      <c r="B9656" s="6" t="s">
        <v>6742</v>
      </c>
      <c r="C9656" s="6" t="s">
        <v>4849</v>
      </c>
      <c r="D9656" s="6" t="s">
        <v>4851</v>
      </c>
      <c r="G9656" s="487">
        <v>16.96</v>
      </c>
    </row>
    <row r="9657" spans="1:7" x14ac:dyDescent="0.25">
      <c r="A9657" s="6">
        <v>3264</v>
      </c>
      <c r="B9657" s="6" t="s">
        <v>6743</v>
      </c>
      <c r="C9657" s="6" t="s">
        <v>4849</v>
      </c>
      <c r="D9657" s="6" t="s">
        <v>4851</v>
      </c>
      <c r="G9657" s="487">
        <v>27.86</v>
      </c>
    </row>
    <row r="9658" spans="1:7" x14ac:dyDescent="0.25">
      <c r="A9658" s="6">
        <v>3267</v>
      </c>
      <c r="B9658" s="6" t="s">
        <v>6744</v>
      </c>
      <c r="C9658" s="6" t="s">
        <v>4849</v>
      </c>
      <c r="D9658" s="6" t="s">
        <v>4851</v>
      </c>
      <c r="G9658" s="487">
        <v>91</v>
      </c>
    </row>
    <row r="9659" spans="1:7" x14ac:dyDescent="0.25">
      <c r="A9659" s="6">
        <v>3266</v>
      </c>
      <c r="B9659" s="6" t="s">
        <v>6745</v>
      </c>
      <c r="C9659" s="6" t="s">
        <v>4849</v>
      </c>
      <c r="D9659" s="6" t="s">
        <v>4851</v>
      </c>
      <c r="G9659" s="487">
        <v>57.9</v>
      </c>
    </row>
    <row r="9660" spans="1:7" x14ac:dyDescent="0.25">
      <c r="A9660" s="6">
        <v>3263</v>
      </c>
      <c r="B9660" s="6" t="s">
        <v>6746</v>
      </c>
      <c r="C9660" s="6" t="s">
        <v>4849</v>
      </c>
      <c r="D9660" s="6" t="s">
        <v>4851</v>
      </c>
      <c r="G9660" s="487">
        <v>23.17</v>
      </c>
    </row>
    <row r="9661" spans="1:7" x14ac:dyDescent="0.25">
      <c r="A9661" s="6">
        <v>3268</v>
      </c>
      <c r="B9661" s="6" t="s">
        <v>6747</v>
      </c>
      <c r="C9661" s="6" t="s">
        <v>4849</v>
      </c>
      <c r="D9661" s="6" t="s">
        <v>4851</v>
      </c>
      <c r="G9661" s="487">
        <v>123.04</v>
      </c>
    </row>
    <row r="9662" spans="1:7" x14ac:dyDescent="0.25">
      <c r="A9662" s="6">
        <v>3271</v>
      </c>
      <c r="B9662" s="6" t="s">
        <v>6748</v>
      </c>
      <c r="C9662" s="6" t="s">
        <v>4849</v>
      </c>
      <c r="D9662" s="6" t="s">
        <v>4851</v>
      </c>
      <c r="G9662" s="487">
        <v>181.91</v>
      </c>
    </row>
    <row r="9663" spans="1:7" x14ac:dyDescent="0.25">
      <c r="A9663" s="6">
        <v>3270</v>
      </c>
      <c r="B9663" s="6" t="s">
        <v>6749</v>
      </c>
      <c r="C9663" s="6" t="s">
        <v>4849</v>
      </c>
      <c r="D9663" s="6" t="s">
        <v>4851</v>
      </c>
      <c r="G9663" s="487">
        <v>305.62</v>
      </c>
    </row>
    <row r="9664" spans="1:7" x14ac:dyDescent="0.25">
      <c r="A9664" s="6">
        <v>3275</v>
      </c>
      <c r="B9664" s="6" t="s">
        <v>6750</v>
      </c>
      <c r="C9664" s="6" t="s">
        <v>4852</v>
      </c>
      <c r="D9664" s="6" t="s">
        <v>4851</v>
      </c>
      <c r="G9664" s="487">
        <v>165.65</v>
      </c>
    </row>
    <row r="9665" spans="1:7" x14ac:dyDescent="0.25">
      <c r="A9665" s="6">
        <v>39512</v>
      </c>
      <c r="B9665" s="6" t="s">
        <v>6751</v>
      </c>
      <c r="C9665" s="6" t="s">
        <v>4852</v>
      </c>
      <c r="D9665" s="6" t="s">
        <v>4851</v>
      </c>
      <c r="G9665" s="487">
        <v>109.07</v>
      </c>
    </row>
    <row r="9666" spans="1:7" x14ac:dyDescent="0.25">
      <c r="A9666" s="6">
        <v>39511</v>
      </c>
      <c r="B9666" s="6" t="s">
        <v>6752</v>
      </c>
      <c r="C9666" s="6" t="s">
        <v>4852</v>
      </c>
      <c r="D9666" s="6" t="s">
        <v>4851</v>
      </c>
      <c r="G9666" s="487">
        <v>118.96</v>
      </c>
    </row>
    <row r="9667" spans="1:7" x14ac:dyDescent="0.25">
      <c r="A9667" s="6">
        <v>39513</v>
      </c>
      <c r="B9667" s="6" t="s">
        <v>6753</v>
      </c>
      <c r="C9667" s="6" t="s">
        <v>4852</v>
      </c>
      <c r="D9667" s="6" t="s">
        <v>4851</v>
      </c>
      <c r="G9667" s="487">
        <v>127.6</v>
      </c>
    </row>
    <row r="9668" spans="1:7" x14ac:dyDescent="0.25">
      <c r="A9668" s="6">
        <v>3286</v>
      </c>
      <c r="B9668" s="6" t="s">
        <v>6754</v>
      </c>
      <c r="C9668" s="6" t="s">
        <v>4852</v>
      </c>
      <c r="D9668" s="6" t="s">
        <v>4851</v>
      </c>
      <c r="G9668" s="487">
        <v>78.88</v>
      </c>
    </row>
    <row r="9669" spans="1:7" x14ac:dyDescent="0.25">
      <c r="A9669" s="6">
        <v>3287</v>
      </c>
      <c r="B9669" s="6" t="s">
        <v>6755</v>
      </c>
      <c r="C9669" s="6" t="s">
        <v>4852</v>
      </c>
      <c r="D9669" s="6" t="s">
        <v>4851</v>
      </c>
      <c r="G9669" s="487">
        <v>119.2</v>
      </c>
    </row>
    <row r="9670" spans="1:7" x14ac:dyDescent="0.25">
      <c r="A9670" s="6">
        <v>3283</v>
      </c>
      <c r="B9670" s="6" t="s">
        <v>6756</v>
      </c>
      <c r="C9670" s="6" t="s">
        <v>4852</v>
      </c>
      <c r="D9670" s="6" t="s">
        <v>4851</v>
      </c>
      <c r="G9670" s="487">
        <v>25.04</v>
      </c>
    </row>
    <row r="9671" spans="1:7" x14ac:dyDescent="0.25">
      <c r="A9671" s="6">
        <v>11587</v>
      </c>
      <c r="B9671" s="6" t="s">
        <v>6757</v>
      </c>
      <c r="C9671" s="6" t="s">
        <v>4852</v>
      </c>
      <c r="D9671" s="6" t="s">
        <v>4851</v>
      </c>
      <c r="G9671" s="487">
        <v>113.59</v>
      </c>
    </row>
    <row r="9672" spans="1:7" x14ac:dyDescent="0.25">
      <c r="A9672" s="6">
        <v>36225</v>
      </c>
      <c r="B9672" s="6" t="s">
        <v>6758</v>
      </c>
      <c r="C9672" s="6" t="s">
        <v>4852</v>
      </c>
      <c r="D9672" s="6" t="s">
        <v>4851</v>
      </c>
      <c r="G9672" s="487">
        <v>46.14</v>
      </c>
    </row>
    <row r="9673" spans="1:7" x14ac:dyDescent="0.25">
      <c r="A9673" s="6">
        <v>36230</v>
      </c>
      <c r="B9673" s="6" t="s">
        <v>6759</v>
      </c>
      <c r="C9673" s="6" t="s">
        <v>4852</v>
      </c>
      <c r="D9673" s="6" t="s">
        <v>4850</v>
      </c>
      <c r="G9673" s="487">
        <v>33.9</v>
      </c>
    </row>
    <row r="9674" spans="1:7" x14ac:dyDescent="0.25">
      <c r="A9674" s="6">
        <v>36238</v>
      </c>
      <c r="B9674" s="6" t="s">
        <v>6760</v>
      </c>
      <c r="C9674" s="6" t="s">
        <v>4852</v>
      </c>
      <c r="D9674" s="6" t="s">
        <v>4851</v>
      </c>
      <c r="G9674" s="487">
        <v>33.130000000000003</v>
      </c>
    </row>
    <row r="9675" spans="1:7" x14ac:dyDescent="0.25">
      <c r="A9675" s="6">
        <v>39363</v>
      </c>
      <c r="B9675" s="6" t="s">
        <v>11967</v>
      </c>
      <c r="C9675" s="6" t="s">
        <v>4849</v>
      </c>
      <c r="D9675" s="6" t="s">
        <v>4851</v>
      </c>
      <c r="G9675" s="488">
        <v>6058.49</v>
      </c>
    </row>
    <row r="9676" spans="1:7" x14ac:dyDescent="0.25">
      <c r="A9676" s="6">
        <v>39361</v>
      </c>
      <c r="B9676" s="6" t="s">
        <v>11968</v>
      </c>
      <c r="C9676" s="6" t="s">
        <v>4849</v>
      </c>
      <c r="D9676" s="6" t="s">
        <v>4851</v>
      </c>
      <c r="G9676" s="488">
        <v>1850.91</v>
      </c>
    </row>
    <row r="9677" spans="1:7" x14ac:dyDescent="0.25">
      <c r="A9677" s="6">
        <v>39362</v>
      </c>
      <c r="B9677" s="6" t="s">
        <v>11969</v>
      </c>
      <c r="C9677" s="6" t="s">
        <v>4849</v>
      </c>
      <c r="D9677" s="6" t="s">
        <v>4851</v>
      </c>
      <c r="G9677" s="488">
        <v>3269.73</v>
      </c>
    </row>
    <row r="9678" spans="1:7" x14ac:dyDescent="0.25">
      <c r="A9678" s="6">
        <v>39364</v>
      </c>
      <c r="B9678" s="6" t="s">
        <v>11970</v>
      </c>
      <c r="C9678" s="6" t="s">
        <v>4849</v>
      </c>
      <c r="D9678" s="6" t="s">
        <v>4851</v>
      </c>
      <c r="G9678" s="488">
        <v>12778.97</v>
      </c>
    </row>
    <row r="9679" spans="1:7" x14ac:dyDescent="0.25">
      <c r="A9679" s="6">
        <v>14576</v>
      </c>
      <c r="B9679" s="6" t="s">
        <v>6761</v>
      </c>
      <c r="C9679" s="6" t="s">
        <v>4849</v>
      </c>
      <c r="D9679" s="6" t="s">
        <v>4853</v>
      </c>
      <c r="G9679" s="488">
        <v>6540097.5099999998</v>
      </c>
    </row>
    <row r="9680" spans="1:7" x14ac:dyDescent="0.25">
      <c r="A9680" s="6">
        <v>13877</v>
      </c>
      <c r="B9680" s="6" t="s">
        <v>6762</v>
      </c>
      <c r="C9680" s="6" t="s">
        <v>4849</v>
      </c>
      <c r="D9680" s="6" t="s">
        <v>4853</v>
      </c>
      <c r="G9680" s="488">
        <v>2799718.2</v>
      </c>
    </row>
    <row r="9681" spans="1:7" x14ac:dyDescent="0.25">
      <c r="A9681" s="6">
        <v>7307</v>
      </c>
      <c r="B9681" s="6" t="s">
        <v>6763</v>
      </c>
      <c r="C9681" s="6" t="s">
        <v>4856</v>
      </c>
      <c r="D9681" s="6" t="s">
        <v>4851</v>
      </c>
      <c r="G9681" s="487">
        <v>44.93</v>
      </c>
    </row>
    <row r="9682" spans="1:7" x14ac:dyDescent="0.25">
      <c r="A9682" s="6">
        <v>38122</v>
      </c>
      <c r="B9682" s="6" t="s">
        <v>6764</v>
      </c>
      <c r="C9682" s="6" t="s">
        <v>4856</v>
      </c>
      <c r="D9682" s="6" t="s">
        <v>4851</v>
      </c>
      <c r="G9682" s="487">
        <v>15.27</v>
      </c>
    </row>
    <row r="9683" spans="1:7" x14ac:dyDescent="0.25">
      <c r="A9683" s="6">
        <v>43653</v>
      </c>
      <c r="B9683" s="6" t="s">
        <v>6765</v>
      </c>
      <c r="C9683" s="6" t="s">
        <v>4856</v>
      </c>
      <c r="D9683" s="6" t="s">
        <v>4851</v>
      </c>
      <c r="G9683" s="487">
        <v>47.22</v>
      </c>
    </row>
    <row r="9684" spans="1:7" x14ac:dyDescent="0.25">
      <c r="A9684" s="6">
        <v>38633</v>
      </c>
      <c r="B9684" s="6" t="s">
        <v>6766</v>
      </c>
      <c r="C9684" s="6" t="s">
        <v>4849</v>
      </c>
      <c r="D9684" s="6" t="s">
        <v>4851</v>
      </c>
      <c r="G9684" s="487">
        <v>19.91</v>
      </c>
    </row>
    <row r="9685" spans="1:7" x14ac:dyDescent="0.25">
      <c r="A9685" s="6">
        <v>12344</v>
      </c>
      <c r="B9685" s="6" t="s">
        <v>6767</v>
      </c>
      <c r="C9685" s="6" t="s">
        <v>4849</v>
      </c>
      <c r="D9685" s="6" t="s">
        <v>4851</v>
      </c>
      <c r="G9685" s="487">
        <v>4.01</v>
      </c>
    </row>
    <row r="9686" spans="1:7" x14ac:dyDescent="0.25">
      <c r="A9686" s="6">
        <v>12343</v>
      </c>
      <c r="B9686" s="6" t="s">
        <v>6768</v>
      </c>
      <c r="C9686" s="6" t="s">
        <v>4849</v>
      </c>
      <c r="D9686" s="6" t="s">
        <v>4851</v>
      </c>
      <c r="G9686" s="487">
        <v>6.22</v>
      </c>
    </row>
    <row r="9687" spans="1:7" x14ac:dyDescent="0.25">
      <c r="A9687" s="6">
        <v>3295</v>
      </c>
      <c r="B9687" s="6" t="s">
        <v>6769</v>
      </c>
      <c r="C9687" s="6" t="s">
        <v>4849</v>
      </c>
      <c r="D9687" s="6" t="s">
        <v>4851</v>
      </c>
      <c r="G9687" s="487">
        <v>21.75</v>
      </c>
    </row>
    <row r="9688" spans="1:7" x14ac:dyDescent="0.25">
      <c r="A9688" s="6">
        <v>3302</v>
      </c>
      <c r="B9688" s="6" t="s">
        <v>6770</v>
      </c>
      <c r="C9688" s="6" t="s">
        <v>4849</v>
      </c>
      <c r="D9688" s="6" t="s">
        <v>4851</v>
      </c>
      <c r="G9688" s="487">
        <v>22.74</v>
      </c>
    </row>
    <row r="9689" spans="1:7" x14ac:dyDescent="0.25">
      <c r="A9689" s="6">
        <v>3297</v>
      </c>
      <c r="B9689" s="6" t="s">
        <v>6771</v>
      </c>
      <c r="C9689" s="6" t="s">
        <v>4849</v>
      </c>
      <c r="D9689" s="6" t="s">
        <v>4851</v>
      </c>
      <c r="G9689" s="487">
        <v>24.27</v>
      </c>
    </row>
    <row r="9690" spans="1:7" x14ac:dyDescent="0.25">
      <c r="A9690" s="6">
        <v>3294</v>
      </c>
      <c r="B9690" s="6" t="s">
        <v>6772</v>
      </c>
      <c r="C9690" s="6" t="s">
        <v>4849</v>
      </c>
      <c r="D9690" s="6" t="s">
        <v>4851</v>
      </c>
      <c r="G9690" s="487">
        <v>24.64</v>
      </c>
    </row>
    <row r="9691" spans="1:7" x14ac:dyDescent="0.25">
      <c r="A9691" s="6">
        <v>3292</v>
      </c>
      <c r="B9691" s="6" t="s">
        <v>6773</v>
      </c>
      <c r="C9691" s="6" t="s">
        <v>4849</v>
      </c>
      <c r="D9691" s="6" t="s">
        <v>4850</v>
      </c>
      <c r="G9691" s="487">
        <v>23.15</v>
      </c>
    </row>
    <row r="9692" spans="1:7" x14ac:dyDescent="0.25">
      <c r="A9692" s="6">
        <v>3298</v>
      </c>
      <c r="B9692" s="6" t="s">
        <v>6774</v>
      </c>
      <c r="C9692" s="6" t="s">
        <v>4849</v>
      </c>
      <c r="D9692" s="6" t="s">
        <v>4851</v>
      </c>
      <c r="G9692" s="487">
        <v>54.25</v>
      </c>
    </row>
    <row r="9693" spans="1:7" x14ac:dyDescent="0.25">
      <c r="A9693" s="6">
        <v>11596</v>
      </c>
      <c r="B9693" s="6" t="s">
        <v>6775</v>
      </c>
      <c r="C9693" s="6" t="s">
        <v>4849</v>
      </c>
      <c r="D9693" s="6" t="s">
        <v>4851</v>
      </c>
      <c r="G9693" s="487">
        <v>441.79</v>
      </c>
    </row>
    <row r="9694" spans="1:7" x14ac:dyDescent="0.25">
      <c r="A9694" s="6">
        <v>34802</v>
      </c>
      <c r="B9694" s="6" t="s">
        <v>6776</v>
      </c>
      <c r="C9694" s="6" t="s">
        <v>4849</v>
      </c>
      <c r="D9694" s="6" t="s">
        <v>4851</v>
      </c>
      <c r="G9694" s="488">
        <v>1213.31</v>
      </c>
    </row>
    <row r="9695" spans="1:7" x14ac:dyDescent="0.25">
      <c r="A9695" s="6">
        <v>11588</v>
      </c>
      <c r="B9695" s="6" t="s">
        <v>6777</v>
      </c>
      <c r="C9695" s="6" t="s">
        <v>4849</v>
      </c>
      <c r="D9695" s="6" t="s">
        <v>4851</v>
      </c>
      <c r="G9695" s="488">
        <v>1308.97</v>
      </c>
    </row>
    <row r="9696" spans="1:7" x14ac:dyDescent="0.25">
      <c r="A9696" s="6">
        <v>34383</v>
      </c>
      <c r="B9696" s="6" t="s">
        <v>6778</v>
      </c>
      <c r="C9696" s="6" t="s">
        <v>4849</v>
      </c>
      <c r="D9696" s="6" t="s">
        <v>4851</v>
      </c>
      <c r="G9696" s="488">
        <v>1439.96</v>
      </c>
    </row>
    <row r="9697" spans="1:7" x14ac:dyDescent="0.25">
      <c r="A9697" s="6">
        <v>40451</v>
      </c>
      <c r="B9697" s="6" t="s">
        <v>6779</v>
      </c>
      <c r="C9697" s="6" t="s">
        <v>4852</v>
      </c>
      <c r="D9697" s="6" t="s">
        <v>4851</v>
      </c>
      <c r="G9697" s="487">
        <v>116.4</v>
      </c>
    </row>
    <row r="9698" spans="1:7" x14ac:dyDescent="0.25">
      <c r="A9698" s="6">
        <v>40453</v>
      </c>
      <c r="B9698" s="6" t="s">
        <v>6780</v>
      </c>
      <c r="C9698" s="6" t="s">
        <v>4852</v>
      </c>
      <c r="D9698" s="6" t="s">
        <v>4851</v>
      </c>
      <c r="G9698" s="487">
        <v>125.94</v>
      </c>
    </row>
    <row r="9699" spans="1:7" x14ac:dyDescent="0.25">
      <c r="A9699" s="6">
        <v>40452</v>
      </c>
      <c r="B9699" s="6" t="s">
        <v>6781</v>
      </c>
      <c r="C9699" s="6" t="s">
        <v>4852</v>
      </c>
      <c r="D9699" s="6" t="s">
        <v>4851</v>
      </c>
      <c r="G9699" s="487">
        <v>138.13999999999999</v>
      </c>
    </row>
    <row r="9700" spans="1:7" x14ac:dyDescent="0.25">
      <c r="A9700" s="6">
        <v>11594</v>
      </c>
      <c r="B9700" s="6" t="s">
        <v>6782</v>
      </c>
      <c r="C9700" s="6" t="s">
        <v>4849</v>
      </c>
      <c r="D9700" s="6" t="s">
        <v>4851</v>
      </c>
      <c r="G9700" s="487">
        <v>417.21</v>
      </c>
    </row>
    <row r="9701" spans="1:7" x14ac:dyDescent="0.25">
      <c r="A9701" s="6">
        <v>3311</v>
      </c>
      <c r="B9701" s="6" t="s">
        <v>6783</v>
      </c>
      <c r="C9701" s="6" t="s">
        <v>4857</v>
      </c>
      <c r="D9701" s="6" t="s">
        <v>4851</v>
      </c>
      <c r="G9701" s="487">
        <v>417.21</v>
      </c>
    </row>
    <row r="9702" spans="1:7" x14ac:dyDescent="0.25">
      <c r="A9702" s="6">
        <v>11599</v>
      </c>
      <c r="B9702" s="6" t="s">
        <v>6784</v>
      </c>
      <c r="C9702" s="6" t="s">
        <v>4849</v>
      </c>
      <c r="D9702" s="6" t="s">
        <v>4851</v>
      </c>
      <c r="G9702" s="487">
        <v>554.83000000000004</v>
      </c>
    </row>
    <row r="9703" spans="1:7" x14ac:dyDescent="0.25">
      <c r="A9703" s="6">
        <v>11593</v>
      </c>
      <c r="B9703" s="6" t="s">
        <v>6785</v>
      </c>
      <c r="C9703" s="6" t="s">
        <v>4849</v>
      </c>
      <c r="D9703" s="6" t="s">
        <v>4851</v>
      </c>
      <c r="G9703" s="487">
        <v>777.84</v>
      </c>
    </row>
    <row r="9704" spans="1:7" x14ac:dyDescent="0.25">
      <c r="A9704" s="6">
        <v>3314</v>
      </c>
      <c r="B9704" s="6" t="s">
        <v>6786</v>
      </c>
      <c r="C9704" s="6" t="s">
        <v>4857</v>
      </c>
      <c r="D9704" s="6" t="s">
        <v>4851</v>
      </c>
      <c r="G9704" s="487">
        <v>556.32000000000005</v>
      </c>
    </row>
    <row r="9705" spans="1:7" x14ac:dyDescent="0.25">
      <c r="A9705" s="6">
        <v>11597</v>
      </c>
      <c r="B9705" s="6" t="s">
        <v>6787</v>
      </c>
      <c r="C9705" s="6" t="s">
        <v>4849</v>
      </c>
      <c r="D9705" s="6" t="s">
        <v>4851</v>
      </c>
      <c r="G9705" s="487">
        <v>646.92999999999995</v>
      </c>
    </row>
    <row r="9706" spans="1:7" x14ac:dyDescent="0.25">
      <c r="A9706" s="6">
        <v>3309</v>
      </c>
      <c r="B9706" s="6" t="s">
        <v>6788</v>
      </c>
      <c r="C9706" s="6" t="s">
        <v>4857</v>
      </c>
      <c r="D9706" s="6" t="s">
        <v>4851</v>
      </c>
      <c r="G9706" s="487">
        <v>441.79</v>
      </c>
    </row>
    <row r="9707" spans="1:7" x14ac:dyDescent="0.25">
      <c r="A9707" s="6">
        <v>34612</v>
      </c>
      <c r="B9707" s="6" t="s">
        <v>6789</v>
      </c>
      <c r="C9707" s="6" t="s">
        <v>4849</v>
      </c>
      <c r="D9707" s="6" t="s">
        <v>4851</v>
      </c>
      <c r="G9707" s="487">
        <v>800.14</v>
      </c>
    </row>
    <row r="9708" spans="1:7" x14ac:dyDescent="0.25">
      <c r="A9708" s="6">
        <v>34635</v>
      </c>
      <c r="B9708" s="6" t="s">
        <v>6790</v>
      </c>
      <c r="C9708" s="6" t="s">
        <v>4849</v>
      </c>
      <c r="D9708" s="6" t="s">
        <v>4851</v>
      </c>
      <c r="G9708" s="488">
        <v>1028.94</v>
      </c>
    </row>
    <row r="9709" spans="1:7" x14ac:dyDescent="0.25">
      <c r="A9709" s="6">
        <v>34633</v>
      </c>
      <c r="B9709" s="6" t="s">
        <v>6791</v>
      </c>
      <c r="C9709" s="6" t="s">
        <v>4849</v>
      </c>
      <c r="D9709" s="6" t="s">
        <v>4851</v>
      </c>
      <c r="G9709" s="488">
        <v>1134.1600000000001</v>
      </c>
    </row>
    <row r="9710" spans="1:7" x14ac:dyDescent="0.25">
      <c r="A9710" s="6">
        <v>40440</v>
      </c>
      <c r="B9710" s="6" t="s">
        <v>6792</v>
      </c>
      <c r="C9710" s="6" t="s">
        <v>4857</v>
      </c>
      <c r="D9710" s="6" t="s">
        <v>4851</v>
      </c>
      <c r="G9710" s="487">
        <v>579.46</v>
      </c>
    </row>
    <row r="9711" spans="1:7" x14ac:dyDescent="0.25">
      <c r="A9711" s="6">
        <v>40441</v>
      </c>
      <c r="B9711" s="6" t="s">
        <v>6793</v>
      </c>
      <c r="C9711" s="6" t="s">
        <v>4857</v>
      </c>
      <c r="D9711" s="6" t="s">
        <v>4851</v>
      </c>
      <c r="G9711" s="487">
        <v>369.95</v>
      </c>
    </row>
    <row r="9712" spans="1:7" x14ac:dyDescent="0.25">
      <c r="A9712" s="6">
        <v>40449</v>
      </c>
      <c r="B9712" s="6" t="s">
        <v>6794</v>
      </c>
      <c r="C9712" s="6" t="s">
        <v>4857</v>
      </c>
      <c r="D9712" s="6" t="s">
        <v>4851</v>
      </c>
      <c r="G9712" s="487">
        <v>311.01</v>
      </c>
    </row>
    <row r="9713" spans="1:7" x14ac:dyDescent="0.25">
      <c r="A9713" s="6">
        <v>34800</v>
      </c>
      <c r="B9713" s="6" t="s">
        <v>6795</v>
      </c>
      <c r="C9713" s="6" t="s">
        <v>4857</v>
      </c>
      <c r="D9713" s="6" t="s">
        <v>4851</v>
      </c>
      <c r="G9713" s="487">
        <v>388.92</v>
      </c>
    </row>
    <row r="9714" spans="1:7" x14ac:dyDescent="0.25">
      <c r="A9714" s="6">
        <v>11592</v>
      </c>
      <c r="B9714" s="6" t="s">
        <v>6796</v>
      </c>
      <c r="C9714" s="6" t="s">
        <v>4849</v>
      </c>
      <c r="D9714" s="6" t="s">
        <v>4851</v>
      </c>
      <c r="G9714" s="487">
        <v>556.32000000000005</v>
      </c>
    </row>
    <row r="9715" spans="1:7" x14ac:dyDescent="0.25">
      <c r="A9715" s="6">
        <v>40438</v>
      </c>
      <c r="B9715" s="6" t="s">
        <v>6797</v>
      </c>
      <c r="C9715" s="6" t="s">
        <v>4857</v>
      </c>
      <c r="D9715" s="6" t="s">
        <v>4851</v>
      </c>
      <c r="G9715" s="487">
        <v>259.10000000000002</v>
      </c>
    </row>
    <row r="9716" spans="1:7" x14ac:dyDescent="0.25">
      <c r="A9716" s="6">
        <v>40436</v>
      </c>
      <c r="B9716" s="6" t="s">
        <v>6798</v>
      </c>
      <c r="C9716" s="6" t="s">
        <v>4857</v>
      </c>
      <c r="D9716" s="6" t="s">
        <v>4851</v>
      </c>
      <c r="G9716" s="487">
        <v>323.08</v>
      </c>
    </row>
    <row r="9717" spans="1:7" x14ac:dyDescent="0.25">
      <c r="A9717" s="6">
        <v>4315</v>
      </c>
      <c r="B9717" s="6" t="s">
        <v>6799</v>
      </c>
      <c r="C9717" s="6" t="s">
        <v>4849</v>
      </c>
      <c r="D9717" s="6" t="s">
        <v>4851</v>
      </c>
      <c r="G9717" s="487">
        <v>2.37</v>
      </c>
    </row>
    <row r="9718" spans="1:7" x14ac:dyDescent="0.25">
      <c r="A9718" s="6">
        <v>402</v>
      </c>
      <c r="B9718" s="6" t="s">
        <v>6800</v>
      </c>
      <c r="C9718" s="6" t="s">
        <v>4849</v>
      </c>
      <c r="D9718" s="6" t="s">
        <v>4851</v>
      </c>
      <c r="G9718" s="487">
        <v>18.170000000000002</v>
      </c>
    </row>
    <row r="9719" spans="1:7" x14ac:dyDescent="0.25">
      <c r="A9719" s="6">
        <v>4226</v>
      </c>
      <c r="B9719" s="6" t="s">
        <v>6801</v>
      </c>
      <c r="C9719" s="6" t="s">
        <v>4855</v>
      </c>
      <c r="D9719" s="6" t="s">
        <v>4850</v>
      </c>
      <c r="G9719" s="487">
        <v>8.0299999999999994</v>
      </c>
    </row>
    <row r="9720" spans="1:7" x14ac:dyDescent="0.25">
      <c r="A9720" s="6">
        <v>4222</v>
      </c>
      <c r="B9720" s="6" t="s">
        <v>6802</v>
      </c>
      <c r="C9720" s="6" t="s">
        <v>4856</v>
      </c>
      <c r="D9720" s="6" t="s">
        <v>4850</v>
      </c>
      <c r="G9720" s="487">
        <v>5.71</v>
      </c>
    </row>
    <row r="9721" spans="1:7" x14ac:dyDescent="0.25">
      <c r="A9721" s="6">
        <v>34804</v>
      </c>
      <c r="B9721" s="6" t="s">
        <v>6803</v>
      </c>
      <c r="C9721" s="6" t="s">
        <v>4852</v>
      </c>
      <c r="D9721" s="6" t="s">
        <v>4851</v>
      </c>
      <c r="G9721" s="487">
        <v>46.96</v>
      </c>
    </row>
    <row r="9722" spans="1:7" x14ac:dyDescent="0.25">
      <c r="A9722" s="6">
        <v>4013</v>
      </c>
      <c r="B9722" s="6" t="s">
        <v>6804</v>
      </c>
      <c r="C9722" s="6" t="s">
        <v>4852</v>
      </c>
      <c r="D9722" s="6" t="s">
        <v>4851</v>
      </c>
      <c r="G9722" s="487">
        <v>9.35</v>
      </c>
    </row>
    <row r="9723" spans="1:7" x14ac:dyDescent="0.25">
      <c r="A9723" s="6">
        <v>4011</v>
      </c>
      <c r="B9723" s="6" t="s">
        <v>6805</v>
      </c>
      <c r="C9723" s="6" t="s">
        <v>4852</v>
      </c>
      <c r="D9723" s="6" t="s">
        <v>4851</v>
      </c>
      <c r="G9723" s="487">
        <v>10.44</v>
      </c>
    </row>
    <row r="9724" spans="1:7" x14ac:dyDescent="0.25">
      <c r="A9724" s="6">
        <v>4021</v>
      </c>
      <c r="B9724" s="6" t="s">
        <v>6806</v>
      </c>
      <c r="C9724" s="6" t="s">
        <v>4852</v>
      </c>
      <c r="D9724" s="6" t="s">
        <v>4851</v>
      </c>
      <c r="G9724" s="487">
        <v>13.03</v>
      </c>
    </row>
    <row r="9725" spans="1:7" x14ac:dyDescent="0.25">
      <c r="A9725" s="6">
        <v>4019</v>
      </c>
      <c r="B9725" s="6" t="s">
        <v>6807</v>
      </c>
      <c r="C9725" s="6" t="s">
        <v>4852</v>
      </c>
      <c r="D9725" s="6" t="s">
        <v>4851</v>
      </c>
      <c r="G9725" s="487">
        <v>15.64</v>
      </c>
    </row>
    <row r="9726" spans="1:7" x14ac:dyDescent="0.25">
      <c r="A9726" s="6">
        <v>4012</v>
      </c>
      <c r="B9726" s="6" t="s">
        <v>6808</v>
      </c>
      <c r="C9726" s="6" t="s">
        <v>4852</v>
      </c>
      <c r="D9726" s="6" t="s">
        <v>4851</v>
      </c>
      <c r="G9726" s="487">
        <v>20.95</v>
      </c>
    </row>
    <row r="9727" spans="1:7" x14ac:dyDescent="0.25">
      <c r="A9727" s="6">
        <v>4020</v>
      </c>
      <c r="B9727" s="6" t="s">
        <v>6809</v>
      </c>
      <c r="C9727" s="6" t="s">
        <v>4852</v>
      </c>
      <c r="D9727" s="6" t="s">
        <v>4851</v>
      </c>
      <c r="G9727" s="487">
        <v>26.24</v>
      </c>
    </row>
    <row r="9728" spans="1:7" x14ac:dyDescent="0.25">
      <c r="A9728" s="6">
        <v>4018</v>
      </c>
      <c r="B9728" s="6" t="s">
        <v>6810</v>
      </c>
      <c r="C9728" s="6" t="s">
        <v>4852</v>
      </c>
      <c r="D9728" s="6" t="s">
        <v>4851</v>
      </c>
      <c r="G9728" s="487">
        <v>31.43</v>
      </c>
    </row>
    <row r="9729" spans="1:7" x14ac:dyDescent="0.25">
      <c r="A9729" s="6">
        <v>36498</v>
      </c>
      <c r="B9729" s="6" t="s">
        <v>6811</v>
      </c>
      <c r="C9729" s="6" t="s">
        <v>4849</v>
      </c>
      <c r="D9729" s="6" t="s">
        <v>4853</v>
      </c>
      <c r="G9729" s="488">
        <v>7093.57</v>
      </c>
    </row>
    <row r="9730" spans="1:7" x14ac:dyDescent="0.25">
      <c r="A9730" s="6">
        <v>12872</v>
      </c>
      <c r="B9730" s="6" t="s">
        <v>6812</v>
      </c>
      <c r="C9730" s="6" t="s">
        <v>4858</v>
      </c>
      <c r="D9730" s="6" t="s">
        <v>4851</v>
      </c>
      <c r="G9730" s="487">
        <v>20.7</v>
      </c>
    </row>
    <row r="9731" spans="1:7" x14ac:dyDescent="0.25">
      <c r="A9731" s="6">
        <v>41075</v>
      </c>
      <c r="B9731" s="6" t="s">
        <v>6813</v>
      </c>
      <c r="C9731" s="6" t="s">
        <v>4859</v>
      </c>
      <c r="D9731" s="6" t="s">
        <v>4851</v>
      </c>
      <c r="G9731" s="488">
        <v>3636.45</v>
      </c>
    </row>
    <row r="9732" spans="1:7" x14ac:dyDescent="0.25">
      <c r="A9732" s="6">
        <v>44324</v>
      </c>
      <c r="B9732" s="6" t="s">
        <v>6814</v>
      </c>
      <c r="C9732" s="6" t="s">
        <v>4855</v>
      </c>
      <c r="D9732" s="6" t="s">
        <v>4851</v>
      </c>
      <c r="G9732" s="487">
        <v>3.22</v>
      </c>
    </row>
    <row r="9733" spans="1:7" x14ac:dyDescent="0.25">
      <c r="A9733" s="6">
        <v>3315</v>
      </c>
      <c r="B9733" s="6" t="s">
        <v>6815</v>
      </c>
      <c r="C9733" s="6" t="s">
        <v>4855</v>
      </c>
      <c r="D9733" s="6" t="s">
        <v>4851</v>
      </c>
      <c r="G9733" s="487">
        <v>0.93</v>
      </c>
    </row>
    <row r="9734" spans="1:7" x14ac:dyDescent="0.25">
      <c r="A9734" s="6">
        <v>36870</v>
      </c>
      <c r="B9734" s="6" t="s">
        <v>6816</v>
      </c>
      <c r="C9734" s="6" t="s">
        <v>4855</v>
      </c>
      <c r="D9734" s="6" t="s">
        <v>4851</v>
      </c>
      <c r="G9734" s="487">
        <v>0.72</v>
      </c>
    </row>
    <row r="9735" spans="1:7" x14ac:dyDescent="0.25">
      <c r="A9735" s="6">
        <v>5092</v>
      </c>
      <c r="B9735" s="6" t="s">
        <v>6817</v>
      </c>
      <c r="C9735" s="6" t="s">
        <v>4860</v>
      </c>
      <c r="D9735" s="6" t="s">
        <v>4851</v>
      </c>
      <c r="G9735" s="487">
        <v>19.97</v>
      </c>
    </row>
    <row r="9736" spans="1:7" x14ac:dyDescent="0.25">
      <c r="A9736" s="6">
        <v>11462</v>
      </c>
      <c r="B9736" s="6" t="s">
        <v>6818</v>
      </c>
      <c r="C9736" s="6" t="s">
        <v>4860</v>
      </c>
      <c r="D9736" s="6" t="s">
        <v>4851</v>
      </c>
      <c r="G9736" s="487">
        <v>20.420000000000002</v>
      </c>
    </row>
    <row r="9737" spans="1:7" x14ac:dyDescent="0.25">
      <c r="A9737" s="6">
        <v>36529</v>
      </c>
      <c r="B9737" s="6" t="s">
        <v>6819</v>
      </c>
      <c r="C9737" s="6" t="s">
        <v>4849</v>
      </c>
      <c r="D9737" s="6" t="s">
        <v>4851</v>
      </c>
      <c r="G9737" s="488">
        <v>76530.61</v>
      </c>
    </row>
    <row r="9738" spans="1:7" x14ac:dyDescent="0.25">
      <c r="A9738" s="6">
        <v>3318</v>
      </c>
      <c r="B9738" s="6" t="s">
        <v>6820</v>
      </c>
      <c r="C9738" s="6" t="s">
        <v>4849</v>
      </c>
      <c r="D9738" s="6" t="s">
        <v>4850</v>
      </c>
      <c r="G9738" s="488">
        <v>60000</v>
      </c>
    </row>
    <row r="9739" spans="1:7" x14ac:dyDescent="0.25">
      <c r="A9739" s="6">
        <v>3324</v>
      </c>
      <c r="B9739" s="6" t="s">
        <v>6821</v>
      </c>
      <c r="C9739" s="6" t="s">
        <v>4852</v>
      </c>
      <c r="D9739" s="6" t="s">
        <v>4851</v>
      </c>
      <c r="G9739" s="487">
        <v>18.920000000000002</v>
      </c>
    </row>
    <row r="9740" spans="1:7" x14ac:dyDescent="0.25">
      <c r="A9740" s="6">
        <v>3322</v>
      </c>
      <c r="B9740" s="6" t="s">
        <v>6822</v>
      </c>
      <c r="C9740" s="6" t="s">
        <v>4852</v>
      </c>
      <c r="D9740" s="6" t="s">
        <v>4850</v>
      </c>
      <c r="G9740" s="487">
        <v>26.5</v>
      </c>
    </row>
    <row r="9741" spans="1:7" x14ac:dyDescent="0.25">
      <c r="A9741" s="6">
        <v>5076</v>
      </c>
      <c r="B9741" s="6" t="s">
        <v>6823</v>
      </c>
      <c r="C9741" s="6" t="s">
        <v>4855</v>
      </c>
      <c r="D9741" s="6" t="s">
        <v>4851</v>
      </c>
      <c r="G9741" s="487">
        <v>16.45</v>
      </c>
    </row>
    <row r="9742" spans="1:7" x14ac:dyDescent="0.25">
      <c r="A9742" s="6">
        <v>5077</v>
      </c>
      <c r="B9742" s="6" t="s">
        <v>6824</v>
      </c>
      <c r="C9742" s="6" t="s">
        <v>4855</v>
      </c>
      <c r="D9742" s="6" t="s">
        <v>4851</v>
      </c>
      <c r="G9742" s="487">
        <v>18.18</v>
      </c>
    </row>
    <row r="9743" spans="1:7" x14ac:dyDescent="0.25">
      <c r="A9743" s="6">
        <v>11837</v>
      </c>
      <c r="B9743" s="6" t="s">
        <v>6825</v>
      </c>
      <c r="C9743" s="6" t="s">
        <v>4849</v>
      </c>
      <c r="D9743" s="6" t="s">
        <v>4851</v>
      </c>
      <c r="G9743" s="487">
        <v>95.96</v>
      </c>
    </row>
    <row r="9744" spans="1:7" x14ac:dyDescent="0.25">
      <c r="A9744" s="6">
        <v>38055</v>
      </c>
      <c r="B9744" s="6" t="s">
        <v>6826</v>
      </c>
      <c r="C9744" s="6" t="s">
        <v>4849</v>
      </c>
      <c r="D9744" s="6" t="s">
        <v>4851</v>
      </c>
      <c r="G9744" s="487">
        <v>8.6999999999999993</v>
      </c>
    </row>
    <row r="9745" spans="1:7" x14ac:dyDescent="0.25">
      <c r="A9745" s="6">
        <v>415</v>
      </c>
      <c r="B9745" s="6" t="s">
        <v>6827</v>
      </c>
      <c r="C9745" s="6" t="s">
        <v>4849</v>
      </c>
      <c r="D9745" s="6" t="s">
        <v>4851</v>
      </c>
      <c r="G9745" s="487">
        <v>39.35</v>
      </c>
    </row>
    <row r="9746" spans="1:7" x14ac:dyDescent="0.25">
      <c r="A9746" s="6">
        <v>416</v>
      </c>
      <c r="B9746" s="6" t="s">
        <v>6828</v>
      </c>
      <c r="C9746" s="6" t="s">
        <v>4849</v>
      </c>
      <c r="D9746" s="6" t="s">
        <v>4851</v>
      </c>
      <c r="G9746" s="487">
        <v>14.4</v>
      </c>
    </row>
    <row r="9747" spans="1:7" x14ac:dyDescent="0.25">
      <c r="A9747" s="6">
        <v>425</v>
      </c>
      <c r="B9747" s="6" t="s">
        <v>6829</v>
      </c>
      <c r="C9747" s="6" t="s">
        <v>4849</v>
      </c>
      <c r="D9747" s="6" t="s">
        <v>4851</v>
      </c>
      <c r="G9747" s="487">
        <v>8.93</v>
      </c>
    </row>
    <row r="9748" spans="1:7" x14ac:dyDescent="0.25">
      <c r="A9748" s="6">
        <v>426</v>
      </c>
      <c r="B9748" s="6" t="s">
        <v>6830</v>
      </c>
      <c r="C9748" s="6" t="s">
        <v>4849</v>
      </c>
      <c r="D9748" s="6" t="s">
        <v>4851</v>
      </c>
      <c r="G9748" s="487">
        <v>49.18</v>
      </c>
    </row>
    <row r="9749" spans="1:7" x14ac:dyDescent="0.25">
      <c r="A9749" s="6">
        <v>38056</v>
      </c>
      <c r="B9749" s="6" t="s">
        <v>6831</v>
      </c>
      <c r="C9749" s="6" t="s">
        <v>4849</v>
      </c>
      <c r="D9749" s="6" t="s">
        <v>4851</v>
      </c>
      <c r="G9749" s="487">
        <v>48.02</v>
      </c>
    </row>
    <row r="9750" spans="1:7" x14ac:dyDescent="0.25">
      <c r="A9750" s="6">
        <v>1564</v>
      </c>
      <c r="B9750" s="6" t="s">
        <v>6832</v>
      </c>
      <c r="C9750" s="6" t="s">
        <v>4849</v>
      </c>
      <c r="D9750" s="6" t="s">
        <v>4851</v>
      </c>
      <c r="G9750" s="487">
        <v>18.329999999999998</v>
      </c>
    </row>
    <row r="9751" spans="1:7" x14ac:dyDescent="0.25">
      <c r="A9751" s="6">
        <v>11032</v>
      </c>
      <c r="B9751" s="6" t="s">
        <v>6833</v>
      </c>
      <c r="C9751" s="6" t="s">
        <v>4849</v>
      </c>
      <c r="D9751" s="6" t="s">
        <v>4851</v>
      </c>
      <c r="G9751" s="487">
        <v>13.34</v>
      </c>
    </row>
    <row r="9752" spans="1:7" x14ac:dyDescent="0.25">
      <c r="A9752" s="6">
        <v>36786</v>
      </c>
      <c r="B9752" s="6" t="s">
        <v>6834</v>
      </c>
      <c r="C9752" s="6" t="s">
        <v>4867</v>
      </c>
      <c r="D9752" s="6" t="s">
        <v>4853</v>
      </c>
      <c r="G9752" s="487">
        <v>158.34</v>
      </c>
    </row>
    <row r="9753" spans="1:7" x14ac:dyDescent="0.25">
      <c r="A9753" s="6">
        <v>36785</v>
      </c>
      <c r="B9753" s="6" t="s">
        <v>6835</v>
      </c>
      <c r="C9753" s="6" t="s">
        <v>4867</v>
      </c>
      <c r="D9753" s="6" t="s">
        <v>4853</v>
      </c>
      <c r="G9753" s="487">
        <v>137.59</v>
      </c>
    </row>
    <row r="9754" spans="1:7" x14ac:dyDescent="0.25">
      <c r="A9754" s="6">
        <v>36782</v>
      </c>
      <c r="B9754" s="6" t="s">
        <v>6836</v>
      </c>
      <c r="C9754" s="6" t="s">
        <v>4867</v>
      </c>
      <c r="D9754" s="6" t="s">
        <v>4853</v>
      </c>
      <c r="G9754" s="487">
        <v>164.24</v>
      </c>
    </row>
    <row r="9755" spans="1:7" x14ac:dyDescent="0.25">
      <c r="A9755" s="6">
        <v>44481</v>
      </c>
      <c r="B9755" s="6" t="s">
        <v>6837</v>
      </c>
      <c r="C9755" s="6" t="s">
        <v>4867</v>
      </c>
      <c r="D9755" s="6" t="s">
        <v>4853</v>
      </c>
      <c r="G9755" s="487">
        <v>185</v>
      </c>
    </row>
    <row r="9756" spans="1:7" x14ac:dyDescent="0.25">
      <c r="A9756" s="6">
        <v>4824</v>
      </c>
      <c r="B9756" s="6" t="s">
        <v>6838</v>
      </c>
      <c r="C9756" s="6" t="s">
        <v>4855</v>
      </c>
      <c r="D9756" s="6" t="s">
        <v>4851</v>
      </c>
      <c r="G9756" s="487">
        <v>0.53</v>
      </c>
    </row>
    <row r="9757" spans="1:7" x14ac:dyDescent="0.25">
      <c r="A9757" s="6">
        <v>11795</v>
      </c>
      <c r="B9757" s="6" t="s">
        <v>6839</v>
      </c>
      <c r="C9757" s="6" t="s">
        <v>4852</v>
      </c>
      <c r="D9757" s="6" t="s">
        <v>4851</v>
      </c>
      <c r="G9757" s="487">
        <v>543.39</v>
      </c>
    </row>
    <row r="9758" spans="1:7" x14ac:dyDescent="0.25">
      <c r="A9758" s="6">
        <v>134</v>
      </c>
      <c r="B9758" s="6" t="s">
        <v>6840</v>
      </c>
      <c r="C9758" s="6" t="s">
        <v>4855</v>
      </c>
      <c r="D9758" s="6" t="s">
        <v>4851</v>
      </c>
      <c r="G9758" s="487">
        <v>1.75</v>
      </c>
    </row>
    <row r="9759" spans="1:7" x14ac:dyDescent="0.25">
      <c r="A9759" s="6">
        <v>4229</v>
      </c>
      <c r="B9759" s="6" t="s">
        <v>13138</v>
      </c>
      <c r="C9759" s="6" t="s">
        <v>4855</v>
      </c>
      <c r="D9759" s="6" t="s">
        <v>4851</v>
      </c>
      <c r="G9759" s="487">
        <v>44.84</v>
      </c>
    </row>
    <row r="9760" spans="1:7" x14ac:dyDescent="0.25">
      <c r="A9760" s="6">
        <v>11731</v>
      </c>
      <c r="B9760" s="6" t="s">
        <v>6841</v>
      </c>
      <c r="C9760" s="6" t="s">
        <v>4849</v>
      </c>
      <c r="D9760" s="6" t="s">
        <v>4851</v>
      </c>
      <c r="G9760" s="487">
        <v>10.11</v>
      </c>
    </row>
    <row r="9761" spans="1:7" x14ac:dyDescent="0.25">
      <c r="A9761" s="6">
        <v>11732</v>
      </c>
      <c r="B9761" s="6" t="s">
        <v>6842</v>
      </c>
      <c r="C9761" s="6" t="s">
        <v>4849</v>
      </c>
      <c r="D9761" s="6" t="s">
        <v>4851</v>
      </c>
      <c r="G9761" s="487">
        <v>26.51</v>
      </c>
    </row>
    <row r="9762" spans="1:7" x14ac:dyDescent="0.25">
      <c r="A9762" s="6">
        <v>11244</v>
      </c>
      <c r="B9762" s="6" t="s">
        <v>6843</v>
      </c>
      <c r="C9762" s="6" t="s">
        <v>4849</v>
      </c>
      <c r="D9762" s="6" t="s">
        <v>4853</v>
      </c>
      <c r="G9762" s="487">
        <v>285</v>
      </c>
    </row>
    <row r="9763" spans="1:7" x14ac:dyDescent="0.25">
      <c r="A9763" s="6">
        <v>11245</v>
      </c>
      <c r="B9763" s="6" t="s">
        <v>6844</v>
      </c>
      <c r="C9763" s="6" t="s">
        <v>4849</v>
      </c>
      <c r="D9763" s="6" t="s">
        <v>4853</v>
      </c>
      <c r="G9763" s="487">
        <v>394.19</v>
      </c>
    </row>
    <row r="9764" spans="1:7" x14ac:dyDescent="0.25">
      <c r="A9764" s="6">
        <v>11235</v>
      </c>
      <c r="B9764" s="6" t="s">
        <v>6845</v>
      </c>
      <c r="C9764" s="6" t="s">
        <v>4849</v>
      </c>
      <c r="D9764" s="6" t="s">
        <v>4853</v>
      </c>
      <c r="G9764" s="487">
        <v>217.48</v>
      </c>
    </row>
    <row r="9765" spans="1:7" x14ac:dyDescent="0.25">
      <c r="A9765" s="6">
        <v>11236</v>
      </c>
      <c r="B9765" s="6" t="s">
        <v>6846</v>
      </c>
      <c r="C9765" s="6" t="s">
        <v>4849</v>
      </c>
      <c r="D9765" s="6" t="s">
        <v>4853</v>
      </c>
      <c r="G9765" s="487">
        <v>276.39</v>
      </c>
    </row>
    <row r="9766" spans="1:7" x14ac:dyDescent="0.25">
      <c r="A9766" s="6">
        <v>36494</v>
      </c>
      <c r="B9766" s="6" t="s">
        <v>6847</v>
      </c>
      <c r="C9766" s="6" t="s">
        <v>4849</v>
      </c>
      <c r="D9766" s="6" t="s">
        <v>4851</v>
      </c>
      <c r="G9766" s="488">
        <v>691549.37</v>
      </c>
    </row>
    <row r="9767" spans="1:7" x14ac:dyDescent="0.25">
      <c r="A9767" s="6">
        <v>36493</v>
      </c>
      <c r="B9767" s="6" t="s">
        <v>6848</v>
      </c>
      <c r="C9767" s="6" t="s">
        <v>4849</v>
      </c>
      <c r="D9767" s="6" t="s">
        <v>4851</v>
      </c>
      <c r="G9767" s="488">
        <v>783497.35</v>
      </c>
    </row>
    <row r="9768" spans="1:7" x14ac:dyDescent="0.25">
      <c r="A9768" s="6">
        <v>36492</v>
      </c>
      <c r="B9768" s="6" t="s">
        <v>6849</v>
      </c>
      <c r="C9768" s="6" t="s">
        <v>4849</v>
      </c>
      <c r="D9768" s="6" t="s">
        <v>4851</v>
      </c>
      <c r="G9768" s="488">
        <v>1455440.93</v>
      </c>
    </row>
    <row r="9769" spans="1:7" x14ac:dyDescent="0.25">
      <c r="A9769" s="6">
        <v>36499</v>
      </c>
      <c r="B9769" s="6" t="s">
        <v>6850</v>
      </c>
      <c r="C9769" s="6" t="s">
        <v>4849</v>
      </c>
      <c r="D9769" s="6" t="s">
        <v>4853</v>
      </c>
      <c r="G9769" s="488">
        <v>3830.52</v>
      </c>
    </row>
    <row r="9770" spans="1:7" x14ac:dyDescent="0.25">
      <c r="A9770" s="6">
        <v>13533</v>
      </c>
      <c r="B9770" s="6" t="s">
        <v>11971</v>
      </c>
      <c r="C9770" s="6" t="s">
        <v>4849</v>
      </c>
      <c r="D9770" s="6" t="s">
        <v>4853</v>
      </c>
      <c r="G9770" s="488">
        <v>175593.06</v>
      </c>
    </row>
    <row r="9771" spans="1:7" x14ac:dyDescent="0.25">
      <c r="A9771" s="6">
        <v>13333</v>
      </c>
      <c r="B9771" s="6" t="s">
        <v>11972</v>
      </c>
      <c r="C9771" s="6" t="s">
        <v>4849</v>
      </c>
      <c r="D9771" s="6" t="s">
        <v>4853</v>
      </c>
      <c r="G9771" s="488">
        <v>196437.23</v>
      </c>
    </row>
    <row r="9772" spans="1:7" x14ac:dyDescent="0.25">
      <c r="A9772" s="6">
        <v>39585</v>
      </c>
      <c r="B9772" s="6" t="s">
        <v>6851</v>
      </c>
      <c r="C9772" s="6" t="s">
        <v>4849</v>
      </c>
      <c r="D9772" s="6" t="s">
        <v>4853</v>
      </c>
      <c r="G9772" s="488">
        <v>126839.51</v>
      </c>
    </row>
    <row r="9773" spans="1:7" x14ac:dyDescent="0.25">
      <c r="A9773" s="6">
        <v>39586</v>
      </c>
      <c r="B9773" s="6" t="s">
        <v>6852</v>
      </c>
      <c r="C9773" s="6" t="s">
        <v>4849</v>
      </c>
      <c r="D9773" s="6" t="s">
        <v>4853</v>
      </c>
      <c r="G9773" s="488">
        <v>148774.16</v>
      </c>
    </row>
    <row r="9774" spans="1:7" x14ac:dyDescent="0.25">
      <c r="A9774" s="6">
        <v>39587</v>
      </c>
      <c r="B9774" s="6" t="s">
        <v>6853</v>
      </c>
      <c r="C9774" s="6" t="s">
        <v>4849</v>
      </c>
      <c r="D9774" s="6" t="s">
        <v>4853</v>
      </c>
      <c r="G9774" s="488">
        <v>181199.3</v>
      </c>
    </row>
    <row r="9775" spans="1:7" x14ac:dyDescent="0.25">
      <c r="A9775" s="6">
        <v>39588</v>
      </c>
      <c r="B9775" s="6" t="s">
        <v>6854</v>
      </c>
      <c r="C9775" s="6" t="s">
        <v>4849</v>
      </c>
      <c r="D9775" s="6" t="s">
        <v>4853</v>
      </c>
      <c r="G9775" s="488">
        <v>209809.71</v>
      </c>
    </row>
    <row r="9776" spans="1:7" x14ac:dyDescent="0.25">
      <c r="A9776" s="6">
        <v>39584</v>
      </c>
      <c r="B9776" s="6" t="s">
        <v>6855</v>
      </c>
      <c r="C9776" s="6" t="s">
        <v>4849</v>
      </c>
      <c r="D9776" s="6" t="s">
        <v>4853</v>
      </c>
      <c r="G9776" s="488">
        <v>112953.92</v>
      </c>
    </row>
    <row r="9777" spans="1:7" x14ac:dyDescent="0.25">
      <c r="A9777" s="6">
        <v>39590</v>
      </c>
      <c r="B9777" s="6" t="s">
        <v>6856</v>
      </c>
      <c r="C9777" s="6" t="s">
        <v>4849</v>
      </c>
      <c r="D9777" s="6" t="s">
        <v>4853</v>
      </c>
      <c r="G9777" s="488">
        <v>110245.47</v>
      </c>
    </row>
    <row r="9778" spans="1:7" x14ac:dyDescent="0.25">
      <c r="A9778" s="6">
        <v>39592</v>
      </c>
      <c r="B9778" s="6" t="s">
        <v>6857</v>
      </c>
      <c r="C9778" s="6" t="s">
        <v>4849</v>
      </c>
      <c r="D9778" s="6" t="s">
        <v>4853</v>
      </c>
      <c r="G9778" s="488">
        <v>158425.4</v>
      </c>
    </row>
    <row r="9779" spans="1:7" x14ac:dyDescent="0.25">
      <c r="A9779" s="6">
        <v>39593</v>
      </c>
      <c r="B9779" s="6" t="s">
        <v>6858</v>
      </c>
      <c r="C9779" s="6" t="s">
        <v>4849</v>
      </c>
      <c r="D9779" s="6" t="s">
        <v>4853</v>
      </c>
      <c r="G9779" s="488">
        <v>181199.3</v>
      </c>
    </row>
    <row r="9780" spans="1:7" x14ac:dyDescent="0.25">
      <c r="A9780" s="6">
        <v>14254</v>
      </c>
      <c r="B9780" s="6" t="s">
        <v>6859</v>
      </c>
      <c r="C9780" s="6" t="s">
        <v>4849</v>
      </c>
      <c r="D9780" s="6" t="s">
        <v>4853</v>
      </c>
      <c r="G9780" s="488">
        <v>102997.5</v>
      </c>
    </row>
    <row r="9781" spans="1:7" x14ac:dyDescent="0.25">
      <c r="A9781" s="6">
        <v>44494</v>
      </c>
      <c r="B9781" s="6" t="s">
        <v>6860</v>
      </c>
      <c r="C9781" s="6" t="s">
        <v>4849</v>
      </c>
      <c r="D9781" s="6" t="s">
        <v>4853</v>
      </c>
      <c r="G9781" s="488">
        <v>86011.13</v>
      </c>
    </row>
    <row r="9782" spans="1:7" x14ac:dyDescent="0.25">
      <c r="A9782" s="6">
        <v>25019</v>
      </c>
      <c r="B9782" s="6" t="s">
        <v>6861</v>
      </c>
      <c r="C9782" s="6" t="s">
        <v>4849</v>
      </c>
      <c r="D9782" s="6" t="s">
        <v>4853</v>
      </c>
      <c r="G9782" s="488">
        <v>147432.69</v>
      </c>
    </row>
    <row r="9783" spans="1:7" x14ac:dyDescent="0.25">
      <c r="A9783" s="6">
        <v>36501</v>
      </c>
      <c r="B9783" s="6" t="s">
        <v>6862</v>
      </c>
      <c r="C9783" s="6" t="s">
        <v>4849</v>
      </c>
      <c r="D9783" s="6" t="s">
        <v>4853</v>
      </c>
      <c r="G9783" s="488">
        <v>131265.9</v>
      </c>
    </row>
    <row r="9784" spans="1:7" x14ac:dyDescent="0.25">
      <c r="A9784" s="6">
        <v>44493</v>
      </c>
      <c r="B9784" s="6" t="s">
        <v>6863</v>
      </c>
      <c r="C9784" s="6" t="s">
        <v>4849</v>
      </c>
      <c r="D9784" s="6" t="s">
        <v>4853</v>
      </c>
      <c r="G9784" s="488">
        <v>157806.76</v>
      </c>
    </row>
    <row r="9785" spans="1:7" x14ac:dyDescent="0.25">
      <c r="A9785" s="6">
        <v>36500</v>
      </c>
      <c r="B9785" s="6" t="s">
        <v>6864</v>
      </c>
      <c r="C9785" s="6" t="s">
        <v>4849</v>
      </c>
      <c r="D9785" s="6" t="s">
        <v>4853</v>
      </c>
      <c r="G9785" s="488">
        <v>92762.03</v>
      </c>
    </row>
    <row r="9786" spans="1:7" x14ac:dyDescent="0.25">
      <c r="A9786" s="6">
        <v>20017</v>
      </c>
      <c r="B9786" s="6" t="s">
        <v>6865</v>
      </c>
      <c r="C9786" s="6" t="s">
        <v>4854</v>
      </c>
      <c r="D9786" s="6" t="s">
        <v>4851</v>
      </c>
      <c r="G9786" s="487">
        <v>12.73</v>
      </c>
    </row>
    <row r="9787" spans="1:7" x14ac:dyDescent="0.25">
      <c r="A9787" s="6">
        <v>20007</v>
      </c>
      <c r="B9787" s="6" t="s">
        <v>6866</v>
      </c>
      <c r="C9787" s="6" t="s">
        <v>4854</v>
      </c>
      <c r="D9787" s="6" t="s">
        <v>4851</v>
      </c>
      <c r="G9787" s="487">
        <v>7.59</v>
      </c>
    </row>
    <row r="9788" spans="1:7" x14ac:dyDescent="0.25">
      <c r="A9788" s="6">
        <v>39831</v>
      </c>
      <c r="B9788" s="6" t="s">
        <v>6867</v>
      </c>
      <c r="C9788" s="6" t="s">
        <v>4861</v>
      </c>
      <c r="D9788" s="6" t="s">
        <v>4851</v>
      </c>
      <c r="G9788" s="487">
        <v>270.79000000000002</v>
      </c>
    </row>
    <row r="9789" spans="1:7" x14ac:dyDescent="0.25">
      <c r="A9789" s="6">
        <v>36888</v>
      </c>
      <c r="B9789" s="6" t="s">
        <v>6868</v>
      </c>
      <c r="C9789" s="6" t="s">
        <v>4854</v>
      </c>
      <c r="D9789" s="6" t="s">
        <v>4851</v>
      </c>
      <c r="G9789" s="487">
        <v>35.44</v>
      </c>
    </row>
    <row r="9790" spans="1:7" x14ac:dyDescent="0.25">
      <c r="A9790" s="6">
        <v>39836</v>
      </c>
      <c r="B9790" s="6" t="s">
        <v>6869</v>
      </c>
      <c r="C9790" s="6" t="s">
        <v>4861</v>
      </c>
      <c r="D9790" s="6" t="s">
        <v>4851</v>
      </c>
      <c r="G9790" s="487">
        <v>237.94</v>
      </c>
    </row>
    <row r="9791" spans="1:7" x14ac:dyDescent="0.25">
      <c r="A9791" s="6">
        <v>39830</v>
      </c>
      <c r="B9791" s="6" t="s">
        <v>6870</v>
      </c>
      <c r="C9791" s="6" t="s">
        <v>4861</v>
      </c>
      <c r="D9791" s="6" t="s">
        <v>4851</v>
      </c>
      <c r="G9791" s="487">
        <v>271.36</v>
      </c>
    </row>
    <row r="9792" spans="1:7" x14ac:dyDescent="0.25">
      <c r="A9792" s="6">
        <v>40527</v>
      </c>
      <c r="B9792" s="6" t="s">
        <v>6871</v>
      </c>
      <c r="C9792" s="6" t="s">
        <v>4849</v>
      </c>
      <c r="D9792" s="6" t="s">
        <v>4851</v>
      </c>
      <c r="G9792" s="488">
        <v>2052.52</v>
      </c>
    </row>
    <row r="9793" spans="1:7" x14ac:dyDescent="0.25">
      <c r="A9793" s="6">
        <v>36497</v>
      </c>
      <c r="B9793" s="6" t="s">
        <v>6872</v>
      </c>
      <c r="C9793" s="6" t="s">
        <v>4849</v>
      </c>
      <c r="D9793" s="6" t="s">
        <v>4851</v>
      </c>
      <c r="G9793" s="488">
        <v>2343.17</v>
      </c>
    </row>
    <row r="9794" spans="1:7" x14ac:dyDescent="0.25">
      <c r="A9794" s="6">
        <v>36487</v>
      </c>
      <c r="B9794" s="6" t="s">
        <v>6873</v>
      </c>
      <c r="C9794" s="6" t="s">
        <v>4849</v>
      </c>
      <c r="D9794" s="6" t="s">
        <v>4851</v>
      </c>
      <c r="G9794" s="488">
        <v>4079.82</v>
      </c>
    </row>
    <row r="9795" spans="1:7" x14ac:dyDescent="0.25">
      <c r="A9795" s="6">
        <v>44475</v>
      </c>
      <c r="B9795" s="6" t="s">
        <v>6874</v>
      </c>
      <c r="C9795" s="6" t="s">
        <v>4849</v>
      </c>
      <c r="D9795" s="6" t="s">
        <v>4851</v>
      </c>
      <c r="G9795" s="488">
        <v>1209280.3999999999</v>
      </c>
    </row>
    <row r="9796" spans="1:7" x14ac:dyDescent="0.25">
      <c r="A9796" s="6">
        <v>44474</v>
      </c>
      <c r="B9796" s="6" t="s">
        <v>6875</v>
      </c>
      <c r="C9796" s="6" t="s">
        <v>4849</v>
      </c>
      <c r="D9796" s="6" t="s">
        <v>4851</v>
      </c>
      <c r="G9796" s="488">
        <v>2325539.2200000002</v>
      </c>
    </row>
    <row r="9797" spans="1:7" x14ac:dyDescent="0.25">
      <c r="A9797" s="6">
        <v>44490</v>
      </c>
      <c r="B9797" s="6" t="s">
        <v>6876</v>
      </c>
      <c r="C9797" s="6" t="s">
        <v>4849</v>
      </c>
      <c r="D9797" s="6" t="s">
        <v>4851</v>
      </c>
      <c r="G9797" s="488">
        <v>3953416.66</v>
      </c>
    </row>
    <row r="9798" spans="1:7" x14ac:dyDescent="0.25">
      <c r="A9798" s="6">
        <v>37776</v>
      </c>
      <c r="B9798" s="6" t="s">
        <v>6877</v>
      </c>
      <c r="C9798" s="6" t="s">
        <v>4849</v>
      </c>
      <c r="D9798" s="6" t="s">
        <v>4851</v>
      </c>
      <c r="G9798" s="488">
        <v>242293.91</v>
      </c>
    </row>
    <row r="9799" spans="1:7" x14ac:dyDescent="0.25">
      <c r="A9799" s="6">
        <v>37775</v>
      </c>
      <c r="B9799" s="6" t="s">
        <v>6878</v>
      </c>
      <c r="C9799" s="6" t="s">
        <v>4849</v>
      </c>
      <c r="D9799" s="6" t="s">
        <v>4851</v>
      </c>
      <c r="G9799" s="488">
        <v>381631.25</v>
      </c>
    </row>
    <row r="9800" spans="1:7" x14ac:dyDescent="0.25">
      <c r="A9800" s="6">
        <v>36491</v>
      </c>
      <c r="B9800" s="6" t="s">
        <v>6879</v>
      </c>
      <c r="C9800" s="6" t="s">
        <v>4849</v>
      </c>
      <c r="D9800" s="6" t="s">
        <v>4851</v>
      </c>
      <c r="G9800" s="488">
        <v>1413293.75</v>
      </c>
    </row>
    <row r="9801" spans="1:7" x14ac:dyDescent="0.25">
      <c r="A9801" s="6">
        <v>10712</v>
      </c>
      <c r="B9801" s="6" t="s">
        <v>6880</v>
      </c>
      <c r="C9801" s="6" t="s">
        <v>4849</v>
      </c>
      <c r="D9801" s="6" t="s">
        <v>4851</v>
      </c>
      <c r="G9801" s="488">
        <v>95407.81</v>
      </c>
    </row>
    <row r="9802" spans="1:7" x14ac:dyDescent="0.25">
      <c r="A9802" s="6">
        <v>3363</v>
      </c>
      <c r="B9802" s="6" t="s">
        <v>6881</v>
      </c>
      <c r="C9802" s="6" t="s">
        <v>4849</v>
      </c>
      <c r="D9802" s="6" t="s">
        <v>4850</v>
      </c>
      <c r="G9802" s="488">
        <v>134200</v>
      </c>
    </row>
    <row r="9803" spans="1:7" x14ac:dyDescent="0.25">
      <c r="A9803" s="6">
        <v>3365</v>
      </c>
      <c r="B9803" s="6" t="s">
        <v>6882</v>
      </c>
      <c r="C9803" s="6" t="s">
        <v>4849</v>
      </c>
      <c r="D9803" s="6" t="s">
        <v>4851</v>
      </c>
      <c r="G9803" s="488">
        <v>313692.5</v>
      </c>
    </row>
    <row r="9804" spans="1:7" x14ac:dyDescent="0.25">
      <c r="A9804" s="6">
        <v>7569</v>
      </c>
      <c r="B9804" s="6" t="s">
        <v>6883</v>
      </c>
      <c r="C9804" s="6" t="s">
        <v>4849</v>
      </c>
      <c r="D9804" s="6" t="s">
        <v>4851</v>
      </c>
      <c r="G9804" s="487">
        <v>84.88</v>
      </c>
    </row>
    <row r="9805" spans="1:7" x14ac:dyDescent="0.25">
      <c r="A9805" s="6">
        <v>34349</v>
      </c>
      <c r="B9805" s="6" t="s">
        <v>6884</v>
      </c>
      <c r="C9805" s="6" t="s">
        <v>4849</v>
      </c>
      <c r="D9805" s="6" t="s">
        <v>4851</v>
      </c>
      <c r="G9805" s="487">
        <v>26.68</v>
      </c>
    </row>
    <row r="9806" spans="1:7" x14ac:dyDescent="0.25">
      <c r="A9806" s="6">
        <v>3378</v>
      </c>
      <c r="B9806" s="6" t="s">
        <v>11973</v>
      </c>
      <c r="C9806" s="6" t="s">
        <v>4849</v>
      </c>
      <c r="D9806" s="6" t="s">
        <v>4851</v>
      </c>
      <c r="G9806" s="487">
        <v>139.28</v>
      </c>
    </row>
    <row r="9807" spans="1:7" x14ac:dyDescent="0.25">
      <c r="A9807" s="6">
        <v>3380</v>
      </c>
      <c r="B9807" s="6" t="s">
        <v>11974</v>
      </c>
      <c r="C9807" s="6" t="s">
        <v>4849</v>
      </c>
      <c r="D9807" s="6" t="s">
        <v>4850</v>
      </c>
      <c r="G9807" s="487">
        <v>97.5</v>
      </c>
    </row>
    <row r="9808" spans="1:7" x14ac:dyDescent="0.25">
      <c r="A9808" s="6">
        <v>3379</v>
      </c>
      <c r="B9808" s="6" t="s">
        <v>11975</v>
      </c>
      <c r="C9808" s="6" t="s">
        <v>4849</v>
      </c>
      <c r="D9808" s="6" t="s">
        <v>4851</v>
      </c>
      <c r="G9808" s="487">
        <v>94.13</v>
      </c>
    </row>
    <row r="9809" spans="1:7" x14ac:dyDescent="0.25">
      <c r="A9809" s="6">
        <v>11991</v>
      </c>
      <c r="B9809" s="6" t="s">
        <v>6885</v>
      </c>
      <c r="C9809" s="6" t="s">
        <v>4849</v>
      </c>
      <c r="D9809" s="6" t="s">
        <v>4851</v>
      </c>
      <c r="G9809" s="487">
        <v>109.29</v>
      </c>
    </row>
    <row r="9810" spans="1:7" x14ac:dyDescent="0.25">
      <c r="A9810" s="6">
        <v>11029</v>
      </c>
      <c r="B9810" s="6" t="s">
        <v>6886</v>
      </c>
      <c r="C9810" s="6" t="s">
        <v>4864</v>
      </c>
      <c r="D9810" s="6" t="s">
        <v>4851</v>
      </c>
      <c r="G9810" s="487">
        <v>2.04</v>
      </c>
    </row>
    <row r="9811" spans="1:7" x14ac:dyDescent="0.25">
      <c r="A9811" s="6">
        <v>4316</v>
      </c>
      <c r="B9811" s="6" t="s">
        <v>6887</v>
      </c>
      <c r="C9811" s="6" t="s">
        <v>4849</v>
      </c>
      <c r="D9811" s="6" t="s">
        <v>4851</v>
      </c>
      <c r="G9811" s="487">
        <v>2.0699999999999998</v>
      </c>
    </row>
    <row r="9812" spans="1:7" x14ac:dyDescent="0.25">
      <c r="A9812" s="6">
        <v>4313</v>
      </c>
      <c r="B9812" s="6" t="s">
        <v>6888</v>
      </c>
      <c r="C9812" s="6" t="s">
        <v>4864</v>
      </c>
      <c r="D9812" s="6" t="s">
        <v>4851</v>
      </c>
      <c r="G9812" s="487">
        <v>2.96</v>
      </c>
    </row>
    <row r="9813" spans="1:7" x14ac:dyDescent="0.25">
      <c r="A9813" s="6">
        <v>4317</v>
      </c>
      <c r="B9813" s="6" t="s">
        <v>6889</v>
      </c>
      <c r="C9813" s="6" t="s">
        <v>4849</v>
      </c>
      <c r="D9813" s="6" t="s">
        <v>4851</v>
      </c>
      <c r="G9813" s="487">
        <v>3.38</v>
      </c>
    </row>
    <row r="9814" spans="1:7" x14ac:dyDescent="0.25">
      <c r="A9814" s="6">
        <v>4314</v>
      </c>
      <c r="B9814" s="6" t="s">
        <v>6890</v>
      </c>
      <c r="C9814" s="6" t="s">
        <v>4864</v>
      </c>
      <c r="D9814" s="6" t="s">
        <v>4851</v>
      </c>
      <c r="G9814" s="487">
        <v>3.95</v>
      </c>
    </row>
    <row r="9815" spans="1:7" x14ac:dyDescent="0.25">
      <c r="A9815" s="6">
        <v>10921</v>
      </c>
      <c r="B9815" s="6" t="s">
        <v>6891</v>
      </c>
      <c r="C9815" s="6" t="s">
        <v>4849</v>
      </c>
      <c r="D9815" s="6" t="s">
        <v>4853</v>
      </c>
      <c r="G9815" s="488">
        <v>5920</v>
      </c>
    </row>
    <row r="9816" spans="1:7" x14ac:dyDescent="0.25">
      <c r="A9816" s="6">
        <v>10922</v>
      </c>
      <c r="B9816" s="6" t="s">
        <v>6892</v>
      </c>
      <c r="C9816" s="6" t="s">
        <v>4849</v>
      </c>
      <c r="D9816" s="6" t="s">
        <v>4853</v>
      </c>
      <c r="G9816" s="488">
        <v>5362.18</v>
      </c>
    </row>
    <row r="9817" spans="1:7" x14ac:dyDescent="0.25">
      <c r="A9817" s="6">
        <v>10923</v>
      </c>
      <c r="B9817" s="6" t="s">
        <v>6893</v>
      </c>
      <c r="C9817" s="6" t="s">
        <v>4849</v>
      </c>
      <c r="D9817" s="6" t="s">
        <v>4853</v>
      </c>
      <c r="G9817" s="488">
        <v>3169.28</v>
      </c>
    </row>
    <row r="9818" spans="1:7" x14ac:dyDescent="0.25">
      <c r="A9818" s="6">
        <v>10924</v>
      </c>
      <c r="B9818" s="6" t="s">
        <v>6894</v>
      </c>
      <c r="C9818" s="6" t="s">
        <v>4849</v>
      </c>
      <c r="D9818" s="6" t="s">
        <v>4853</v>
      </c>
      <c r="G9818" s="488">
        <v>3337.87</v>
      </c>
    </row>
    <row r="9819" spans="1:7" x14ac:dyDescent="0.25">
      <c r="A9819" s="6">
        <v>37772</v>
      </c>
      <c r="B9819" s="6" t="s">
        <v>6895</v>
      </c>
      <c r="C9819" s="6" t="s">
        <v>4849</v>
      </c>
      <c r="D9819" s="6" t="s">
        <v>4853</v>
      </c>
      <c r="G9819" s="488">
        <v>273236.33</v>
      </c>
    </row>
    <row r="9820" spans="1:7" x14ac:dyDescent="0.25">
      <c r="A9820" s="6">
        <v>37771</v>
      </c>
      <c r="B9820" s="6" t="s">
        <v>6896</v>
      </c>
      <c r="C9820" s="6" t="s">
        <v>4849</v>
      </c>
      <c r="D9820" s="6" t="s">
        <v>4853</v>
      </c>
      <c r="G9820" s="488">
        <v>290679.93</v>
      </c>
    </row>
    <row r="9821" spans="1:7" x14ac:dyDescent="0.25">
      <c r="A9821" s="6">
        <v>12772</v>
      </c>
      <c r="B9821" s="6" t="s">
        <v>6897</v>
      </c>
      <c r="C9821" s="6" t="s">
        <v>4849</v>
      </c>
      <c r="D9821" s="6" t="s">
        <v>4851</v>
      </c>
      <c r="G9821" s="488">
        <v>1415.56</v>
      </c>
    </row>
    <row r="9822" spans="1:7" x14ac:dyDescent="0.25">
      <c r="A9822" s="6">
        <v>12770</v>
      </c>
      <c r="B9822" s="6" t="s">
        <v>6898</v>
      </c>
      <c r="C9822" s="6" t="s">
        <v>4849</v>
      </c>
      <c r="D9822" s="6" t="s">
        <v>4851</v>
      </c>
      <c r="G9822" s="487">
        <v>851.73</v>
      </c>
    </row>
    <row r="9823" spans="1:7" x14ac:dyDescent="0.25">
      <c r="A9823" s="6">
        <v>12775</v>
      </c>
      <c r="B9823" s="6" t="s">
        <v>6899</v>
      </c>
      <c r="C9823" s="6" t="s">
        <v>4849</v>
      </c>
      <c r="D9823" s="6" t="s">
        <v>4851</v>
      </c>
      <c r="G9823" s="487">
        <v>623.79999999999995</v>
      </c>
    </row>
    <row r="9824" spans="1:7" x14ac:dyDescent="0.25">
      <c r="A9824" s="6">
        <v>12768</v>
      </c>
      <c r="B9824" s="6" t="s">
        <v>6900</v>
      </c>
      <c r="C9824" s="6" t="s">
        <v>4849</v>
      </c>
      <c r="D9824" s="6" t="s">
        <v>4851</v>
      </c>
      <c r="G9824" s="488">
        <v>1991.38</v>
      </c>
    </row>
    <row r="9825" spans="1:7" x14ac:dyDescent="0.25">
      <c r="A9825" s="6">
        <v>12769</v>
      </c>
      <c r="B9825" s="6" t="s">
        <v>6901</v>
      </c>
      <c r="C9825" s="6" t="s">
        <v>4849</v>
      </c>
      <c r="D9825" s="6" t="s">
        <v>4850</v>
      </c>
      <c r="G9825" s="487">
        <v>163.15</v>
      </c>
    </row>
    <row r="9826" spans="1:7" x14ac:dyDescent="0.25">
      <c r="A9826" s="6">
        <v>12773</v>
      </c>
      <c r="B9826" s="6" t="s">
        <v>6902</v>
      </c>
      <c r="C9826" s="6" t="s">
        <v>4849</v>
      </c>
      <c r="D9826" s="6" t="s">
        <v>4851</v>
      </c>
      <c r="G9826" s="487">
        <v>175.14</v>
      </c>
    </row>
    <row r="9827" spans="1:7" x14ac:dyDescent="0.25">
      <c r="A9827" s="6">
        <v>12774</v>
      </c>
      <c r="B9827" s="6" t="s">
        <v>6903</v>
      </c>
      <c r="C9827" s="6" t="s">
        <v>4849</v>
      </c>
      <c r="D9827" s="6" t="s">
        <v>4851</v>
      </c>
      <c r="G9827" s="487">
        <v>215.93</v>
      </c>
    </row>
    <row r="9828" spans="1:7" x14ac:dyDescent="0.25">
      <c r="A9828" s="6">
        <v>12776</v>
      </c>
      <c r="B9828" s="6" t="s">
        <v>6904</v>
      </c>
      <c r="C9828" s="6" t="s">
        <v>4849</v>
      </c>
      <c r="D9828" s="6" t="s">
        <v>4851</v>
      </c>
      <c r="G9828" s="488">
        <v>3215.01</v>
      </c>
    </row>
    <row r="9829" spans="1:7" x14ac:dyDescent="0.25">
      <c r="A9829" s="6">
        <v>12777</v>
      </c>
      <c r="B9829" s="6" t="s">
        <v>6905</v>
      </c>
      <c r="C9829" s="6" t="s">
        <v>4849</v>
      </c>
      <c r="D9829" s="6" t="s">
        <v>4851</v>
      </c>
      <c r="G9829" s="488">
        <v>4198.71</v>
      </c>
    </row>
    <row r="9830" spans="1:7" x14ac:dyDescent="0.25">
      <c r="A9830" s="6">
        <v>3391</v>
      </c>
      <c r="B9830" s="6" t="s">
        <v>6906</v>
      </c>
      <c r="C9830" s="6" t="s">
        <v>4849</v>
      </c>
      <c r="D9830" s="6" t="s">
        <v>4853</v>
      </c>
      <c r="G9830" s="487">
        <v>53.01</v>
      </c>
    </row>
    <row r="9831" spans="1:7" x14ac:dyDescent="0.25">
      <c r="A9831" s="6">
        <v>3389</v>
      </c>
      <c r="B9831" s="6" t="s">
        <v>6907</v>
      </c>
      <c r="C9831" s="6" t="s">
        <v>4849</v>
      </c>
      <c r="D9831" s="6" t="s">
        <v>4853</v>
      </c>
      <c r="G9831" s="487">
        <v>27.5</v>
      </c>
    </row>
    <row r="9832" spans="1:7" x14ac:dyDescent="0.25">
      <c r="A9832" s="6">
        <v>3390</v>
      </c>
      <c r="B9832" s="6" t="s">
        <v>6908</v>
      </c>
      <c r="C9832" s="6" t="s">
        <v>4849</v>
      </c>
      <c r="D9832" s="6" t="s">
        <v>4853</v>
      </c>
      <c r="G9832" s="487">
        <v>30.95</v>
      </c>
    </row>
    <row r="9833" spans="1:7" x14ac:dyDescent="0.25">
      <c r="A9833" s="6">
        <v>12873</v>
      </c>
      <c r="B9833" s="6" t="s">
        <v>6909</v>
      </c>
      <c r="C9833" s="6" t="s">
        <v>4858</v>
      </c>
      <c r="D9833" s="6" t="s">
        <v>4851</v>
      </c>
      <c r="G9833" s="487">
        <v>22.1</v>
      </c>
    </row>
    <row r="9834" spans="1:7" x14ac:dyDescent="0.25">
      <c r="A9834" s="6">
        <v>41076</v>
      </c>
      <c r="B9834" s="6" t="s">
        <v>6910</v>
      </c>
      <c r="C9834" s="6" t="s">
        <v>4859</v>
      </c>
      <c r="D9834" s="6" t="s">
        <v>4851</v>
      </c>
      <c r="G9834" s="488">
        <v>3886.14</v>
      </c>
    </row>
    <row r="9835" spans="1:7" x14ac:dyDescent="0.25">
      <c r="A9835" s="6">
        <v>140</v>
      </c>
      <c r="B9835" s="6" t="s">
        <v>6911</v>
      </c>
      <c r="C9835" s="6" t="s">
        <v>4855</v>
      </c>
      <c r="D9835" s="6" t="s">
        <v>4851</v>
      </c>
      <c r="G9835" s="487">
        <v>19.61</v>
      </c>
    </row>
    <row r="9836" spans="1:7" x14ac:dyDescent="0.25">
      <c r="A9836" s="6">
        <v>151</v>
      </c>
      <c r="B9836" s="6" t="s">
        <v>6912</v>
      </c>
      <c r="C9836" s="6" t="s">
        <v>4856</v>
      </c>
      <c r="D9836" s="6" t="s">
        <v>4851</v>
      </c>
      <c r="G9836" s="487">
        <v>28.94</v>
      </c>
    </row>
    <row r="9837" spans="1:7" x14ac:dyDescent="0.25">
      <c r="A9837" s="6">
        <v>7340</v>
      </c>
      <c r="B9837" s="6" t="s">
        <v>6913</v>
      </c>
      <c r="C9837" s="6" t="s">
        <v>4856</v>
      </c>
      <c r="D9837" s="6" t="s">
        <v>4851</v>
      </c>
      <c r="G9837" s="487">
        <v>37.21</v>
      </c>
    </row>
    <row r="9838" spans="1:7" x14ac:dyDescent="0.25">
      <c r="A9838" s="6">
        <v>2701</v>
      </c>
      <c r="B9838" s="6" t="s">
        <v>6914</v>
      </c>
      <c r="C9838" s="6" t="s">
        <v>4858</v>
      </c>
      <c r="D9838" s="6" t="s">
        <v>4851</v>
      </c>
      <c r="G9838" s="487">
        <v>23.31</v>
      </c>
    </row>
    <row r="9839" spans="1:7" x14ac:dyDescent="0.25">
      <c r="A9839" s="6">
        <v>40929</v>
      </c>
      <c r="B9839" s="6" t="s">
        <v>6915</v>
      </c>
      <c r="C9839" s="6" t="s">
        <v>4859</v>
      </c>
      <c r="D9839" s="6" t="s">
        <v>4851</v>
      </c>
      <c r="G9839" s="488">
        <v>4097.5</v>
      </c>
    </row>
    <row r="9840" spans="1:7" x14ac:dyDescent="0.25">
      <c r="A9840" s="6">
        <v>38114</v>
      </c>
      <c r="B9840" s="6" t="s">
        <v>6916</v>
      </c>
      <c r="C9840" s="6" t="s">
        <v>4849</v>
      </c>
      <c r="D9840" s="6" t="s">
        <v>4851</v>
      </c>
      <c r="G9840" s="487">
        <v>22.96</v>
      </c>
    </row>
    <row r="9841" spans="1:7" x14ac:dyDescent="0.25">
      <c r="A9841" s="6">
        <v>38064</v>
      </c>
      <c r="B9841" s="6" t="s">
        <v>6917</v>
      </c>
      <c r="C9841" s="6" t="s">
        <v>4849</v>
      </c>
      <c r="D9841" s="6" t="s">
        <v>4851</v>
      </c>
      <c r="G9841" s="487">
        <v>25.67</v>
      </c>
    </row>
    <row r="9842" spans="1:7" x14ac:dyDescent="0.25">
      <c r="A9842" s="6">
        <v>38115</v>
      </c>
      <c r="B9842" s="6" t="s">
        <v>6918</v>
      </c>
      <c r="C9842" s="6" t="s">
        <v>4849</v>
      </c>
      <c r="D9842" s="6" t="s">
        <v>4851</v>
      </c>
      <c r="G9842" s="487">
        <v>24.51</v>
      </c>
    </row>
    <row r="9843" spans="1:7" x14ac:dyDescent="0.25">
      <c r="A9843" s="6">
        <v>38065</v>
      </c>
      <c r="B9843" s="6" t="s">
        <v>6919</v>
      </c>
      <c r="C9843" s="6" t="s">
        <v>4849</v>
      </c>
      <c r="D9843" s="6" t="s">
        <v>4851</v>
      </c>
      <c r="G9843" s="487">
        <v>36.42</v>
      </c>
    </row>
    <row r="9844" spans="1:7" x14ac:dyDescent="0.25">
      <c r="A9844" s="6">
        <v>38078</v>
      </c>
      <c r="B9844" s="6" t="s">
        <v>6920</v>
      </c>
      <c r="C9844" s="6" t="s">
        <v>4849</v>
      </c>
      <c r="D9844" s="6" t="s">
        <v>4851</v>
      </c>
      <c r="G9844" s="487">
        <v>21.25</v>
      </c>
    </row>
    <row r="9845" spans="1:7" x14ac:dyDescent="0.25">
      <c r="A9845" s="6">
        <v>38113</v>
      </c>
      <c r="B9845" s="6" t="s">
        <v>6921</v>
      </c>
      <c r="C9845" s="6" t="s">
        <v>4849</v>
      </c>
      <c r="D9845" s="6" t="s">
        <v>4851</v>
      </c>
      <c r="G9845" s="487">
        <v>11.54</v>
      </c>
    </row>
    <row r="9846" spans="1:7" x14ac:dyDescent="0.25">
      <c r="A9846" s="6">
        <v>38063</v>
      </c>
      <c r="B9846" s="6" t="s">
        <v>6922</v>
      </c>
      <c r="C9846" s="6" t="s">
        <v>4849</v>
      </c>
      <c r="D9846" s="6" t="s">
        <v>4851</v>
      </c>
      <c r="G9846" s="487">
        <v>12.38</v>
      </c>
    </row>
    <row r="9847" spans="1:7" x14ac:dyDescent="0.25">
      <c r="A9847" s="6">
        <v>38080</v>
      </c>
      <c r="B9847" s="6" t="s">
        <v>6923</v>
      </c>
      <c r="C9847" s="6" t="s">
        <v>4849</v>
      </c>
      <c r="D9847" s="6" t="s">
        <v>4851</v>
      </c>
      <c r="G9847" s="487">
        <v>36.9</v>
      </c>
    </row>
    <row r="9848" spans="1:7" x14ac:dyDescent="0.25">
      <c r="A9848" s="6">
        <v>38069</v>
      </c>
      <c r="B9848" s="6" t="s">
        <v>6924</v>
      </c>
      <c r="C9848" s="6" t="s">
        <v>4849</v>
      </c>
      <c r="D9848" s="6" t="s">
        <v>4851</v>
      </c>
      <c r="G9848" s="487">
        <v>20.18</v>
      </c>
    </row>
    <row r="9849" spans="1:7" x14ac:dyDescent="0.25">
      <c r="A9849" s="6">
        <v>38077</v>
      </c>
      <c r="B9849" s="6" t="s">
        <v>6925</v>
      </c>
      <c r="C9849" s="6" t="s">
        <v>4849</v>
      </c>
      <c r="D9849" s="6" t="s">
        <v>4851</v>
      </c>
      <c r="G9849" s="487">
        <v>19.72</v>
      </c>
    </row>
    <row r="9850" spans="1:7" x14ac:dyDescent="0.25">
      <c r="A9850" s="6">
        <v>38073</v>
      </c>
      <c r="B9850" s="6" t="s">
        <v>6926</v>
      </c>
      <c r="C9850" s="6" t="s">
        <v>4849</v>
      </c>
      <c r="D9850" s="6" t="s">
        <v>4851</v>
      </c>
      <c r="G9850" s="487">
        <v>30.05</v>
      </c>
    </row>
    <row r="9851" spans="1:7" x14ac:dyDescent="0.25">
      <c r="A9851" s="6">
        <v>38112</v>
      </c>
      <c r="B9851" s="6" t="s">
        <v>6927</v>
      </c>
      <c r="C9851" s="6" t="s">
        <v>4849</v>
      </c>
      <c r="D9851" s="6" t="s">
        <v>4851</v>
      </c>
      <c r="G9851" s="487">
        <v>8.86</v>
      </c>
    </row>
    <row r="9852" spans="1:7" x14ac:dyDescent="0.25">
      <c r="A9852" s="6">
        <v>38062</v>
      </c>
      <c r="B9852" s="6" t="s">
        <v>6928</v>
      </c>
      <c r="C9852" s="6" t="s">
        <v>4849</v>
      </c>
      <c r="D9852" s="6" t="s">
        <v>4851</v>
      </c>
      <c r="G9852" s="487">
        <v>9.1</v>
      </c>
    </row>
    <row r="9853" spans="1:7" x14ac:dyDescent="0.25">
      <c r="A9853" s="6">
        <v>12128</v>
      </c>
      <c r="B9853" s="6" t="s">
        <v>6929</v>
      </c>
      <c r="C9853" s="6" t="s">
        <v>4849</v>
      </c>
      <c r="D9853" s="6" t="s">
        <v>4851</v>
      </c>
      <c r="G9853" s="487">
        <v>12.16</v>
      </c>
    </row>
    <row r="9854" spans="1:7" x14ac:dyDescent="0.25">
      <c r="A9854" s="6">
        <v>12129</v>
      </c>
      <c r="B9854" s="6" t="s">
        <v>6930</v>
      </c>
      <c r="C9854" s="6" t="s">
        <v>4849</v>
      </c>
      <c r="D9854" s="6" t="s">
        <v>4851</v>
      </c>
      <c r="G9854" s="487">
        <v>16.07</v>
      </c>
    </row>
    <row r="9855" spans="1:7" x14ac:dyDescent="0.25">
      <c r="A9855" s="6">
        <v>38081</v>
      </c>
      <c r="B9855" s="6" t="s">
        <v>6931</v>
      </c>
      <c r="C9855" s="6" t="s">
        <v>4849</v>
      </c>
      <c r="D9855" s="6" t="s">
        <v>4851</v>
      </c>
      <c r="G9855" s="487">
        <v>31.3</v>
      </c>
    </row>
    <row r="9856" spans="1:7" x14ac:dyDescent="0.25">
      <c r="A9856" s="6">
        <v>38070</v>
      </c>
      <c r="B9856" s="6" t="s">
        <v>6932</v>
      </c>
      <c r="C9856" s="6" t="s">
        <v>4849</v>
      </c>
      <c r="D9856" s="6" t="s">
        <v>4851</v>
      </c>
      <c r="G9856" s="487">
        <v>21.57</v>
      </c>
    </row>
    <row r="9857" spans="1:7" x14ac:dyDescent="0.25">
      <c r="A9857" s="6">
        <v>38074</v>
      </c>
      <c r="B9857" s="6" t="s">
        <v>6933</v>
      </c>
      <c r="C9857" s="6" t="s">
        <v>4849</v>
      </c>
      <c r="D9857" s="6" t="s">
        <v>4851</v>
      </c>
      <c r="G9857" s="487">
        <v>32.799999999999997</v>
      </c>
    </row>
    <row r="9858" spans="1:7" x14ac:dyDescent="0.25">
      <c r="A9858" s="6">
        <v>38079</v>
      </c>
      <c r="B9858" s="6" t="s">
        <v>6934</v>
      </c>
      <c r="C9858" s="6" t="s">
        <v>4849</v>
      </c>
      <c r="D9858" s="6" t="s">
        <v>4851</v>
      </c>
      <c r="G9858" s="487">
        <v>28.15</v>
      </c>
    </row>
    <row r="9859" spans="1:7" x14ac:dyDescent="0.25">
      <c r="A9859" s="6">
        <v>38072</v>
      </c>
      <c r="B9859" s="6" t="s">
        <v>6935</v>
      </c>
      <c r="C9859" s="6" t="s">
        <v>4849</v>
      </c>
      <c r="D9859" s="6" t="s">
        <v>4851</v>
      </c>
      <c r="G9859" s="487">
        <v>27.05</v>
      </c>
    </row>
    <row r="9860" spans="1:7" x14ac:dyDescent="0.25">
      <c r="A9860" s="6">
        <v>38068</v>
      </c>
      <c r="B9860" s="6" t="s">
        <v>6936</v>
      </c>
      <c r="C9860" s="6" t="s">
        <v>4849</v>
      </c>
      <c r="D9860" s="6" t="s">
        <v>4851</v>
      </c>
      <c r="G9860" s="487">
        <v>18.670000000000002</v>
      </c>
    </row>
    <row r="9861" spans="1:7" x14ac:dyDescent="0.25">
      <c r="A9861" s="6">
        <v>38071</v>
      </c>
      <c r="B9861" s="6" t="s">
        <v>6937</v>
      </c>
      <c r="C9861" s="6" t="s">
        <v>4849</v>
      </c>
      <c r="D9861" s="6" t="s">
        <v>4851</v>
      </c>
      <c r="G9861" s="487">
        <v>22.33</v>
      </c>
    </row>
    <row r="9862" spans="1:7" x14ac:dyDescent="0.25">
      <c r="A9862" s="6">
        <v>38412</v>
      </c>
      <c r="B9862" s="6" t="s">
        <v>6938</v>
      </c>
      <c r="C9862" s="6" t="s">
        <v>4849</v>
      </c>
      <c r="D9862" s="6" t="s">
        <v>4850</v>
      </c>
      <c r="G9862" s="487">
        <v>939</v>
      </c>
    </row>
    <row r="9863" spans="1:7" x14ac:dyDescent="0.25">
      <c r="A9863" s="6">
        <v>3405</v>
      </c>
      <c r="B9863" s="6" t="s">
        <v>6939</v>
      </c>
      <c r="C9863" s="6" t="s">
        <v>4849</v>
      </c>
      <c r="D9863" s="6" t="s">
        <v>4853</v>
      </c>
      <c r="G9863" s="487">
        <v>96.54</v>
      </c>
    </row>
    <row r="9864" spans="1:7" x14ac:dyDescent="0.25">
      <c r="A9864" s="6">
        <v>3394</v>
      </c>
      <c r="B9864" s="6" t="s">
        <v>6940</v>
      </c>
      <c r="C9864" s="6" t="s">
        <v>4849</v>
      </c>
      <c r="D9864" s="6" t="s">
        <v>4853</v>
      </c>
      <c r="G9864" s="487">
        <v>509.6</v>
      </c>
    </row>
    <row r="9865" spans="1:7" x14ac:dyDescent="0.25">
      <c r="A9865" s="6">
        <v>3393</v>
      </c>
      <c r="B9865" s="6" t="s">
        <v>6941</v>
      </c>
      <c r="C9865" s="6" t="s">
        <v>4849</v>
      </c>
      <c r="D9865" s="6" t="s">
        <v>4853</v>
      </c>
      <c r="G9865" s="487">
        <v>867.65</v>
      </c>
    </row>
    <row r="9866" spans="1:7" x14ac:dyDescent="0.25">
      <c r="A9866" s="6">
        <v>3406</v>
      </c>
      <c r="B9866" s="6" t="s">
        <v>6942</v>
      </c>
      <c r="C9866" s="6" t="s">
        <v>4849</v>
      </c>
      <c r="D9866" s="6" t="s">
        <v>4853</v>
      </c>
      <c r="G9866" s="487">
        <v>29.55</v>
      </c>
    </row>
    <row r="9867" spans="1:7" x14ac:dyDescent="0.25">
      <c r="A9867" s="6">
        <v>3395</v>
      </c>
      <c r="B9867" s="6" t="s">
        <v>6943</v>
      </c>
      <c r="C9867" s="6" t="s">
        <v>4849</v>
      </c>
      <c r="D9867" s="6" t="s">
        <v>4853</v>
      </c>
      <c r="G9867" s="487">
        <v>124.65</v>
      </c>
    </row>
    <row r="9868" spans="1:7" x14ac:dyDescent="0.25">
      <c r="A9868" s="6">
        <v>3398</v>
      </c>
      <c r="B9868" s="6" t="s">
        <v>6944</v>
      </c>
      <c r="C9868" s="6" t="s">
        <v>4849</v>
      </c>
      <c r="D9868" s="6" t="s">
        <v>4853</v>
      </c>
      <c r="G9868" s="487">
        <v>5.92</v>
      </c>
    </row>
    <row r="9869" spans="1:7" x14ac:dyDescent="0.25">
      <c r="A9869" s="6">
        <v>40662</v>
      </c>
      <c r="B9869" s="6" t="s">
        <v>6945</v>
      </c>
      <c r="C9869" s="6" t="s">
        <v>4849</v>
      </c>
      <c r="D9869" s="6" t="s">
        <v>4851</v>
      </c>
      <c r="G9869" s="487">
        <v>319.45999999999998</v>
      </c>
    </row>
    <row r="9870" spans="1:7" x14ac:dyDescent="0.25">
      <c r="A9870" s="6">
        <v>3437</v>
      </c>
      <c r="B9870" s="6" t="s">
        <v>6946</v>
      </c>
      <c r="C9870" s="6" t="s">
        <v>4852</v>
      </c>
      <c r="D9870" s="6" t="s">
        <v>4851</v>
      </c>
      <c r="G9870" s="487">
        <v>887.39</v>
      </c>
    </row>
    <row r="9871" spans="1:7" x14ac:dyDescent="0.25">
      <c r="A9871" s="6">
        <v>11190</v>
      </c>
      <c r="B9871" s="6" t="s">
        <v>6947</v>
      </c>
      <c r="C9871" s="6" t="s">
        <v>4849</v>
      </c>
      <c r="D9871" s="6" t="s">
        <v>4853</v>
      </c>
      <c r="G9871" s="487">
        <v>171.25</v>
      </c>
    </row>
    <row r="9872" spans="1:7" x14ac:dyDescent="0.25">
      <c r="A9872" s="6">
        <v>34377</v>
      </c>
      <c r="B9872" s="6" t="s">
        <v>11976</v>
      </c>
      <c r="C9872" s="6" t="s">
        <v>4849</v>
      </c>
      <c r="D9872" s="6" t="s">
        <v>4851</v>
      </c>
      <c r="G9872" s="487">
        <v>249.56</v>
      </c>
    </row>
    <row r="9873" spans="1:7" x14ac:dyDescent="0.25">
      <c r="A9873" s="6">
        <v>3428</v>
      </c>
      <c r="B9873" s="6" t="s">
        <v>6948</v>
      </c>
      <c r="C9873" s="6" t="s">
        <v>4852</v>
      </c>
      <c r="D9873" s="6" t="s">
        <v>4850</v>
      </c>
      <c r="G9873" s="488">
        <v>1316.29</v>
      </c>
    </row>
    <row r="9874" spans="1:7" x14ac:dyDescent="0.25">
      <c r="A9874" s="6">
        <v>3429</v>
      </c>
      <c r="B9874" s="6" t="s">
        <v>6949</v>
      </c>
      <c r="C9874" s="6" t="s">
        <v>4852</v>
      </c>
      <c r="D9874" s="6" t="s">
        <v>4851</v>
      </c>
      <c r="G9874" s="487">
        <v>752.06</v>
      </c>
    </row>
    <row r="9875" spans="1:7" x14ac:dyDescent="0.25">
      <c r="A9875" s="6">
        <v>11199</v>
      </c>
      <c r="B9875" s="6" t="s">
        <v>11977</v>
      </c>
      <c r="C9875" s="6" t="s">
        <v>4849</v>
      </c>
      <c r="D9875" s="6" t="s">
        <v>4853</v>
      </c>
      <c r="G9875" s="487">
        <v>945.78</v>
      </c>
    </row>
    <row r="9876" spans="1:7" x14ac:dyDescent="0.25">
      <c r="A9876" s="6">
        <v>34369</v>
      </c>
      <c r="B9876" s="6" t="s">
        <v>11978</v>
      </c>
      <c r="C9876" s="6" t="s">
        <v>4849</v>
      </c>
      <c r="D9876" s="6" t="s">
        <v>4851</v>
      </c>
      <c r="G9876" s="487">
        <v>868.01</v>
      </c>
    </row>
    <row r="9877" spans="1:7" x14ac:dyDescent="0.25">
      <c r="A9877" s="6">
        <v>36896</v>
      </c>
      <c r="B9877" s="6" t="s">
        <v>11979</v>
      </c>
      <c r="C9877" s="6" t="s">
        <v>4849</v>
      </c>
      <c r="D9877" s="6" t="s">
        <v>4850</v>
      </c>
      <c r="G9877" s="487">
        <v>483.35</v>
      </c>
    </row>
    <row r="9878" spans="1:7" x14ac:dyDescent="0.25">
      <c r="A9878" s="6">
        <v>34367</v>
      </c>
      <c r="B9878" s="6" t="s">
        <v>11980</v>
      </c>
      <c r="C9878" s="6" t="s">
        <v>4849</v>
      </c>
      <c r="D9878" s="6" t="s">
        <v>4851</v>
      </c>
      <c r="G9878" s="487">
        <v>622.96</v>
      </c>
    </row>
    <row r="9879" spans="1:7" x14ac:dyDescent="0.25">
      <c r="A9879" s="6">
        <v>36897</v>
      </c>
      <c r="B9879" s="6" t="s">
        <v>11981</v>
      </c>
      <c r="C9879" s="6" t="s">
        <v>4849</v>
      </c>
      <c r="D9879" s="6" t="s">
        <v>4851</v>
      </c>
      <c r="G9879" s="487">
        <v>754.26</v>
      </c>
    </row>
    <row r="9880" spans="1:7" x14ac:dyDescent="0.25">
      <c r="A9880" s="6">
        <v>34364</v>
      </c>
      <c r="B9880" s="6" t="s">
        <v>11982</v>
      </c>
      <c r="C9880" s="6" t="s">
        <v>4849</v>
      </c>
      <c r="D9880" s="6" t="s">
        <v>4851</v>
      </c>
      <c r="G9880" s="487">
        <v>818.87</v>
      </c>
    </row>
    <row r="9881" spans="1:7" x14ac:dyDescent="0.25">
      <c r="A9881" s="6">
        <v>40659</v>
      </c>
      <c r="B9881" s="6" t="s">
        <v>6950</v>
      </c>
      <c r="C9881" s="6" t="s">
        <v>4852</v>
      </c>
      <c r="D9881" s="6" t="s">
        <v>4851</v>
      </c>
      <c r="G9881" s="488">
        <v>1255.53</v>
      </c>
    </row>
    <row r="9882" spans="1:7" x14ac:dyDescent="0.25">
      <c r="A9882" s="6">
        <v>40660</v>
      </c>
      <c r="B9882" s="6" t="s">
        <v>6951</v>
      </c>
      <c r="C9882" s="6" t="s">
        <v>4852</v>
      </c>
      <c r="D9882" s="6" t="s">
        <v>4851</v>
      </c>
      <c r="G9882" s="488">
        <v>1591.23</v>
      </c>
    </row>
    <row r="9883" spans="1:7" x14ac:dyDescent="0.25">
      <c r="A9883" s="6">
        <v>40661</v>
      </c>
      <c r="B9883" s="6" t="s">
        <v>6952</v>
      </c>
      <c r="C9883" s="6" t="s">
        <v>4852</v>
      </c>
      <c r="D9883" s="6" t="s">
        <v>4851</v>
      </c>
      <c r="G9883" s="487">
        <v>978.33</v>
      </c>
    </row>
    <row r="9884" spans="1:7" x14ac:dyDescent="0.25">
      <c r="A9884" s="6">
        <v>3421</v>
      </c>
      <c r="B9884" s="6" t="s">
        <v>6953</v>
      </c>
      <c r="C9884" s="6" t="s">
        <v>4852</v>
      </c>
      <c r="D9884" s="6" t="s">
        <v>4851</v>
      </c>
      <c r="G9884" s="487">
        <v>985.82</v>
      </c>
    </row>
    <row r="9885" spans="1:7" x14ac:dyDescent="0.25">
      <c r="A9885" s="6">
        <v>599</v>
      </c>
      <c r="B9885" s="6" t="s">
        <v>6954</v>
      </c>
      <c r="C9885" s="6" t="s">
        <v>4852</v>
      </c>
      <c r="D9885" s="6" t="s">
        <v>4851</v>
      </c>
      <c r="G9885" s="487">
        <v>881.52</v>
      </c>
    </row>
    <row r="9886" spans="1:7" x14ac:dyDescent="0.25">
      <c r="A9886" s="6">
        <v>44053</v>
      </c>
      <c r="B9886" s="6" t="s">
        <v>11983</v>
      </c>
      <c r="C9886" s="6" t="s">
        <v>4849</v>
      </c>
      <c r="D9886" s="6" t="s">
        <v>4851</v>
      </c>
      <c r="G9886" s="488">
        <v>1956.57</v>
      </c>
    </row>
    <row r="9887" spans="1:7" x14ac:dyDescent="0.25">
      <c r="A9887" s="6">
        <v>3423</v>
      </c>
      <c r="B9887" s="6" t="s">
        <v>6955</v>
      </c>
      <c r="C9887" s="6" t="s">
        <v>4852</v>
      </c>
      <c r="D9887" s="6" t="s">
        <v>4851</v>
      </c>
      <c r="G9887" s="488">
        <v>1390.24</v>
      </c>
    </row>
    <row r="9888" spans="1:7" x14ac:dyDescent="0.25">
      <c r="A9888" s="6">
        <v>34381</v>
      </c>
      <c r="B9888" s="6" t="s">
        <v>11984</v>
      </c>
      <c r="C9888" s="6" t="s">
        <v>4849</v>
      </c>
      <c r="D9888" s="6" t="s">
        <v>4851</v>
      </c>
      <c r="G9888" s="487">
        <v>355.94</v>
      </c>
    </row>
    <row r="9889" spans="1:7" x14ac:dyDescent="0.25">
      <c r="A9889" s="6">
        <v>34797</v>
      </c>
      <c r="B9889" s="6" t="s">
        <v>6956</v>
      </c>
      <c r="C9889" s="6" t="s">
        <v>4849</v>
      </c>
      <c r="D9889" s="6" t="s">
        <v>4853</v>
      </c>
      <c r="G9889" s="487">
        <v>373.01</v>
      </c>
    </row>
    <row r="9890" spans="1:7" x14ac:dyDescent="0.25">
      <c r="A9890" s="6">
        <v>44054</v>
      </c>
      <c r="B9890" s="6" t="s">
        <v>11985</v>
      </c>
      <c r="C9890" s="6" t="s">
        <v>4849</v>
      </c>
      <c r="D9890" s="6" t="s">
        <v>4851</v>
      </c>
      <c r="G9890" s="487">
        <v>701.9</v>
      </c>
    </row>
    <row r="9891" spans="1:7" x14ac:dyDescent="0.25">
      <c r="A9891" s="6">
        <v>44399</v>
      </c>
      <c r="B9891" s="6" t="s">
        <v>11986</v>
      </c>
      <c r="C9891" s="6" t="s">
        <v>4849</v>
      </c>
      <c r="D9891" s="6" t="s">
        <v>4851</v>
      </c>
      <c r="G9891" s="487">
        <v>959.02</v>
      </c>
    </row>
    <row r="9892" spans="1:7" x14ac:dyDescent="0.25">
      <c r="A9892" s="6">
        <v>44503</v>
      </c>
      <c r="B9892" s="6" t="s">
        <v>6957</v>
      </c>
      <c r="C9892" s="6" t="s">
        <v>4858</v>
      </c>
      <c r="D9892" s="6" t="s">
        <v>4851</v>
      </c>
      <c r="G9892" s="487">
        <v>16.399999999999999</v>
      </c>
    </row>
    <row r="9893" spans="1:7" x14ac:dyDescent="0.25">
      <c r="A9893" s="6">
        <v>41077</v>
      </c>
      <c r="B9893" s="6" t="s">
        <v>6958</v>
      </c>
      <c r="C9893" s="6" t="s">
        <v>4859</v>
      </c>
      <c r="D9893" s="6" t="s">
        <v>4851</v>
      </c>
      <c r="G9893" s="488">
        <v>2882.71</v>
      </c>
    </row>
    <row r="9894" spans="1:7" x14ac:dyDescent="0.25">
      <c r="A9894" s="6">
        <v>37963</v>
      </c>
      <c r="B9894" s="6" t="s">
        <v>6959</v>
      </c>
      <c r="C9894" s="6" t="s">
        <v>4849</v>
      </c>
      <c r="D9894" s="6" t="s">
        <v>4851</v>
      </c>
      <c r="G9894" s="487">
        <v>4.9800000000000004</v>
      </c>
    </row>
    <row r="9895" spans="1:7" x14ac:dyDescent="0.25">
      <c r="A9895" s="6">
        <v>37964</v>
      </c>
      <c r="B9895" s="6" t="s">
        <v>6960</v>
      </c>
      <c r="C9895" s="6" t="s">
        <v>4849</v>
      </c>
      <c r="D9895" s="6" t="s">
        <v>4851</v>
      </c>
      <c r="G9895" s="487">
        <v>6.66</v>
      </c>
    </row>
    <row r="9896" spans="1:7" x14ac:dyDescent="0.25">
      <c r="A9896" s="6">
        <v>37965</v>
      </c>
      <c r="B9896" s="6" t="s">
        <v>6961</v>
      </c>
      <c r="C9896" s="6" t="s">
        <v>4849</v>
      </c>
      <c r="D9896" s="6" t="s">
        <v>4851</v>
      </c>
      <c r="G9896" s="487">
        <v>9.61</v>
      </c>
    </row>
    <row r="9897" spans="1:7" x14ac:dyDescent="0.25">
      <c r="A9897" s="6">
        <v>37966</v>
      </c>
      <c r="B9897" s="6" t="s">
        <v>6962</v>
      </c>
      <c r="C9897" s="6" t="s">
        <v>4849</v>
      </c>
      <c r="D9897" s="6" t="s">
        <v>4851</v>
      </c>
      <c r="G9897" s="487">
        <v>16.87</v>
      </c>
    </row>
    <row r="9898" spans="1:7" x14ac:dyDescent="0.25">
      <c r="A9898" s="6">
        <v>37967</v>
      </c>
      <c r="B9898" s="6" t="s">
        <v>6963</v>
      </c>
      <c r="C9898" s="6" t="s">
        <v>4849</v>
      </c>
      <c r="D9898" s="6" t="s">
        <v>4851</v>
      </c>
      <c r="G9898" s="487">
        <v>28.34</v>
      </c>
    </row>
    <row r="9899" spans="1:7" x14ac:dyDescent="0.25">
      <c r="A9899" s="6">
        <v>37968</v>
      </c>
      <c r="B9899" s="6" t="s">
        <v>6964</v>
      </c>
      <c r="C9899" s="6" t="s">
        <v>4849</v>
      </c>
      <c r="D9899" s="6" t="s">
        <v>4851</v>
      </c>
      <c r="G9899" s="487">
        <v>60.18</v>
      </c>
    </row>
    <row r="9900" spans="1:7" x14ac:dyDescent="0.25">
      <c r="A9900" s="6">
        <v>37969</v>
      </c>
      <c r="B9900" s="6" t="s">
        <v>6965</v>
      </c>
      <c r="C9900" s="6" t="s">
        <v>4849</v>
      </c>
      <c r="D9900" s="6" t="s">
        <v>4851</v>
      </c>
      <c r="G9900" s="487">
        <v>152.07</v>
      </c>
    </row>
    <row r="9901" spans="1:7" x14ac:dyDescent="0.25">
      <c r="A9901" s="6">
        <v>37970</v>
      </c>
      <c r="B9901" s="6" t="s">
        <v>6966</v>
      </c>
      <c r="C9901" s="6" t="s">
        <v>4849</v>
      </c>
      <c r="D9901" s="6" t="s">
        <v>4851</v>
      </c>
      <c r="G9901" s="487">
        <v>220</v>
      </c>
    </row>
    <row r="9902" spans="1:7" x14ac:dyDescent="0.25">
      <c r="A9902" s="6">
        <v>44251</v>
      </c>
      <c r="B9902" s="6" t="s">
        <v>11987</v>
      </c>
      <c r="C9902" s="6" t="s">
        <v>4849</v>
      </c>
      <c r="D9902" s="6" t="s">
        <v>4851</v>
      </c>
      <c r="G9902" s="487">
        <v>254.12</v>
      </c>
    </row>
    <row r="9903" spans="1:7" x14ac:dyDescent="0.25">
      <c r="A9903" s="6">
        <v>21118</v>
      </c>
      <c r="B9903" s="6" t="s">
        <v>6967</v>
      </c>
      <c r="C9903" s="6" t="s">
        <v>4849</v>
      </c>
      <c r="D9903" s="6" t="s">
        <v>4851</v>
      </c>
      <c r="G9903" s="487">
        <v>3.96</v>
      </c>
    </row>
    <row r="9904" spans="1:7" x14ac:dyDescent="0.25">
      <c r="A9904" s="6">
        <v>37956</v>
      </c>
      <c r="B9904" s="6" t="s">
        <v>6968</v>
      </c>
      <c r="C9904" s="6" t="s">
        <v>4849</v>
      </c>
      <c r="D9904" s="6" t="s">
        <v>4851</v>
      </c>
      <c r="G9904" s="487">
        <v>4.8600000000000003</v>
      </c>
    </row>
    <row r="9905" spans="1:7" x14ac:dyDescent="0.25">
      <c r="A9905" s="6">
        <v>37957</v>
      </c>
      <c r="B9905" s="6" t="s">
        <v>6969</v>
      </c>
      <c r="C9905" s="6" t="s">
        <v>4849</v>
      </c>
      <c r="D9905" s="6" t="s">
        <v>4851</v>
      </c>
      <c r="G9905" s="487">
        <v>10.35</v>
      </c>
    </row>
    <row r="9906" spans="1:7" x14ac:dyDescent="0.25">
      <c r="A9906" s="6">
        <v>37958</v>
      </c>
      <c r="B9906" s="6" t="s">
        <v>6970</v>
      </c>
      <c r="C9906" s="6" t="s">
        <v>4849</v>
      </c>
      <c r="D9906" s="6" t="s">
        <v>4851</v>
      </c>
      <c r="G9906" s="487">
        <v>18.71</v>
      </c>
    </row>
    <row r="9907" spans="1:7" x14ac:dyDescent="0.25">
      <c r="A9907" s="6">
        <v>37959</v>
      </c>
      <c r="B9907" s="6" t="s">
        <v>6971</v>
      </c>
      <c r="C9907" s="6" t="s">
        <v>4849</v>
      </c>
      <c r="D9907" s="6" t="s">
        <v>4851</v>
      </c>
      <c r="G9907" s="487">
        <v>28.8</v>
      </c>
    </row>
    <row r="9908" spans="1:7" x14ac:dyDescent="0.25">
      <c r="A9908" s="6">
        <v>37960</v>
      </c>
      <c r="B9908" s="6" t="s">
        <v>6972</v>
      </c>
      <c r="C9908" s="6" t="s">
        <v>4849</v>
      </c>
      <c r="D9908" s="6" t="s">
        <v>4851</v>
      </c>
      <c r="G9908" s="487">
        <v>73.58</v>
      </c>
    </row>
    <row r="9909" spans="1:7" x14ac:dyDescent="0.25">
      <c r="A9909" s="6">
        <v>37961</v>
      </c>
      <c r="B9909" s="6" t="s">
        <v>6973</v>
      </c>
      <c r="C9909" s="6" t="s">
        <v>4849</v>
      </c>
      <c r="D9909" s="6" t="s">
        <v>4851</v>
      </c>
      <c r="G9909" s="487">
        <v>158.13</v>
      </c>
    </row>
    <row r="9910" spans="1:7" x14ac:dyDescent="0.25">
      <c r="A9910" s="6">
        <v>37962</v>
      </c>
      <c r="B9910" s="6" t="s">
        <v>6974</v>
      </c>
      <c r="C9910" s="6" t="s">
        <v>4849</v>
      </c>
      <c r="D9910" s="6" t="s">
        <v>4851</v>
      </c>
      <c r="G9910" s="487">
        <v>182.3</v>
      </c>
    </row>
    <row r="9911" spans="1:7" x14ac:dyDescent="0.25">
      <c r="A9911" s="6">
        <v>3533</v>
      </c>
      <c r="B9911" s="6" t="s">
        <v>11988</v>
      </c>
      <c r="C9911" s="6" t="s">
        <v>4849</v>
      </c>
      <c r="D9911" s="6" t="s">
        <v>4851</v>
      </c>
      <c r="G9911" s="487">
        <v>3.06</v>
      </c>
    </row>
    <row r="9912" spans="1:7" x14ac:dyDescent="0.25">
      <c r="A9912" s="6">
        <v>3538</v>
      </c>
      <c r="B9912" s="6" t="s">
        <v>11989</v>
      </c>
      <c r="C9912" s="6" t="s">
        <v>4849</v>
      </c>
      <c r="D9912" s="6" t="s">
        <v>4851</v>
      </c>
      <c r="G9912" s="487">
        <v>5.79</v>
      </c>
    </row>
    <row r="9913" spans="1:7" x14ac:dyDescent="0.25">
      <c r="A9913" s="6">
        <v>3498</v>
      </c>
      <c r="B9913" s="6" t="s">
        <v>11990</v>
      </c>
      <c r="C9913" s="6" t="s">
        <v>4849</v>
      </c>
      <c r="D9913" s="6" t="s">
        <v>4851</v>
      </c>
      <c r="G9913" s="487">
        <v>5.61</v>
      </c>
    </row>
    <row r="9914" spans="1:7" x14ac:dyDescent="0.25">
      <c r="A9914" s="6">
        <v>3496</v>
      </c>
      <c r="B9914" s="6" t="s">
        <v>11991</v>
      </c>
      <c r="C9914" s="6" t="s">
        <v>4849</v>
      </c>
      <c r="D9914" s="6" t="s">
        <v>4851</v>
      </c>
      <c r="G9914" s="487">
        <v>3.75</v>
      </c>
    </row>
    <row r="9915" spans="1:7" x14ac:dyDescent="0.25">
      <c r="A9915" s="6">
        <v>38429</v>
      </c>
      <c r="B9915" s="6" t="s">
        <v>6975</v>
      </c>
      <c r="C9915" s="6" t="s">
        <v>4849</v>
      </c>
      <c r="D9915" s="6" t="s">
        <v>4851</v>
      </c>
      <c r="G9915" s="487">
        <v>13.46</v>
      </c>
    </row>
    <row r="9916" spans="1:7" x14ac:dyDescent="0.25">
      <c r="A9916" s="6">
        <v>38431</v>
      </c>
      <c r="B9916" s="6" t="s">
        <v>6976</v>
      </c>
      <c r="C9916" s="6" t="s">
        <v>4849</v>
      </c>
      <c r="D9916" s="6" t="s">
        <v>4851</v>
      </c>
      <c r="G9916" s="487">
        <v>16.89</v>
      </c>
    </row>
    <row r="9917" spans="1:7" x14ac:dyDescent="0.25">
      <c r="A9917" s="6">
        <v>38430</v>
      </c>
      <c r="B9917" s="6" t="s">
        <v>6977</v>
      </c>
      <c r="C9917" s="6" t="s">
        <v>4849</v>
      </c>
      <c r="D9917" s="6" t="s">
        <v>4851</v>
      </c>
      <c r="G9917" s="487">
        <v>26.18</v>
      </c>
    </row>
    <row r="9918" spans="1:7" x14ac:dyDescent="0.25">
      <c r="A9918" s="6">
        <v>36348</v>
      </c>
      <c r="B9918" s="6" t="s">
        <v>11992</v>
      </c>
      <c r="C9918" s="6" t="s">
        <v>4849</v>
      </c>
      <c r="D9918" s="6" t="s">
        <v>4851</v>
      </c>
      <c r="G9918" s="487">
        <v>2.09</v>
      </c>
    </row>
    <row r="9919" spans="1:7" x14ac:dyDescent="0.25">
      <c r="A9919" s="6">
        <v>36349</v>
      </c>
      <c r="B9919" s="6" t="s">
        <v>11993</v>
      </c>
      <c r="C9919" s="6" t="s">
        <v>4849</v>
      </c>
      <c r="D9919" s="6" t="s">
        <v>4851</v>
      </c>
      <c r="G9919" s="487">
        <v>2.89</v>
      </c>
    </row>
    <row r="9920" spans="1:7" x14ac:dyDescent="0.25">
      <c r="A9920" s="6">
        <v>38987</v>
      </c>
      <c r="B9920" s="6" t="s">
        <v>11994</v>
      </c>
      <c r="C9920" s="6" t="s">
        <v>4849</v>
      </c>
      <c r="D9920" s="6" t="s">
        <v>4851</v>
      </c>
      <c r="G9920" s="487">
        <v>13.9</v>
      </c>
    </row>
    <row r="9921" spans="1:7" x14ac:dyDescent="0.25">
      <c r="A9921" s="6">
        <v>38988</v>
      </c>
      <c r="B9921" s="6" t="s">
        <v>11995</v>
      </c>
      <c r="C9921" s="6" t="s">
        <v>4849</v>
      </c>
      <c r="D9921" s="6" t="s">
        <v>4851</v>
      </c>
      <c r="G9921" s="487">
        <v>22.64</v>
      </c>
    </row>
    <row r="9922" spans="1:7" x14ac:dyDescent="0.25">
      <c r="A9922" s="6">
        <v>38989</v>
      </c>
      <c r="B9922" s="6" t="s">
        <v>11996</v>
      </c>
      <c r="C9922" s="6" t="s">
        <v>4849</v>
      </c>
      <c r="D9922" s="6" t="s">
        <v>4851</v>
      </c>
      <c r="G9922" s="487">
        <v>38.1</v>
      </c>
    </row>
    <row r="9923" spans="1:7" x14ac:dyDescent="0.25">
      <c r="A9923" s="6">
        <v>38990</v>
      </c>
      <c r="B9923" s="6" t="s">
        <v>11997</v>
      </c>
      <c r="C9923" s="6" t="s">
        <v>4849</v>
      </c>
      <c r="D9923" s="6" t="s">
        <v>4851</v>
      </c>
      <c r="G9923" s="487">
        <v>76.13</v>
      </c>
    </row>
    <row r="9924" spans="1:7" x14ac:dyDescent="0.25">
      <c r="A9924" s="6">
        <v>38991</v>
      </c>
      <c r="B9924" s="6" t="s">
        <v>11998</v>
      </c>
      <c r="C9924" s="6" t="s">
        <v>4849</v>
      </c>
      <c r="D9924" s="6" t="s">
        <v>4851</v>
      </c>
      <c r="G9924" s="487">
        <v>136.99</v>
      </c>
    </row>
    <row r="9925" spans="1:7" x14ac:dyDescent="0.25">
      <c r="A9925" s="6">
        <v>38433</v>
      </c>
      <c r="B9925" s="6" t="s">
        <v>11999</v>
      </c>
      <c r="C9925" s="6" t="s">
        <v>4849</v>
      </c>
      <c r="D9925" s="6" t="s">
        <v>4851</v>
      </c>
      <c r="G9925" s="487">
        <v>7.08</v>
      </c>
    </row>
    <row r="9926" spans="1:7" x14ac:dyDescent="0.25">
      <c r="A9926" s="6">
        <v>38440</v>
      </c>
      <c r="B9926" s="6" t="s">
        <v>12000</v>
      </c>
      <c r="C9926" s="6" t="s">
        <v>4849</v>
      </c>
      <c r="D9926" s="6" t="s">
        <v>4851</v>
      </c>
      <c r="G9926" s="487">
        <v>298.56</v>
      </c>
    </row>
    <row r="9927" spans="1:7" x14ac:dyDescent="0.25">
      <c r="A9927" s="6">
        <v>36359</v>
      </c>
      <c r="B9927" s="6" t="s">
        <v>12001</v>
      </c>
      <c r="C9927" s="6" t="s">
        <v>4849</v>
      </c>
      <c r="D9927" s="6" t="s">
        <v>4851</v>
      </c>
      <c r="G9927" s="487">
        <v>1.86</v>
      </c>
    </row>
    <row r="9928" spans="1:7" x14ac:dyDescent="0.25">
      <c r="A9928" s="6">
        <v>36360</v>
      </c>
      <c r="B9928" s="6" t="s">
        <v>12002</v>
      </c>
      <c r="C9928" s="6" t="s">
        <v>4849</v>
      </c>
      <c r="D9928" s="6" t="s">
        <v>4851</v>
      </c>
      <c r="G9928" s="487">
        <v>2.5</v>
      </c>
    </row>
    <row r="9929" spans="1:7" x14ac:dyDescent="0.25">
      <c r="A9929" s="6">
        <v>38434</v>
      </c>
      <c r="B9929" s="6" t="s">
        <v>12003</v>
      </c>
      <c r="C9929" s="6" t="s">
        <v>4849</v>
      </c>
      <c r="D9929" s="6" t="s">
        <v>4851</v>
      </c>
      <c r="G9929" s="487">
        <v>3.81</v>
      </c>
    </row>
    <row r="9930" spans="1:7" x14ac:dyDescent="0.25">
      <c r="A9930" s="6">
        <v>38435</v>
      </c>
      <c r="B9930" s="6" t="s">
        <v>12004</v>
      </c>
      <c r="C9930" s="6" t="s">
        <v>4849</v>
      </c>
      <c r="D9930" s="6" t="s">
        <v>4851</v>
      </c>
      <c r="G9930" s="487">
        <v>8.59</v>
      </c>
    </row>
    <row r="9931" spans="1:7" x14ac:dyDescent="0.25">
      <c r="A9931" s="6">
        <v>38436</v>
      </c>
      <c r="B9931" s="6" t="s">
        <v>12005</v>
      </c>
      <c r="C9931" s="6" t="s">
        <v>4849</v>
      </c>
      <c r="D9931" s="6" t="s">
        <v>4851</v>
      </c>
      <c r="G9931" s="487">
        <v>14.23</v>
      </c>
    </row>
    <row r="9932" spans="1:7" x14ac:dyDescent="0.25">
      <c r="A9932" s="6">
        <v>38437</v>
      </c>
      <c r="B9932" s="6" t="s">
        <v>12006</v>
      </c>
      <c r="C9932" s="6" t="s">
        <v>4849</v>
      </c>
      <c r="D9932" s="6" t="s">
        <v>4851</v>
      </c>
      <c r="G9932" s="487">
        <v>23.09</v>
      </c>
    </row>
    <row r="9933" spans="1:7" x14ac:dyDescent="0.25">
      <c r="A9933" s="6">
        <v>38438</v>
      </c>
      <c r="B9933" s="6" t="s">
        <v>12007</v>
      </c>
      <c r="C9933" s="6" t="s">
        <v>4849</v>
      </c>
      <c r="D9933" s="6" t="s">
        <v>4851</v>
      </c>
      <c r="G9933" s="487">
        <v>66.98</v>
      </c>
    </row>
    <row r="9934" spans="1:7" x14ac:dyDescent="0.25">
      <c r="A9934" s="6">
        <v>38439</v>
      </c>
      <c r="B9934" s="6" t="s">
        <v>12008</v>
      </c>
      <c r="C9934" s="6" t="s">
        <v>4849</v>
      </c>
      <c r="D9934" s="6" t="s">
        <v>4851</v>
      </c>
      <c r="G9934" s="487">
        <v>85.11</v>
      </c>
    </row>
    <row r="9935" spans="1:7" x14ac:dyDescent="0.25">
      <c r="A9935" s="6">
        <v>10836</v>
      </c>
      <c r="B9935" s="6" t="s">
        <v>6978</v>
      </c>
      <c r="C9935" s="6" t="s">
        <v>4849</v>
      </c>
      <c r="D9935" s="6" t="s">
        <v>4851</v>
      </c>
      <c r="G9935" s="487">
        <v>23.26</v>
      </c>
    </row>
    <row r="9936" spans="1:7" x14ac:dyDescent="0.25">
      <c r="A9936" s="6">
        <v>10835</v>
      </c>
      <c r="B9936" s="6" t="s">
        <v>6979</v>
      </c>
      <c r="C9936" s="6" t="s">
        <v>4849</v>
      </c>
      <c r="D9936" s="6" t="s">
        <v>4851</v>
      </c>
      <c r="G9936" s="487">
        <v>6.49</v>
      </c>
    </row>
    <row r="9937" spans="1:7" x14ac:dyDescent="0.25">
      <c r="A9937" s="6">
        <v>3475</v>
      </c>
      <c r="B9937" s="6" t="s">
        <v>12009</v>
      </c>
      <c r="C9937" s="6" t="s">
        <v>4849</v>
      </c>
      <c r="D9937" s="6" t="s">
        <v>4851</v>
      </c>
      <c r="G9937" s="487">
        <v>5.36</v>
      </c>
    </row>
    <row r="9938" spans="1:7" x14ac:dyDescent="0.25">
      <c r="A9938" s="6">
        <v>3485</v>
      </c>
      <c r="B9938" s="6" t="s">
        <v>12010</v>
      </c>
      <c r="C9938" s="6" t="s">
        <v>4849</v>
      </c>
      <c r="D9938" s="6" t="s">
        <v>4851</v>
      </c>
      <c r="G9938" s="487">
        <v>14.81</v>
      </c>
    </row>
    <row r="9939" spans="1:7" x14ac:dyDescent="0.25">
      <c r="A9939" s="6">
        <v>3534</v>
      </c>
      <c r="B9939" s="6" t="s">
        <v>12011</v>
      </c>
      <c r="C9939" s="6" t="s">
        <v>4849</v>
      </c>
      <c r="D9939" s="6" t="s">
        <v>4851</v>
      </c>
      <c r="G9939" s="487">
        <v>8.49</v>
      </c>
    </row>
    <row r="9940" spans="1:7" x14ac:dyDescent="0.25">
      <c r="A9940" s="6">
        <v>3543</v>
      </c>
      <c r="B9940" s="6" t="s">
        <v>12012</v>
      </c>
      <c r="C9940" s="6" t="s">
        <v>4849</v>
      </c>
      <c r="D9940" s="6" t="s">
        <v>4851</v>
      </c>
      <c r="G9940" s="487">
        <v>1.97</v>
      </c>
    </row>
    <row r="9941" spans="1:7" x14ac:dyDescent="0.25">
      <c r="A9941" s="6">
        <v>3482</v>
      </c>
      <c r="B9941" s="6" t="s">
        <v>12013</v>
      </c>
      <c r="C9941" s="6" t="s">
        <v>4849</v>
      </c>
      <c r="D9941" s="6" t="s">
        <v>4851</v>
      </c>
      <c r="G9941" s="487">
        <v>6.07</v>
      </c>
    </row>
    <row r="9942" spans="1:7" x14ac:dyDescent="0.25">
      <c r="A9942" s="6">
        <v>3505</v>
      </c>
      <c r="B9942" s="6" t="s">
        <v>12014</v>
      </c>
      <c r="C9942" s="6" t="s">
        <v>4849</v>
      </c>
      <c r="D9942" s="6" t="s">
        <v>4851</v>
      </c>
      <c r="G9942" s="487">
        <v>2.93</v>
      </c>
    </row>
    <row r="9943" spans="1:7" x14ac:dyDescent="0.25">
      <c r="A9943" s="6">
        <v>3521</v>
      </c>
      <c r="B9943" s="6" t="s">
        <v>12015</v>
      </c>
      <c r="C9943" s="6" t="s">
        <v>4849</v>
      </c>
      <c r="D9943" s="6" t="s">
        <v>4851</v>
      </c>
      <c r="G9943" s="487">
        <v>2.21</v>
      </c>
    </row>
    <row r="9944" spans="1:7" x14ac:dyDescent="0.25">
      <c r="A9944" s="6">
        <v>3531</v>
      </c>
      <c r="B9944" s="6" t="s">
        <v>12016</v>
      </c>
      <c r="C9944" s="6" t="s">
        <v>4849</v>
      </c>
      <c r="D9944" s="6" t="s">
        <v>4851</v>
      </c>
      <c r="G9944" s="487">
        <v>4.21</v>
      </c>
    </row>
    <row r="9945" spans="1:7" x14ac:dyDescent="0.25">
      <c r="A9945" s="6">
        <v>3522</v>
      </c>
      <c r="B9945" s="6" t="s">
        <v>12017</v>
      </c>
      <c r="C9945" s="6" t="s">
        <v>4849</v>
      </c>
      <c r="D9945" s="6" t="s">
        <v>4851</v>
      </c>
      <c r="G9945" s="487">
        <v>2.71</v>
      </c>
    </row>
    <row r="9946" spans="1:7" x14ac:dyDescent="0.25">
      <c r="A9946" s="6">
        <v>3527</v>
      </c>
      <c r="B9946" s="6" t="s">
        <v>12018</v>
      </c>
      <c r="C9946" s="6" t="s">
        <v>4849</v>
      </c>
      <c r="D9946" s="6" t="s">
        <v>4851</v>
      </c>
      <c r="G9946" s="487">
        <v>14.27</v>
      </c>
    </row>
    <row r="9947" spans="1:7" x14ac:dyDescent="0.25">
      <c r="A9947" s="6">
        <v>3516</v>
      </c>
      <c r="B9947" s="6" t="s">
        <v>6980</v>
      </c>
      <c r="C9947" s="6" t="s">
        <v>4849</v>
      </c>
      <c r="D9947" s="6" t="s">
        <v>4851</v>
      </c>
      <c r="G9947" s="487">
        <v>2.68</v>
      </c>
    </row>
    <row r="9948" spans="1:7" x14ac:dyDescent="0.25">
      <c r="A9948" s="6">
        <v>3517</v>
      </c>
      <c r="B9948" s="6" t="s">
        <v>12019</v>
      </c>
      <c r="C9948" s="6" t="s">
        <v>4849</v>
      </c>
      <c r="D9948" s="6" t="s">
        <v>4851</v>
      </c>
      <c r="G9948" s="487">
        <v>2.42</v>
      </c>
    </row>
    <row r="9949" spans="1:7" x14ac:dyDescent="0.25">
      <c r="A9949" s="6">
        <v>3515</v>
      </c>
      <c r="B9949" s="6" t="s">
        <v>6981</v>
      </c>
      <c r="C9949" s="6" t="s">
        <v>4849</v>
      </c>
      <c r="D9949" s="6" t="s">
        <v>4851</v>
      </c>
      <c r="G9949" s="487">
        <v>7.28</v>
      </c>
    </row>
    <row r="9950" spans="1:7" x14ac:dyDescent="0.25">
      <c r="A9950" s="6">
        <v>20147</v>
      </c>
      <c r="B9950" s="6" t="s">
        <v>6982</v>
      </c>
      <c r="C9950" s="6" t="s">
        <v>4849</v>
      </c>
      <c r="D9950" s="6" t="s">
        <v>4851</v>
      </c>
      <c r="G9950" s="487">
        <v>5.98</v>
      </c>
    </row>
    <row r="9951" spans="1:7" x14ac:dyDescent="0.25">
      <c r="A9951" s="6">
        <v>3524</v>
      </c>
      <c r="B9951" s="6" t="s">
        <v>6983</v>
      </c>
      <c r="C9951" s="6" t="s">
        <v>4849</v>
      </c>
      <c r="D9951" s="6" t="s">
        <v>4851</v>
      </c>
      <c r="G9951" s="487">
        <v>9.01</v>
      </c>
    </row>
    <row r="9952" spans="1:7" x14ac:dyDescent="0.25">
      <c r="A9952" s="6">
        <v>3532</v>
      </c>
      <c r="B9952" s="6" t="s">
        <v>6984</v>
      </c>
      <c r="C9952" s="6" t="s">
        <v>4849</v>
      </c>
      <c r="D9952" s="6" t="s">
        <v>4851</v>
      </c>
      <c r="G9952" s="487">
        <v>20.81</v>
      </c>
    </row>
    <row r="9953" spans="1:7" x14ac:dyDescent="0.25">
      <c r="A9953" s="6">
        <v>3528</v>
      </c>
      <c r="B9953" s="6" t="s">
        <v>6985</v>
      </c>
      <c r="C9953" s="6" t="s">
        <v>4849</v>
      </c>
      <c r="D9953" s="6" t="s">
        <v>4851</v>
      </c>
      <c r="G9953" s="487">
        <v>10.47</v>
      </c>
    </row>
    <row r="9954" spans="1:7" x14ac:dyDescent="0.25">
      <c r="A9954" s="6">
        <v>37952</v>
      </c>
      <c r="B9954" s="6" t="s">
        <v>6986</v>
      </c>
      <c r="C9954" s="6" t="s">
        <v>4849</v>
      </c>
      <c r="D9954" s="6" t="s">
        <v>4851</v>
      </c>
      <c r="G9954" s="487">
        <v>75.040000000000006</v>
      </c>
    </row>
    <row r="9955" spans="1:7" x14ac:dyDescent="0.25">
      <c r="A9955" s="6">
        <v>37951</v>
      </c>
      <c r="B9955" s="6" t="s">
        <v>6987</v>
      </c>
      <c r="C9955" s="6" t="s">
        <v>4849</v>
      </c>
      <c r="D9955" s="6" t="s">
        <v>4851</v>
      </c>
      <c r="G9955" s="487">
        <v>2.82</v>
      </c>
    </row>
    <row r="9956" spans="1:7" x14ac:dyDescent="0.25">
      <c r="A9956" s="6">
        <v>3518</v>
      </c>
      <c r="B9956" s="6" t="s">
        <v>6988</v>
      </c>
      <c r="C9956" s="6" t="s">
        <v>4849</v>
      </c>
      <c r="D9956" s="6" t="s">
        <v>4851</v>
      </c>
      <c r="G9956" s="487">
        <v>4.34</v>
      </c>
    </row>
    <row r="9957" spans="1:7" x14ac:dyDescent="0.25">
      <c r="A9957" s="6">
        <v>3519</v>
      </c>
      <c r="B9957" s="6" t="s">
        <v>6989</v>
      </c>
      <c r="C9957" s="6" t="s">
        <v>4849</v>
      </c>
      <c r="D9957" s="6" t="s">
        <v>4851</v>
      </c>
      <c r="G9957" s="487">
        <v>9.08</v>
      </c>
    </row>
    <row r="9958" spans="1:7" x14ac:dyDescent="0.25">
      <c r="A9958" s="6">
        <v>3520</v>
      </c>
      <c r="B9958" s="6" t="s">
        <v>6990</v>
      </c>
      <c r="C9958" s="6" t="s">
        <v>4849</v>
      </c>
      <c r="D9958" s="6" t="s">
        <v>4851</v>
      </c>
      <c r="G9958" s="487">
        <v>9.52</v>
      </c>
    </row>
    <row r="9959" spans="1:7" x14ac:dyDescent="0.25">
      <c r="A9959" s="6">
        <v>37950</v>
      </c>
      <c r="B9959" s="6" t="s">
        <v>6991</v>
      </c>
      <c r="C9959" s="6" t="s">
        <v>4849</v>
      </c>
      <c r="D9959" s="6" t="s">
        <v>4851</v>
      </c>
      <c r="G9959" s="487">
        <v>69.08</v>
      </c>
    </row>
    <row r="9960" spans="1:7" x14ac:dyDescent="0.25">
      <c r="A9960" s="6">
        <v>37949</v>
      </c>
      <c r="B9960" s="6" t="s">
        <v>6992</v>
      </c>
      <c r="C9960" s="6" t="s">
        <v>4849</v>
      </c>
      <c r="D9960" s="6" t="s">
        <v>4851</v>
      </c>
      <c r="G9960" s="487">
        <v>2.5499999999999998</v>
      </c>
    </row>
    <row r="9961" spans="1:7" x14ac:dyDescent="0.25">
      <c r="A9961" s="6">
        <v>3526</v>
      </c>
      <c r="B9961" s="6" t="s">
        <v>6993</v>
      </c>
      <c r="C9961" s="6" t="s">
        <v>4849</v>
      </c>
      <c r="D9961" s="6" t="s">
        <v>4851</v>
      </c>
      <c r="G9961" s="487">
        <v>3.5</v>
      </c>
    </row>
    <row r="9962" spans="1:7" x14ac:dyDescent="0.25">
      <c r="A9962" s="6">
        <v>3509</v>
      </c>
      <c r="B9962" s="6" t="s">
        <v>6994</v>
      </c>
      <c r="C9962" s="6" t="s">
        <v>4849</v>
      </c>
      <c r="D9962" s="6" t="s">
        <v>4851</v>
      </c>
      <c r="G9962" s="487">
        <v>7.97</v>
      </c>
    </row>
    <row r="9963" spans="1:7" x14ac:dyDescent="0.25">
      <c r="A9963" s="6">
        <v>3530</v>
      </c>
      <c r="B9963" s="6" t="s">
        <v>12020</v>
      </c>
      <c r="C9963" s="6" t="s">
        <v>4849</v>
      </c>
      <c r="D9963" s="6" t="s">
        <v>4851</v>
      </c>
      <c r="G9963" s="487">
        <v>231.07</v>
      </c>
    </row>
    <row r="9964" spans="1:7" x14ac:dyDescent="0.25">
      <c r="A9964" s="6">
        <v>3542</v>
      </c>
      <c r="B9964" s="6" t="s">
        <v>12021</v>
      </c>
      <c r="C9964" s="6" t="s">
        <v>4849</v>
      </c>
      <c r="D9964" s="6" t="s">
        <v>4851</v>
      </c>
      <c r="G9964" s="487">
        <v>0.66</v>
      </c>
    </row>
    <row r="9965" spans="1:7" x14ac:dyDescent="0.25">
      <c r="A9965" s="6">
        <v>3529</v>
      </c>
      <c r="B9965" s="6" t="s">
        <v>12022</v>
      </c>
      <c r="C9965" s="6" t="s">
        <v>4849</v>
      </c>
      <c r="D9965" s="6" t="s">
        <v>4851</v>
      </c>
      <c r="G9965" s="487">
        <v>0.81</v>
      </c>
    </row>
    <row r="9966" spans="1:7" x14ac:dyDescent="0.25">
      <c r="A9966" s="6">
        <v>3536</v>
      </c>
      <c r="B9966" s="6" t="s">
        <v>12023</v>
      </c>
      <c r="C9966" s="6" t="s">
        <v>4849</v>
      </c>
      <c r="D9966" s="6" t="s">
        <v>4851</v>
      </c>
      <c r="G9966" s="487">
        <v>2.71</v>
      </c>
    </row>
    <row r="9967" spans="1:7" x14ac:dyDescent="0.25">
      <c r="A9967" s="6">
        <v>3535</v>
      </c>
      <c r="B9967" s="6" t="s">
        <v>12024</v>
      </c>
      <c r="C9967" s="6" t="s">
        <v>4849</v>
      </c>
      <c r="D9967" s="6" t="s">
        <v>4851</v>
      </c>
      <c r="G9967" s="487">
        <v>6.59</v>
      </c>
    </row>
    <row r="9968" spans="1:7" x14ac:dyDescent="0.25">
      <c r="A9968" s="6">
        <v>3540</v>
      </c>
      <c r="B9968" s="6" t="s">
        <v>12025</v>
      </c>
      <c r="C9968" s="6" t="s">
        <v>4849</v>
      </c>
      <c r="D9968" s="6" t="s">
        <v>4851</v>
      </c>
      <c r="G9968" s="487">
        <v>5.58</v>
      </c>
    </row>
    <row r="9969" spans="1:7" x14ac:dyDescent="0.25">
      <c r="A9969" s="6">
        <v>3539</v>
      </c>
      <c r="B9969" s="6" t="s">
        <v>12026</v>
      </c>
      <c r="C9969" s="6" t="s">
        <v>4849</v>
      </c>
      <c r="D9969" s="6" t="s">
        <v>4851</v>
      </c>
      <c r="G9969" s="487">
        <v>32.340000000000003</v>
      </c>
    </row>
    <row r="9970" spans="1:7" x14ac:dyDescent="0.25">
      <c r="A9970" s="6">
        <v>3513</v>
      </c>
      <c r="B9970" s="6" t="s">
        <v>12027</v>
      </c>
      <c r="C9970" s="6" t="s">
        <v>4849</v>
      </c>
      <c r="D9970" s="6" t="s">
        <v>4851</v>
      </c>
      <c r="G9970" s="487">
        <v>114.04</v>
      </c>
    </row>
    <row r="9971" spans="1:7" x14ac:dyDescent="0.25">
      <c r="A9971" s="6">
        <v>3510</v>
      </c>
      <c r="B9971" s="6" t="s">
        <v>12028</v>
      </c>
      <c r="C9971" s="6" t="s">
        <v>4849</v>
      </c>
      <c r="D9971" s="6" t="s">
        <v>4851</v>
      </c>
      <c r="G9971" s="487">
        <v>14.08</v>
      </c>
    </row>
    <row r="9972" spans="1:7" x14ac:dyDescent="0.25">
      <c r="A9972" s="6">
        <v>38913</v>
      </c>
      <c r="B9972" s="6" t="s">
        <v>12029</v>
      </c>
      <c r="C9972" s="6" t="s">
        <v>4849</v>
      </c>
      <c r="D9972" s="6" t="s">
        <v>4851</v>
      </c>
      <c r="G9972" s="487">
        <v>18.28</v>
      </c>
    </row>
    <row r="9973" spans="1:7" x14ac:dyDescent="0.25">
      <c r="A9973" s="6">
        <v>38914</v>
      </c>
      <c r="B9973" s="6" t="s">
        <v>12030</v>
      </c>
      <c r="C9973" s="6" t="s">
        <v>4849</v>
      </c>
      <c r="D9973" s="6" t="s">
        <v>4851</v>
      </c>
      <c r="G9973" s="487">
        <v>22.44</v>
      </c>
    </row>
    <row r="9974" spans="1:7" x14ac:dyDescent="0.25">
      <c r="A9974" s="6">
        <v>38915</v>
      </c>
      <c r="B9974" s="6" t="s">
        <v>12031</v>
      </c>
      <c r="C9974" s="6" t="s">
        <v>4849</v>
      </c>
      <c r="D9974" s="6" t="s">
        <v>4851</v>
      </c>
      <c r="G9974" s="487">
        <v>43.25</v>
      </c>
    </row>
    <row r="9975" spans="1:7" x14ac:dyDescent="0.25">
      <c r="A9975" s="6">
        <v>38916</v>
      </c>
      <c r="B9975" s="6" t="s">
        <v>12032</v>
      </c>
      <c r="C9975" s="6" t="s">
        <v>4849</v>
      </c>
      <c r="D9975" s="6" t="s">
        <v>4851</v>
      </c>
      <c r="G9975" s="487">
        <v>59.85</v>
      </c>
    </row>
    <row r="9976" spans="1:7" x14ac:dyDescent="0.25">
      <c r="A9976" s="6">
        <v>39300</v>
      </c>
      <c r="B9976" s="6" t="s">
        <v>12033</v>
      </c>
      <c r="C9976" s="6" t="s">
        <v>4849</v>
      </c>
      <c r="D9976" s="6" t="s">
        <v>4851</v>
      </c>
      <c r="G9976" s="487">
        <v>16.32</v>
      </c>
    </row>
    <row r="9977" spans="1:7" x14ac:dyDescent="0.25">
      <c r="A9977" s="6">
        <v>39301</v>
      </c>
      <c r="B9977" s="6" t="s">
        <v>12034</v>
      </c>
      <c r="C9977" s="6" t="s">
        <v>4849</v>
      </c>
      <c r="D9977" s="6" t="s">
        <v>4851</v>
      </c>
      <c r="G9977" s="487">
        <v>21.85</v>
      </c>
    </row>
    <row r="9978" spans="1:7" x14ac:dyDescent="0.25">
      <c r="A9978" s="6">
        <v>39302</v>
      </c>
      <c r="B9978" s="6" t="s">
        <v>12035</v>
      </c>
      <c r="C9978" s="6" t="s">
        <v>4849</v>
      </c>
      <c r="D9978" s="6" t="s">
        <v>4851</v>
      </c>
      <c r="G9978" s="487">
        <v>39.71</v>
      </c>
    </row>
    <row r="9979" spans="1:7" x14ac:dyDescent="0.25">
      <c r="A9979" s="6">
        <v>38923</v>
      </c>
      <c r="B9979" s="6" t="s">
        <v>12036</v>
      </c>
      <c r="C9979" s="6" t="s">
        <v>4849</v>
      </c>
      <c r="D9979" s="6" t="s">
        <v>4851</v>
      </c>
      <c r="G9979" s="487">
        <v>19.559999999999999</v>
      </c>
    </row>
    <row r="9980" spans="1:7" x14ac:dyDescent="0.25">
      <c r="A9980" s="6">
        <v>38925</v>
      </c>
      <c r="B9980" s="6" t="s">
        <v>12037</v>
      </c>
      <c r="C9980" s="6" t="s">
        <v>4849</v>
      </c>
      <c r="D9980" s="6" t="s">
        <v>4851</v>
      </c>
      <c r="G9980" s="487">
        <v>22.7</v>
      </c>
    </row>
    <row r="9981" spans="1:7" x14ac:dyDescent="0.25">
      <c r="A9981" s="6">
        <v>38926</v>
      </c>
      <c r="B9981" s="6" t="s">
        <v>12038</v>
      </c>
      <c r="C9981" s="6" t="s">
        <v>4849</v>
      </c>
      <c r="D9981" s="6" t="s">
        <v>4851</v>
      </c>
      <c r="G9981" s="487">
        <v>26.92</v>
      </c>
    </row>
    <row r="9982" spans="1:7" x14ac:dyDescent="0.25">
      <c r="A9982" s="6">
        <v>38927</v>
      </c>
      <c r="B9982" s="6" t="s">
        <v>12039</v>
      </c>
      <c r="C9982" s="6" t="s">
        <v>4849</v>
      </c>
      <c r="D9982" s="6" t="s">
        <v>4851</v>
      </c>
      <c r="G9982" s="487">
        <v>33.99</v>
      </c>
    </row>
    <row r="9983" spans="1:7" x14ac:dyDescent="0.25">
      <c r="A9983" s="6">
        <v>39304</v>
      </c>
      <c r="B9983" s="6" t="s">
        <v>12040</v>
      </c>
      <c r="C9983" s="6" t="s">
        <v>4849</v>
      </c>
      <c r="D9983" s="6" t="s">
        <v>4851</v>
      </c>
      <c r="G9983" s="487">
        <v>19.309999999999999</v>
      </c>
    </row>
    <row r="9984" spans="1:7" x14ac:dyDescent="0.25">
      <c r="A9984" s="6">
        <v>39305</v>
      </c>
      <c r="B9984" s="6" t="s">
        <v>12041</v>
      </c>
      <c r="C9984" s="6" t="s">
        <v>4849</v>
      </c>
      <c r="D9984" s="6" t="s">
        <v>4851</v>
      </c>
      <c r="G9984" s="487">
        <v>21.18</v>
      </c>
    </row>
    <row r="9985" spans="1:7" x14ac:dyDescent="0.25">
      <c r="A9985" s="6">
        <v>39306</v>
      </c>
      <c r="B9985" s="6" t="s">
        <v>12042</v>
      </c>
      <c r="C9985" s="6" t="s">
        <v>4849</v>
      </c>
      <c r="D9985" s="6" t="s">
        <v>4851</v>
      </c>
      <c r="G9985" s="487">
        <v>28.47</v>
      </c>
    </row>
    <row r="9986" spans="1:7" x14ac:dyDescent="0.25">
      <c r="A9986" s="6">
        <v>38928</v>
      </c>
      <c r="B9986" s="6" t="s">
        <v>12043</v>
      </c>
      <c r="C9986" s="6" t="s">
        <v>4849</v>
      </c>
      <c r="D9986" s="6" t="s">
        <v>4851</v>
      </c>
      <c r="G9986" s="487">
        <v>37.619999999999997</v>
      </c>
    </row>
    <row r="9987" spans="1:7" x14ac:dyDescent="0.25">
      <c r="A9987" s="6">
        <v>38941</v>
      </c>
      <c r="B9987" s="6" t="s">
        <v>12044</v>
      </c>
      <c r="C9987" s="6" t="s">
        <v>4849</v>
      </c>
      <c r="D9987" s="6" t="s">
        <v>4851</v>
      </c>
      <c r="G9987" s="487">
        <v>29.49</v>
      </c>
    </row>
    <row r="9988" spans="1:7" x14ac:dyDescent="0.25">
      <c r="A9988" s="6">
        <v>38917</v>
      </c>
      <c r="B9988" s="6" t="s">
        <v>12045</v>
      </c>
      <c r="C9988" s="6" t="s">
        <v>4849</v>
      </c>
      <c r="D9988" s="6" t="s">
        <v>4851</v>
      </c>
      <c r="G9988" s="487">
        <v>21.03</v>
      </c>
    </row>
    <row r="9989" spans="1:7" x14ac:dyDescent="0.25">
      <c r="A9989" s="6">
        <v>38919</v>
      </c>
      <c r="B9989" s="6" t="s">
        <v>12046</v>
      </c>
      <c r="C9989" s="6" t="s">
        <v>4849</v>
      </c>
      <c r="D9989" s="6" t="s">
        <v>4851</v>
      </c>
      <c r="G9989" s="487">
        <v>24.69</v>
      </c>
    </row>
    <row r="9990" spans="1:7" x14ac:dyDescent="0.25">
      <c r="A9990" s="6">
        <v>38922</v>
      </c>
      <c r="B9990" s="6" t="s">
        <v>12047</v>
      </c>
      <c r="C9990" s="6" t="s">
        <v>4849</v>
      </c>
      <c r="D9990" s="6" t="s">
        <v>4851</v>
      </c>
      <c r="G9990" s="487">
        <v>33.119999999999997</v>
      </c>
    </row>
    <row r="9991" spans="1:7" x14ac:dyDescent="0.25">
      <c r="A9991" s="6">
        <v>20151</v>
      </c>
      <c r="B9991" s="6" t="s">
        <v>12048</v>
      </c>
      <c r="C9991" s="6" t="s">
        <v>4849</v>
      </c>
      <c r="D9991" s="6" t="s">
        <v>4851</v>
      </c>
      <c r="G9991" s="487">
        <v>23.4</v>
      </c>
    </row>
    <row r="9992" spans="1:7" x14ac:dyDescent="0.25">
      <c r="A9992" s="6">
        <v>20152</v>
      </c>
      <c r="B9992" s="6" t="s">
        <v>12049</v>
      </c>
      <c r="C9992" s="6" t="s">
        <v>4849</v>
      </c>
      <c r="D9992" s="6" t="s">
        <v>4851</v>
      </c>
      <c r="G9992" s="487">
        <v>84.68</v>
      </c>
    </row>
    <row r="9993" spans="1:7" x14ac:dyDescent="0.25">
      <c r="A9993" s="6">
        <v>20148</v>
      </c>
      <c r="B9993" s="6" t="s">
        <v>12050</v>
      </c>
      <c r="C9993" s="6" t="s">
        <v>4849</v>
      </c>
      <c r="D9993" s="6" t="s">
        <v>4851</v>
      </c>
      <c r="G9993" s="487">
        <v>4.5999999999999996</v>
      </c>
    </row>
    <row r="9994" spans="1:7" x14ac:dyDescent="0.25">
      <c r="A9994" s="6">
        <v>20149</v>
      </c>
      <c r="B9994" s="6" t="s">
        <v>12051</v>
      </c>
      <c r="C9994" s="6" t="s">
        <v>4849</v>
      </c>
      <c r="D9994" s="6" t="s">
        <v>4851</v>
      </c>
      <c r="G9994" s="487">
        <v>7.68</v>
      </c>
    </row>
    <row r="9995" spans="1:7" x14ac:dyDescent="0.25">
      <c r="A9995" s="6">
        <v>20150</v>
      </c>
      <c r="B9995" s="6" t="s">
        <v>12052</v>
      </c>
      <c r="C9995" s="6" t="s">
        <v>4849</v>
      </c>
      <c r="D9995" s="6" t="s">
        <v>4851</v>
      </c>
      <c r="G9995" s="487">
        <v>19.8</v>
      </c>
    </row>
    <row r="9996" spans="1:7" x14ac:dyDescent="0.25">
      <c r="A9996" s="6">
        <v>20157</v>
      </c>
      <c r="B9996" s="6" t="s">
        <v>12053</v>
      </c>
      <c r="C9996" s="6" t="s">
        <v>4849</v>
      </c>
      <c r="D9996" s="6" t="s">
        <v>4851</v>
      </c>
      <c r="G9996" s="487">
        <v>22.23</v>
      </c>
    </row>
    <row r="9997" spans="1:7" x14ac:dyDescent="0.25">
      <c r="A9997" s="6">
        <v>20158</v>
      </c>
      <c r="B9997" s="6" t="s">
        <v>12054</v>
      </c>
      <c r="C9997" s="6" t="s">
        <v>4849</v>
      </c>
      <c r="D9997" s="6" t="s">
        <v>4851</v>
      </c>
      <c r="G9997" s="487">
        <v>88.27</v>
      </c>
    </row>
    <row r="9998" spans="1:7" x14ac:dyDescent="0.25">
      <c r="A9998" s="6">
        <v>20154</v>
      </c>
      <c r="B9998" s="6" t="s">
        <v>12055</v>
      </c>
      <c r="C9998" s="6" t="s">
        <v>4849</v>
      </c>
      <c r="D9998" s="6" t="s">
        <v>4851</v>
      </c>
      <c r="G9998" s="487">
        <v>4.5</v>
      </c>
    </row>
    <row r="9999" spans="1:7" x14ac:dyDescent="0.25">
      <c r="A9999" s="6">
        <v>20155</v>
      </c>
      <c r="B9999" s="6" t="s">
        <v>12056</v>
      </c>
      <c r="C9999" s="6" t="s">
        <v>4849</v>
      </c>
      <c r="D9999" s="6" t="s">
        <v>4851</v>
      </c>
      <c r="G9999" s="487">
        <v>6.86</v>
      </c>
    </row>
    <row r="10000" spans="1:7" x14ac:dyDescent="0.25">
      <c r="A10000" s="6">
        <v>20156</v>
      </c>
      <c r="B10000" s="6" t="s">
        <v>12057</v>
      </c>
      <c r="C10000" s="6" t="s">
        <v>4849</v>
      </c>
      <c r="D10000" s="6" t="s">
        <v>4851</v>
      </c>
      <c r="G10000" s="487">
        <v>19.28</v>
      </c>
    </row>
    <row r="10001" spans="1:7" x14ac:dyDescent="0.25">
      <c r="A10001" s="6">
        <v>3499</v>
      </c>
      <c r="B10001" s="6" t="s">
        <v>12058</v>
      </c>
      <c r="C10001" s="6" t="s">
        <v>4849</v>
      </c>
      <c r="D10001" s="6" t="s">
        <v>4851</v>
      </c>
      <c r="G10001" s="487">
        <v>1.26</v>
      </c>
    </row>
    <row r="10002" spans="1:7" x14ac:dyDescent="0.25">
      <c r="A10002" s="6">
        <v>3500</v>
      </c>
      <c r="B10002" s="6" t="s">
        <v>12059</v>
      </c>
      <c r="C10002" s="6" t="s">
        <v>4849</v>
      </c>
      <c r="D10002" s="6" t="s">
        <v>4851</v>
      </c>
      <c r="G10002" s="487">
        <v>1.68</v>
      </c>
    </row>
    <row r="10003" spans="1:7" x14ac:dyDescent="0.25">
      <c r="A10003" s="6">
        <v>3501</v>
      </c>
      <c r="B10003" s="6" t="s">
        <v>12060</v>
      </c>
      <c r="C10003" s="6" t="s">
        <v>4849</v>
      </c>
      <c r="D10003" s="6" t="s">
        <v>4851</v>
      </c>
      <c r="G10003" s="487">
        <v>4.63</v>
      </c>
    </row>
    <row r="10004" spans="1:7" x14ac:dyDescent="0.25">
      <c r="A10004" s="6">
        <v>3502</v>
      </c>
      <c r="B10004" s="6" t="s">
        <v>12061</v>
      </c>
      <c r="C10004" s="6" t="s">
        <v>4849</v>
      </c>
      <c r="D10004" s="6" t="s">
        <v>4851</v>
      </c>
      <c r="G10004" s="487">
        <v>6.66</v>
      </c>
    </row>
    <row r="10005" spans="1:7" x14ac:dyDescent="0.25">
      <c r="A10005" s="6">
        <v>3503</v>
      </c>
      <c r="B10005" s="6" t="s">
        <v>12062</v>
      </c>
      <c r="C10005" s="6" t="s">
        <v>4849</v>
      </c>
      <c r="D10005" s="6" t="s">
        <v>4851</v>
      </c>
      <c r="G10005" s="487">
        <v>8.36</v>
      </c>
    </row>
    <row r="10006" spans="1:7" x14ac:dyDescent="0.25">
      <c r="A10006" s="6">
        <v>3477</v>
      </c>
      <c r="B10006" s="6" t="s">
        <v>12063</v>
      </c>
      <c r="C10006" s="6" t="s">
        <v>4849</v>
      </c>
      <c r="D10006" s="6" t="s">
        <v>4851</v>
      </c>
      <c r="G10006" s="487">
        <v>30.39</v>
      </c>
    </row>
    <row r="10007" spans="1:7" x14ac:dyDescent="0.25">
      <c r="A10007" s="6">
        <v>3478</v>
      </c>
      <c r="B10007" s="6" t="s">
        <v>12064</v>
      </c>
      <c r="C10007" s="6" t="s">
        <v>4849</v>
      </c>
      <c r="D10007" s="6" t="s">
        <v>4851</v>
      </c>
      <c r="G10007" s="487">
        <v>72.86</v>
      </c>
    </row>
    <row r="10008" spans="1:7" x14ac:dyDescent="0.25">
      <c r="A10008" s="6">
        <v>3525</v>
      </c>
      <c r="B10008" s="6" t="s">
        <v>12065</v>
      </c>
      <c r="C10008" s="6" t="s">
        <v>4849</v>
      </c>
      <c r="D10008" s="6" t="s">
        <v>4851</v>
      </c>
      <c r="G10008" s="487">
        <v>89.92</v>
      </c>
    </row>
    <row r="10009" spans="1:7" x14ac:dyDescent="0.25">
      <c r="A10009" s="6">
        <v>3511</v>
      </c>
      <c r="B10009" s="6" t="s">
        <v>12066</v>
      </c>
      <c r="C10009" s="6" t="s">
        <v>4849</v>
      </c>
      <c r="D10009" s="6" t="s">
        <v>4851</v>
      </c>
      <c r="G10009" s="487">
        <v>95.38</v>
      </c>
    </row>
    <row r="10010" spans="1:7" x14ac:dyDescent="0.25">
      <c r="A10010" s="6">
        <v>12032</v>
      </c>
      <c r="B10010" s="6" t="s">
        <v>6995</v>
      </c>
      <c r="C10010" s="6" t="s">
        <v>4861</v>
      </c>
      <c r="D10010" s="6" t="s">
        <v>4851</v>
      </c>
      <c r="G10010" s="487">
        <v>62.15</v>
      </c>
    </row>
    <row r="10011" spans="1:7" x14ac:dyDescent="0.25">
      <c r="A10011" s="6">
        <v>12030</v>
      </c>
      <c r="B10011" s="6" t="s">
        <v>6996</v>
      </c>
      <c r="C10011" s="6" t="s">
        <v>4861</v>
      </c>
      <c r="D10011" s="6" t="s">
        <v>4851</v>
      </c>
      <c r="G10011" s="487">
        <v>58.4</v>
      </c>
    </row>
    <row r="10012" spans="1:7" x14ac:dyDescent="0.25">
      <c r="A10012" s="6">
        <v>10908</v>
      </c>
      <c r="B10012" s="6" t="s">
        <v>6997</v>
      </c>
      <c r="C10012" s="6" t="s">
        <v>4849</v>
      </c>
      <c r="D10012" s="6" t="s">
        <v>4851</v>
      </c>
      <c r="G10012" s="487">
        <v>21.85</v>
      </c>
    </row>
    <row r="10013" spans="1:7" x14ac:dyDescent="0.25">
      <c r="A10013" s="6">
        <v>10909</v>
      </c>
      <c r="B10013" s="6" t="s">
        <v>6998</v>
      </c>
      <c r="C10013" s="6" t="s">
        <v>4849</v>
      </c>
      <c r="D10013" s="6" t="s">
        <v>4851</v>
      </c>
      <c r="G10013" s="487">
        <v>25.42</v>
      </c>
    </row>
    <row r="10014" spans="1:7" x14ac:dyDescent="0.25">
      <c r="A10014" s="6">
        <v>3669</v>
      </c>
      <c r="B10014" s="6" t="s">
        <v>6999</v>
      </c>
      <c r="C10014" s="6" t="s">
        <v>4849</v>
      </c>
      <c r="D10014" s="6" t="s">
        <v>4851</v>
      </c>
      <c r="G10014" s="487">
        <v>15.62</v>
      </c>
    </row>
    <row r="10015" spans="1:7" x14ac:dyDescent="0.25">
      <c r="A10015" s="6">
        <v>20139</v>
      </c>
      <c r="B10015" s="6" t="s">
        <v>12067</v>
      </c>
      <c r="C10015" s="6" t="s">
        <v>4849</v>
      </c>
      <c r="D10015" s="6" t="s">
        <v>4851</v>
      </c>
      <c r="G10015" s="487">
        <v>134.30000000000001</v>
      </c>
    </row>
    <row r="10016" spans="1:7" x14ac:dyDescent="0.25">
      <c r="A10016" s="6">
        <v>3668</v>
      </c>
      <c r="B10016" s="6" t="s">
        <v>7000</v>
      </c>
      <c r="C10016" s="6" t="s">
        <v>4849</v>
      </c>
      <c r="D10016" s="6" t="s">
        <v>4851</v>
      </c>
      <c r="G10016" s="487">
        <v>47.97</v>
      </c>
    </row>
    <row r="10017" spans="1:7" x14ac:dyDescent="0.25">
      <c r="A10017" s="6">
        <v>10911</v>
      </c>
      <c r="B10017" s="6" t="s">
        <v>7001</v>
      </c>
      <c r="C10017" s="6" t="s">
        <v>4849</v>
      </c>
      <c r="D10017" s="6" t="s">
        <v>4851</v>
      </c>
      <c r="G10017" s="487">
        <v>21.03</v>
      </c>
    </row>
    <row r="10018" spans="1:7" x14ac:dyDescent="0.25">
      <c r="A10018" s="6">
        <v>3659</v>
      </c>
      <c r="B10018" s="6" t="s">
        <v>12068</v>
      </c>
      <c r="C10018" s="6" t="s">
        <v>4849</v>
      </c>
      <c r="D10018" s="6" t="s">
        <v>4851</v>
      </c>
      <c r="G10018" s="487">
        <v>21.43</v>
      </c>
    </row>
    <row r="10019" spans="1:7" x14ac:dyDescent="0.25">
      <c r="A10019" s="6">
        <v>3660</v>
      </c>
      <c r="B10019" s="6" t="s">
        <v>12069</v>
      </c>
      <c r="C10019" s="6" t="s">
        <v>4849</v>
      </c>
      <c r="D10019" s="6" t="s">
        <v>4851</v>
      </c>
      <c r="G10019" s="487">
        <v>27.71</v>
      </c>
    </row>
    <row r="10020" spans="1:7" x14ac:dyDescent="0.25">
      <c r="A10020" s="6">
        <v>20144</v>
      </c>
      <c r="B10020" s="6" t="s">
        <v>12070</v>
      </c>
      <c r="C10020" s="6" t="s">
        <v>4849</v>
      </c>
      <c r="D10020" s="6" t="s">
        <v>4851</v>
      </c>
      <c r="G10020" s="487">
        <v>62.05</v>
      </c>
    </row>
    <row r="10021" spans="1:7" x14ac:dyDescent="0.25">
      <c r="A10021" s="6">
        <v>20143</v>
      </c>
      <c r="B10021" s="6" t="s">
        <v>12071</v>
      </c>
      <c r="C10021" s="6" t="s">
        <v>4849</v>
      </c>
      <c r="D10021" s="6" t="s">
        <v>4851</v>
      </c>
      <c r="G10021" s="487">
        <v>79.39</v>
      </c>
    </row>
    <row r="10022" spans="1:7" x14ac:dyDescent="0.25">
      <c r="A10022" s="6">
        <v>20145</v>
      </c>
      <c r="B10022" s="6" t="s">
        <v>12072</v>
      </c>
      <c r="C10022" s="6" t="s">
        <v>4849</v>
      </c>
      <c r="D10022" s="6" t="s">
        <v>4851</v>
      </c>
      <c r="G10022" s="487">
        <v>153.13999999999999</v>
      </c>
    </row>
    <row r="10023" spans="1:7" x14ac:dyDescent="0.25">
      <c r="A10023" s="6">
        <v>20146</v>
      </c>
      <c r="B10023" s="6" t="s">
        <v>12073</v>
      </c>
      <c r="C10023" s="6" t="s">
        <v>4849</v>
      </c>
      <c r="D10023" s="6" t="s">
        <v>4851</v>
      </c>
      <c r="G10023" s="487">
        <v>209.33</v>
      </c>
    </row>
    <row r="10024" spans="1:7" x14ac:dyDescent="0.25">
      <c r="A10024" s="6">
        <v>20140</v>
      </c>
      <c r="B10024" s="6" t="s">
        <v>12074</v>
      </c>
      <c r="C10024" s="6" t="s">
        <v>4849</v>
      </c>
      <c r="D10024" s="6" t="s">
        <v>4851</v>
      </c>
      <c r="G10024" s="487">
        <v>9.82</v>
      </c>
    </row>
    <row r="10025" spans="1:7" x14ac:dyDescent="0.25">
      <c r="A10025" s="6">
        <v>20141</v>
      </c>
      <c r="B10025" s="6" t="s">
        <v>12075</v>
      </c>
      <c r="C10025" s="6" t="s">
        <v>4849</v>
      </c>
      <c r="D10025" s="6" t="s">
        <v>4851</v>
      </c>
      <c r="G10025" s="487">
        <v>24.05</v>
      </c>
    </row>
    <row r="10026" spans="1:7" x14ac:dyDescent="0.25">
      <c r="A10026" s="6">
        <v>20142</v>
      </c>
      <c r="B10026" s="6" t="s">
        <v>12076</v>
      </c>
      <c r="C10026" s="6" t="s">
        <v>4849</v>
      </c>
      <c r="D10026" s="6" t="s">
        <v>4851</v>
      </c>
      <c r="G10026" s="487">
        <v>42.31</v>
      </c>
    </row>
    <row r="10027" spans="1:7" x14ac:dyDescent="0.25">
      <c r="A10027" s="6">
        <v>3670</v>
      </c>
      <c r="B10027" s="6" t="s">
        <v>7002</v>
      </c>
      <c r="C10027" s="6" t="s">
        <v>4849</v>
      </c>
      <c r="D10027" s="6" t="s">
        <v>4851</v>
      </c>
      <c r="G10027" s="487">
        <v>27.51</v>
      </c>
    </row>
    <row r="10028" spans="1:7" x14ac:dyDescent="0.25">
      <c r="A10028" s="6">
        <v>3666</v>
      </c>
      <c r="B10028" s="6" t="s">
        <v>7003</v>
      </c>
      <c r="C10028" s="6" t="s">
        <v>4849</v>
      </c>
      <c r="D10028" s="6" t="s">
        <v>4851</v>
      </c>
      <c r="G10028" s="487">
        <v>4.33</v>
      </c>
    </row>
    <row r="10029" spans="1:7" x14ac:dyDescent="0.25">
      <c r="A10029" s="6">
        <v>3662</v>
      </c>
      <c r="B10029" s="6" t="s">
        <v>12077</v>
      </c>
      <c r="C10029" s="6" t="s">
        <v>4849</v>
      </c>
      <c r="D10029" s="6" t="s">
        <v>4851</v>
      </c>
      <c r="G10029" s="487">
        <v>11.29</v>
      </c>
    </row>
    <row r="10030" spans="1:7" x14ac:dyDescent="0.25">
      <c r="A10030" s="6">
        <v>3658</v>
      </c>
      <c r="B10030" s="6" t="s">
        <v>12078</v>
      </c>
      <c r="C10030" s="6" t="s">
        <v>4849</v>
      </c>
      <c r="D10030" s="6" t="s">
        <v>4851</v>
      </c>
      <c r="G10030" s="487">
        <v>21.39</v>
      </c>
    </row>
    <row r="10031" spans="1:7" x14ac:dyDescent="0.25">
      <c r="A10031" s="6">
        <v>14157</v>
      </c>
      <c r="B10031" s="6" t="s">
        <v>7004</v>
      </c>
      <c r="C10031" s="6" t="s">
        <v>4849</v>
      </c>
      <c r="D10031" s="6" t="s">
        <v>4853</v>
      </c>
      <c r="G10031" s="487">
        <v>1.22</v>
      </c>
    </row>
    <row r="10032" spans="1:7" x14ac:dyDescent="0.25">
      <c r="A10032" s="6">
        <v>42696</v>
      </c>
      <c r="B10032" s="6" t="s">
        <v>12079</v>
      </c>
      <c r="C10032" s="6" t="s">
        <v>4849</v>
      </c>
      <c r="D10032" s="6" t="s">
        <v>4851</v>
      </c>
      <c r="G10032" s="487">
        <v>169.63</v>
      </c>
    </row>
    <row r="10033" spans="1:7" x14ac:dyDescent="0.25">
      <c r="A10033" s="6">
        <v>39875</v>
      </c>
      <c r="B10033" s="6" t="s">
        <v>7005</v>
      </c>
      <c r="C10033" s="6" t="s">
        <v>4849</v>
      </c>
      <c r="D10033" s="6" t="s">
        <v>4853</v>
      </c>
      <c r="G10033" s="487">
        <v>597.88</v>
      </c>
    </row>
    <row r="10034" spans="1:7" x14ac:dyDescent="0.25">
      <c r="A10034" s="6">
        <v>39876</v>
      </c>
      <c r="B10034" s="6" t="s">
        <v>7006</v>
      </c>
      <c r="C10034" s="6" t="s">
        <v>4849</v>
      </c>
      <c r="D10034" s="6" t="s">
        <v>4853</v>
      </c>
      <c r="G10034" s="487">
        <v>748.55</v>
      </c>
    </row>
    <row r="10035" spans="1:7" x14ac:dyDescent="0.25">
      <c r="A10035" s="6">
        <v>39877</v>
      </c>
      <c r="B10035" s="6" t="s">
        <v>7007</v>
      </c>
      <c r="C10035" s="6" t="s">
        <v>4849</v>
      </c>
      <c r="D10035" s="6" t="s">
        <v>4853</v>
      </c>
      <c r="G10035" s="488">
        <v>1038.21</v>
      </c>
    </row>
    <row r="10036" spans="1:7" x14ac:dyDescent="0.25">
      <c r="A10036" s="6">
        <v>39878</v>
      </c>
      <c r="B10036" s="6" t="s">
        <v>7008</v>
      </c>
      <c r="C10036" s="6" t="s">
        <v>4849</v>
      </c>
      <c r="D10036" s="6" t="s">
        <v>4853</v>
      </c>
      <c r="G10036" s="488">
        <v>1371.3</v>
      </c>
    </row>
    <row r="10037" spans="1:7" x14ac:dyDescent="0.25">
      <c r="A10037" s="6">
        <v>39872</v>
      </c>
      <c r="B10037" s="6" t="s">
        <v>7009</v>
      </c>
      <c r="C10037" s="6" t="s">
        <v>4849</v>
      </c>
      <c r="D10037" s="6" t="s">
        <v>4853</v>
      </c>
      <c r="G10037" s="487">
        <v>410.01</v>
      </c>
    </row>
    <row r="10038" spans="1:7" x14ac:dyDescent="0.25">
      <c r="A10038" s="6">
        <v>39873</v>
      </c>
      <c r="B10038" s="6" t="s">
        <v>7010</v>
      </c>
      <c r="C10038" s="6" t="s">
        <v>4849</v>
      </c>
      <c r="D10038" s="6" t="s">
        <v>4853</v>
      </c>
      <c r="G10038" s="487">
        <v>475.59</v>
      </c>
    </row>
    <row r="10039" spans="1:7" x14ac:dyDescent="0.25">
      <c r="A10039" s="6">
        <v>39874</v>
      </c>
      <c r="B10039" s="6" t="s">
        <v>7011</v>
      </c>
      <c r="C10039" s="6" t="s">
        <v>4849</v>
      </c>
      <c r="D10039" s="6" t="s">
        <v>4853</v>
      </c>
      <c r="G10039" s="487">
        <v>522.37</v>
      </c>
    </row>
    <row r="10040" spans="1:7" x14ac:dyDescent="0.25">
      <c r="A10040" s="6">
        <v>3674</v>
      </c>
      <c r="B10040" s="6" t="s">
        <v>7012</v>
      </c>
      <c r="C10040" s="6" t="s">
        <v>4854</v>
      </c>
      <c r="D10040" s="6" t="s">
        <v>4853</v>
      </c>
      <c r="G10040" s="487">
        <v>86.56</v>
      </c>
    </row>
    <row r="10041" spans="1:7" x14ac:dyDescent="0.25">
      <c r="A10041" s="6">
        <v>3681</v>
      </c>
      <c r="B10041" s="6" t="s">
        <v>7013</v>
      </c>
      <c r="C10041" s="6" t="s">
        <v>4854</v>
      </c>
      <c r="D10041" s="6" t="s">
        <v>4853</v>
      </c>
      <c r="G10041" s="487">
        <v>128.78</v>
      </c>
    </row>
    <row r="10042" spans="1:7" x14ac:dyDescent="0.25">
      <c r="A10042" s="6">
        <v>3676</v>
      </c>
      <c r="B10042" s="6" t="s">
        <v>7014</v>
      </c>
      <c r="C10042" s="6" t="s">
        <v>4854</v>
      </c>
      <c r="D10042" s="6" t="s">
        <v>4853</v>
      </c>
      <c r="G10042" s="487">
        <v>484.67</v>
      </c>
    </row>
    <row r="10043" spans="1:7" x14ac:dyDescent="0.25">
      <c r="A10043" s="6">
        <v>3679</v>
      </c>
      <c r="B10043" s="6" t="s">
        <v>7015</v>
      </c>
      <c r="C10043" s="6" t="s">
        <v>4854</v>
      </c>
      <c r="D10043" s="6" t="s">
        <v>4853</v>
      </c>
      <c r="G10043" s="487">
        <v>400.97</v>
      </c>
    </row>
    <row r="10044" spans="1:7" x14ac:dyDescent="0.25">
      <c r="A10044" s="6">
        <v>3672</v>
      </c>
      <c r="B10044" s="6" t="s">
        <v>7016</v>
      </c>
      <c r="C10044" s="6" t="s">
        <v>4854</v>
      </c>
      <c r="D10044" s="6" t="s">
        <v>4853</v>
      </c>
      <c r="G10044" s="487">
        <v>1.36</v>
      </c>
    </row>
    <row r="10045" spans="1:7" x14ac:dyDescent="0.25">
      <c r="A10045" s="6">
        <v>3671</v>
      </c>
      <c r="B10045" s="6" t="s">
        <v>7017</v>
      </c>
      <c r="C10045" s="6" t="s">
        <v>4854</v>
      </c>
      <c r="D10045" s="6" t="s">
        <v>4853</v>
      </c>
      <c r="G10045" s="487">
        <v>1.29</v>
      </c>
    </row>
    <row r="10046" spans="1:7" x14ac:dyDescent="0.25">
      <c r="A10046" s="6">
        <v>3673</v>
      </c>
      <c r="B10046" s="6" t="s">
        <v>7018</v>
      </c>
      <c r="C10046" s="6" t="s">
        <v>4854</v>
      </c>
      <c r="D10046" s="6" t="s">
        <v>4853</v>
      </c>
      <c r="G10046" s="487">
        <v>2.02</v>
      </c>
    </row>
    <row r="10047" spans="1:7" x14ac:dyDescent="0.25">
      <c r="A10047" s="6">
        <v>38394</v>
      </c>
      <c r="B10047" s="6" t="s">
        <v>7019</v>
      </c>
      <c r="C10047" s="6" t="s">
        <v>4849</v>
      </c>
      <c r="D10047" s="6" t="s">
        <v>4851</v>
      </c>
      <c r="G10047" s="487">
        <v>424.72</v>
      </c>
    </row>
    <row r="10048" spans="1:7" x14ac:dyDescent="0.25">
      <c r="A10048" s="6">
        <v>3729</v>
      </c>
      <c r="B10048" s="6" t="s">
        <v>7020</v>
      </c>
      <c r="C10048" s="6" t="s">
        <v>4849</v>
      </c>
      <c r="D10048" s="6" t="s">
        <v>4851</v>
      </c>
      <c r="G10048" s="487">
        <v>154.94</v>
      </c>
    </row>
    <row r="10049" spans="1:7" x14ac:dyDescent="0.25">
      <c r="A10049" s="6">
        <v>39357</v>
      </c>
      <c r="B10049" s="6" t="s">
        <v>12080</v>
      </c>
      <c r="C10049" s="6" t="s">
        <v>4849</v>
      </c>
      <c r="D10049" s="6" t="s">
        <v>4851</v>
      </c>
      <c r="G10049" s="487">
        <v>101.28</v>
      </c>
    </row>
    <row r="10050" spans="1:7" x14ac:dyDescent="0.25">
      <c r="A10050" s="6">
        <v>39358</v>
      </c>
      <c r="B10050" s="6" t="s">
        <v>12081</v>
      </c>
      <c r="C10050" s="6" t="s">
        <v>4849</v>
      </c>
      <c r="D10050" s="6" t="s">
        <v>4851</v>
      </c>
      <c r="G10050" s="487">
        <v>101.28</v>
      </c>
    </row>
    <row r="10051" spans="1:7" x14ac:dyDescent="0.25">
      <c r="A10051" s="6">
        <v>39355</v>
      </c>
      <c r="B10051" s="6" t="s">
        <v>12082</v>
      </c>
      <c r="C10051" s="6" t="s">
        <v>4849</v>
      </c>
      <c r="D10051" s="6" t="s">
        <v>4851</v>
      </c>
      <c r="G10051" s="487">
        <v>147.57</v>
      </c>
    </row>
    <row r="10052" spans="1:7" x14ac:dyDescent="0.25">
      <c r="A10052" s="6">
        <v>39356</v>
      </c>
      <c r="B10052" s="6" t="s">
        <v>12083</v>
      </c>
      <c r="C10052" s="6" t="s">
        <v>4849</v>
      </c>
      <c r="D10052" s="6" t="s">
        <v>4851</v>
      </c>
      <c r="G10052" s="487">
        <v>140.83000000000001</v>
      </c>
    </row>
    <row r="10053" spans="1:7" x14ac:dyDescent="0.25">
      <c r="A10053" s="6">
        <v>39353</v>
      </c>
      <c r="B10053" s="6" t="s">
        <v>12084</v>
      </c>
      <c r="C10053" s="6" t="s">
        <v>4849</v>
      </c>
      <c r="D10053" s="6" t="s">
        <v>4851</v>
      </c>
      <c r="G10053" s="487">
        <v>323.29000000000002</v>
      </c>
    </row>
    <row r="10054" spans="1:7" x14ac:dyDescent="0.25">
      <c r="A10054" s="6">
        <v>39354</v>
      </c>
      <c r="B10054" s="6" t="s">
        <v>12085</v>
      </c>
      <c r="C10054" s="6" t="s">
        <v>4849</v>
      </c>
      <c r="D10054" s="6" t="s">
        <v>4851</v>
      </c>
      <c r="G10054" s="487">
        <v>682.09</v>
      </c>
    </row>
    <row r="10055" spans="1:7" x14ac:dyDescent="0.25">
      <c r="A10055" s="6">
        <v>39398</v>
      </c>
      <c r="B10055" s="6" t="s">
        <v>7021</v>
      </c>
      <c r="C10055" s="6" t="s">
        <v>4849</v>
      </c>
      <c r="D10055" s="6" t="s">
        <v>4851</v>
      </c>
      <c r="G10055" s="487">
        <v>200.1</v>
      </c>
    </row>
    <row r="10056" spans="1:7" x14ac:dyDescent="0.25">
      <c r="A10056" s="6">
        <v>13343</v>
      </c>
      <c r="B10056" s="6" t="s">
        <v>7022</v>
      </c>
      <c r="C10056" s="6" t="s">
        <v>4849</v>
      </c>
      <c r="D10056" s="6" t="s">
        <v>4853</v>
      </c>
      <c r="G10056" s="487">
        <v>50.07</v>
      </c>
    </row>
    <row r="10057" spans="1:7" x14ac:dyDescent="0.25">
      <c r="A10057" s="6">
        <v>12118</v>
      </c>
      <c r="B10057" s="6" t="s">
        <v>7023</v>
      </c>
      <c r="C10057" s="6" t="s">
        <v>4849</v>
      </c>
      <c r="D10057" s="6" t="s">
        <v>4851</v>
      </c>
      <c r="G10057" s="487">
        <v>29.17</v>
      </c>
    </row>
    <row r="10058" spans="1:7" x14ac:dyDescent="0.25">
      <c r="A10058" s="6">
        <v>39482</v>
      </c>
      <c r="B10058" s="6" t="s">
        <v>7024</v>
      </c>
      <c r="C10058" s="6" t="s">
        <v>4849</v>
      </c>
      <c r="D10058" s="6" t="s">
        <v>4851</v>
      </c>
      <c r="G10058" s="487">
        <v>867.72</v>
      </c>
    </row>
    <row r="10059" spans="1:7" x14ac:dyDescent="0.25">
      <c r="A10059" s="6">
        <v>39486</v>
      </c>
      <c r="B10059" s="6" t="s">
        <v>7025</v>
      </c>
      <c r="C10059" s="6" t="s">
        <v>4849</v>
      </c>
      <c r="D10059" s="6" t="s">
        <v>4851</v>
      </c>
      <c r="G10059" s="487">
        <v>708.18</v>
      </c>
    </row>
    <row r="10060" spans="1:7" x14ac:dyDescent="0.25">
      <c r="A10060" s="6">
        <v>39484</v>
      </c>
      <c r="B10060" s="6" t="s">
        <v>7026</v>
      </c>
      <c r="C10060" s="6" t="s">
        <v>4849</v>
      </c>
      <c r="D10060" s="6" t="s">
        <v>4851</v>
      </c>
      <c r="G10060" s="487">
        <v>867.72</v>
      </c>
    </row>
    <row r="10061" spans="1:7" x14ac:dyDescent="0.25">
      <c r="A10061" s="6">
        <v>39488</v>
      </c>
      <c r="B10061" s="6" t="s">
        <v>7027</v>
      </c>
      <c r="C10061" s="6" t="s">
        <v>4849</v>
      </c>
      <c r="D10061" s="6" t="s">
        <v>4851</v>
      </c>
      <c r="G10061" s="487">
        <v>719.77</v>
      </c>
    </row>
    <row r="10062" spans="1:7" x14ac:dyDescent="0.25">
      <c r="A10062" s="6">
        <v>39485</v>
      </c>
      <c r="B10062" s="6" t="s">
        <v>7028</v>
      </c>
      <c r="C10062" s="6" t="s">
        <v>4849</v>
      </c>
      <c r="D10062" s="6" t="s">
        <v>4851</v>
      </c>
      <c r="G10062" s="487">
        <v>867.72</v>
      </c>
    </row>
    <row r="10063" spans="1:7" x14ac:dyDescent="0.25">
      <c r="A10063" s="6">
        <v>39489</v>
      </c>
      <c r="B10063" s="6" t="s">
        <v>7029</v>
      </c>
      <c r="C10063" s="6" t="s">
        <v>4849</v>
      </c>
      <c r="D10063" s="6" t="s">
        <v>4851</v>
      </c>
      <c r="G10063" s="487">
        <v>731.98</v>
      </c>
    </row>
    <row r="10064" spans="1:7" x14ac:dyDescent="0.25">
      <c r="A10064" s="6">
        <v>39490</v>
      </c>
      <c r="B10064" s="6" t="s">
        <v>7030</v>
      </c>
      <c r="C10064" s="6" t="s">
        <v>4849</v>
      </c>
      <c r="D10064" s="6" t="s">
        <v>4851</v>
      </c>
      <c r="G10064" s="488">
        <v>1090.74</v>
      </c>
    </row>
    <row r="10065" spans="1:7" x14ac:dyDescent="0.25">
      <c r="A10065" s="6">
        <v>39494</v>
      </c>
      <c r="B10065" s="6" t="s">
        <v>7031</v>
      </c>
      <c r="C10065" s="6" t="s">
        <v>4849</v>
      </c>
      <c r="D10065" s="6" t="s">
        <v>4851</v>
      </c>
      <c r="G10065" s="487">
        <v>783.24</v>
      </c>
    </row>
    <row r="10066" spans="1:7" x14ac:dyDescent="0.25">
      <c r="A10066" s="6">
        <v>39495</v>
      </c>
      <c r="B10066" s="6" t="s">
        <v>7032</v>
      </c>
      <c r="C10066" s="6" t="s">
        <v>4849</v>
      </c>
      <c r="D10066" s="6" t="s">
        <v>4851</v>
      </c>
      <c r="G10066" s="487">
        <v>882.61</v>
      </c>
    </row>
    <row r="10067" spans="1:7" x14ac:dyDescent="0.25">
      <c r="A10067" s="6">
        <v>39496</v>
      </c>
      <c r="B10067" s="6" t="s">
        <v>7033</v>
      </c>
      <c r="C10067" s="6" t="s">
        <v>4849</v>
      </c>
      <c r="D10067" s="6" t="s">
        <v>4851</v>
      </c>
      <c r="G10067" s="487">
        <v>970.87</v>
      </c>
    </row>
    <row r="10068" spans="1:7" x14ac:dyDescent="0.25">
      <c r="A10068" s="6">
        <v>39492</v>
      </c>
      <c r="B10068" s="6" t="s">
        <v>7034</v>
      </c>
      <c r="C10068" s="6" t="s">
        <v>4849</v>
      </c>
      <c r="D10068" s="6" t="s">
        <v>4851</v>
      </c>
      <c r="G10068" s="488">
        <v>1124</v>
      </c>
    </row>
    <row r="10069" spans="1:7" x14ac:dyDescent="0.25">
      <c r="A10069" s="6">
        <v>39497</v>
      </c>
      <c r="B10069" s="6" t="s">
        <v>7035</v>
      </c>
      <c r="C10069" s="6" t="s">
        <v>4849</v>
      </c>
      <c r="D10069" s="6" t="s">
        <v>4851</v>
      </c>
      <c r="G10069" s="488">
        <v>1015.27</v>
      </c>
    </row>
    <row r="10070" spans="1:7" x14ac:dyDescent="0.25">
      <c r="A10070" s="6">
        <v>39493</v>
      </c>
      <c r="B10070" s="6" t="s">
        <v>7036</v>
      </c>
      <c r="C10070" s="6" t="s">
        <v>4849</v>
      </c>
      <c r="D10070" s="6" t="s">
        <v>4851</v>
      </c>
      <c r="G10070" s="488">
        <v>1205.5999999999999</v>
      </c>
    </row>
    <row r="10071" spans="1:7" x14ac:dyDescent="0.25">
      <c r="A10071" s="6">
        <v>39500</v>
      </c>
      <c r="B10071" s="6" t="s">
        <v>7037</v>
      </c>
      <c r="C10071" s="6" t="s">
        <v>4849</v>
      </c>
      <c r="D10071" s="6" t="s">
        <v>4851</v>
      </c>
      <c r="G10071" s="488">
        <v>1315.41</v>
      </c>
    </row>
    <row r="10072" spans="1:7" x14ac:dyDescent="0.25">
      <c r="A10072" s="6">
        <v>39498</v>
      </c>
      <c r="B10072" s="6" t="s">
        <v>7038</v>
      </c>
      <c r="C10072" s="6" t="s">
        <v>4849</v>
      </c>
      <c r="D10072" s="6" t="s">
        <v>4851</v>
      </c>
      <c r="G10072" s="488">
        <v>1622.33</v>
      </c>
    </row>
    <row r="10073" spans="1:7" x14ac:dyDescent="0.25">
      <c r="A10073" s="6">
        <v>43628</v>
      </c>
      <c r="B10073" s="6" t="s">
        <v>7039</v>
      </c>
      <c r="C10073" s="6" t="s">
        <v>4849</v>
      </c>
      <c r="D10073" s="6" t="s">
        <v>4851</v>
      </c>
      <c r="G10073" s="488">
        <v>1278.74</v>
      </c>
    </row>
    <row r="10074" spans="1:7" x14ac:dyDescent="0.25">
      <c r="A10074" s="6">
        <v>39501</v>
      </c>
      <c r="B10074" s="6" t="s">
        <v>7040</v>
      </c>
      <c r="C10074" s="6" t="s">
        <v>4849</v>
      </c>
      <c r="D10074" s="6" t="s">
        <v>4851</v>
      </c>
      <c r="G10074" s="488">
        <v>1351.03</v>
      </c>
    </row>
    <row r="10075" spans="1:7" x14ac:dyDescent="0.25">
      <c r="A10075" s="6">
        <v>39499</v>
      </c>
      <c r="B10075" s="6" t="s">
        <v>7041</v>
      </c>
      <c r="C10075" s="6" t="s">
        <v>4849</v>
      </c>
      <c r="D10075" s="6" t="s">
        <v>4851</v>
      </c>
      <c r="G10075" s="488">
        <v>1645.37</v>
      </c>
    </row>
    <row r="10076" spans="1:7" x14ac:dyDescent="0.25">
      <c r="A10076" s="6">
        <v>43621</v>
      </c>
      <c r="B10076" s="6" t="s">
        <v>7042</v>
      </c>
      <c r="C10076" s="6" t="s">
        <v>4849</v>
      </c>
      <c r="D10076" s="6" t="s">
        <v>4851</v>
      </c>
      <c r="G10076" s="488">
        <v>1358.66</v>
      </c>
    </row>
    <row r="10077" spans="1:7" x14ac:dyDescent="0.25">
      <c r="A10077" s="6">
        <v>3733</v>
      </c>
      <c r="B10077" s="6" t="s">
        <v>7043</v>
      </c>
      <c r="C10077" s="6" t="s">
        <v>4852</v>
      </c>
      <c r="D10077" s="6" t="s">
        <v>4851</v>
      </c>
      <c r="G10077" s="487">
        <v>95.88</v>
      </c>
    </row>
    <row r="10078" spans="1:7" x14ac:dyDescent="0.25">
      <c r="A10078" s="6">
        <v>3731</v>
      </c>
      <c r="B10078" s="6" t="s">
        <v>7044</v>
      </c>
      <c r="C10078" s="6" t="s">
        <v>4852</v>
      </c>
      <c r="D10078" s="6" t="s">
        <v>4850</v>
      </c>
      <c r="G10078" s="487">
        <v>89</v>
      </c>
    </row>
    <row r="10079" spans="1:7" x14ac:dyDescent="0.25">
      <c r="A10079" s="6">
        <v>38137</v>
      </c>
      <c r="B10079" s="6" t="s">
        <v>7045</v>
      </c>
      <c r="C10079" s="6" t="s">
        <v>4852</v>
      </c>
      <c r="D10079" s="6" t="s">
        <v>4851</v>
      </c>
      <c r="G10079" s="487">
        <v>89.52</v>
      </c>
    </row>
    <row r="10080" spans="1:7" x14ac:dyDescent="0.25">
      <c r="A10080" s="6">
        <v>38135</v>
      </c>
      <c r="B10080" s="6" t="s">
        <v>83</v>
      </c>
      <c r="C10080" s="6" t="s">
        <v>4852</v>
      </c>
      <c r="D10080" s="6" t="s">
        <v>4851</v>
      </c>
      <c r="G10080" s="487">
        <v>113.48</v>
      </c>
    </row>
    <row r="10081" spans="1:7" x14ac:dyDescent="0.25">
      <c r="A10081" s="6">
        <v>38138</v>
      </c>
      <c r="B10081" s="6" t="s">
        <v>7046</v>
      </c>
      <c r="C10081" s="6" t="s">
        <v>4852</v>
      </c>
      <c r="D10081" s="6" t="s">
        <v>4851</v>
      </c>
      <c r="G10081" s="487">
        <v>87.91</v>
      </c>
    </row>
    <row r="10082" spans="1:7" x14ac:dyDescent="0.25">
      <c r="A10082" s="6">
        <v>3736</v>
      </c>
      <c r="B10082" s="6" t="s">
        <v>7047</v>
      </c>
      <c r="C10082" s="6" t="s">
        <v>4852</v>
      </c>
      <c r="D10082" s="6" t="s">
        <v>4850</v>
      </c>
      <c r="G10082" s="487">
        <v>62</v>
      </c>
    </row>
    <row r="10083" spans="1:7" x14ac:dyDescent="0.25">
      <c r="A10083" s="6">
        <v>3741</v>
      </c>
      <c r="B10083" s="6" t="s">
        <v>7048</v>
      </c>
      <c r="C10083" s="6" t="s">
        <v>4852</v>
      </c>
      <c r="D10083" s="6" t="s">
        <v>4851</v>
      </c>
      <c r="G10083" s="487">
        <v>64.63</v>
      </c>
    </row>
    <row r="10084" spans="1:7" x14ac:dyDescent="0.25">
      <c r="A10084" s="6">
        <v>3745</v>
      </c>
      <c r="B10084" s="6" t="s">
        <v>7049</v>
      </c>
      <c r="C10084" s="6" t="s">
        <v>4852</v>
      </c>
      <c r="D10084" s="6" t="s">
        <v>4851</v>
      </c>
      <c r="G10084" s="487">
        <v>69.680000000000007</v>
      </c>
    </row>
    <row r="10085" spans="1:7" x14ac:dyDescent="0.25">
      <c r="A10085" s="6">
        <v>3743</v>
      </c>
      <c r="B10085" s="6" t="s">
        <v>7050</v>
      </c>
      <c r="C10085" s="6" t="s">
        <v>4852</v>
      </c>
      <c r="D10085" s="6" t="s">
        <v>4851</v>
      </c>
      <c r="G10085" s="487">
        <v>64.400000000000006</v>
      </c>
    </row>
    <row r="10086" spans="1:7" x14ac:dyDescent="0.25">
      <c r="A10086" s="6">
        <v>3744</v>
      </c>
      <c r="B10086" s="6" t="s">
        <v>7051</v>
      </c>
      <c r="C10086" s="6" t="s">
        <v>4852</v>
      </c>
      <c r="D10086" s="6" t="s">
        <v>4851</v>
      </c>
      <c r="G10086" s="487">
        <v>70.89</v>
      </c>
    </row>
    <row r="10087" spans="1:7" x14ac:dyDescent="0.25">
      <c r="A10087" s="6">
        <v>3739</v>
      </c>
      <c r="B10087" s="6" t="s">
        <v>7052</v>
      </c>
      <c r="C10087" s="6" t="s">
        <v>4852</v>
      </c>
      <c r="D10087" s="6" t="s">
        <v>4851</v>
      </c>
      <c r="G10087" s="487">
        <v>74.489999999999995</v>
      </c>
    </row>
    <row r="10088" spans="1:7" x14ac:dyDescent="0.25">
      <c r="A10088" s="6">
        <v>3737</v>
      </c>
      <c r="B10088" s="6" t="s">
        <v>7053</v>
      </c>
      <c r="C10088" s="6" t="s">
        <v>4852</v>
      </c>
      <c r="D10088" s="6" t="s">
        <v>4851</v>
      </c>
      <c r="G10088" s="487">
        <v>78.099999999999994</v>
      </c>
    </row>
    <row r="10089" spans="1:7" x14ac:dyDescent="0.25">
      <c r="A10089" s="6">
        <v>3738</v>
      </c>
      <c r="B10089" s="6" t="s">
        <v>7054</v>
      </c>
      <c r="C10089" s="6" t="s">
        <v>4852</v>
      </c>
      <c r="D10089" s="6" t="s">
        <v>4851</v>
      </c>
      <c r="G10089" s="487">
        <v>90.11</v>
      </c>
    </row>
    <row r="10090" spans="1:7" x14ac:dyDescent="0.25">
      <c r="A10090" s="6">
        <v>3747</v>
      </c>
      <c r="B10090" s="6" t="s">
        <v>7055</v>
      </c>
      <c r="C10090" s="6" t="s">
        <v>4852</v>
      </c>
      <c r="D10090" s="6" t="s">
        <v>4851</v>
      </c>
      <c r="G10090" s="487">
        <v>70.89</v>
      </c>
    </row>
    <row r="10091" spans="1:7" x14ac:dyDescent="0.25">
      <c r="A10091" s="6">
        <v>11649</v>
      </c>
      <c r="B10091" s="6" t="s">
        <v>7056</v>
      </c>
      <c r="C10091" s="6" t="s">
        <v>4849</v>
      </c>
      <c r="D10091" s="6" t="s">
        <v>4851</v>
      </c>
      <c r="G10091" s="487">
        <v>514.26</v>
      </c>
    </row>
    <row r="10092" spans="1:7" x14ac:dyDescent="0.25">
      <c r="A10092" s="6">
        <v>11650</v>
      </c>
      <c r="B10092" s="6" t="s">
        <v>7057</v>
      </c>
      <c r="C10092" s="6" t="s">
        <v>4849</v>
      </c>
      <c r="D10092" s="6" t="s">
        <v>4851</v>
      </c>
      <c r="G10092" s="487">
        <v>876.53</v>
      </c>
    </row>
    <row r="10093" spans="1:7" x14ac:dyDescent="0.25">
      <c r="A10093" s="6">
        <v>3742</v>
      </c>
      <c r="B10093" s="6" t="s">
        <v>7058</v>
      </c>
      <c r="C10093" s="6" t="s">
        <v>4852</v>
      </c>
      <c r="D10093" s="6" t="s">
        <v>4851</v>
      </c>
      <c r="G10093" s="487">
        <v>93.48</v>
      </c>
    </row>
    <row r="10094" spans="1:7" x14ac:dyDescent="0.25">
      <c r="A10094" s="6">
        <v>3746</v>
      </c>
      <c r="B10094" s="6" t="s">
        <v>7059</v>
      </c>
      <c r="C10094" s="6" t="s">
        <v>4852</v>
      </c>
      <c r="D10094" s="6" t="s">
        <v>4851</v>
      </c>
      <c r="G10094" s="487">
        <v>109.14</v>
      </c>
    </row>
    <row r="10095" spans="1:7" x14ac:dyDescent="0.25">
      <c r="A10095" s="6">
        <v>21106</v>
      </c>
      <c r="B10095" s="6" t="s">
        <v>7060</v>
      </c>
      <c r="C10095" s="6" t="s">
        <v>4855</v>
      </c>
      <c r="D10095" s="6" t="s">
        <v>4853</v>
      </c>
      <c r="G10095" s="487">
        <v>34.590000000000003</v>
      </c>
    </row>
    <row r="10096" spans="1:7" x14ac:dyDescent="0.25">
      <c r="A10096" s="6">
        <v>39377</v>
      </c>
      <c r="B10096" s="6" t="s">
        <v>7061</v>
      </c>
      <c r="C10096" s="6" t="s">
        <v>4849</v>
      </c>
      <c r="D10096" s="6" t="s">
        <v>4853</v>
      </c>
      <c r="G10096" s="487">
        <v>203.22</v>
      </c>
    </row>
    <row r="10097" spans="1:7" x14ac:dyDescent="0.25">
      <c r="A10097" s="6">
        <v>38191</v>
      </c>
      <c r="B10097" s="6" t="s">
        <v>7062</v>
      </c>
      <c r="C10097" s="6" t="s">
        <v>4849</v>
      </c>
      <c r="D10097" s="6" t="s">
        <v>4853</v>
      </c>
      <c r="G10097" s="487">
        <v>15.13</v>
      </c>
    </row>
    <row r="10098" spans="1:7" x14ac:dyDescent="0.25">
      <c r="A10098" s="6">
        <v>39381</v>
      </c>
      <c r="B10098" s="6" t="s">
        <v>7063</v>
      </c>
      <c r="C10098" s="6" t="s">
        <v>4849</v>
      </c>
      <c r="D10098" s="6" t="s">
        <v>4853</v>
      </c>
      <c r="G10098" s="487">
        <v>14.11</v>
      </c>
    </row>
    <row r="10099" spans="1:7" x14ac:dyDescent="0.25">
      <c r="A10099" s="6">
        <v>38780</v>
      </c>
      <c r="B10099" s="6" t="s">
        <v>7064</v>
      </c>
      <c r="C10099" s="6" t="s">
        <v>4849</v>
      </c>
      <c r="D10099" s="6" t="s">
        <v>4853</v>
      </c>
      <c r="G10099" s="487">
        <v>17.260000000000002</v>
      </c>
    </row>
    <row r="10100" spans="1:7" x14ac:dyDescent="0.25">
      <c r="A10100" s="6">
        <v>38781</v>
      </c>
      <c r="B10100" s="6" t="s">
        <v>7065</v>
      </c>
      <c r="C10100" s="6" t="s">
        <v>4849</v>
      </c>
      <c r="D10100" s="6" t="s">
        <v>4853</v>
      </c>
      <c r="G10100" s="487">
        <v>58.29</v>
      </c>
    </row>
    <row r="10101" spans="1:7" x14ac:dyDescent="0.25">
      <c r="A10101" s="6">
        <v>38192</v>
      </c>
      <c r="B10101" s="6" t="s">
        <v>7066</v>
      </c>
      <c r="C10101" s="6" t="s">
        <v>4849</v>
      </c>
      <c r="D10101" s="6" t="s">
        <v>4853</v>
      </c>
      <c r="G10101" s="487">
        <v>105.47</v>
      </c>
    </row>
    <row r="10102" spans="1:7" x14ac:dyDescent="0.25">
      <c r="A10102" s="6">
        <v>3753</v>
      </c>
      <c r="B10102" s="6" t="s">
        <v>7067</v>
      </c>
      <c r="C10102" s="6" t="s">
        <v>4849</v>
      </c>
      <c r="D10102" s="6" t="s">
        <v>4853</v>
      </c>
      <c r="G10102" s="487">
        <v>9.23</v>
      </c>
    </row>
    <row r="10103" spans="1:7" x14ac:dyDescent="0.25">
      <c r="A10103" s="6">
        <v>38782</v>
      </c>
      <c r="B10103" s="6" t="s">
        <v>7068</v>
      </c>
      <c r="C10103" s="6" t="s">
        <v>4849</v>
      </c>
      <c r="D10103" s="6" t="s">
        <v>4853</v>
      </c>
      <c r="G10103" s="487">
        <v>12.02</v>
      </c>
    </row>
    <row r="10104" spans="1:7" x14ac:dyDescent="0.25">
      <c r="A10104" s="6">
        <v>38778</v>
      </c>
      <c r="B10104" s="6" t="s">
        <v>7069</v>
      </c>
      <c r="C10104" s="6" t="s">
        <v>4849</v>
      </c>
      <c r="D10104" s="6" t="s">
        <v>4853</v>
      </c>
      <c r="G10104" s="487">
        <v>9.02</v>
      </c>
    </row>
    <row r="10105" spans="1:7" x14ac:dyDescent="0.25">
      <c r="A10105" s="6">
        <v>38779</v>
      </c>
      <c r="B10105" s="6" t="s">
        <v>7070</v>
      </c>
      <c r="C10105" s="6" t="s">
        <v>4849</v>
      </c>
      <c r="D10105" s="6" t="s">
        <v>4853</v>
      </c>
      <c r="G10105" s="487">
        <v>9.56</v>
      </c>
    </row>
    <row r="10106" spans="1:7" x14ac:dyDescent="0.25">
      <c r="A10106" s="6">
        <v>39388</v>
      </c>
      <c r="B10106" s="6" t="s">
        <v>7071</v>
      </c>
      <c r="C10106" s="6" t="s">
        <v>4849</v>
      </c>
      <c r="D10106" s="6" t="s">
        <v>4851</v>
      </c>
      <c r="G10106" s="487">
        <v>7.25</v>
      </c>
    </row>
    <row r="10107" spans="1:7" x14ac:dyDescent="0.25">
      <c r="A10107" s="6">
        <v>39387</v>
      </c>
      <c r="B10107" s="6" t="s">
        <v>7072</v>
      </c>
      <c r="C10107" s="6" t="s">
        <v>4849</v>
      </c>
      <c r="D10107" s="6" t="s">
        <v>4851</v>
      </c>
      <c r="G10107" s="487">
        <v>11.31</v>
      </c>
    </row>
    <row r="10108" spans="1:7" x14ac:dyDescent="0.25">
      <c r="A10108" s="6">
        <v>39386</v>
      </c>
      <c r="B10108" s="6" t="s">
        <v>7073</v>
      </c>
      <c r="C10108" s="6" t="s">
        <v>4849</v>
      </c>
      <c r="D10108" s="6" t="s">
        <v>4851</v>
      </c>
      <c r="G10108" s="487">
        <v>7.88</v>
      </c>
    </row>
    <row r="10109" spans="1:7" x14ac:dyDescent="0.25">
      <c r="A10109" s="6">
        <v>38194</v>
      </c>
      <c r="B10109" s="6" t="s">
        <v>7074</v>
      </c>
      <c r="C10109" s="6" t="s">
        <v>4849</v>
      </c>
      <c r="D10109" s="6" t="s">
        <v>4850</v>
      </c>
      <c r="G10109" s="487">
        <v>5.9</v>
      </c>
    </row>
    <row r="10110" spans="1:7" x14ac:dyDescent="0.25">
      <c r="A10110" s="6">
        <v>38193</v>
      </c>
      <c r="B10110" s="6" t="s">
        <v>4884</v>
      </c>
      <c r="C10110" s="6" t="s">
        <v>4849</v>
      </c>
      <c r="D10110" s="6" t="s">
        <v>4851</v>
      </c>
      <c r="G10110" s="487">
        <v>5.12</v>
      </c>
    </row>
    <row r="10111" spans="1:7" x14ac:dyDescent="0.25">
      <c r="A10111" s="6">
        <v>12216</v>
      </c>
      <c r="B10111" s="6" t="s">
        <v>7075</v>
      </c>
      <c r="C10111" s="6" t="s">
        <v>4849</v>
      </c>
      <c r="D10111" s="6" t="s">
        <v>4853</v>
      </c>
      <c r="G10111" s="487">
        <v>52.74</v>
      </c>
    </row>
    <row r="10112" spans="1:7" x14ac:dyDescent="0.25">
      <c r="A10112" s="6">
        <v>3757</v>
      </c>
      <c r="B10112" s="6" t="s">
        <v>7076</v>
      </c>
      <c r="C10112" s="6" t="s">
        <v>4849</v>
      </c>
      <c r="D10112" s="6" t="s">
        <v>4853</v>
      </c>
      <c r="G10112" s="487">
        <v>60.99</v>
      </c>
    </row>
    <row r="10113" spans="1:7" x14ac:dyDescent="0.25">
      <c r="A10113" s="6">
        <v>3758</v>
      </c>
      <c r="B10113" s="6" t="s">
        <v>7077</v>
      </c>
      <c r="C10113" s="6" t="s">
        <v>4849</v>
      </c>
      <c r="D10113" s="6" t="s">
        <v>4853</v>
      </c>
      <c r="G10113" s="487">
        <v>71.11</v>
      </c>
    </row>
    <row r="10114" spans="1:7" x14ac:dyDescent="0.25">
      <c r="A10114" s="6">
        <v>12214</v>
      </c>
      <c r="B10114" s="6" t="s">
        <v>7078</v>
      </c>
      <c r="C10114" s="6" t="s">
        <v>4849</v>
      </c>
      <c r="D10114" s="6" t="s">
        <v>4853</v>
      </c>
      <c r="G10114" s="487">
        <v>24.35</v>
      </c>
    </row>
    <row r="10115" spans="1:7" x14ac:dyDescent="0.25">
      <c r="A10115" s="6">
        <v>3749</v>
      </c>
      <c r="B10115" s="6" t="s">
        <v>7079</v>
      </c>
      <c r="C10115" s="6" t="s">
        <v>4849</v>
      </c>
      <c r="D10115" s="6" t="s">
        <v>4853</v>
      </c>
      <c r="G10115" s="487">
        <v>43.4</v>
      </c>
    </row>
    <row r="10116" spans="1:7" x14ac:dyDescent="0.25">
      <c r="A10116" s="6">
        <v>3751</v>
      </c>
      <c r="B10116" s="6" t="s">
        <v>7080</v>
      </c>
      <c r="C10116" s="6" t="s">
        <v>4849</v>
      </c>
      <c r="D10116" s="6" t="s">
        <v>4853</v>
      </c>
      <c r="G10116" s="487">
        <v>59.23</v>
      </c>
    </row>
    <row r="10117" spans="1:7" x14ac:dyDescent="0.25">
      <c r="A10117" s="6">
        <v>39376</v>
      </c>
      <c r="B10117" s="6" t="s">
        <v>7081</v>
      </c>
      <c r="C10117" s="6" t="s">
        <v>4849</v>
      </c>
      <c r="D10117" s="6" t="s">
        <v>4853</v>
      </c>
      <c r="G10117" s="487">
        <v>49.93</v>
      </c>
    </row>
    <row r="10118" spans="1:7" x14ac:dyDescent="0.25">
      <c r="A10118" s="6">
        <v>3752</v>
      </c>
      <c r="B10118" s="6" t="s">
        <v>7082</v>
      </c>
      <c r="C10118" s="6" t="s">
        <v>4849</v>
      </c>
      <c r="D10118" s="6" t="s">
        <v>4853</v>
      </c>
      <c r="G10118" s="487">
        <v>97.7</v>
      </c>
    </row>
    <row r="10119" spans="1:7" x14ac:dyDescent="0.25">
      <c r="A10119" s="6">
        <v>746</v>
      </c>
      <c r="B10119" s="6" t="s">
        <v>7083</v>
      </c>
      <c r="C10119" s="6" t="s">
        <v>4849</v>
      </c>
      <c r="D10119" s="6" t="s">
        <v>4850</v>
      </c>
      <c r="G10119" s="488">
        <v>2989.25</v>
      </c>
    </row>
    <row r="10120" spans="1:7" x14ac:dyDescent="0.25">
      <c r="A10120" s="6">
        <v>20269</v>
      </c>
      <c r="B10120" s="6" t="s">
        <v>7084</v>
      </c>
      <c r="C10120" s="6" t="s">
        <v>4849</v>
      </c>
      <c r="D10120" s="6" t="s">
        <v>4851</v>
      </c>
      <c r="G10120" s="487">
        <v>95.93</v>
      </c>
    </row>
    <row r="10121" spans="1:7" x14ac:dyDescent="0.25">
      <c r="A10121" s="6">
        <v>20270</v>
      </c>
      <c r="B10121" s="6" t="s">
        <v>7085</v>
      </c>
      <c r="C10121" s="6" t="s">
        <v>4849</v>
      </c>
      <c r="D10121" s="6" t="s">
        <v>4851</v>
      </c>
      <c r="G10121" s="487">
        <v>106</v>
      </c>
    </row>
    <row r="10122" spans="1:7" x14ac:dyDescent="0.25">
      <c r="A10122" s="6">
        <v>11696</v>
      </c>
      <c r="B10122" s="6" t="s">
        <v>7086</v>
      </c>
      <c r="C10122" s="6" t="s">
        <v>4849</v>
      </c>
      <c r="D10122" s="6" t="s">
        <v>4851</v>
      </c>
      <c r="G10122" s="487">
        <v>169.69</v>
      </c>
    </row>
    <row r="10123" spans="1:7" x14ac:dyDescent="0.25">
      <c r="A10123" s="6">
        <v>10427</v>
      </c>
      <c r="B10123" s="6" t="s">
        <v>7087</v>
      </c>
      <c r="C10123" s="6" t="s">
        <v>4849</v>
      </c>
      <c r="D10123" s="6" t="s">
        <v>4851</v>
      </c>
      <c r="G10123" s="487">
        <v>474.86</v>
      </c>
    </row>
    <row r="10124" spans="1:7" x14ac:dyDescent="0.25">
      <c r="A10124" s="6">
        <v>10428</v>
      </c>
      <c r="B10124" s="6" t="s">
        <v>7088</v>
      </c>
      <c r="C10124" s="6" t="s">
        <v>4849</v>
      </c>
      <c r="D10124" s="6" t="s">
        <v>4851</v>
      </c>
      <c r="G10124" s="487">
        <v>489.26</v>
      </c>
    </row>
    <row r="10125" spans="1:7" x14ac:dyDescent="0.25">
      <c r="A10125" s="6">
        <v>36521</v>
      </c>
      <c r="B10125" s="6" t="s">
        <v>7089</v>
      </c>
      <c r="C10125" s="6" t="s">
        <v>4849</v>
      </c>
      <c r="D10125" s="6" t="s">
        <v>4851</v>
      </c>
      <c r="G10125" s="487">
        <v>152.65</v>
      </c>
    </row>
    <row r="10126" spans="1:7" x14ac:dyDescent="0.25">
      <c r="A10126" s="6">
        <v>36794</v>
      </c>
      <c r="B10126" s="6" t="s">
        <v>7090</v>
      </c>
      <c r="C10126" s="6" t="s">
        <v>4849</v>
      </c>
      <c r="D10126" s="6" t="s">
        <v>4851</v>
      </c>
      <c r="G10126" s="487">
        <v>162.51</v>
      </c>
    </row>
    <row r="10127" spans="1:7" x14ac:dyDescent="0.25">
      <c r="A10127" s="6">
        <v>10426</v>
      </c>
      <c r="B10127" s="6" t="s">
        <v>7091</v>
      </c>
      <c r="C10127" s="6" t="s">
        <v>4849</v>
      </c>
      <c r="D10127" s="6" t="s">
        <v>4851</v>
      </c>
      <c r="G10127" s="487">
        <v>181.98</v>
      </c>
    </row>
    <row r="10128" spans="1:7" x14ac:dyDescent="0.25">
      <c r="A10128" s="6">
        <v>10425</v>
      </c>
      <c r="B10128" s="6" t="s">
        <v>7092</v>
      </c>
      <c r="C10128" s="6" t="s">
        <v>4849</v>
      </c>
      <c r="D10128" s="6" t="s">
        <v>4851</v>
      </c>
      <c r="G10128" s="487">
        <v>92.32</v>
      </c>
    </row>
    <row r="10129" spans="1:7" x14ac:dyDescent="0.25">
      <c r="A10129" s="6">
        <v>10431</v>
      </c>
      <c r="B10129" s="6" t="s">
        <v>7093</v>
      </c>
      <c r="C10129" s="6" t="s">
        <v>4849</v>
      </c>
      <c r="D10129" s="6" t="s">
        <v>4851</v>
      </c>
      <c r="G10129" s="487">
        <v>316.08</v>
      </c>
    </row>
    <row r="10130" spans="1:7" x14ac:dyDescent="0.25">
      <c r="A10130" s="6">
        <v>10429</v>
      </c>
      <c r="B10130" s="6" t="s">
        <v>7094</v>
      </c>
      <c r="C10130" s="6" t="s">
        <v>4849</v>
      </c>
      <c r="D10130" s="6" t="s">
        <v>4851</v>
      </c>
      <c r="G10130" s="487">
        <v>155.93</v>
      </c>
    </row>
    <row r="10131" spans="1:7" x14ac:dyDescent="0.25">
      <c r="A10131" s="6">
        <v>2354</v>
      </c>
      <c r="B10131" s="6" t="s">
        <v>12086</v>
      </c>
      <c r="C10131" s="6" t="s">
        <v>4858</v>
      </c>
      <c r="D10131" s="6" t="s">
        <v>4851</v>
      </c>
      <c r="G10131" s="487">
        <v>14.44</v>
      </c>
    </row>
    <row r="10132" spans="1:7" x14ac:dyDescent="0.25">
      <c r="A10132" s="6">
        <v>40932</v>
      </c>
      <c r="B10132" s="6" t="s">
        <v>7095</v>
      </c>
      <c r="C10132" s="6" t="s">
        <v>4859</v>
      </c>
      <c r="D10132" s="6" t="s">
        <v>4851</v>
      </c>
      <c r="G10132" s="488">
        <v>2538.56</v>
      </c>
    </row>
    <row r="10133" spans="1:7" x14ac:dyDescent="0.25">
      <c r="A10133" s="6">
        <v>10853</v>
      </c>
      <c r="B10133" s="6" t="s">
        <v>7096</v>
      </c>
      <c r="C10133" s="6" t="s">
        <v>4849</v>
      </c>
      <c r="D10133" s="6" t="s">
        <v>4851</v>
      </c>
      <c r="G10133" s="487">
        <v>127.95</v>
      </c>
    </row>
    <row r="10134" spans="1:7" x14ac:dyDescent="0.25">
      <c r="A10134" s="6">
        <v>5093</v>
      </c>
      <c r="B10134" s="6" t="s">
        <v>7097</v>
      </c>
      <c r="C10134" s="6" t="s">
        <v>4860</v>
      </c>
      <c r="D10134" s="6" t="s">
        <v>4851</v>
      </c>
      <c r="G10134" s="487">
        <v>19.75</v>
      </c>
    </row>
    <row r="10135" spans="1:7" x14ac:dyDescent="0.25">
      <c r="A10135" s="6">
        <v>44331</v>
      </c>
      <c r="B10135" s="6" t="s">
        <v>7098</v>
      </c>
      <c r="C10135" s="6" t="s">
        <v>4856</v>
      </c>
      <c r="D10135" s="6" t="s">
        <v>4851</v>
      </c>
      <c r="G10135" s="487">
        <v>66.459999999999994</v>
      </c>
    </row>
    <row r="10136" spans="1:7" x14ac:dyDescent="0.25">
      <c r="A10136" s="6">
        <v>37768</v>
      </c>
      <c r="B10136" s="6" t="s">
        <v>7099</v>
      </c>
      <c r="C10136" s="6" t="s">
        <v>4849</v>
      </c>
      <c r="D10136" s="6" t="s">
        <v>4853</v>
      </c>
      <c r="G10136" s="488">
        <v>235000</v>
      </c>
    </row>
    <row r="10137" spans="1:7" x14ac:dyDescent="0.25">
      <c r="A10137" s="6">
        <v>37773</v>
      </c>
      <c r="B10137" s="6" t="s">
        <v>7100</v>
      </c>
      <c r="C10137" s="6" t="s">
        <v>4849</v>
      </c>
      <c r="D10137" s="6" t="s">
        <v>4853</v>
      </c>
      <c r="G10137" s="488">
        <v>199554.62</v>
      </c>
    </row>
    <row r="10138" spans="1:7" x14ac:dyDescent="0.25">
      <c r="A10138" s="6">
        <v>37769</v>
      </c>
      <c r="B10138" s="6" t="s">
        <v>7101</v>
      </c>
      <c r="C10138" s="6" t="s">
        <v>4849</v>
      </c>
      <c r="D10138" s="6" t="s">
        <v>4853</v>
      </c>
      <c r="G10138" s="488">
        <v>334079.57</v>
      </c>
    </row>
    <row r="10139" spans="1:7" x14ac:dyDescent="0.25">
      <c r="A10139" s="6">
        <v>37770</v>
      </c>
      <c r="B10139" s="6" t="s">
        <v>7102</v>
      </c>
      <c r="C10139" s="6" t="s">
        <v>4849</v>
      </c>
      <c r="D10139" s="6" t="s">
        <v>4853</v>
      </c>
      <c r="G10139" s="488">
        <v>566986.32999999996</v>
      </c>
    </row>
    <row r="10140" spans="1:7" x14ac:dyDescent="0.25">
      <c r="A10140" s="6">
        <v>38382</v>
      </c>
      <c r="B10140" s="6" t="s">
        <v>7103</v>
      </c>
      <c r="C10140" s="6" t="s">
        <v>4849</v>
      </c>
      <c r="D10140" s="6" t="s">
        <v>4851</v>
      </c>
      <c r="G10140" s="487">
        <v>15.45</v>
      </c>
    </row>
    <row r="10141" spans="1:7" x14ac:dyDescent="0.25">
      <c r="A10141" s="6">
        <v>38383</v>
      </c>
      <c r="B10141" s="6" t="s">
        <v>7104</v>
      </c>
      <c r="C10141" s="6" t="s">
        <v>4849</v>
      </c>
      <c r="D10141" s="6" t="s">
        <v>4851</v>
      </c>
      <c r="G10141" s="487">
        <v>2.89</v>
      </c>
    </row>
    <row r="10142" spans="1:7" x14ac:dyDescent="0.25">
      <c r="A10142" s="6">
        <v>3768</v>
      </c>
      <c r="B10142" s="6" t="s">
        <v>7105</v>
      </c>
      <c r="C10142" s="6" t="s">
        <v>4849</v>
      </c>
      <c r="D10142" s="6" t="s">
        <v>4851</v>
      </c>
      <c r="G10142" s="487">
        <v>4.8499999999999996</v>
      </c>
    </row>
    <row r="10143" spans="1:7" x14ac:dyDescent="0.25">
      <c r="A10143" s="6">
        <v>3767</v>
      </c>
      <c r="B10143" s="6" t="s">
        <v>4885</v>
      </c>
      <c r="C10143" s="6" t="s">
        <v>4849</v>
      </c>
      <c r="D10143" s="6" t="s">
        <v>4851</v>
      </c>
      <c r="G10143" s="487">
        <v>1.62</v>
      </c>
    </row>
    <row r="10144" spans="1:7" x14ac:dyDescent="0.25">
      <c r="A10144" s="6">
        <v>13192</v>
      </c>
      <c r="B10144" s="6" t="s">
        <v>7106</v>
      </c>
      <c r="C10144" s="6" t="s">
        <v>4849</v>
      </c>
      <c r="D10144" s="6" t="s">
        <v>4851</v>
      </c>
      <c r="G10144" s="488">
        <v>5859.22</v>
      </c>
    </row>
    <row r="10145" spans="1:7" x14ac:dyDescent="0.25">
      <c r="A10145" s="6">
        <v>38413</v>
      </c>
      <c r="B10145" s="6" t="s">
        <v>7107</v>
      </c>
      <c r="C10145" s="6" t="s">
        <v>4849</v>
      </c>
      <c r="D10145" s="6" t="s">
        <v>4851</v>
      </c>
      <c r="G10145" s="487">
        <v>969.03</v>
      </c>
    </row>
    <row r="10146" spans="1:7" x14ac:dyDescent="0.25">
      <c r="A10146" s="6">
        <v>42440</v>
      </c>
      <c r="B10146" s="6" t="s">
        <v>7108</v>
      </c>
      <c r="C10146" s="6" t="s">
        <v>4849</v>
      </c>
      <c r="D10146" s="6" t="s">
        <v>4853</v>
      </c>
      <c r="G10146" s="488">
        <v>1235.9100000000001</v>
      </c>
    </row>
    <row r="10147" spans="1:7" x14ac:dyDescent="0.25">
      <c r="A10147" s="6">
        <v>20193</v>
      </c>
      <c r="B10147" s="6" t="s">
        <v>12087</v>
      </c>
      <c r="C10147" s="6" t="s">
        <v>4868</v>
      </c>
      <c r="D10147" s="6" t="s">
        <v>4851</v>
      </c>
      <c r="G10147" s="487">
        <v>18.75</v>
      </c>
    </row>
    <row r="10148" spans="1:7" x14ac:dyDescent="0.25">
      <c r="A10148" s="6">
        <v>10527</v>
      </c>
      <c r="B10148" s="6" t="s">
        <v>12088</v>
      </c>
      <c r="C10148" s="6" t="s">
        <v>4869</v>
      </c>
      <c r="D10148" s="6" t="s">
        <v>4850</v>
      </c>
      <c r="G10148" s="487">
        <v>25</v>
      </c>
    </row>
    <row r="10149" spans="1:7" x14ac:dyDescent="0.25">
      <c r="A10149" s="6">
        <v>41805</v>
      </c>
      <c r="B10149" s="6" t="s">
        <v>7109</v>
      </c>
      <c r="C10149" s="6" t="s">
        <v>4859</v>
      </c>
      <c r="D10149" s="6" t="s">
        <v>4851</v>
      </c>
      <c r="G10149" s="487">
        <v>718.75</v>
      </c>
    </row>
    <row r="10150" spans="1:7" x14ac:dyDescent="0.25">
      <c r="A10150" s="6">
        <v>40271</v>
      </c>
      <c r="B10150" s="6" t="s">
        <v>7110</v>
      </c>
      <c r="C10150" s="6" t="s">
        <v>12089</v>
      </c>
      <c r="D10150" s="6" t="s">
        <v>4851</v>
      </c>
      <c r="G10150" s="487">
        <v>19.13</v>
      </c>
    </row>
    <row r="10151" spans="1:7" x14ac:dyDescent="0.25">
      <c r="A10151" s="6">
        <v>40287</v>
      </c>
      <c r="B10151" s="6" t="s">
        <v>7111</v>
      </c>
      <c r="C10151" s="6" t="s">
        <v>4859</v>
      </c>
      <c r="D10151" s="6" t="s">
        <v>4851</v>
      </c>
      <c r="G10151" s="487">
        <v>7.36</v>
      </c>
    </row>
    <row r="10152" spans="1:7" x14ac:dyDescent="0.25">
      <c r="A10152" s="6">
        <v>4084</v>
      </c>
      <c r="B10152" s="6" t="s">
        <v>7112</v>
      </c>
      <c r="C10152" s="6" t="s">
        <v>4858</v>
      </c>
      <c r="D10152" s="6" t="s">
        <v>4851</v>
      </c>
      <c r="G10152" s="487">
        <v>1.89</v>
      </c>
    </row>
    <row r="10153" spans="1:7" x14ac:dyDescent="0.25">
      <c r="A10153" s="6">
        <v>743</v>
      </c>
      <c r="B10153" s="6" t="s">
        <v>7113</v>
      </c>
      <c r="C10153" s="6" t="s">
        <v>4858</v>
      </c>
      <c r="D10153" s="6" t="s">
        <v>4850</v>
      </c>
      <c r="G10153" s="487">
        <v>1.89</v>
      </c>
    </row>
    <row r="10154" spans="1:7" x14ac:dyDescent="0.25">
      <c r="A10154" s="6">
        <v>40293</v>
      </c>
      <c r="B10154" s="6" t="s">
        <v>7114</v>
      </c>
      <c r="C10154" s="6" t="s">
        <v>4858</v>
      </c>
      <c r="D10154" s="6" t="s">
        <v>4851</v>
      </c>
      <c r="G10154" s="487">
        <v>2.2599999999999998</v>
      </c>
    </row>
    <row r="10155" spans="1:7" x14ac:dyDescent="0.25">
      <c r="A10155" s="6">
        <v>40294</v>
      </c>
      <c r="B10155" s="6" t="s">
        <v>7115</v>
      </c>
      <c r="C10155" s="6" t="s">
        <v>4858</v>
      </c>
      <c r="D10155" s="6" t="s">
        <v>4851</v>
      </c>
      <c r="G10155" s="487">
        <v>1.89</v>
      </c>
    </row>
    <row r="10156" spans="1:7" x14ac:dyDescent="0.25">
      <c r="A10156" s="6">
        <v>4085</v>
      </c>
      <c r="B10156" s="6" t="s">
        <v>7116</v>
      </c>
      <c r="C10156" s="6" t="s">
        <v>4858</v>
      </c>
      <c r="D10156" s="6" t="s">
        <v>4851</v>
      </c>
      <c r="G10156" s="487">
        <v>2.64</v>
      </c>
    </row>
    <row r="10157" spans="1:7" x14ac:dyDescent="0.25">
      <c r="A10157" s="6">
        <v>10779</v>
      </c>
      <c r="B10157" s="6" t="s">
        <v>7117</v>
      </c>
      <c r="C10157" s="6" t="s">
        <v>4859</v>
      </c>
      <c r="D10157" s="6" t="s">
        <v>4851</v>
      </c>
      <c r="G10157" s="488">
        <v>1100</v>
      </c>
    </row>
    <row r="10158" spans="1:7" x14ac:dyDescent="0.25">
      <c r="A10158" s="6">
        <v>10777</v>
      </c>
      <c r="B10158" s="6" t="s">
        <v>7118</v>
      </c>
      <c r="C10158" s="6" t="s">
        <v>4859</v>
      </c>
      <c r="D10158" s="6" t="s">
        <v>4851</v>
      </c>
      <c r="G10158" s="487">
        <v>999.16</v>
      </c>
    </row>
    <row r="10159" spans="1:7" x14ac:dyDescent="0.25">
      <c r="A10159" s="6">
        <v>10775</v>
      </c>
      <c r="B10159" s="6" t="s">
        <v>7119</v>
      </c>
      <c r="C10159" s="6" t="s">
        <v>4859</v>
      </c>
      <c r="D10159" s="6" t="s">
        <v>4850</v>
      </c>
      <c r="G10159" s="487">
        <v>880</v>
      </c>
    </row>
    <row r="10160" spans="1:7" x14ac:dyDescent="0.25">
      <c r="A10160" s="6">
        <v>10776</v>
      </c>
      <c r="B10160" s="6" t="s">
        <v>7120</v>
      </c>
      <c r="C10160" s="6" t="s">
        <v>4859</v>
      </c>
      <c r="D10160" s="6" t="s">
        <v>4851</v>
      </c>
      <c r="G10160" s="487">
        <v>687.5</v>
      </c>
    </row>
    <row r="10161" spans="1:7" x14ac:dyDescent="0.25">
      <c r="A10161" s="6">
        <v>10778</v>
      </c>
      <c r="B10161" s="6" t="s">
        <v>7121</v>
      </c>
      <c r="C10161" s="6" t="s">
        <v>4859</v>
      </c>
      <c r="D10161" s="6" t="s">
        <v>4851</v>
      </c>
      <c r="G10161" s="488">
        <v>1100</v>
      </c>
    </row>
    <row r="10162" spans="1:7" x14ac:dyDescent="0.25">
      <c r="A10162" s="6">
        <v>40339</v>
      </c>
      <c r="B10162" s="6" t="s">
        <v>13139</v>
      </c>
      <c r="C10162" s="6" t="s">
        <v>12089</v>
      </c>
      <c r="D10162" s="6" t="s">
        <v>4851</v>
      </c>
      <c r="G10162" s="487">
        <v>6.71</v>
      </c>
    </row>
    <row r="10163" spans="1:7" x14ac:dyDescent="0.25">
      <c r="A10163" s="6">
        <v>10749</v>
      </c>
      <c r="B10163" s="6" t="s">
        <v>7122</v>
      </c>
      <c r="C10163" s="6" t="s">
        <v>12089</v>
      </c>
      <c r="D10163" s="6" t="s">
        <v>4851</v>
      </c>
      <c r="G10163" s="487">
        <v>22.18</v>
      </c>
    </row>
    <row r="10164" spans="1:7" x14ac:dyDescent="0.25">
      <c r="A10164" s="6">
        <v>40290</v>
      </c>
      <c r="B10164" s="6" t="s">
        <v>7123</v>
      </c>
      <c r="C10164" s="6" t="s">
        <v>12089</v>
      </c>
      <c r="D10164" s="6" t="s">
        <v>4851</v>
      </c>
      <c r="G10164" s="487">
        <v>12</v>
      </c>
    </row>
    <row r="10165" spans="1:7" x14ac:dyDescent="0.25">
      <c r="A10165" s="6">
        <v>3346</v>
      </c>
      <c r="B10165" s="6" t="s">
        <v>7124</v>
      </c>
      <c r="C10165" s="6" t="s">
        <v>4858</v>
      </c>
      <c r="D10165" s="6" t="s">
        <v>4850</v>
      </c>
      <c r="G10165" s="487">
        <v>17.100000000000001</v>
      </c>
    </row>
    <row r="10166" spans="1:7" x14ac:dyDescent="0.25">
      <c r="A10166" s="6">
        <v>3348</v>
      </c>
      <c r="B10166" s="6" t="s">
        <v>7125</v>
      </c>
      <c r="C10166" s="6" t="s">
        <v>4858</v>
      </c>
      <c r="D10166" s="6" t="s">
        <v>4851</v>
      </c>
      <c r="G10166" s="487">
        <v>20.45</v>
      </c>
    </row>
    <row r="10167" spans="1:7" x14ac:dyDescent="0.25">
      <c r="A10167" s="6">
        <v>39833</v>
      </c>
      <c r="B10167" s="6" t="s">
        <v>7126</v>
      </c>
      <c r="C10167" s="6" t="s">
        <v>4858</v>
      </c>
      <c r="D10167" s="6" t="s">
        <v>4851</v>
      </c>
      <c r="G10167" s="487">
        <v>28.02</v>
      </c>
    </row>
    <row r="10168" spans="1:7" x14ac:dyDescent="0.25">
      <c r="A10168" s="6">
        <v>7252</v>
      </c>
      <c r="B10168" s="6" t="s">
        <v>7127</v>
      </c>
      <c r="C10168" s="6" t="s">
        <v>4858</v>
      </c>
      <c r="D10168" s="6" t="s">
        <v>4851</v>
      </c>
      <c r="G10168" s="487">
        <v>2.48</v>
      </c>
    </row>
    <row r="10169" spans="1:7" x14ac:dyDescent="0.25">
      <c r="A10169" s="6">
        <v>7247</v>
      </c>
      <c r="B10169" s="6" t="s">
        <v>7128</v>
      </c>
      <c r="C10169" s="6" t="s">
        <v>4858</v>
      </c>
      <c r="D10169" s="6" t="s">
        <v>4850</v>
      </c>
      <c r="G10169" s="487">
        <v>2.48</v>
      </c>
    </row>
    <row r="10170" spans="1:7" x14ac:dyDescent="0.25">
      <c r="A10170" s="6">
        <v>40291</v>
      </c>
      <c r="B10170" s="6" t="s">
        <v>7129</v>
      </c>
      <c r="C10170" s="6" t="s">
        <v>12089</v>
      </c>
      <c r="D10170" s="6" t="s">
        <v>4851</v>
      </c>
      <c r="G10170" s="487">
        <v>625</v>
      </c>
    </row>
    <row r="10171" spans="1:7" x14ac:dyDescent="0.25">
      <c r="A10171" s="6">
        <v>40275</v>
      </c>
      <c r="B10171" s="6" t="s">
        <v>7130</v>
      </c>
      <c r="C10171" s="6" t="s">
        <v>12089</v>
      </c>
      <c r="D10171" s="6" t="s">
        <v>4851</v>
      </c>
      <c r="G10171" s="487">
        <v>20</v>
      </c>
    </row>
    <row r="10172" spans="1:7" x14ac:dyDescent="0.25">
      <c r="A10172" s="6">
        <v>42408</v>
      </c>
      <c r="B10172" s="6" t="s">
        <v>7131</v>
      </c>
      <c r="C10172" s="6" t="s">
        <v>4852</v>
      </c>
      <c r="D10172" s="6" t="s">
        <v>4851</v>
      </c>
      <c r="G10172" s="487">
        <v>2.76</v>
      </c>
    </row>
    <row r="10173" spans="1:7" x14ac:dyDescent="0.25">
      <c r="A10173" s="6">
        <v>3777</v>
      </c>
      <c r="B10173" s="6" t="s">
        <v>4877</v>
      </c>
      <c r="C10173" s="6" t="s">
        <v>4852</v>
      </c>
      <c r="D10173" s="6" t="s">
        <v>4850</v>
      </c>
      <c r="G10173" s="487">
        <v>1.99</v>
      </c>
    </row>
    <row r="10174" spans="1:7" x14ac:dyDescent="0.25">
      <c r="A10174" s="6">
        <v>44699</v>
      </c>
      <c r="B10174" s="6" t="s">
        <v>13140</v>
      </c>
      <c r="C10174" s="6" t="s">
        <v>4855</v>
      </c>
      <c r="D10174" s="6" t="s">
        <v>4851</v>
      </c>
      <c r="G10174" s="487">
        <v>48.06</v>
      </c>
    </row>
    <row r="10175" spans="1:7" x14ac:dyDescent="0.25">
      <c r="A10175" s="6">
        <v>3798</v>
      </c>
      <c r="B10175" s="6" t="s">
        <v>7132</v>
      </c>
      <c r="C10175" s="6" t="s">
        <v>4849</v>
      </c>
      <c r="D10175" s="6" t="s">
        <v>4853</v>
      </c>
      <c r="G10175" s="487">
        <v>87.98</v>
      </c>
    </row>
    <row r="10176" spans="1:7" x14ac:dyDescent="0.25">
      <c r="A10176" s="6">
        <v>38769</v>
      </c>
      <c r="B10176" s="6" t="s">
        <v>7133</v>
      </c>
      <c r="C10176" s="6" t="s">
        <v>4849</v>
      </c>
      <c r="D10176" s="6" t="s">
        <v>4853</v>
      </c>
      <c r="G10176" s="487">
        <v>68.709999999999994</v>
      </c>
    </row>
    <row r="10177" spans="1:7" x14ac:dyDescent="0.25">
      <c r="A10177" s="6">
        <v>39510</v>
      </c>
      <c r="B10177" s="6" t="s">
        <v>7134</v>
      </c>
      <c r="C10177" s="6" t="s">
        <v>4849</v>
      </c>
      <c r="D10177" s="6" t="s">
        <v>4853</v>
      </c>
      <c r="G10177" s="487">
        <v>278.08</v>
      </c>
    </row>
    <row r="10178" spans="1:7" x14ac:dyDescent="0.25">
      <c r="A10178" s="6">
        <v>38776</v>
      </c>
      <c r="B10178" s="6" t="s">
        <v>7135</v>
      </c>
      <c r="C10178" s="6" t="s">
        <v>4849</v>
      </c>
      <c r="D10178" s="6" t="s">
        <v>4853</v>
      </c>
      <c r="G10178" s="487">
        <v>295.13</v>
      </c>
    </row>
    <row r="10179" spans="1:7" x14ac:dyDescent="0.25">
      <c r="A10179" s="6">
        <v>38774</v>
      </c>
      <c r="B10179" s="6" t="s">
        <v>7136</v>
      </c>
      <c r="C10179" s="6" t="s">
        <v>4849</v>
      </c>
      <c r="D10179" s="6" t="s">
        <v>4851</v>
      </c>
      <c r="G10179" s="487">
        <v>14.82</v>
      </c>
    </row>
    <row r="10180" spans="1:7" x14ac:dyDescent="0.25">
      <c r="A10180" s="6">
        <v>42247</v>
      </c>
      <c r="B10180" s="6" t="s">
        <v>7137</v>
      </c>
      <c r="C10180" s="6" t="s">
        <v>4849</v>
      </c>
      <c r="D10180" s="6" t="s">
        <v>4851</v>
      </c>
      <c r="G10180" s="487">
        <v>505.92</v>
      </c>
    </row>
    <row r="10181" spans="1:7" x14ac:dyDescent="0.25">
      <c r="A10181" s="6">
        <v>42248</v>
      </c>
      <c r="B10181" s="6" t="s">
        <v>7138</v>
      </c>
      <c r="C10181" s="6" t="s">
        <v>4849</v>
      </c>
      <c r="D10181" s="6" t="s">
        <v>4851</v>
      </c>
      <c r="G10181" s="487">
        <v>587.66</v>
      </c>
    </row>
    <row r="10182" spans="1:7" x14ac:dyDescent="0.25">
      <c r="A10182" s="6">
        <v>42249</v>
      </c>
      <c r="B10182" s="6" t="s">
        <v>7139</v>
      </c>
      <c r="C10182" s="6" t="s">
        <v>4849</v>
      </c>
      <c r="D10182" s="6" t="s">
        <v>4851</v>
      </c>
      <c r="G10182" s="487">
        <v>973.55</v>
      </c>
    </row>
    <row r="10183" spans="1:7" x14ac:dyDescent="0.25">
      <c r="A10183" s="6">
        <v>42244</v>
      </c>
      <c r="B10183" s="6" t="s">
        <v>7140</v>
      </c>
      <c r="C10183" s="6" t="s">
        <v>4849</v>
      </c>
      <c r="D10183" s="6" t="s">
        <v>4851</v>
      </c>
      <c r="G10183" s="487">
        <v>152.04</v>
      </c>
    </row>
    <row r="10184" spans="1:7" x14ac:dyDescent="0.25">
      <c r="A10184" s="6">
        <v>42245</v>
      </c>
      <c r="B10184" s="6" t="s">
        <v>7141</v>
      </c>
      <c r="C10184" s="6" t="s">
        <v>4849</v>
      </c>
      <c r="D10184" s="6" t="s">
        <v>4851</v>
      </c>
      <c r="G10184" s="487">
        <v>280.56</v>
      </c>
    </row>
    <row r="10185" spans="1:7" x14ac:dyDescent="0.25">
      <c r="A10185" s="6">
        <v>42246</v>
      </c>
      <c r="B10185" s="6" t="s">
        <v>7142</v>
      </c>
      <c r="C10185" s="6" t="s">
        <v>4849</v>
      </c>
      <c r="D10185" s="6" t="s">
        <v>4851</v>
      </c>
      <c r="G10185" s="487">
        <v>310.56</v>
      </c>
    </row>
    <row r="10186" spans="1:7" x14ac:dyDescent="0.25">
      <c r="A10186" s="6">
        <v>42243</v>
      </c>
      <c r="B10186" s="6" t="s">
        <v>7143</v>
      </c>
      <c r="C10186" s="6" t="s">
        <v>4849</v>
      </c>
      <c r="D10186" s="6" t="s">
        <v>4851</v>
      </c>
      <c r="G10186" s="487">
        <v>374.48</v>
      </c>
    </row>
    <row r="10187" spans="1:7" x14ac:dyDescent="0.25">
      <c r="A10187" s="6">
        <v>38889</v>
      </c>
      <c r="B10187" s="6" t="s">
        <v>7144</v>
      </c>
      <c r="C10187" s="6" t="s">
        <v>4849</v>
      </c>
      <c r="D10187" s="6" t="s">
        <v>4853</v>
      </c>
      <c r="G10187" s="487">
        <v>52.66</v>
      </c>
    </row>
    <row r="10188" spans="1:7" x14ac:dyDescent="0.25">
      <c r="A10188" s="6">
        <v>38784</v>
      </c>
      <c r="B10188" s="6" t="s">
        <v>7145</v>
      </c>
      <c r="C10188" s="6" t="s">
        <v>4849</v>
      </c>
      <c r="D10188" s="6" t="s">
        <v>4853</v>
      </c>
      <c r="G10188" s="487">
        <v>70.45</v>
      </c>
    </row>
    <row r="10189" spans="1:7" x14ac:dyDescent="0.25">
      <c r="A10189" s="6">
        <v>3788</v>
      </c>
      <c r="B10189" s="6" t="s">
        <v>7146</v>
      </c>
      <c r="C10189" s="6" t="s">
        <v>4849</v>
      </c>
      <c r="D10189" s="6" t="s">
        <v>4853</v>
      </c>
      <c r="G10189" s="487">
        <v>73.42</v>
      </c>
    </row>
    <row r="10190" spans="1:7" x14ac:dyDescent="0.25">
      <c r="A10190" s="6">
        <v>12230</v>
      </c>
      <c r="B10190" s="6" t="s">
        <v>7147</v>
      </c>
      <c r="C10190" s="6" t="s">
        <v>4849</v>
      </c>
      <c r="D10190" s="6" t="s">
        <v>4853</v>
      </c>
      <c r="G10190" s="487">
        <v>18.88</v>
      </c>
    </row>
    <row r="10191" spans="1:7" x14ac:dyDescent="0.25">
      <c r="A10191" s="6">
        <v>3780</v>
      </c>
      <c r="B10191" s="6" t="s">
        <v>7148</v>
      </c>
      <c r="C10191" s="6" t="s">
        <v>4849</v>
      </c>
      <c r="D10191" s="6" t="s">
        <v>4853</v>
      </c>
      <c r="G10191" s="487">
        <v>108.33</v>
      </c>
    </row>
    <row r="10192" spans="1:7" x14ac:dyDescent="0.25">
      <c r="A10192" s="6">
        <v>12231</v>
      </c>
      <c r="B10192" s="6" t="s">
        <v>7149</v>
      </c>
      <c r="C10192" s="6" t="s">
        <v>4849</v>
      </c>
      <c r="D10192" s="6" t="s">
        <v>4853</v>
      </c>
      <c r="G10192" s="487">
        <v>31.41</v>
      </c>
    </row>
    <row r="10193" spans="1:7" x14ac:dyDescent="0.25">
      <c r="A10193" s="6">
        <v>3811</v>
      </c>
      <c r="B10193" s="6" t="s">
        <v>7150</v>
      </c>
      <c r="C10193" s="6" t="s">
        <v>4849</v>
      </c>
      <c r="D10193" s="6" t="s">
        <v>4853</v>
      </c>
      <c r="G10193" s="487">
        <v>101.75</v>
      </c>
    </row>
    <row r="10194" spans="1:7" x14ac:dyDescent="0.25">
      <c r="A10194" s="6">
        <v>12232</v>
      </c>
      <c r="B10194" s="6" t="s">
        <v>7151</v>
      </c>
      <c r="C10194" s="6" t="s">
        <v>4849</v>
      </c>
      <c r="D10194" s="6" t="s">
        <v>4853</v>
      </c>
      <c r="G10194" s="487">
        <v>32.9</v>
      </c>
    </row>
    <row r="10195" spans="1:7" x14ac:dyDescent="0.25">
      <c r="A10195" s="6">
        <v>3799</v>
      </c>
      <c r="B10195" s="6" t="s">
        <v>7152</v>
      </c>
      <c r="C10195" s="6" t="s">
        <v>4849</v>
      </c>
      <c r="D10195" s="6" t="s">
        <v>4853</v>
      </c>
      <c r="G10195" s="487">
        <v>143.91</v>
      </c>
    </row>
    <row r="10196" spans="1:7" x14ac:dyDescent="0.25">
      <c r="A10196" s="6">
        <v>12239</v>
      </c>
      <c r="B10196" s="6" t="s">
        <v>7153</v>
      </c>
      <c r="C10196" s="6" t="s">
        <v>4849</v>
      </c>
      <c r="D10196" s="6" t="s">
        <v>4853</v>
      </c>
      <c r="G10196" s="487">
        <v>43.08</v>
      </c>
    </row>
    <row r="10197" spans="1:7" x14ac:dyDescent="0.25">
      <c r="A10197" s="6">
        <v>38773</v>
      </c>
      <c r="B10197" s="6" t="s">
        <v>7154</v>
      </c>
      <c r="C10197" s="6" t="s">
        <v>4849</v>
      </c>
      <c r="D10197" s="6" t="s">
        <v>4853</v>
      </c>
      <c r="G10197" s="487">
        <v>6.91</v>
      </c>
    </row>
    <row r="10198" spans="1:7" x14ac:dyDescent="0.25">
      <c r="A10198" s="6">
        <v>12271</v>
      </c>
      <c r="B10198" s="6" t="s">
        <v>7155</v>
      </c>
      <c r="C10198" s="6" t="s">
        <v>4849</v>
      </c>
      <c r="D10198" s="6" t="s">
        <v>4853</v>
      </c>
      <c r="G10198" s="487">
        <v>385.31</v>
      </c>
    </row>
    <row r="10199" spans="1:7" x14ac:dyDescent="0.25">
      <c r="A10199" s="6">
        <v>13382</v>
      </c>
      <c r="B10199" s="6" t="s">
        <v>12090</v>
      </c>
      <c r="C10199" s="6" t="s">
        <v>4849</v>
      </c>
      <c r="D10199" s="6" t="s">
        <v>4853</v>
      </c>
      <c r="G10199" s="487">
        <v>410.58</v>
      </c>
    </row>
    <row r="10200" spans="1:7" x14ac:dyDescent="0.25">
      <c r="A10200" s="6">
        <v>38785</v>
      </c>
      <c r="B10200" s="6" t="s">
        <v>7156</v>
      </c>
      <c r="C10200" s="6" t="s">
        <v>4849</v>
      </c>
      <c r="D10200" s="6" t="s">
        <v>4853</v>
      </c>
      <c r="G10200" s="487">
        <v>182.42</v>
      </c>
    </row>
    <row r="10201" spans="1:7" x14ac:dyDescent="0.25">
      <c r="A10201" s="6">
        <v>38786</v>
      </c>
      <c r="B10201" s="6" t="s">
        <v>7157</v>
      </c>
      <c r="C10201" s="6" t="s">
        <v>4849</v>
      </c>
      <c r="D10201" s="6" t="s">
        <v>4853</v>
      </c>
      <c r="G10201" s="487">
        <v>224.7</v>
      </c>
    </row>
    <row r="10202" spans="1:7" x14ac:dyDescent="0.25">
      <c r="A10202" s="6">
        <v>39385</v>
      </c>
      <c r="B10202" s="6" t="s">
        <v>7158</v>
      </c>
      <c r="C10202" s="6" t="s">
        <v>4849</v>
      </c>
      <c r="D10202" s="6" t="s">
        <v>4851</v>
      </c>
      <c r="G10202" s="487">
        <v>13.55</v>
      </c>
    </row>
    <row r="10203" spans="1:7" x14ac:dyDescent="0.25">
      <c r="A10203" s="6">
        <v>39389</v>
      </c>
      <c r="B10203" s="6" t="s">
        <v>7159</v>
      </c>
      <c r="C10203" s="6" t="s">
        <v>4849</v>
      </c>
      <c r="D10203" s="6" t="s">
        <v>4851</v>
      </c>
      <c r="G10203" s="487">
        <v>14.71</v>
      </c>
    </row>
    <row r="10204" spans="1:7" x14ac:dyDescent="0.25">
      <c r="A10204" s="6">
        <v>39390</v>
      </c>
      <c r="B10204" s="6" t="s">
        <v>7160</v>
      </c>
      <c r="C10204" s="6" t="s">
        <v>4849</v>
      </c>
      <c r="D10204" s="6" t="s">
        <v>4851</v>
      </c>
      <c r="G10204" s="487">
        <v>30.83</v>
      </c>
    </row>
    <row r="10205" spans="1:7" x14ac:dyDescent="0.25">
      <c r="A10205" s="6">
        <v>39391</v>
      </c>
      <c r="B10205" s="6" t="s">
        <v>7161</v>
      </c>
      <c r="C10205" s="6" t="s">
        <v>4849</v>
      </c>
      <c r="D10205" s="6" t="s">
        <v>4851</v>
      </c>
      <c r="G10205" s="487">
        <v>34.61</v>
      </c>
    </row>
    <row r="10206" spans="1:7" x14ac:dyDescent="0.25">
      <c r="A10206" s="6">
        <v>3803</v>
      </c>
      <c r="B10206" s="6" t="s">
        <v>7162</v>
      </c>
      <c r="C10206" s="6" t="s">
        <v>4849</v>
      </c>
      <c r="D10206" s="6" t="s">
        <v>4853</v>
      </c>
      <c r="G10206" s="487">
        <v>65.150000000000006</v>
      </c>
    </row>
    <row r="10207" spans="1:7" x14ac:dyDescent="0.25">
      <c r="A10207" s="6">
        <v>38770</v>
      </c>
      <c r="B10207" s="6" t="s">
        <v>4883</v>
      </c>
      <c r="C10207" s="6" t="s">
        <v>4849</v>
      </c>
      <c r="D10207" s="6" t="s">
        <v>4853</v>
      </c>
      <c r="G10207" s="487">
        <v>75.44</v>
      </c>
    </row>
    <row r="10208" spans="1:7" x14ac:dyDescent="0.25">
      <c r="A10208" s="6">
        <v>12267</v>
      </c>
      <c r="B10208" s="6" t="s">
        <v>7163</v>
      </c>
      <c r="C10208" s="6" t="s">
        <v>4849</v>
      </c>
      <c r="D10208" s="6" t="s">
        <v>4853</v>
      </c>
      <c r="G10208" s="487">
        <v>221.08</v>
      </c>
    </row>
    <row r="10209" spans="1:7" x14ac:dyDescent="0.25">
      <c r="A10209" s="6">
        <v>43265</v>
      </c>
      <c r="B10209" s="6" t="s">
        <v>7164</v>
      </c>
      <c r="C10209" s="6" t="s">
        <v>4849</v>
      </c>
      <c r="D10209" s="6" t="s">
        <v>4851</v>
      </c>
      <c r="G10209" s="487">
        <v>42.39</v>
      </c>
    </row>
    <row r="10210" spans="1:7" x14ac:dyDescent="0.25">
      <c r="A10210" s="6">
        <v>12266</v>
      </c>
      <c r="B10210" s="6" t="s">
        <v>7165</v>
      </c>
      <c r="C10210" s="6" t="s">
        <v>4849</v>
      </c>
      <c r="D10210" s="6" t="s">
        <v>4853</v>
      </c>
      <c r="G10210" s="487">
        <v>113.15</v>
      </c>
    </row>
    <row r="10211" spans="1:7" x14ac:dyDescent="0.25">
      <c r="A10211" s="6">
        <v>39378</v>
      </c>
      <c r="B10211" s="6" t="s">
        <v>7166</v>
      </c>
      <c r="C10211" s="6" t="s">
        <v>4849</v>
      </c>
      <c r="D10211" s="6" t="s">
        <v>4853</v>
      </c>
      <c r="G10211" s="487">
        <v>80.22</v>
      </c>
    </row>
    <row r="10212" spans="1:7" x14ac:dyDescent="0.25">
      <c r="A10212" s="6">
        <v>43543</v>
      </c>
      <c r="B10212" s="6" t="s">
        <v>7167</v>
      </c>
      <c r="C10212" s="6" t="s">
        <v>4849</v>
      </c>
      <c r="D10212" s="6" t="s">
        <v>4853</v>
      </c>
      <c r="G10212" s="487">
        <v>167.13</v>
      </c>
    </row>
    <row r="10213" spans="1:7" x14ac:dyDescent="0.25">
      <c r="A10213" s="6">
        <v>38775</v>
      </c>
      <c r="B10213" s="6" t="s">
        <v>7168</v>
      </c>
      <c r="C10213" s="6" t="s">
        <v>4849</v>
      </c>
      <c r="D10213" s="6" t="s">
        <v>4853</v>
      </c>
      <c r="G10213" s="487">
        <v>85.05</v>
      </c>
    </row>
    <row r="10214" spans="1:7" x14ac:dyDescent="0.25">
      <c r="A10214" s="6">
        <v>44252</v>
      </c>
      <c r="B10214" s="6" t="s">
        <v>12091</v>
      </c>
      <c r="C10214" s="6" t="s">
        <v>4849</v>
      </c>
      <c r="D10214" s="6" t="s">
        <v>4851</v>
      </c>
      <c r="G10214" s="487">
        <v>207.97</v>
      </c>
    </row>
    <row r="10215" spans="1:7" x14ac:dyDescent="0.25">
      <c r="A10215" s="6">
        <v>21119</v>
      </c>
      <c r="B10215" s="6" t="s">
        <v>7169</v>
      </c>
      <c r="C10215" s="6" t="s">
        <v>4849</v>
      </c>
      <c r="D10215" s="6" t="s">
        <v>4851</v>
      </c>
      <c r="G10215" s="487">
        <v>2.09</v>
      </c>
    </row>
    <row r="10216" spans="1:7" x14ac:dyDescent="0.25">
      <c r="A10216" s="6">
        <v>37974</v>
      </c>
      <c r="B10216" s="6" t="s">
        <v>7170</v>
      </c>
      <c r="C10216" s="6" t="s">
        <v>4849</v>
      </c>
      <c r="D10216" s="6" t="s">
        <v>4851</v>
      </c>
      <c r="G10216" s="487">
        <v>2.7</v>
      </c>
    </row>
    <row r="10217" spans="1:7" x14ac:dyDescent="0.25">
      <c r="A10217" s="6">
        <v>37975</v>
      </c>
      <c r="B10217" s="6" t="s">
        <v>7171</v>
      </c>
      <c r="C10217" s="6" t="s">
        <v>4849</v>
      </c>
      <c r="D10217" s="6" t="s">
        <v>4851</v>
      </c>
      <c r="G10217" s="487">
        <v>6</v>
      </c>
    </row>
    <row r="10218" spans="1:7" x14ac:dyDescent="0.25">
      <c r="A10218" s="6">
        <v>37976</v>
      </c>
      <c r="B10218" s="6" t="s">
        <v>7172</v>
      </c>
      <c r="C10218" s="6" t="s">
        <v>4849</v>
      </c>
      <c r="D10218" s="6" t="s">
        <v>4851</v>
      </c>
      <c r="G10218" s="487">
        <v>13.37</v>
      </c>
    </row>
    <row r="10219" spans="1:7" x14ac:dyDescent="0.25">
      <c r="A10219" s="6">
        <v>37977</v>
      </c>
      <c r="B10219" s="6" t="s">
        <v>7173</v>
      </c>
      <c r="C10219" s="6" t="s">
        <v>4849</v>
      </c>
      <c r="D10219" s="6" t="s">
        <v>4851</v>
      </c>
      <c r="G10219" s="487">
        <v>18.5</v>
      </c>
    </row>
    <row r="10220" spans="1:7" x14ac:dyDescent="0.25">
      <c r="A10220" s="6">
        <v>37978</v>
      </c>
      <c r="B10220" s="6" t="s">
        <v>7174</v>
      </c>
      <c r="C10220" s="6" t="s">
        <v>4849</v>
      </c>
      <c r="D10220" s="6" t="s">
        <v>4851</v>
      </c>
      <c r="G10220" s="487">
        <v>36.69</v>
      </c>
    </row>
    <row r="10221" spans="1:7" x14ac:dyDescent="0.25">
      <c r="A10221" s="6">
        <v>37979</v>
      </c>
      <c r="B10221" s="6" t="s">
        <v>7175</v>
      </c>
      <c r="C10221" s="6" t="s">
        <v>4849</v>
      </c>
      <c r="D10221" s="6" t="s">
        <v>4851</v>
      </c>
      <c r="G10221" s="487">
        <v>155.69999999999999</v>
      </c>
    </row>
    <row r="10222" spans="1:7" x14ac:dyDescent="0.25">
      <c r="A10222" s="6">
        <v>37980</v>
      </c>
      <c r="B10222" s="6" t="s">
        <v>7176</v>
      </c>
      <c r="C10222" s="6" t="s">
        <v>4849</v>
      </c>
      <c r="D10222" s="6" t="s">
        <v>4851</v>
      </c>
      <c r="G10222" s="487">
        <v>178.85</v>
      </c>
    </row>
    <row r="10223" spans="1:7" x14ac:dyDescent="0.25">
      <c r="A10223" s="6">
        <v>36147</v>
      </c>
      <c r="B10223" s="6" t="s">
        <v>7177</v>
      </c>
      <c r="C10223" s="6" t="s">
        <v>4860</v>
      </c>
      <c r="D10223" s="6" t="s">
        <v>4851</v>
      </c>
      <c r="G10223" s="487">
        <v>444.29</v>
      </c>
    </row>
    <row r="10224" spans="1:7" x14ac:dyDescent="0.25">
      <c r="A10224" s="6">
        <v>12731</v>
      </c>
      <c r="B10224" s="6" t="s">
        <v>7178</v>
      </c>
      <c r="C10224" s="6" t="s">
        <v>4849</v>
      </c>
      <c r="D10224" s="6" t="s">
        <v>4853</v>
      </c>
      <c r="G10224" s="487">
        <v>341.21</v>
      </c>
    </row>
    <row r="10225" spans="1:7" x14ac:dyDescent="0.25">
      <c r="A10225" s="6">
        <v>12723</v>
      </c>
      <c r="B10225" s="6" t="s">
        <v>7179</v>
      </c>
      <c r="C10225" s="6" t="s">
        <v>4849</v>
      </c>
      <c r="D10225" s="6" t="s">
        <v>4853</v>
      </c>
      <c r="G10225" s="487">
        <v>2.64</v>
      </c>
    </row>
    <row r="10226" spans="1:7" x14ac:dyDescent="0.25">
      <c r="A10226" s="6">
        <v>12724</v>
      </c>
      <c r="B10226" s="6" t="s">
        <v>7180</v>
      </c>
      <c r="C10226" s="6" t="s">
        <v>4849</v>
      </c>
      <c r="D10226" s="6" t="s">
        <v>4853</v>
      </c>
      <c r="G10226" s="487">
        <v>5.08</v>
      </c>
    </row>
    <row r="10227" spans="1:7" x14ac:dyDescent="0.25">
      <c r="A10227" s="6">
        <v>12725</v>
      </c>
      <c r="B10227" s="6" t="s">
        <v>7181</v>
      </c>
      <c r="C10227" s="6" t="s">
        <v>4849</v>
      </c>
      <c r="D10227" s="6" t="s">
        <v>4853</v>
      </c>
      <c r="G10227" s="487">
        <v>10.199999999999999</v>
      </c>
    </row>
    <row r="10228" spans="1:7" x14ac:dyDescent="0.25">
      <c r="A10228" s="6">
        <v>12726</v>
      </c>
      <c r="B10228" s="6" t="s">
        <v>7182</v>
      </c>
      <c r="C10228" s="6" t="s">
        <v>4849</v>
      </c>
      <c r="D10228" s="6" t="s">
        <v>4853</v>
      </c>
      <c r="G10228" s="487">
        <v>22.51</v>
      </c>
    </row>
    <row r="10229" spans="1:7" x14ac:dyDescent="0.25">
      <c r="A10229" s="6">
        <v>12727</v>
      </c>
      <c r="B10229" s="6" t="s">
        <v>7183</v>
      </c>
      <c r="C10229" s="6" t="s">
        <v>4849</v>
      </c>
      <c r="D10229" s="6" t="s">
        <v>4853</v>
      </c>
      <c r="G10229" s="487">
        <v>28.55</v>
      </c>
    </row>
    <row r="10230" spans="1:7" x14ac:dyDescent="0.25">
      <c r="A10230" s="6">
        <v>12728</v>
      </c>
      <c r="B10230" s="6" t="s">
        <v>7184</v>
      </c>
      <c r="C10230" s="6" t="s">
        <v>4849</v>
      </c>
      <c r="D10230" s="6" t="s">
        <v>4853</v>
      </c>
      <c r="G10230" s="487">
        <v>46.63</v>
      </c>
    </row>
    <row r="10231" spans="1:7" x14ac:dyDescent="0.25">
      <c r="A10231" s="6">
        <v>12729</v>
      </c>
      <c r="B10231" s="6" t="s">
        <v>7185</v>
      </c>
      <c r="C10231" s="6" t="s">
        <v>4849</v>
      </c>
      <c r="D10231" s="6" t="s">
        <v>4853</v>
      </c>
      <c r="G10231" s="487">
        <v>152.83000000000001</v>
      </c>
    </row>
    <row r="10232" spans="1:7" x14ac:dyDescent="0.25">
      <c r="A10232" s="6">
        <v>12730</v>
      </c>
      <c r="B10232" s="6" t="s">
        <v>7186</v>
      </c>
      <c r="C10232" s="6" t="s">
        <v>4849</v>
      </c>
      <c r="D10232" s="6" t="s">
        <v>4853</v>
      </c>
      <c r="G10232" s="487">
        <v>233.99</v>
      </c>
    </row>
    <row r="10233" spans="1:7" x14ac:dyDescent="0.25">
      <c r="A10233" s="6">
        <v>3840</v>
      </c>
      <c r="B10233" s="6" t="s">
        <v>7187</v>
      </c>
      <c r="C10233" s="6" t="s">
        <v>4849</v>
      </c>
      <c r="D10233" s="6" t="s">
        <v>4853</v>
      </c>
      <c r="G10233" s="487">
        <v>43.01</v>
      </c>
    </row>
    <row r="10234" spans="1:7" x14ac:dyDescent="0.25">
      <c r="A10234" s="6">
        <v>3838</v>
      </c>
      <c r="B10234" s="6" t="s">
        <v>7188</v>
      </c>
      <c r="C10234" s="6" t="s">
        <v>4849</v>
      </c>
      <c r="D10234" s="6" t="s">
        <v>4853</v>
      </c>
      <c r="G10234" s="487">
        <v>94.93</v>
      </c>
    </row>
    <row r="10235" spans="1:7" x14ac:dyDescent="0.25">
      <c r="A10235" s="6">
        <v>3844</v>
      </c>
      <c r="B10235" s="6" t="s">
        <v>7189</v>
      </c>
      <c r="C10235" s="6" t="s">
        <v>4849</v>
      </c>
      <c r="D10235" s="6" t="s">
        <v>4853</v>
      </c>
      <c r="G10235" s="487">
        <v>169.34</v>
      </c>
    </row>
    <row r="10236" spans="1:7" x14ac:dyDescent="0.25">
      <c r="A10236" s="6">
        <v>3839</v>
      </c>
      <c r="B10236" s="6" t="s">
        <v>7190</v>
      </c>
      <c r="C10236" s="6" t="s">
        <v>4849</v>
      </c>
      <c r="D10236" s="6" t="s">
        <v>4853</v>
      </c>
      <c r="G10236" s="487">
        <v>308.44</v>
      </c>
    </row>
    <row r="10237" spans="1:7" x14ac:dyDescent="0.25">
      <c r="A10237" s="6">
        <v>3843</v>
      </c>
      <c r="B10237" s="6" t="s">
        <v>7191</v>
      </c>
      <c r="C10237" s="6" t="s">
        <v>4849</v>
      </c>
      <c r="D10237" s="6" t="s">
        <v>4853</v>
      </c>
      <c r="G10237" s="487">
        <v>423.34</v>
      </c>
    </row>
    <row r="10238" spans="1:7" x14ac:dyDescent="0.25">
      <c r="A10238" s="6">
        <v>3900</v>
      </c>
      <c r="B10238" s="6" t="s">
        <v>7192</v>
      </c>
      <c r="C10238" s="6" t="s">
        <v>4849</v>
      </c>
      <c r="D10238" s="6" t="s">
        <v>4851</v>
      </c>
      <c r="G10238" s="487">
        <v>52.09</v>
      </c>
    </row>
    <row r="10239" spans="1:7" x14ac:dyDescent="0.25">
      <c r="A10239" s="6">
        <v>3846</v>
      </c>
      <c r="B10239" s="6" t="s">
        <v>7193</v>
      </c>
      <c r="C10239" s="6" t="s">
        <v>4849</v>
      </c>
      <c r="D10239" s="6" t="s">
        <v>4851</v>
      </c>
      <c r="G10239" s="487">
        <v>15.65</v>
      </c>
    </row>
    <row r="10240" spans="1:7" x14ac:dyDescent="0.25">
      <c r="A10240" s="6">
        <v>3886</v>
      </c>
      <c r="B10240" s="6" t="s">
        <v>7194</v>
      </c>
      <c r="C10240" s="6" t="s">
        <v>4849</v>
      </c>
      <c r="D10240" s="6" t="s">
        <v>4851</v>
      </c>
      <c r="G10240" s="487">
        <v>20.78</v>
      </c>
    </row>
    <row r="10241" spans="1:7" x14ac:dyDescent="0.25">
      <c r="A10241" s="6">
        <v>3854</v>
      </c>
      <c r="B10241" s="6" t="s">
        <v>7195</v>
      </c>
      <c r="C10241" s="6" t="s">
        <v>4849</v>
      </c>
      <c r="D10241" s="6" t="s">
        <v>4851</v>
      </c>
      <c r="G10241" s="487">
        <v>11.84</v>
      </c>
    </row>
    <row r="10242" spans="1:7" x14ac:dyDescent="0.25">
      <c r="A10242" s="6">
        <v>3873</v>
      </c>
      <c r="B10242" s="6" t="s">
        <v>7196</v>
      </c>
      <c r="C10242" s="6" t="s">
        <v>4849</v>
      </c>
      <c r="D10242" s="6" t="s">
        <v>4851</v>
      </c>
      <c r="G10242" s="487">
        <v>13.79</v>
      </c>
    </row>
    <row r="10243" spans="1:7" x14ac:dyDescent="0.25">
      <c r="A10243" s="6">
        <v>38021</v>
      </c>
      <c r="B10243" s="6" t="s">
        <v>7197</v>
      </c>
      <c r="C10243" s="6" t="s">
        <v>4849</v>
      </c>
      <c r="D10243" s="6" t="s">
        <v>4851</v>
      </c>
      <c r="G10243" s="487">
        <v>24.48</v>
      </c>
    </row>
    <row r="10244" spans="1:7" x14ac:dyDescent="0.25">
      <c r="A10244" s="6">
        <v>43838</v>
      </c>
      <c r="B10244" s="6" t="s">
        <v>12092</v>
      </c>
      <c r="C10244" s="6" t="s">
        <v>4849</v>
      </c>
      <c r="D10244" s="6" t="s">
        <v>4851</v>
      </c>
      <c r="G10244" s="487">
        <v>31.64</v>
      </c>
    </row>
    <row r="10245" spans="1:7" x14ac:dyDescent="0.25">
      <c r="A10245" s="6">
        <v>3847</v>
      </c>
      <c r="B10245" s="6" t="s">
        <v>7198</v>
      </c>
      <c r="C10245" s="6" t="s">
        <v>4849</v>
      </c>
      <c r="D10245" s="6" t="s">
        <v>4851</v>
      </c>
      <c r="G10245" s="487">
        <v>31.91</v>
      </c>
    </row>
    <row r="10246" spans="1:7" x14ac:dyDescent="0.25">
      <c r="A10246" s="6">
        <v>38022</v>
      </c>
      <c r="B10246" s="6" t="s">
        <v>7199</v>
      </c>
      <c r="C10246" s="6" t="s">
        <v>4849</v>
      </c>
      <c r="D10246" s="6" t="s">
        <v>4851</v>
      </c>
      <c r="G10246" s="487">
        <v>43.86</v>
      </c>
    </row>
    <row r="10247" spans="1:7" x14ac:dyDescent="0.25">
      <c r="A10247" s="6">
        <v>3830</v>
      </c>
      <c r="B10247" s="6" t="s">
        <v>12093</v>
      </c>
      <c r="C10247" s="6" t="s">
        <v>4849</v>
      </c>
      <c r="D10247" s="6" t="s">
        <v>4851</v>
      </c>
      <c r="G10247" s="487">
        <v>226.41</v>
      </c>
    </row>
    <row r="10248" spans="1:7" x14ac:dyDescent="0.25">
      <c r="A10248" s="6">
        <v>37981</v>
      </c>
      <c r="B10248" s="6" t="s">
        <v>7200</v>
      </c>
      <c r="C10248" s="6" t="s">
        <v>4849</v>
      </c>
      <c r="D10248" s="6" t="s">
        <v>4851</v>
      </c>
      <c r="G10248" s="487">
        <v>7.79</v>
      </c>
    </row>
    <row r="10249" spans="1:7" x14ac:dyDescent="0.25">
      <c r="A10249" s="6">
        <v>37982</v>
      </c>
      <c r="B10249" s="6" t="s">
        <v>7201</v>
      </c>
      <c r="C10249" s="6" t="s">
        <v>4849</v>
      </c>
      <c r="D10249" s="6" t="s">
        <v>4851</v>
      </c>
      <c r="G10249" s="487">
        <v>11.31</v>
      </c>
    </row>
    <row r="10250" spans="1:7" x14ac:dyDescent="0.25">
      <c r="A10250" s="6">
        <v>37983</v>
      </c>
      <c r="B10250" s="6" t="s">
        <v>7202</v>
      </c>
      <c r="C10250" s="6" t="s">
        <v>4849</v>
      </c>
      <c r="D10250" s="6" t="s">
        <v>4851</v>
      </c>
      <c r="G10250" s="487">
        <v>16.71</v>
      </c>
    </row>
    <row r="10251" spans="1:7" x14ac:dyDescent="0.25">
      <c r="A10251" s="6">
        <v>37984</v>
      </c>
      <c r="B10251" s="6" t="s">
        <v>7203</v>
      </c>
      <c r="C10251" s="6" t="s">
        <v>4849</v>
      </c>
      <c r="D10251" s="6" t="s">
        <v>4851</v>
      </c>
      <c r="G10251" s="487">
        <v>23.47</v>
      </c>
    </row>
    <row r="10252" spans="1:7" x14ac:dyDescent="0.25">
      <c r="A10252" s="6">
        <v>37985</v>
      </c>
      <c r="B10252" s="6" t="s">
        <v>7204</v>
      </c>
      <c r="C10252" s="6" t="s">
        <v>4849</v>
      </c>
      <c r="D10252" s="6" t="s">
        <v>4851</v>
      </c>
      <c r="G10252" s="487">
        <v>33.35</v>
      </c>
    </row>
    <row r="10253" spans="1:7" x14ac:dyDescent="0.25">
      <c r="A10253" s="6">
        <v>3826</v>
      </c>
      <c r="B10253" s="6" t="s">
        <v>7205</v>
      </c>
      <c r="C10253" s="6" t="s">
        <v>4849</v>
      </c>
      <c r="D10253" s="6" t="s">
        <v>4853</v>
      </c>
      <c r="G10253" s="487">
        <v>42.68</v>
      </c>
    </row>
    <row r="10254" spans="1:7" x14ac:dyDescent="0.25">
      <c r="A10254" s="6">
        <v>3825</v>
      </c>
      <c r="B10254" s="6" t="s">
        <v>7206</v>
      </c>
      <c r="C10254" s="6" t="s">
        <v>4849</v>
      </c>
      <c r="D10254" s="6" t="s">
        <v>4853</v>
      </c>
      <c r="G10254" s="487">
        <v>12.27</v>
      </c>
    </row>
    <row r="10255" spans="1:7" x14ac:dyDescent="0.25">
      <c r="A10255" s="6">
        <v>3827</v>
      </c>
      <c r="B10255" s="6" t="s">
        <v>7207</v>
      </c>
      <c r="C10255" s="6" t="s">
        <v>4849</v>
      </c>
      <c r="D10255" s="6" t="s">
        <v>4853</v>
      </c>
      <c r="G10255" s="487">
        <v>26.82</v>
      </c>
    </row>
    <row r="10256" spans="1:7" x14ac:dyDescent="0.25">
      <c r="A10256" s="6">
        <v>20165</v>
      </c>
      <c r="B10256" s="6" t="s">
        <v>12094</v>
      </c>
      <c r="C10256" s="6" t="s">
        <v>4849</v>
      </c>
      <c r="D10256" s="6" t="s">
        <v>4851</v>
      </c>
      <c r="G10256" s="487">
        <v>28.07</v>
      </c>
    </row>
    <row r="10257" spans="1:7" x14ac:dyDescent="0.25">
      <c r="A10257" s="6">
        <v>20166</v>
      </c>
      <c r="B10257" s="6" t="s">
        <v>12095</v>
      </c>
      <c r="C10257" s="6" t="s">
        <v>4849</v>
      </c>
      <c r="D10257" s="6" t="s">
        <v>4851</v>
      </c>
      <c r="G10257" s="487">
        <v>85.72</v>
      </c>
    </row>
    <row r="10258" spans="1:7" x14ac:dyDescent="0.25">
      <c r="A10258" s="6">
        <v>20164</v>
      </c>
      <c r="B10258" s="6" t="s">
        <v>12096</v>
      </c>
      <c r="C10258" s="6" t="s">
        <v>4849</v>
      </c>
      <c r="D10258" s="6" t="s">
        <v>4851</v>
      </c>
      <c r="G10258" s="487">
        <v>13.48</v>
      </c>
    </row>
    <row r="10259" spans="1:7" x14ac:dyDescent="0.25">
      <c r="A10259" s="6">
        <v>3893</v>
      </c>
      <c r="B10259" s="6" t="s">
        <v>7208</v>
      </c>
      <c r="C10259" s="6" t="s">
        <v>4849</v>
      </c>
      <c r="D10259" s="6" t="s">
        <v>4851</v>
      </c>
      <c r="G10259" s="487">
        <v>21.13</v>
      </c>
    </row>
    <row r="10260" spans="1:7" x14ac:dyDescent="0.25">
      <c r="A10260" s="6">
        <v>3848</v>
      </c>
      <c r="B10260" s="6" t="s">
        <v>7209</v>
      </c>
      <c r="C10260" s="6" t="s">
        <v>4849</v>
      </c>
      <c r="D10260" s="6" t="s">
        <v>4851</v>
      </c>
      <c r="G10260" s="487">
        <v>12.89</v>
      </c>
    </row>
    <row r="10261" spans="1:7" x14ac:dyDescent="0.25">
      <c r="A10261" s="6">
        <v>3895</v>
      </c>
      <c r="B10261" s="6" t="s">
        <v>7210</v>
      </c>
      <c r="C10261" s="6" t="s">
        <v>4849</v>
      </c>
      <c r="D10261" s="6" t="s">
        <v>4851</v>
      </c>
      <c r="G10261" s="487">
        <v>14.31</v>
      </c>
    </row>
    <row r="10262" spans="1:7" x14ac:dyDescent="0.25">
      <c r="A10262" s="6">
        <v>12404</v>
      </c>
      <c r="B10262" s="6" t="s">
        <v>7211</v>
      </c>
      <c r="C10262" s="6" t="s">
        <v>4849</v>
      </c>
      <c r="D10262" s="6" t="s">
        <v>4851</v>
      </c>
      <c r="G10262" s="487">
        <v>10.27</v>
      </c>
    </row>
    <row r="10263" spans="1:7" x14ac:dyDescent="0.25">
      <c r="A10263" s="6">
        <v>3939</v>
      </c>
      <c r="B10263" s="6" t="s">
        <v>7212</v>
      </c>
      <c r="C10263" s="6" t="s">
        <v>4849</v>
      </c>
      <c r="D10263" s="6" t="s">
        <v>4851</v>
      </c>
      <c r="G10263" s="487">
        <v>21.16</v>
      </c>
    </row>
    <row r="10264" spans="1:7" x14ac:dyDescent="0.25">
      <c r="A10264" s="6">
        <v>3911</v>
      </c>
      <c r="B10264" s="6" t="s">
        <v>7213</v>
      </c>
      <c r="C10264" s="6" t="s">
        <v>4849</v>
      </c>
      <c r="D10264" s="6" t="s">
        <v>4851</v>
      </c>
      <c r="G10264" s="487">
        <v>17.28</v>
      </c>
    </row>
    <row r="10265" spans="1:7" x14ac:dyDescent="0.25">
      <c r="A10265" s="6">
        <v>3908</v>
      </c>
      <c r="B10265" s="6" t="s">
        <v>7214</v>
      </c>
      <c r="C10265" s="6" t="s">
        <v>4849</v>
      </c>
      <c r="D10265" s="6" t="s">
        <v>4851</v>
      </c>
      <c r="G10265" s="487">
        <v>5.59</v>
      </c>
    </row>
    <row r="10266" spans="1:7" x14ac:dyDescent="0.25">
      <c r="A10266" s="6">
        <v>3910</v>
      </c>
      <c r="B10266" s="6" t="s">
        <v>7215</v>
      </c>
      <c r="C10266" s="6" t="s">
        <v>4849</v>
      </c>
      <c r="D10266" s="6" t="s">
        <v>4851</v>
      </c>
      <c r="G10266" s="487">
        <v>12.36</v>
      </c>
    </row>
    <row r="10267" spans="1:7" x14ac:dyDescent="0.25">
      <c r="A10267" s="6">
        <v>3913</v>
      </c>
      <c r="B10267" s="6" t="s">
        <v>7216</v>
      </c>
      <c r="C10267" s="6" t="s">
        <v>4849</v>
      </c>
      <c r="D10267" s="6" t="s">
        <v>4851</v>
      </c>
      <c r="G10267" s="487">
        <v>59.11</v>
      </c>
    </row>
    <row r="10268" spans="1:7" x14ac:dyDescent="0.25">
      <c r="A10268" s="6">
        <v>3912</v>
      </c>
      <c r="B10268" s="6" t="s">
        <v>7217</v>
      </c>
      <c r="C10268" s="6" t="s">
        <v>4849</v>
      </c>
      <c r="D10268" s="6" t="s">
        <v>4851</v>
      </c>
      <c r="G10268" s="487">
        <v>32.4</v>
      </c>
    </row>
    <row r="10269" spans="1:7" x14ac:dyDescent="0.25">
      <c r="A10269" s="6">
        <v>3909</v>
      </c>
      <c r="B10269" s="6" t="s">
        <v>7218</v>
      </c>
      <c r="C10269" s="6" t="s">
        <v>4849</v>
      </c>
      <c r="D10269" s="6" t="s">
        <v>4851</v>
      </c>
      <c r="G10269" s="487">
        <v>7.6</v>
      </c>
    </row>
    <row r="10270" spans="1:7" x14ac:dyDescent="0.25">
      <c r="A10270" s="6">
        <v>3914</v>
      </c>
      <c r="B10270" s="6" t="s">
        <v>7219</v>
      </c>
      <c r="C10270" s="6" t="s">
        <v>4849</v>
      </c>
      <c r="D10270" s="6" t="s">
        <v>4851</v>
      </c>
      <c r="G10270" s="487">
        <v>89.17</v>
      </c>
    </row>
    <row r="10271" spans="1:7" x14ac:dyDescent="0.25">
      <c r="A10271" s="6">
        <v>3915</v>
      </c>
      <c r="B10271" s="6" t="s">
        <v>7220</v>
      </c>
      <c r="C10271" s="6" t="s">
        <v>4849</v>
      </c>
      <c r="D10271" s="6" t="s">
        <v>4851</v>
      </c>
      <c r="G10271" s="487">
        <v>140.61000000000001</v>
      </c>
    </row>
    <row r="10272" spans="1:7" x14ac:dyDescent="0.25">
      <c r="A10272" s="6">
        <v>3916</v>
      </c>
      <c r="B10272" s="6" t="s">
        <v>7221</v>
      </c>
      <c r="C10272" s="6" t="s">
        <v>4849</v>
      </c>
      <c r="D10272" s="6" t="s">
        <v>4851</v>
      </c>
      <c r="G10272" s="487">
        <v>256.17</v>
      </c>
    </row>
    <row r="10273" spans="1:7" x14ac:dyDescent="0.25">
      <c r="A10273" s="6">
        <v>3917</v>
      </c>
      <c r="B10273" s="6" t="s">
        <v>7222</v>
      </c>
      <c r="C10273" s="6" t="s">
        <v>4849</v>
      </c>
      <c r="D10273" s="6" t="s">
        <v>4851</v>
      </c>
      <c r="G10273" s="487">
        <v>422.53</v>
      </c>
    </row>
    <row r="10274" spans="1:7" x14ac:dyDescent="0.25">
      <c r="A10274" s="6">
        <v>1904</v>
      </c>
      <c r="B10274" s="6" t="s">
        <v>7223</v>
      </c>
      <c r="C10274" s="6" t="s">
        <v>4849</v>
      </c>
      <c r="D10274" s="6" t="s">
        <v>4851</v>
      </c>
      <c r="G10274" s="487">
        <v>1.04</v>
      </c>
    </row>
    <row r="10275" spans="1:7" x14ac:dyDescent="0.25">
      <c r="A10275" s="6">
        <v>1899</v>
      </c>
      <c r="B10275" s="6" t="s">
        <v>7224</v>
      </c>
      <c r="C10275" s="6" t="s">
        <v>4849</v>
      </c>
      <c r="D10275" s="6" t="s">
        <v>4851</v>
      </c>
      <c r="G10275" s="487">
        <v>1.18</v>
      </c>
    </row>
    <row r="10276" spans="1:7" x14ac:dyDescent="0.25">
      <c r="A10276" s="6">
        <v>1900</v>
      </c>
      <c r="B10276" s="6" t="s">
        <v>7225</v>
      </c>
      <c r="C10276" s="6" t="s">
        <v>4849</v>
      </c>
      <c r="D10276" s="6" t="s">
        <v>4851</v>
      </c>
      <c r="G10276" s="487">
        <v>1.91</v>
      </c>
    </row>
    <row r="10277" spans="1:7" x14ac:dyDescent="0.25">
      <c r="A10277" s="6">
        <v>12407</v>
      </c>
      <c r="B10277" s="6" t="s">
        <v>7226</v>
      </c>
      <c r="C10277" s="6" t="s">
        <v>4849</v>
      </c>
      <c r="D10277" s="6" t="s">
        <v>4851</v>
      </c>
      <c r="G10277" s="487">
        <v>31.99</v>
      </c>
    </row>
    <row r="10278" spans="1:7" x14ac:dyDescent="0.25">
      <c r="A10278" s="6">
        <v>12408</v>
      </c>
      <c r="B10278" s="6" t="s">
        <v>7227</v>
      </c>
      <c r="C10278" s="6" t="s">
        <v>4849</v>
      </c>
      <c r="D10278" s="6" t="s">
        <v>4851</v>
      </c>
      <c r="G10278" s="487">
        <v>18.05</v>
      </c>
    </row>
    <row r="10279" spans="1:7" x14ac:dyDescent="0.25">
      <c r="A10279" s="6">
        <v>12409</v>
      </c>
      <c r="B10279" s="6" t="s">
        <v>7228</v>
      </c>
      <c r="C10279" s="6" t="s">
        <v>4849</v>
      </c>
      <c r="D10279" s="6" t="s">
        <v>4851</v>
      </c>
      <c r="G10279" s="487">
        <v>18.05</v>
      </c>
    </row>
    <row r="10280" spans="1:7" x14ac:dyDescent="0.25">
      <c r="A10280" s="6">
        <v>12410</v>
      </c>
      <c r="B10280" s="6" t="s">
        <v>7229</v>
      </c>
      <c r="C10280" s="6" t="s">
        <v>4849</v>
      </c>
      <c r="D10280" s="6" t="s">
        <v>4851</v>
      </c>
      <c r="G10280" s="487">
        <v>12.44</v>
      </c>
    </row>
    <row r="10281" spans="1:7" x14ac:dyDescent="0.25">
      <c r="A10281" s="6">
        <v>3936</v>
      </c>
      <c r="B10281" s="6" t="s">
        <v>7230</v>
      </c>
      <c r="C10281" s="6" t="s">
        <v>4849</v>
      </c>
      <c r="D10281" s="6" t="s">
        <v>4851</v>
      </c>
      <c r="G10281" s="487">
        <v>22.47</v>
      </c>
    </row>
    <row r="10282" spans="1:7" x14ac:dyDescent="0.25">
      <c r="A10282" s="6">
        <v>3922</v>
      </c>
      <c r="B10282" s="6" t="s">
        <v>7231</v>
      </c>
      <c r="C10282" s="6" t="s">
        <v>4849</v>
      </c>
      <c r="D10282" s="6" t="s">
        <v>4851</v>
      </c>
      <c r="G10282" s="487">
        <v>20.67</v>
      </c>
    </row>
    <row r="10283" spans="1:7" x14ac:dyDescent="0.25">
      <c r="A10283" s="6">
        <v>3924</v>
      </c>
      <c r="B10283" s="6" t="s">
        <v>7232</v>
      </c>
      <c r="C10283" s="6" t="s">
        <v>4849</v>
      </c>
      <c r="D10283" s="6" t="s">
        <v>4851</v>
      </c>
      <c r="G10283" s="487">
        <v>22.47</v>
      </c>
    </row>
    <row r="10284" spans="1:7" x14ac:dyDescent="0.25">
      <c r="A10284" s="6">
        <v>3923</v>
      </c>
      <c r="B10284" s="6" t="s">
        <v>7233</v>
      </c>
      <c r="C10284" s="6" t="s">
        <v>4849</v>
      </c>
      <c r="D10284" s="6" t="s">
        <v>4851</v>
      </c>
      <c r="G10284" s="487">
        <v>22.47</v>
      </c>
    </row>
    <row r="10285" spans="1:7" x14ac:dyDescent="0.25">
      <c r="A10285" s="6">
        <v>3937</v>
      </c>
      <c r="B10285" s="6" t="s">
        <v>7234</v>
      </c>
      <c r="C10285" s="6" t="s">
        <v>4849</v>
      </c>
      <c r="D10285" s="6" t="s">
        <v>4851</v>
      </c>
      <c r="G10285" s="487">
        <v>18.54</v>
      </c>
    </row>
    <row r="10286" spans="1:7" x14ac:dyDescent="0.25">
      <c r="A10286" s="6">
        <v>3921</v>
      </c>
      <c r="B10286" s="6" t="s">
        <v>7235</v>
      </c>
      <c r="C10286" s="6" t="s">
        <v>4849</v>
      </c>
      <c r="D10286" s="6" t="s">
        <v>4851</v>
      </c>
      <c r="G10286" s="487">
        <v>18.55</v>
      </c>
    </row>
    <row r="10287" spans="1:7" x14ac:dyDescent="0.25">
      <c r="A10287" s="6">
        <v>3920</v>
      </c>
      <c r="B10287" s="6" t="s">
        <v>7236</v>
      </c>
      <c r="C10287" s="6" t="s">
        <v>4849</v>
      </c>
      <c r="D10287" s="6" t="s">
        <v>4851</v>
      </c>
      <c r="G10287" s="487">
        <v>18.54</v>
      </c>
    </row>
    <row r="10288" spans="1:7" x14ac:dyDescent="0.25">
      <c r="A10288" s="6">
        <v>3938</v>
      </c>
      <c r="B10288" s="6" t="s">
        <v>7237</v>
      </c>
      <c r="C10288" s="6" t="s">
        <v>4849</v>
      </c>
      <c r="D10288" s="6" t="s">
        <v>4851</v>
      </c>
      <c r="G10288" s="487">
        <v>12.22</v>
      </c>
    </row>
    <row r="10289" spans="1:7" x14ac:dyDescent="0.25">
      <c r="A10289" s="6">
        <v>3919</v>
      </c>
      <c r="B10289" s="6" t="s">
        <v>7238</v>
      </c>
      <c r="C10289" s="6" t="s">
        <v>4849</v>
      </c>
      <c r="D10289" s="6" t="s">
        <v>4851</v>
      </c>
      <c r="G10289" s="487">
        <v>12.46</v>
      </c>
    </row>
    <row r="10290" spans="1:7" x14ac:dyDescent="0.25">
      <c r="A10290" s="6">
        <v>3927</v>
      </c>
      <c r="B10290" s="6" t="s">
        <v>7239</v>
      </c>
      <c r="C10290" s="6" t="s">
        <v>4849</v>
      </c>
      <c r="D10290" s="6" t="s">
        <v>4851</v>
      </c>
      <c r="G10290" s="487">
        <v>63.11</v>
      </c>
    </row>
    <row r="10291" spans="1:7" x14ac:dyDescent="0.25">
      <c r="A10291" s="6">
        <v>3928</v>
      </c>
      <c r="B10291" s="6" t="s">
        <v>7240</v>
      </c>
      <c r="C10291" s="6" t="s">
        <v>4849</v>
      </c>
      <c r="D10291" s="6" t="s">
        <v>4851</v>
      </c>
      <c r="G10291" s="487">
        <v>63.11</v>
      </c>
    </row>
    <row r="10292" spans="1:7" x14ac:dyDescent="0.25">
      <c r="A10292" s="6">
        <v>3926</v>
      </c>
      <c r="B10292" s="6" t="s">
        <v>7241</v>
      </c>
      <c r="C10292" s="6" t="s">
        <v>4849</v>
      </c>
      <c r="D10292" s="6" t="s">
        <v>4851</v>
      </c>
      <c r="G10292" s="487">
        <v>35.979999999999997</v>
      </c>
    </row>
    <row r="10293" spans="1:7" x14ac:dyDescent="0.25">
      <c r="A10293" s="6">
        <v>3935</v>
      </c>
      <c r="B10293" s="6" t="s">
        <v>7242</v>
      </c>
      <c r="C10293" s="6" t="s">
        <v>4849</v>
      </c>
      <c r="D10293" s="6" t="s">
        <v>4851</v>
      </c>
      <c r="G10293" s="487">
        <v>35.979999999999997</v>
      </c>
    </row>
    <row r="10294" spans="1:7" x14ac:dyDescent="0.25">
      <c r="A10294" s="6">
        <v>3925</v>
      </c>
      <c r="B10294" s="6" t="s">
        <v>7243</v>
      </c>
      <c r="C10294" s="6" t="s">
        <v>4849</v>
      </c>
      <c r="D10294" s="6" t="s">
        <v>4851</v>
      </c>
      <c r="G10294" s="487">
        <v>35.979999999999997</v>
      </c>
    </row>
    <row r="10295" spans="1:7" x14ac:dyDescent="0.25">
      <c r="A10295" s="6">
        <v>12406</v>
      </c>
      <c r="B10295" s="6" t="s">
        <v>7244</v>
      </c>
      <c r="C10295" s="6" t="s">
        <v>4849</v>
      </c>
      <c r="D10295" s="6" t="s">
        <v>4851</v>
      </c>
      <c r="G10295" s="487">
        <v>8.83</v>
      </c>
    </row>
    <row r="10296" spans="1:7" x14ac:dyDescent="0.25">
      <c r="A10296" s="6">
        <v>3929</v>
      </c>
      <c r="B10296" s="6" t="s">
        <v>7245</v>
      </c>
      <c r="C10296" s="6" t="s">
        <v>4849</v>
      </c>
      <c r="D10296" s="6" t="s">
        <v>4851</v>
      </c>
      <c r="G10296" s="487">
        <v>96.16</v>
      </c>
    </row>
    <row r="10297" spans="1:7" x14ac:dyDescent="0.25">
      <c r="A10297" s="6">
        <v>3931</v>
      </c>
      <c r="B10297" s="6" t="s">
        <v>7246</v>
      </c>
      <c r="C10297" s="6" t="s">
        <v>4849</v>
      </c>
      <c r="D10297" s="6" t="s">
        <v>4851</v>
      </c>
      <c r="G10297" s="487">
        <v>96.16</v>
      </c>
    </row>
    <row r="10298" spans="1:7" x14ac:dyDescent="0.25">
      <c r="A10298" s="6">
        <v>3930</v>
      </c>
      <c r="B10298" s="6" t="s">
        <v>7247</v>
      </c>
      <c r="C10298" s="6" t="s">
        <v>4849</v>
      </c>
      <c r="D10298" s="6" t="s">
        <v>4851</v>
      </c>
      <c r="G10298" s="487">
        <v>96.16</v>
      </c>
    </row>
    <row r="10299" spans="1:7" x14ac:dyDescent="0.25">
      <c r="A10299" s="6">
        <v>3932</v>
      </c>
      <c r="B10299" s="6" t="s">
        <v>7248</v>
      </c>
      <c r="C10299" s="6" t="s">
        <v>4849</v>
      </c>
      <c r="D10299" s="6" t="s">
        <v>4851</v>
      </c>
      <c r="G10299" s="487">
        <v>166.04</v>
      </c>
    </row>
    <row r="10300" spans="1:7" x14ac:dyDescent="0.25">
      <c r="A10300" s="6">
        <v>3933</v>
      </c>
      <c r="B10300" s="6" t="s">
        <v>7249</v>
      </c>
      <c r="C10300" s="6" t="s">
        <v>4849</v>
      </c>
      <c r="D10300" s="6" t="s">
        <v>4851</v>
      </c>
      <c r="G10300" s="487">
        <v>166.04</v>
      </c>
    </row>
    <row r="10301" spans="1:7" x14ac:dyDescent="0.25">
      <c r="A10301" s="6">
        <v>3934</v>
      </c>
      <c r="B10301" s="6" t="s">
        <v>7250</v>
      </c>
      <c r="C10301" s="6" t="s">
        <v>4849</v>
      </c>
      <c r="D10301" s="6" t="s">
        <v>4851</v>
      </c>
      <c r="G10301" s="487">
        <v>166.04</v>
      </c>
    </row>
    <row r="10302" spans="1:7" x14ac:dyDescent="0.25">
      <c r="A10302" s="6">
        <v>40355</v>
      </c>
      <c r="B10302" s="6" t="s">
        <v>7251</v>
      </c>
      <c r="C10302" s="6" t="s">
        <v>4849</v>
      </c>
      <c r="D10302" s="6" t="s">
        <v>4851</v>
      </c>
      <c r="G10302" s="487">
        <v>25.59</v>
      </c>
    </row>
    <row r="10303" spans="1:7" x14ac:dyDescent="0.25">
      <c r="A10303" s="6">
        <v>40364</v>
      </c>
      <c r="B10303" s="6" t="s">
        <v>7252</v>
      </c>
      <c r="C10303" s="6" t="s">
        <v>4849</v>
      </c>
      <c r="D10303" s="6" t="s">
        <v>4851</v>
      </c>
      <c r="G10303" s="487">
        <v>119.87</v>
      </c>
    </row>
    <row r="10304" spans="1:7" x14ac:dyDescent="0.25">
      <c r="A10304" s="6">
        <v>40361</v>
      </c>
      <c r="B10304" s="6" t="s">
        <v>7253</v>
      </c>
      <c r="C10304" s="6" t="s">
        <v>4849</v>
      </c>
      <c r="D10304" s="6" t="s">
        <v>4851</v>
      </c>
      <c r="G10304" s="487">
        <v>93.73</v>
      </c>
    </row>
    <row r="10305" spans="1:7" x14ac:dyDescent="0.25">
      <c r="A10305" s="6">
        <v>40358</v>
      </c>
      <c r="B10305" s="6" t="s">
        <v>7254</v>
      </c>
      <c r="C10305" s="6" t="s">
        <v>4849</v>
      </c>
      <c r="D10305" s="6" t="s">
        <v>4851</v>
      </c>
      <c r="G10305" s="487">
        <v>35.729999999999997</v>
      </c>
    </row>
    <row r="10306" spans="1:7" x14ac:dyDescent="0.25">
      <c r="A10306" s="6">
        <v>40370</v>
      </c>
      <c r="B10306" s="6" t="s">
        <v>7255</v>
      </c>
      <c r="C10306" s="6" t="s">
        <v>4849</v>
      </c>
      <c r="D10306" s="6" t="s">
        <v>4851</v>
      </c>
      <c r="G10306" s="487">
        <v>380.36</v>
      </c>
    </row>
    <row r="10307" spans="1:7" x14ac:dyDescent="0.25">
      <c r="A10307" s="6">
        <v>40367</v>
      </c>
      <c r="B10307" s="6" t="s">
        <v>7256</v>
      </c>
      <c r="C10307" s="6" t="s">
        <v>4849</v>
      </c>
      <c r="D10307" s="6" t="s">
        <v>4851</v>
      </c>
      <c r="G10307" s="487">
        <v>189.05</v>
      </c>
    </row>
    <row r="10308" spans="1:7" x14ac:dyDescent="0.25">
      <c r="A10308" s="6">
        <v>40373</v>
      </c>
      <c r="B10308" s="6" t="s">
        <v>7257</v>
      </c>
      <c r="C10308" s="6" t="s">
        <v>4849</v>
      </c>
      <c r="D10308" s="6" t="s">
        <v>4851</v>
      </c>
      <c r="G10308" s="487">
        <v>514.35</v>
      </c>
    </row>
    <row r="10309" spans="1:7" x14ac:dyDescent="0.25">
      <c r="A10309" s="6">
        <v>3907</v>
      </c>
      <c r="B10309" s="6" t="s">
        <v>7258</v>
      </c>
      <c r="C10309" s="6" t="s">
        <v>4849</v>
      </c>
      <c r="D10309" s="6" t="s">
        <v>4851</v>
      </c>
      <c r="G10309" s="487">
        <v>6</v>
      </c>
    </row>
    <row r="10310" spans="1:7" x14ac:dyDescent="0.25">
      <c r="A10310" s="6">
        <v>3889</v>
      </c>
      <c r="B10310" s="6" t="s">
        <v>7259</v>
      </c>
      <c r="C10310" s="6" t="s">
        <v>4849</v>
      </c>
      <c r="D10310" s="6" t="s">
        <v>4851</v>
      </c>
      <c r="G10310" s="487">
        <v>4.2699999999999996</v>
      </c>
    </row>
    <row r="10311" spans="1:7" x14ac:dyDescent="0.25">
      <c r="A10311" s="6">
        <v>3868</v>
      </c>
      <c r="B10311" s="6" t="s">
        <v>7260</v>
      </c>
      <c r="C10311" s="6" t="s">
        <v>4849</v>
      </c>
      <c r="D10311" s="6" t="s">
        <v>4851</v>
      </c>
      <c r="G10311" s="487">
        <v>1.57</v>
      </c>
    </row>
    <row r="10312" spans="1:7" x14ac:dyDescent="0.25">
      <c r="A10312" s="6">
        <v>3869</v>
      </c>
      <c r="B10312" s="6" t="s">
        <v>7261</v>
      </c>
      <c r="C10312" s="6" t="s">
        <v>4849</v>
      </c>
      <c r="D10312" s="6" t="s">
        <v>4851</v>
      </c>
      <c r="G10312" s="487">
        <v>3.47</v>
      </c>
    </row>
    <row r="10313" spans="1:7" x14ac:dyDescent="0.25">
      <c r="A10313" s="6">
        <v>3872</v>
      </c>
      <c r="B10313" s="6" t="s">
        <v>7262</v>
      </c>
      <c r="C10313" s="6" t="s">
        <v>4849</v>
      </c>
      <c r="D10313" s="6" t="s">
        <v>4851</v>
      </c>
      <c r="G10313" s="487">
        <v>5.92</v>
      </c>
    </row>
    <row r="10314" spans="1:7" x14ac:dyDescent="0.25">
      <c r="A10314" s="6">
        <v>3850</v>
      </c>
      <c r="B10314" s="6" t="s">
        <v>7263</v>
      </c>
      <c r="C10314" s="6" t="s">
        <v>4849</v>
      </c>
      <c r="D10314" s="6" t="s">
        <v>4851</v>
      </c>
      <c r="G10314" s="487">
        <v>13.66</v>
      </c>
    </row>
    <row r="10315" spans="1:7" x14ac:dyDescent="0.25">
      <c r="A10315" s="6">
        <v>38023</v>
      </c>
      <c r="B10315" s="6" t="s">
        <v>12097</v>
      </c>
      <c r="C10315" s="6" t="s">
        <v>4849</v>
      </c>
      <c r="D10315" s="6" t="s">
        <v>4851</v>
      </c>
      <c r="G10315" s="487">
        <v>6.95</v>
      </c>
    </row>
    <row r="10316" spans="1:7" x14ac:dyDescent="0.25">
      <c r="A10316" s="6">
        <v>37986</v>
      </c>
      <c r="B10316" s="6" t="s">
        <v>7264</v>
      </c>
      <c r="C10316" s="6" t="s">
        <v>4849</v>
      </c>
      <c r="D10316" s="6" t="s">
        <v>4851</v>
      </c>
      <c r="G10316" s="487">
        <v>2.66</v>
      </c>
    </row>
    <row r="10317" spans="1:7" x14ac:dyDescent="0.25">
      <c r="A10317" s="6">
        <v>37987</v>
      </c>
      <c r="B10317" s="6" t="s">
        <v>7265</v>
      </c>
      <c r="C10317" s="6" t="s">
        <v>4849</v>
      </c>
      <c r="D10317" s="6" t="s">
        <v>4851</v>
      </c>
      <c r="G10317" s="487">
        <v>132.66999999999999</v>
      </c>
    </row>
    <row r="10318" spans="1:7" x14ac:dyDescent="0.25">
      <c r="A10318" s="6">
        <v>37988</v>
      </c>
      <c r="B10318" s="6" t="s">
        <v>7266</v>
      </c>
      <c r="C10318" s="6" t="s">
        <v>4849</v>
      </c>
      <c r="D10318" s="6" t="s">
        <v>4851</v>
      </c>
      <c r="G10318" s="487">
        <v>210.82</v>
      </c>
    </row>
    <row r="10319" spans="1:7" x14ac:dyDescent="0.25">
      <c r="A10319" s="6">
        <v>21120</v>
      </c>
      <c r="B10319" s="6" t="s">
        <v>7267</v>
      </c>
      <c r="C10319" s="6" t="s">
        <v>4849</v>
      </c>
      <c r="D10319" s="6" t="s">
        <v>4851</v>
      </c>
      <c r="G10319" s="487">
        <v>13.57</v>
      </c>
    </row>
    <row r="10320" spans="1:7" x14ac:dyDescent="0.25">
      <c r="A10320" s="6">
        <v>39318</v>
      </c>
      <c r="B10320" s="6" t="s">
        <v>7268</v>
      </c>
      <c r="C10320" s="6" t="s">
        <v>4849</v>
      </c>
      <c r="D10320" s="6" t="s">
        <v>4851</v>
      </c>
      <c r="G10320" s="487">
        <v>12.62</v>
      </c>
    </row>
    <row r="10321" spans="1:7" x14ac:dyDescent="0.25">
      <c r="A10321" s="6">
        <v>40366</v>
      </c>
      <c r="B10321" s="6" t="s">
        <v>7269</v>
      </c>
      <c r="C10321" s="6" t="s">
        <v>4849</v>
      </c>
      <c r="D10321" s="6" t="s">
        <v>4851</v>
      </c>
      <c r="G10321" s="487">
        <v>93.51</v>
      </c>
    </row>
    <row r="10322" spans="1:7" x14ac:dyDescent="0.25">
      <c r="A10322" s="6">
        <v>40363</v>
      </c>
      <c r="B10322" s="6" t="s">
        <v>7270</v>
      </c>
      <c r="C10322" s="6" t="s">
        <v>4849</v>
      </c>
      <c r="D10322" s="6" t="s">
        <v>4851</v>
      </c>
      <c r="G10322" s="487">
        <v>73.14</v>
      </c>
    </row>
    <row r="10323" spans="1:7" x14ac:dyDescent="0.25">
      <c r="A10323" s="6">
        <v>40354</v>
      </c>
      <c r="B10323" s="6" t="s">
        <v>7271</v>
      </c>
      <c r="C10323" s="6" t="s">
        <v>4849</v>
      </c>
      <c r="D10323" s="6" t="s">
        <v>4850</v>
      </c>
      <c r="G10323" s="487">
        <v>31.84</v>
      </c>
    </row>
    <row r="10324" spans="1:7" x14ac:dyDescent="0.25">
      <c r="A10324" s="6">
        <v>40360</v>
      </c>
      <c r="B10324" s="6" t="s">
        <v>7272</v>
      </c>
      <c r="C10324" s="6" t="s">
        <v>4849</v>
      </c>
      <c r="D10324" s="6" t="s">
        <v>4851</v>
      </c>
      <c r="G10324" s="487">
        <v>47.95</v>
      </c>
    </row>
    <row r="10325" spans="1:7" x14ac:dyDescent="0.25">
      <c r="A10325" s="6">
        <v>40372</v>
      </c>
      <c r="B10325" s="6" t="s">
        <v>7273</v>
      </c>
      <c r="C10325" s="6" t="s">
        <v>4849</v>
      </c>
      <c r="D10325" s="6" t="s">
        <v>4851</v>
      </c>
      <c r="G10325" s="487">
        <v>296.08999999999997</v>
      </c>
    </row>
    <row r="10326" spans="1:7" x14ac:dyDescent="0.25">
      <c r="A10326" s="6">
        <v>40369</v>
      </c>
      <c r="B10326" s="6" t="s">
        <v>7274</v>
      </c>
      <c r="C10326" s="6" t="s">
        <v>4849</v>
      </c>
      <c r="D10326" s="6" t="s">
        <v>4851</v>
      </c>
      <c r="G10326" s="487">
        <v>147.36000000000001</v>
      </c>
    </row>
    <row r="10327" spans="1:7" x14ac:dyDescent="0.25">
      <c r="A10327" s="6">
        <v>40357</v>
      </c>
      <c r="B10327" s="6" t="s">
        <v>7275</v>
      </c>
      <c r="C10327" s="6" t="s">
        <v>4849</v>
      </c>
      <c r="D10327" s="6" t="s">
        <v>4851</v>
      </c>
      <c r="G10327" s="487">
        <v>35.729999999999997</v>
      </c>
    </row>
    <row r="10328" spans="1:7" x14ac:dyDescent="0.25">
      <c r="A10328" s="6">
        <v>40375</v>
      </c>
      <c r="B10328" s="6" t="s">
        <v>7276</v>
      </c>
      <c r="C10328" s="6" t="s">
        <v>4849</v>
      </c>
      <c r="D10328" s="6" t="s">
        <v>4851</v>
      </c>
      <c r="G10328" s="487">
        <v>400.82</v>
      </c>
    </row>
    <row r="10329" spans="1:7" x14ac:dyDescent="0.25">
      <c r="A10329" s="6">
        <v>1893</v>
      </c>
      <c r="B10329" s="6" t="s">
        <v>7277</v>
      </c>
      <c r="C10329" s="6" t="s">
        <v>4849</v>
      </c>
      <c r="D10329" s="6" t="s">
        <v>4851</v>
      </c>
      <c r="G10329" s="487">
        <v>3.93</v>
      </c>
    </row>
    <row r="10330" spans="1:7" x14ac:dyDescent="0.25">
      <c r="A10330" s="6">
        <v>1902</v>
      </c>
      <c r="B10330" s="6" t="s">
        <v>7278</v>
      </c>
      <c r="C10330" s="6" t="s">
        <v>4849</v>
      </c>
      <c r="D10330" s="6" t="s">
        <v>4851</v>
      </c>
      <c r="G10330" s="487">
        <v>2.86</v>
      </c>
    </row>
    <row r="10331" spans="1:7" x14ac:dyDescent="0.25">
      <c r="A10331" s="6">
        <v>1901</v>
      </c>
      <c r="B10331" s="6" t="s">
        <v>7279</v>
      </c>
      <c r="C10331" s="6" t="s">
        <v>4849</v>
      </c>
      <c r="D10331" s="6" t="s">
        <v>4851</v>
      </c>
      <c r="G10331" s="487">
        <v>0.89</v>
      </c>
    </row>
    <row r="10332" spans="1:7" x14ac:dyDescent="0.25">
      <c r="A10332" s="6">
        <v>1892</v>
      </c>
      <c r="B10332" s="6" t="s">
        <v>7280</v>
      </c>
      <c r="C10332" s="6" t="s">
        <v>4849</v>
      </c>
      <c r="D10332" s="6" t="s">
        <v>4851</v>
      </c>
      <c r="G10332" s="487">
        <v>1.84</v>
      </c>
    </row>
    <row r="10333" spans="1:7" x14ac:dyDescent="0.25">
      <c r="A10333" s="6">
        <v>1907</v>
      </c>
      <c r="B10333" s="6" t="s">
        <v>7281</v>
      </c>
      <c r="C10333" s="6" t="s">
        <v>4849</v>
      </c>
      <c r="D10333" s="6" t="s">
        <v>4851</v>
      </c>
      <c r="G10333" s="487">
        <v>12.64</v>
      </c>
    </row>
    <row r="10334" spans="1:7" x14ac:dyDescent="0.25">
      <c r="A10334" s="6">
        <v>1894</v>
      </c>
      <c r="B10334" s="6" t="s">
        <v>7282</v>
      </c>
      <c r="C10334" s="6" t="s">
        <v>4849</v>
      </c>
      <c r="D10334" s="6" t="s">
        <v>4851</v>
      </c>
      <c r="G10334" s="487">
        <v>5.68</v>
      </c>
    </row>
    <row r="10335" spans="1:7" x14ac:dyDescent="0.25">
      <c r="A10335" s="6">
        <v>1891</v>
      </c>
      <c r="B10335" s="6" t="s">
        <v>7283</v>
      </c>
      <c r="C10335" s="6" t="s">
        <v>4849</v>
      </c>
      <c r="D10335" s="6" t="s">
        <v>4851</v>
      </c>
      <c r="G10335" s="487">
        <v>1.32</v>
      </c>
    </row>
    <row r="10336" spans="1:7" x14ac:dyDescent="0.25">
      <c r="A10336" s="6">
        <v>1896</v>
      </c>
      <c r="B10336" s="6" t="s">
        <v>7284</v>
      </c>
      <c r="C10336" s="6" t="s">
        <v>4849</v>
      </c>
      <c r="D10336" s="6" t="s">
        <v>4851</v>
      </c>
      <c r="G10336" s="487">
        <v>16.97</v>
      </c>
    </row>
    <row r="10337" spans="1:7" x14ac:dyDescent="0.25">
      <c r="A10337" s="6">
        <v>1895</v>
      </c>
      <c r="B10337" s="6" t="s">
        <v>7285</v>
      </c>
      <c r="C10337" s="6" t="s">
        <v>4849</v>
      </c>
      <c r="D10337" s="6" t="s">
        <v>4851</v>
      </c>
      <c r="G10337" s="487">
        <v>29.82</v>
      </c>
    </row>
    <row r="10338" spans="1:7" x14ac:dyDescent="0.25">
      <c r="A10338" s="6">
        <v>2641</v>
      </c>
      <c r="B10338" s="6" t="s">
        <v>7286</v>
      </c>
      <c r="C10338" s="6" t="s">
        <v>4849</v>
      </c>
      <c r="D10338" s="6" t="s">
        <v>4851</v>
      </c>
      <c r="G10338" s="487">
        <v>50.1</v>
      </c>
    </row>
    <row r="10339" spans="1:7" x14ac:dyDescent="0.25">
      <c r="A10339" s="6">
        <v>2636</v>
      </c>
      <c r="B10339" s="6" t="s">
        <v>7287</v>
      </c>
      <c r="C10339" s="6" t="s">
        <v>4849</v>
      </c>
      <c r="D10339" s="6" t="s">
        <v>4851</v>
      </c>
      <c r="G10339" s="487">
        <v>3.23</v>
      </c>
    </row>
    <row r="10340" spans="1:7" x14ac:dyDescent="0.25">
      <c r="A10340" s="6">
        <v>2637</v>
      </c>
      <c r="B10340" s="6" t="s">
        <v>7288</v>
      </c>
      <c r="C10340" s="6" t="s">
        <v>4849</v>
      </c>
      <c r="D10340" s="6" t="s">
        <v>4851</v>
      </c>
      <c r="G10340" s="487">
        <v>3.43</v>
      </c>
    </row>
    <row r="10341" spans="1:7" x14ac:dyDescent="0.25">
      <c r="A10341" s="6">
        <v>2638</v>
      </c>
      <c r="B10341" s="6" t="s">
        <v>7289</v>
      </c>
      <c r="C10341" s="6" t="s">
        <v>4849</v>
      </c>
      <c r="D10341" s="6" t="s">
        <v>4851</v>
      </c>
      <c r="G10341" s="487">
        <v>3.99</v>
      </c>
    </row>
    <row r="10342" spans="1:7" x14ac:dyDescent="0.25">
      <c r="A10342" s="6">
        <v>2639</v>
      </c>
      <c r="B10342" s="6" t="s">
        <v>7290</v>
      </c>
      <c r="C10342" s="6" t="s">
        <v>4849</v>
      </c>
      <c r="D10342" s="6" t="s">
        <v>4851</v>
      </c>
      <c r="G10342" s="487">
        <v>7.08</v>
      </c>
    </row>
    <row r="10343" spans="1:7" x14ac:dyDescent="0.25">
      <c r="A10343" s="6">
        <v>2644</v>
      </c>
      <c r="B10343" s="6" t="s">
        <v>7291</v>
      </c>
      <c r="C10343" s="6" t="s">
        <v>4849</v>
      </c>
      <c r="D10343" s="6" t="s">
        <v>4851</v>
      </c>
      <c r="G10343" s="487">
        <v>10.25</v>
      </c>
    </row>
    <row r="10344" spans="1:7" x14ac:dyDescent="0.25">
      <c r="A10344" s="6">
        <v>2643</v>
      </c>
      <c r="B10344" s="6" t="s">
        <v>7292</v>
      </c>
      <c r="C10344" s="6" t="s">
        <v>4849</v>
      </c>
      <c r="D10344" s="6" t="s">
        <v>4851</v>
      </c>
      <c r="G10344" s="487">
        <v>14.29</v>
      </c>
    </row>
    <row r="10345" spans="1:7" x14ac:dyDescent="0.25">
      <c r="A10345" s="6">
        <v>2640</v>
      </c>
      <c r="B10345" s="6" t="s">
        <v>7293</v>
      </c>
      <c r="C10345" s="6" t="s">
        <v>4849</v>
      </c>
      <c r="D10345" s="6" t="s">
        <v>4851</v>
      </c>
      <c r="G10345" s="487">
        <v>20.85</v>
      </c>
    </row>
    <row r="10346" spans="1:7" x14ac:dyDescent="0.25">
      <c r="A10346" s="6">
        <v>2642</v>
      </c>
      <c r="B10346" s="6" t="s">
        <v>7294</v>
      </c>
      <c r="C10346" s="6" t="s">
        <v>4849</v>
      </c>
      <c r="D10346" s="6" t="s">
        <v>4851</v>
      </c>
      <c r="G10346" s="487">
        <v>31.75</v>
      </c>
    </row>
    <row r="10347" spans="1:7" x14ac:dyDescent="0.25">
      <c r="A10347" s="6">
        <v>39855</v>
      </c>
      <c r="B10347" s="6" t="s">
        <v>7295</v>
      </c>
      <c r="C10347" s="6" t="s">
        <v>4849</v>
      </c>
      <c r="D10347" s="6" t="s">
        <v>4853</v>
      </c>
      <c r="G10347" s="487">
        <v>2.67</v>
      </c>
    </row>
    <row r="10348" spans="1:7" x14ac:dyDescent="0.25">
      <c r="A10348" s="6">
        <v>39856</v>
      </c>
      <c r="B10348" s="6" t="s">
        <v>7296</v>
      </c>
      <c r="C10348" s="6" t="s">
        <v>4849</v>
      </c>
      <c r="D10348" s="6" t="s">
        <v>4853</v>
      </c>
      <c r="G10348" s="487">
        <v>6.3</v>
      </c>
    </row>
    <row r="10349" spans="1:7" x14ac:dyDescent="0.25">
      <c r="A10349" s="6">
        <v>39857</v>
      </c>
      <c r="B10349" s="6" t="s">
        <v>7297</v>
      </c>
      <c r="C10349" s="6" t="s">
        <v>4849</v>
      </c>
      <c r="D10349" s="6" t="s">
        <v>4853</v>
      </c>
      <c r="G10349" s="487">
        <v>10.199999999999999</v>
      </c>
    </row>
    <row r="10350" spans="1:7" x14ac:dyDescent="0.25">
      <c r="A10350" s="6">
        <v>39858</v>
      </c>
      <c r="B10350" s="6" t="s">
        <v>7298</v>
      </c>
      <c r="C10350" s="6" t="s">
        <v>4849</v>
      </c>
      <c r="D10350" s="6" t="s">
        <v>4853</v>
      </c>
      <c r="G10350" s="487">
        <v>22.63</v>
      </c>
    </row>
    <row r="10351" spans="1:7" x14ac:dyDescent="0.25">
      <c r="A10351" s="6">
        <v>39859</v>
      </c>
      <c r="B10351" s="6" t="s">
        <v>7299</v>
      </c>
      <c r="C10351" s="6" t="s">
        <v>4849</v>
      </c>
      <c r="D10351" s="6" t="s">
        <v>4853</v>
      </c>
      <c r="G10351" s="487">
        <v>34.880000000000003</v>
      </c>
    </row>
    <row r="10352" spans="1:7" x14ac:dyDescent="0.25">
      <c r="A10352" s="6">
        <v>39860</v>
      </c>
      <c r="B10352" s="6" t="s">
        <v>7300</v>
      </c>
      <c r="C10352" s="6" t="s">
        <v>4849</v>
      </c>
      <c r="D10352" s="6" t="s">
        <v>4853</v>
      </c>
      <c r="G10352" s="487">
        <v>53.53</v>
      </c>
    </row>
    <row r="10353" spans="1:7" x14ac:dyDescent="0.25">
      <c r="A10353" s="6">
        <v>39861</v>
      </c>
      <c r="B10353" s="6" t="s">
        <v>7301</v>
      </c>
      <c r="C10353" s="6" t="s">
        <v>4849</v>
      </c>
      <c r="D10353" s="6" t="s">
        <v>4853</v>
      </c>
      <c r="G10353" s="487">
        <v>152.83000000000001</v>
      </c>
    </row>
    <row r="10354" spans="1:7" x14ac:dyDescent="0.25">
      <c r="A10354" s="6">
        <v>3867</v>
      </c>
      <c r="B10354" s="6" t="s">
        <v>7302</v>
      </c>
      <c r="C10354" s="6" t="s">
        <v>4849</v>
      </c>
      <c r="D10354" s="6" t="s">
        <v>4851</v>
      </c>
      <c r="G10354" s="487">
        <v>83.2</v>
      </c>
    </row>
    <row r="10355" spans="1:7" x14ac:dyDescent="0.25">
      <c r="A10355" s="6">
        <v>3861</v>
      </c>
      <c r="B10355" s="6" t="s">
        <v>7303</v>
      </c>
      <c r="C10355" s="6" t="s">
        <v>4849</v>
      </c>
      <c r="D10355" s="6" t="s">
        <v>4851</v>
      </c>
      <c r="G10355" s="487">
        <v>0.86</v>
      </c>
    </row>
    <row r="10356" spans="1:7" x14ac:dyDescent="0.25">
      <c r="A10356" s="6">
        <v>3904</v>
      </c>
      <c r="B10356" s="6" t="s">
        <v>7304</v>
      </c>
      <c r="C10356" s="6" t="s">
        <v>4849</v>
      </c>
      <c r="D10356" s="6" t="s">
        <v>4851</v>
      </c>
      <c r="G10356" s="487">
        <v>0.92</v>
      </c>
    </row>
    <row r="10357" spans="1:7" x14ac:dyDescent="0.25">
      <c r="A10357" s="6">
        <v>3903</v>
      </c>
      <c r="B10357" s="6" t="s">
        <v>7305</v>
      </c>
      <c r="C10357" s="6" t="s">
        <v>4849</v>
      </c>
      <c r="D10357" s="6" t="s">
        <v>4851</v>
      </c>
      <c r="G10357" s="487">
        <v>2.23</v>
      </c>
    </row>
    <row r="10358" spans="1:7" x14ac:dyDescent="0.25">
      <c r="A10358" s="6">
        <v>3862</v>
      </c>
      <c r="B10358" s="6" t="s">
        <v>7306</v>
      </c>
      <c r="C10358" s="6" t="s">
        <v>4849</v>
      </c>
      <c r="D10358" s="6" t="s">
        <v>4851</v>
      </c>
      <c r="G10358" s="487">
        <v>4.75</v>
      </c>
    </row>
    <row r="10359" spans="1:7" x14ac:dyDescent="0.25">
      <c r="A10359" s="6">
        <v>3863</v>
      </c>
      <c r="B10359" s="6" t="s">
        <v>7307</v>
      </c>
      <c r="C10359" s="6" t="s">
        <v>4849</v>
      </c>
      <c r="D10359" s="6" t="s">
        <v>4851</v>
      </c>
      <c r="G10359" s="487">
        <v>4.87</v>
      </c>
    </row>
    <row r="10360" spans="1:7" x14ac:dyDescent="0.25">
      <c r="A10360" s="6">
        <v>3864</v>
      </c>
      <c r="B10360" s="6" t="s">
        <v>7308</v>
      </c>
      <c r="C10360" s="6" t="s">
        <v>4849</v>
      </c>
      <c r="D10360" s="6" t="s">
        <v>4851</v>
      </c>
      <c r="G10360" s="487">
        <v>14.92</v>
      </c>
    </row>
    <row r="10361" spans="1:7" x14ac:dyDescent="0.25">
      <c r="A10361" s="6">
        <v>3865</v>
      </c>
      <c r="B10361" s="6" t="s">
        <v>7309</v>
      </c>
      <c r="C10361" s="6" t="s">
        <v>4849</v>
      </c>
      <c r="D10361" s="6" t="s">
        <v>4851</v>
      </c>
      <c r="G10361" s="487">
        <v>21.82</v>
      </c>
    </row>
    <row r="10362" spans="1:7" x14ac:dyDescent="0.25">
      <c r="A10362" s="6">
        <v>3866</v>
      </c>
      <c r="B10362" s="6" t="s">
        <v>7310</v>
      </c>
      <c r="C10362" s="6" t="s">
        <v>4849</v>
      </c>
      <c r="D10362" s="6" t="s">
        <v>4851</v>
      </c>
      <c r="G10362" s="487">
        <v>49</v>
      </c>
    </row>
    <row r="10363" spans="1:7" x14ac:dyDescent="0.25">
      <c r="A10363" s="6">
        <v>3878</v>
      </c>
      <c r="B10363" s="6" t="s">
        <v>7311</v>
      </c>
      <c r="C10363" s="6" t="s">
        <v>4849</v>
      </c>
      <c r="D10363" s="6" t="s">
        <v>4851</v>
      </c>
      <c r="G10363" s="487">
        <v>13.36</v>
      </c>
    </row>
    <row r="10364" spans="1:7" x14ac:dyDescent="0.25">
      <c r="A10364" s="6">
        <v>3883</v>
      </c>
      <c r="B10364" s="6" t="s">
        <v>12098</v>
      </c>
      <c r="C10364" s="6" t="s">
        <v>4849</v>
      </c>
      <c r="D10364" s="6" t="s">
        <v>4851</v>
      </c>
      <c r="G10364" s="487">
        <v>1.71</v>
      </c>
    </row>
    <row r="10365" spans="1:7" x14ac:dyDescent="0.25">
      <c r="A10365" s="6">
        <v>3876</v>
      </c>
      <c r="B10365" s="6" t="s">
        <v>12099</v>
      </c>
      <c r="C10365" s="6" t="s">
        <v>4849</v>
      </c>
      <c r="D10365" s="6" t="s">
        <v>4851</v>
      </c>
      <c r="G10365" s="487">
        <v>5.32</v>
      </c>
    </row>
    <row r="10366" spans="1:7" x14ac:dyDescent="0.25">
      <c r="A10366" s="6">
        <v>3884</v>
      </c>
      <c r="B10366" s="6" t="s">
        <v>12100</v>
      </c>
      <c r="C10366" s="6" t="s">
        <v>4849</v>
      </c>
      <c r="D10366" s="6" t="s">
        <v>4851</v>
      </c>
      <c r="G10366" s="487">
        <v>2.7</v>
      </c>
    </row>
    <row r="10367" spans="1:7" x14ac:dyDescent="0.25">
      <c r="A10367" s="6">
        <v>12892</v>
      </c>
      <c r="B10367" s="6" t="s">
        <v>7312</v>
      </c>
      <c r="C10367" s="6" t="s">
        <v>4860</v>
      </c>
      <c r="D10367" s="6" t="s">
        <v>4851</v>
      </c>
      <c r="G10367" s="487">
        <v>15.45</v>
      </c>
    </row>
    <row r="10368" spans="1:7" x14ac:dyDescent="0.25">
      <c r="A10368" s="6">
        <v>38447</v>
      </c>
      <c r="B10368" s="6" t="s">
        <v>12101</v>
      </c>
      <c r="C10368" s="6" t="s">
        <v>4849</v>
      </c>
      <c r="D10368" s="6" t="s">
        <v>4851</v>
      </c>
      <c r="G10368" s="487">
        <v>87.4</v>
      </c>
    </row>
    <row r="10369" spans="1:7" x14ac:dyDescent="0.25">
      <c r="A10369" s="6">
        <v>36320</v>
      </c>
      <c r="B10369" s="6" t="s">
        <v>12102</v>
      </c>
      <c r="C10369" s="6" t="s">
        <v>4849</v>
      </c>
      <c r="D10369" s="6" t="s">
        <v>4851</v>
      </c>
      <c r="G10369" s="487">
        <v>2.35</v>
      </c>
    </row>
    <row r="10370" spans="1:7" x14ac:dyDescent="0.25">
      <c r="A10370" s="6">
        <v>36324</v>
      </c>
      <c r="B10370" s="6" t="s">
        <v>12103</v>
      </c>
      <c r="C10370" s="6" t="s">
        <v>4849</v>
      </c>
      <c r="D10370" s="6" t="s">
        <v>4851</v>
      </c>
      <c r="G10370" s="487">
        <v>2.14</v>
      </c>
    </row>
    <row r="10371" spans="1:7" x14ac:dyDescent="0.25">
      <c r="A10371" s="6">
        <v>38441</v>
      </c>
      <c r="B10371" s="6" t="s">
        <v>12104</v>
      </c>
      <c r="C10371" s="6" t="s">
        <v>4849</v>
      </c>
      <c r="D10371" s="6" t="s">
        <v>4851</v>
      </c>
      <c r="G10371" s="487">
        <v>3.84</v>
      </c>
    </row>
    <row r="10372" spans="1:7" x14ac:dyDescent="0.25">
      <c r="A10372" s="6">
        <v>38442</v>
      </c>
      <c r="B10372" s="6" t="s">
        <v>12105</v>
      </c>
      <c r="C10372" s="6" t="s">
        <v>4849</v>
      </c>
      <c r="D10372" s="6" t="s">
        <v>4851</v>
      </c>
      <c r="G10372" s="487">
        <v>10.92</v>
      </c>
    </row>
    <row r="10373" spans="1:7" x14ac:dyDescent="0.25">
      <c r="A10373" s="6">
        <v>38443</v>
      </c>
      <c r="B10373" s="6" t="s">
        <v>12106</v>
      </c>
      <c r="C10373" s="6" t="s">
        <v>4849</v>
      </c>
      <c r="D10373" s="6" t="s">
        <v>4851</v>
      </c>
      <c r="G10373" s="487">
        <v>13.25</v>
      </c>
    </row>
    <row r="10374" spans="1:7" x14ac:dyDescent="0.25">
      <c r="A10374" s="6">
        <v>38444</v>
      </c>
      <c r="B10374" s="6" t="s">
        <v>12107</v>
      </c>
      <c r="C10374" s="6" t="s">
        <v>4849</v>
      </c>
      <c r="D10374" s="6" t="s">
        <v>4851</v>
      </c>
      <c r="G10374" s="487">
        <v>22.25</v>
      </c>
    </row>
    <row r="10375" spans="1:7" x14ac:dyDescent="0.25">
      <c r="A10375" s="6">
        <v>38445</v>
      </c>
      <c r="B10375" s="6" t="s">
        <v>12108</v>
      </c>
      <c r="C10375" s="6" t="s">
        <v>4849</v>
      </c>
      <c r="D10375" s="6" t="s">
        <v>4851</v>
      </c>
      <c r="G10375" s="487">
        <v>41.26</v>
      </c>
    </row>
    <row r="10376" spans="1:7" x14ac:dyDescent="0.25">
      <c r="A10376" s="6">
        <v>38446</v>
      </c>
      <c r="B10376" s="6" t="s">
        <v>12109</v>
      </c>
      <c r="C10376" s="6" t="s">
        <v>4849</v>
      </c>
      <c r="D10376" s="6" t="s">
        <v>4851</v>
      </c>
      <c r="G10376" s="487">
        <v>67.53</v>
      </c>
    </row>
    <row r="10377" spans="1:7" x14ac:dyDescent="0.25">
      <c r="A10377" s="6">
        <v>3837</v>
      </c>
      <c r="B10377" s="6" t="s">
        <v>7313</v>
      </c>
      <c r="C10377" s="6" t="s">
        <v>4849</v>
      </c>
      <c r="D10377" s="6" t="s">
        <v>4853</v>
      </c>
      <c r="G10377" s="487">
        <v>37.049999999999997</v>
      </c>
    </row>
    <row r="10378" spans="1:7" x14ac:dyDescent="0.25">
      <c r="A10378" s="6">
        <v>3845</v>
      </c>
      <c r="B10378" s="6" t="s">
        <v>7314</v>
      </c>
      <c r="C10378" s="6" t="s">
        <v>4849</v>
      </c>
      <c r="D10378" s="6" t="s">
        <v>4853</v>
      </c>
      <c r="G10378" s="487">
        <v>13.53</v>
      </c>
    </row>
    <row r="10379" spans="1:7" x14ac:dyDescent="0.25">
      <c r="A10379" s="6">
        <v>11045</v>
      </c>
      <c r="B10379" s="6" t="s">
        <v>7315</v>
      </c>
      <c r="C10379" s="6" t="s">
        <v>4849</v>
      </c>
      <c r="D10379" s="6" t="s">
        <v>4853</v>
      </c>
      <c r="G10379" s="487">
        <v>26.11</v>
      </c>
    </row>
    <row r="10380" spans="1:7" x14ac:dyDescent="0.25">
      <c r="A10380" s="6">
        <v>20170</v>
      </c>
      <c r="B10380" s="6" t="s">
        <v>12110</v>
      </c>
      <c r="C10380" s="6" t="s">
        <v>4849</v>
      </c>
      <c r="D10380" s="6" t="s">
        <v>4851</v>
      </c>
      <c r="G10380" s="487">
        <v>15.55</v>
      </c>
    </row>
    <row r="10381" spans="1:7" x14ac:dyDescent="0.25">
      <c r="A10381" s="6">
        <v>20171</v>
      </c>
      <c r="B10381" s="6" t="s">
        <v>12111</v>
      </c>
      <c r="C10381" s="6" t="s">
        <v>4849</v>
      </c>
      <c r="D10381" s="6" t="s">
        <v>4851</v>
      </c>
      <c r="G10381" s="487">
        <v>44.83</v>
      </c>
    </row>
    <row r="10382" spans="1:7" x14ac:dyDescent="0.25">
      <c r="A10382" s="6">
        <v>20167</v>
      </c>
      <c r="B10382" s="6" t="s">
        <v>12112</v>
      </c>
      <c r="C10382" s="6" t="s">
        <v>4849</v>
      </c>
      <c r="D10382" s="6" t="s">
        <v>4851</v>
      </c>
      <c r="G10382" s="487">
        <v>5.64</v>
      </c>
    </row>
    <row r="10383" spans="1:7" x14ac:dyDescent="0.25">
      <c r="A10383" s="6">
        <v>20168</v>
      </c>
      <c r="B10383" s="6" t="s">
        <v>12113</v>
      </c>
      <c r="C10383" s="6" t="s">
        <v>4849</v>
      </c>
      <c r="D10383" s="6" t="s">
        <v>4851</v>
      </c>
      <c r="G10383" s="487">
        <v>11.6</v>
      </c>
    </row>
    <row r="10384" spans="1:7" x14ac:dyDescent="0.25">
      <c r="A10384" s="6">
        <v>20169</v>
      </c>
      <c r="B10384" s="6" t="s">
        <v>12114</v>
      </c>
      <c r="C10384" s="6" t="s">
        <v>4849</v>
      </c>
      <c r="D10384" s="6" t="s">
        <v>4851</v>
      </c>
      <c r="G10384" s="487">
        <v>13.54</v>
      </c>
    </row>
    <row r="10385" spans="1:7" x14ac:dyDescent="0.25">
      <c r="A10385" s="6">
        <v>3899</v>
      </c>
      <c r="B10385" s="6" t="s">
        <v>7316</v>
      </c>
      <c r="C10385" s="6" t="s">
        <v>4849</v>
      </c>
      <c r="D10385" s="6" t="s">
        <v>4851</v>
      </c>
      <c r="G10385" s="487">
        <v>7.51</v>
      </c>
    </row>
    <row r="10386" spans="1:7" x14ac:dyDescent="0.25">
      <c r="A10386" s="6">
        <v>38676</v>
      </c>
      <c r="B10386" s="6" t="s">
        <v>7317</v>
      </c>
      <c r="C10386" s="6" t="s">
        <v>4849</v>
      </c>
      <c r="D10386" s="6" t="s">
        <v>4851</v>
      </c>
      <c r="G10386" s="487">
        <v>37.57</v>
      </c>
    </row>
    <row r="10387" spans="1:7" x14ac:dyDescent="0.25">
      <c r="A10387" s="6">
        <v>3897</v>
      </c>
      <c r="B10387" s="6" t="s">
        <v>7318</v>
      </c>
      <c r="C10387" s="6" t="s">
        <v>4849</v>
      </c>
      <c r="D10387" s="6" t="s">
        <v>4851</v>
      </c>
      <c r="G10387" s="487">
        <v>1.83</v>
      </c>
    </row>
    <row r="10388" spans="1:7" x14ac:dyDescent="0.25">
      <c r="A10388" s="6">
        <v>3875</v>
      </c>
      <c r="B10388" s="6" t="s">
        <v>7319</v>
      </c>
      <c r="C10388" s="6" t="s">
        <v>4849</v>
      </c>
      <c r="D10388" s="6" t="s">
        <v>4851</v>
      </c>
      <c r="G10388" s="487">
        <v>3.79</v>
      </c>
    </row>
    <row r="10389" spans="1:7" x14ac:dyDescent="0.25">
      <c r="A10389" s="6">
        <v>3898</v>
      </c>
      <c r="B10389" s="6" t="s">
        <v>7320</v>
      </c>
      <c r="C10389" s="6" t="s">
        <v>4849</v>
      </c>
      <c r="D10389" s="6" t="s">
        <v>4851</v>
      </c>
      <c r="G10389" s="487">
        <v>7.68</v>
      </c>
    </row>
    <row r="10390" spans="1:7" x14ac:dyDescent="0.25">
      <c r="A10390" s="6">
        <v>3855</v>
      </c>
      <c r="B10390" s="6" t="s">
        <v>7321</v>
      </c>
      <c r="C10390" s="6" t="s">
        <v>4849</v>
      </c>
      <c r="D10390" s="6" t="s">
        <v>4851</v>
      </c>
      <c r="G10390" s="487">
        <v>5.77</v>
      </c>
    </row>
    <row r="10391" spans="1:7" x14ac:dyDescent="0.25">
      <c r="A10391" s="6">
        <v>3874</v>
      </c>
      <c r="B10391" s="6" t="s">
        <v>7322</v>
      </c>
      <c r="C10391" s="6" t="s">
        <v>4849</v>
      </c>
      <c r="D10391" s="6" t="s">
        <v>4851</v>
      </c>
      <c r="G10391" s="487">
        <v>6.69</v>
      </c>
    </row>
    <row r="10392" spans="1:7" x14ac:dyDescent="0.25">
      <c r="A10392" s="6">
        <v>3870</v>
      </c>
      <c r="B10392" s="6" t="s">
        <v>7323</v>
      </c>
      <c r="C10392" s="6" t="s">
        <v>4849</v>
      </c>
      <c r="D10392" s="6" t="s">
        <v>4851</v>
      </c>
      <c r="G10392" s="487">
        <v>7.34</v>
      </c>
    </row>
    <row r="10393" spans="1:7" x14ac:dyDescent="0.25">
      <c r="A10393" s="6">
        <v>38678</v>
      </c>
      <c r="B10393" s="6" t="s">
        <v>7324</v>
      </c>
      <c r="C10393" s="6" t="s">
        <v>4849</v>
      </c>
      <c r="D10393" s="6" t="s">
        <v>4851</v>
      </c>
      <c r="G10393" s="487">
        <v>19.41</v>
      </c>
    </row>
    <row r="10394" spans="1:7" x14ac:dyDescent="0.25">
      <c r="A10394" s="6">
        <v>3859</v>
      </c>
      <c r="B10394" s="6" t="s">
        <v>7325</v>
      </c>
      <c r="C10394" s="6" t="s">
        <v>4849</v>
      </c>
      <c r="D10394" s="6" t="s">
        <v>4851</v>
      </c>
      <c r="G10394" s="487">
        <v>1.48</v>
      </c>
    </row>
    <row r="10395" spans="1:7" x14ac:dyDescent="0.25">
      <c r="A10395" s="6">
        <v>3856</v>
      </c>
      <c r="B10395" s="6" t="s">
        <v>7326</v>
      </c>
      <c r="C10395" s="6" t="s">
        <v>4849</v>
      </c>
      <c r="D10395" s="6" t="s">
        <v>4851</v>
      </c>
      <c r="G10395" s="487">
        <v>2.0499999999999998</v>
      </c>
    </row>
    <row r="10396" spans="1:7" x14ac:dyDescent="0.25">
      <c r="A10396" s="6">
        <v>3906</v>
      </c>
      <c r="B10396" s="6" t="s">
        <v>7327</v>
      </c>
      <c r="C10396" s="6" t="s">
        <v>4849</v>
      </c>
      <c r="D10396" s="6" t="s">
        <v>4851</v>
      </c>
      <c r="G10396" s="487">
        <v>1.69</v>
      </c>
    </row>
    <row r="10397" spans="1:7" x14ac:dyDescent="0.25">
      <c r="A10397" s="6">
        <v>3860</v>
      </c>
      <c r="B10397" s="6" t="s">
        <v>7328</v>
      </c>
      <c r="C10397" s="6" t="s">
        <v>4849</v>
      </c>
      <c r="D10397" s="6" t="s">
        <v>4851</v>
      </c>
      <c r="G10397" s="487">
        <v>5.03</v>
      </c>
    </row>
    <row r="10398" spans="1:7" x14ac:dyDescent="0.25">
      <c r="A10398" s="6">
        <v>3905</v>
      </c>
      <c r="B10398" s="6" t="s">
        <v>7329</v>
      </c>
      <c r="C10398" s="6" t="s">
        <v>4849</v>
      </c>
      <c r="D10398" s="6" t="s">
        <v>4851</v>
      </c>
      <c r="G10398" s="487">
        <v>11.54</v>
      </c>
    </row>
    <row r="10399" spans="1:7" x14ac:dyDescent="0.25">
      <c r="A10399" s="6">
        <v>3871</v>
      </c>
      <c r="B10399" s="6" t="s">
        <v>7330</v>
      </c>
      <c r="C10399" s="6" t="s">
        <v>4849</v>
      </c>
      <c r="D10399" s="6" t="s">
        <v>4851</v>
      </c>
      <c r="G10399" s="487">
        <v>20.41</v>
      </c>
    </row>
    <row r="10400" spans="1:7" x14ac:dyDescent="0.25">
      <c r="A10400" s="6">
        <v>39292</v>
      </c>
      <c r="B10400" s="6" t="s">
        <v>12115</v>
      </c>
      <c r="C10400" s="6" t="s">
        <v>4849</v>
      </c>
      <c r="D10400" s="6" t="s">
        <v>4851</v>
      </c>
      <c r="G10400" s="487">
        <v>14.71</v>
      </c>
    </row>
    <row r="10401" spans="1:7" x14ac:dyDescent="0.25">
      <c r="A10401" s="6">
        <v>39293</v>
      </c>
      <c r="B10401" s="6" t="s">
        <v>12116</v>
      </c>
      <c r="C10401" s="6" t="s">
        <v>4849</v>
      </c>
      <c r="D10401" s="6" t="s">
        <v>4851</v>
      </c>
      <c r="G10401" s="487">
        <v>22.85</v>
      </c>
    </row>
    <row r="10402" spans="1:7" x14ac:dyDescent="0.25">
      <c r="A10402" s="6">
        <v>39294</v>
      </c>
      <c r="B10402" s="6" t="s">
        <v>12117</v>
      </c>
      <c r="C10402" s="6" t="s">
        <v>4849</v>
      </c>
      <c r="D10402" s="6" t="s">
        <v>4851</v>
      </c>
      <c r="G10402" s="487">
        <v>24.43</v>
      </c>
    </row>
    <row r="10403" spans="1:7" x14ac:dyDescent="0.25">
      <c r="A10403" s="6">
        <v>39295</v>
      </c>
      <c r="B10403" s="6" t="s">
        <v>12118</v>
      </c>
      <c r="C10403" s="6" t="s">
        <v>4849</v>
      </c>
      <c r="D10403" s="6" t="s">
        <v>4851</v>
      </c>
      <c r="G10403" s="487">
        <v>33.6</v>
      </c>
    </row>
    <row r="10404" spans="1:7" x14ac:dyDescent="0.25">
      <c r="A10404" s="6">
        <v>39312</v>
      </c>
      <c r="B10404" s="6" t="s">
        <v>12119</v>
      </c>
      <c r="C10404" s="6" t="s">
        <v>4849</v>
      </c>
      <c r="D10404" s="6" t="s">
        <v>4851</v>
      </c>
      <c r="G10404" s="487">
        <v>22.55</v>
      </c>
    </row>
    <row r="10405" spans="1:7" x14ac:dyDescent="0.25">
      <c r="A10405" s="6">
        <v>39313</v>
      </c>
      <c r="B10405" s="6" t="s">
        <v>12120</v>
      </c>
      <c r="C10405" s="6" t="s">
        <v>4849</v>
      </c>
      <c r="D10405" s="6" t="s">
        <v>4851</v>
      </c>
      <c r="G10405" s="487">
        <v>30.29</v>
      </c>
    </row>
    <row r="10406" spans="1:7" x14ac:dyDescent="0.25">
      <c r="A10406" s="6">
        <v>39314</v>
      </c>
      <c r="B10406" s="6" t="s">
        <v>12121</v>
      </c>
      <c r="C10406" s="6" t="s">
        <v>4849</v>
      </c>
      <c r="D10406" s="6" t="s">
        <v>4851</v>
      </c>
      <c r="G10406" s="487">
        <v>44.57</v>
      </c>
    </row>
    <row r="10407" spans="1:7" x14ac:dyDescent="0.25">
      <c r="A10407" s="6">
        <v>39296</v>
      </c>
      <c r="B10407" s="6" t="s">
        <v>12122</v>
      </c>
      <c r="C10407" s="6" t="s">
        <v>4849</v>
      </c>
      <c r="D10407" s="6" t="s">
        <v>4851</v>
      </c>
      <c r="G10407" s="487">
        <v>13.41</v>
      </c>
    </row>
    <row r="10408" spans="1:7" x14ac:dyDescent="0.25">
      <c r="A10408" s="6">
        <v>39297</v>
      </c>
      <c r="B10408" s="6" t="s">
        <v>12123</v>
      </c>
      <c r="C10408" s="6" t="s">
        <v>4849</v>
      </c>
      <c r="D10408" s="6" t="s">
        <v>4851</v>
      </c>
      <c r="G10408" s="487">
        <v>18.18</v>
      </c>
    </row>
    <row r="10409" spans="1:7" x14ac:dyDescent="0.25">
      <c r="A10409" s="6">
        <v>39298</v>
      </c>
      <c r="B10409" s="6" t="s">
        <v>12124</v>
      </c>
      <c r="C10409" s="6" t="s">
        <v>4849</v>
      </c>
      <c r="D10409" s="6" t="s">
        <v>4851</v>
      </c>
      <c r="G10409" s="487">
        <v>34.909999999999997</v>
      </c>
    </row>
    <row r="10410" spans="1:7" x14ac:dyDescent="0.25">
      <c r="A10410" s="6">
        <v>39299</v>
      </c>
      <c r="B10410" s="6" t="s">
        <v>12125</v>
      </c>
      <c r="C10410" s="6" t="s">
        <v>4849</v>
      </c>
      <c r="D10410" s="6" t="s">
        <v>4851</v>
      </c>
      <c r="G10410" s="487">
        <v>41.37</v>
      </c>
    </row>
    <row r="10411" spans="1:7" x14ac:dyDescent="0.25">
      <c r="A10411" s="6">
        <v>39308</v>
      </c>
      <c r="B10411" s="6" t="s">
        <v>12126</v>
      </c>
      <c r="C10411" s="6" t="s">
        <v>4849</v>
      </c>
      <c r="D10411" s="6" t="s">
        <v>4851</v>
      </c>
      <c r="G10411" s="487">
        <v>11.19</v>
      </c>
    </row>
    <row r="10412" spans="1:7" x14ac:dyDescent="0.25">
      <c r="A10412" s="6">
        <v>39309</v>
      </c>
      <c r="B10412" s="6" t="s">
        <v>12127</v>
      </c>
      <c r="C10412" s="6" t="s">
        <v>4849</v>
      </c>
      <c r="D10412" s="6" t="s">
        <v>4851</v>
      </c>
      <c r="G10412" s="487">
        <v>12.76</v>
      </c>
    </row>
    <row r="10413" spans="1:7" x14ac:dyDescent="0.25">
      <c r="A10413" s="6">
        <v>39310</v>
      </c>
      <c r="B10413" s="6" t="s">
        <v>12128</v>
      </c>
      <c r="C10413" s="6" t="s">
        <v>4849</v>
      </c>
      <c r="D10413" s="6" t="s">
        <v>4851</v>
      </c>
      <c r="G10413" s="487">
        <v>23.81</v>
      </c>
    </row>
    <row r="10414" spans="1:7" x14ac:dyDescent="0.25">
      <c r="A10414" s="6">
        <v>39311</v>
      </c>
      <c r="B10414" s="6" t="s">
        <v>12129</v>
      </c>
      <c r="C10414" s="6" t="s">
        <v>4849</v>
      </c>
      <c r="D10414" s="6" t="s">
        <v>4851</v>
      </c>
      <c r="G10414" s="487">
        <v>33.700000000000003</v>
      </c>
    </row>
    <row r="10415" spans="1:7" x14ac:dyDescent="0.25">
      <c r="A10415" s="6">
        <v>37429</v>
      </c>
      <c r="B10415" s="6" t="s">
        <v>7331</v>
      </c>
      <c r="C10415" s="6" t="s">
        <v>4849</v>
      </c>
      <c r="D10415" s="6" t="s">
        <v>4851</v>
      </c>
      <c r="G10415" s="488">
        <v>2681.34</v>
      </c>
    </row>
    <row r="10416" spans="1:7" x14ac:dyDescent="0.25">
      <c r="A10416" s="6">
        <v>37426</v>
      </c>
      <c r="B10416" s="6" t="s">
        <v>7332</v>
      </c>
      <c r="C10416" s="6" t="s">
        <v>4849</v>
      </c>
      <c r="D10416" s="6" t="s">
        <v>4851</v>
      </c>
      <c r="G10416" s="487">
        <v>25.79</v>
      </c>
    </row>
    <row r="10417" spans="1:7" x14ac:dyDescent="0.25">
      <c r="A10417" s="6">
        <v>37427</v>
      </c>
      <c r="B10417" s="6" t="s">
        <v>7333</v>
      </c>
      <c r="C10417" s="6" t="s">
        <v>4849</v>
      </c>
      <c r="D10417" s="6" t="s">
        <v>4851</v>
      </c>
      <c r="G10417" s="487">
        <v>61.52</v>
      </c>
    </row>
    <row r="10418" spans="1:7" x14ac:dyDescent="0.25">
      <c r="A10418" s="6">
        <v>37424</v>
      </c>
      <c r="B10418" s="6" t="s">
        <v>7334</v>
      </c>
      <c r="C10418" s="6" t="s">
        <v>4849</v>
      </c>
      <c r="D10418" s="6" t="s">
        <v>4851</v>
      </c>
      <c r="G10418" s="487">
        <v>11.85</v>
      </c>
    </row>
    <row r="10419" spans="1:7" x14ac:dyDescent="0.25">
      <c r="A10419" s="6">
        <v>37428</v>
      </c>
      <c r="B10419" s="6" t="s">
        <v>7335</v>
      </c>
      <c r="C10419" s="6" t="s">
        <v>4849</v>
      </c>
      <c r="D10419" s="6" t="s">
        <v>4851</v>
      </c>
      <c r="G10419" s="487">
        <v>212.03</v>
      </c>
    </row>
    <row r="10420" spans="1:7" x14ac:dyDescent="0.25">
      <c r="A10420" s="6">
        <v>37425</v>
      </c>
      <c r="B10420" s="6" t="s">
        <v>7336</v>
      </c>
      <c r="C10420" s="6" t="s">
        <v>4849</v>
      </c>
      <c r="D10420" s="6" t="s">
        <v>4851</v>
      </c>
      <c r="G10420" s="487">
        <v>12.77</v>
      </c>
    </row>
    <row r="10421" spans="1:7" x14ac:dyDescent="0.25">
      <c r="A10421" s="6">
        <v>11519</v>
      </c>
      <c r="B10421" s="6" t="s">
        <v>84</v>
      </c>
      <c r="C10421" s="6" t="s">
        <v>4860</v>
      </c>
      <c r="D10421" s="6" t="s">
        <v>4851</v>
      </c>
      <c r="G10421" s="487">
        <v>57.18</v>
      </c>
    </row>
    <row r="10422" spans="1:7" x14ac:dyDescent="0.25">
      <c r="A10422" s="6">
        <v>11520</v>
      </c>
      <c r="B10422" s="6" t="s">
        <v>7337</v>
      </c>
      <c r="C10422" s="6" t="s">
        <v>4860</v>
      </c>
      <c r="D10422" s="6" t="s">
        <v>4851</v>
      </c>
      <c r="G10422" s="487">
        <v>26.43</v>
      </c>
    </row>
    <row r="10423" spans="1:7" x14ac:dyDescent="0.25">
      <c r="A10423" s="6">
        <v>11518</v>
      </c>
      <c r="B10423" s="6" t="s">
        <v>7338</v>
      </c>
      <c r="C10423" s="6" t="s">
        <v>4860</v>
      </c>
      <c r="D10423" s="6" t="s">
        <v>4851</v>
      </c>
      <c r="G10423" s="487">
        <v>96.11</v>
      </c>
    </row>
    <row r="10424" spans="1:7" x14ac:dyDescent="0.25">
      <c r="A10424" s="6">
        <v>38473</v>
      </c>
      <c r="B10424" s="6" t="s">
        <v>7339</v>
      </c>
      <c r="C10424" s="6" t="s">
        <v>4849</v>
      </c>
      <c r="D10424" s="6" t="s">
        <v>4851</v>
      </c>
      <c r="G10424" s="487">
        <v>175.36</v>
      </c>
    </row>
    <row r="10425" spans="1:7" x14ac:dyDescent="0.25">
      <c r="A10425" s="6">
        <v>4244</v>
      </c>
      <c r="B10425" s="6" t="s">
        <v>12130</v>
      </c>
      <c r="C10425" s="6" t="s">
        <v>4858</v>
      </c>
      <c r="D10425" s="6" t="s">
        <v>4851</v>
      </c>
      <c r="G10425" s="487">
        <v>23.55</v>
      </c>
    </row>
    <row r="10426" spans="1:7" x14ac:dyDescent="0.25">
      <c r="A10426" s="6">
        <v>40977</v>
      </c>
      <c r="B10426" s="6" t="s">
        <v>7340</v>
      </c>
      <c r="C10426" s="6" t="s">
        <v>4859</v>
      </c>
      <c r="D10426" s="6" t="s">
        <v>4851</v>
      </c>
      <c r="G10426" s="488">
        <v>4138.32</v>
      </c>
    </row>
    <row r="10427" spans="1:7" x14ac:dyDescent="0.25">
      <c r="A10427" s="6">
        <v>4115</v>
      </c>
      <c r="B10427" s="6" t="s">
        <v>7341</v>
      </c>
      <c r="C10427" s="6" t="s">
        <v>4854</v>
      </c>
      <c r="D10427" s="6" t="s">
        <v>4851</v>
      </c>
      <c r="G10427" s="487">
        <v>42.25</v>
      </c>
    </row>
    <row r="10428" spans="1:7" x14ac:dyDescent="0.25">
      <c r="A10428" s="6">
        <v>4119</v>
      </c>
      <c r="B10428" s="6" t="s">
        <v>7342</v>
      </c>
      <c r="C10428" s="6" t="s">
        <v>4854</v>
      </c>
      <c r="D10428" s="6" t="s">
        <v>4851</v>
      </c>
      <c r="G10428" s="487">
        <v>85.33</v>
      </c>
    </row>
    <row r="10429" spans="1:7" x14ac:dyDescent="0.25">
      <c r="A10429" s="6">
        <v>2794</v>
      </c>
      <c r="B10429" s="6" t="s">
        <v>7343</v>
      </c>
      <c r="C10429" s="6" t="s">
        <v>4854</v>
      </c>
      <c r="D10429" s="6" t="s">
        <v>4851</v>
      </c>
      <c r="G10429" s="487">
        <v>226.36</v>
      </c>
    </row>
    <row r="10430" spans="1:7" x14ac:dyDescent="0.25">
      <c r="A10430" s="6">
        <v>2788</v>
      </c>
      <c r="B10430" s="6" t="s">
        <v>7344</v>
      </c>
      <c r="C10430" s="6" t="s">
        <v>4854</v>
      </c>
      <c r="D10430" s="6" t="s">
        <v>4851</v>
      </c>
      <c r="G10430" s="487">
        <v>329.77</v>
      </c>
    </row>
    <row r="10431" spans="1:7" x14ac:dyDescent="0.25">
      <c r="A10431" s="6">
        <v>4006</v>
      </c>
      <c r="B10431" s="6" t="s">
        <v>7345</v>
      </c>
      <c r="C10431" s="6" t="s">
        <v>4857</v>
      </c>
      <c r="D10431" s="6" t="s">
        <v>4851</v>
      </c>
      <c r="G10431" s="488">
        <v>1586.82</v>
      </c>
    </row>
    <row r="10432" spans="1:7" x14ac:dyDescent="0.25">
      <c r="A10432" s="6">
        <v>36151</v>
      </c>
      <c r="B10432" s="6" t="s">
        <v>7346</v>
      </c>
      <c r="C10432" s="6" t="s">
        <v>4849</v>
      </c>
      <c r="D10432" s="6" t="s">
        <v>4851</v>
      </c>
      <c r="G10432" s="487">
        <v>34.340000000000003</v>
      </c>
    </row>
    <row r="10433" spans="1:7" x14ac:dyDescent="0.25">
      <c r="A10433" s="6">
        <v>37457</v>
      </c>
      <c r="B10433" s="6" t="s">
        <v>7347</v>
      </c>
      <c r="C10433" s="6" t="s">
        <v>4854</v>
      </c>
      <c r="D10433" s="6" t="s">
        <v>4851</v>
      </c>
      <c r="G10433" s="487">
        <v>3.48</v>
      </c>
    </row>
    <row r="10434" spans="1:7" x14ac:dyDescent="0.25">
      <c r="A10434" s="6">
        <v>37456</v>
      </c>
      <c r="B10434" s="6" t="s">
        <v>7348</v>
      </c>
      <c r="C10434" s="6" t="s">
        <v>4854</v>
      </c>
      <c r="D10434" s="6" t="s">
        <v>4851</v>
      </c>
      <c r="G10434" s="487">
        <v>1.84</v>
      </c>
    </row>
    <row r="10435" spans="1:7" x14ac:dyDescent="0.25">
      <c r="A10435" s="6">
        <v>37461</v>
      </c>
      <c r="B10435" s="6" t="s">
        <v>7349</v>
      </c>
      <c r="C10435" s="6" t="s">
        <v>4854</v>
      </c>
      <c r="D10435" s="6" t="s">
        <v>4851</v>
      </c>
      <c r="G10435" s="487">
        <v>12.94</v>
      </c>
    </row>
    <row r="10436" spans="1:7" x14ac:dyDescent="0.25">
      <c r="A10436" s="6">
        <v>37460</v>
      </c>
      <c r="B10436" s="6" t="s">
        <v>7350</v>
      </c>
      <c r="C10436" s="6" t="s">
        <v>4854</v>
      </c>
      <c r="D10436" s="6" t="s">
        <v>4851</v>
      </c>
      <c r="G10436" s="487">
        <v>17.670000000000002</v>
      </c>
    </row>
    <row r="10437" spans="1:7" x14ac:dyDescent="0.25">
      <c r="A10437" s="6">
        <v>37458</v>
      </c>
      <c r="B10437" s="6" t="s">
        <v>7351</v>
      </c>
      <c r="C10437" s="6" t="s">
        <v>4854</v>
      </c>
      <c r="D10437" s="6" t="s">
        <v>4850</v>
      </c>
      <c r="G10437" s="487">
        <v>5.18</v>
      </c>
    </row>
    <row r="10438" spans="1:7" x14ac:dyDescent="0.25">
      <c r="A10438" s="6">
        <v>37454</v>
      </c>
      <c r="B10438" s="6" t="s">
        <v>7352</v>
      </c>
      <c r="C10438" s="6" t="s">
        <v>4854</v>
      </c>
      <c r="D10438" s="6" t="s">
        <v>4851</v>
      </c>
      <c r="G10438" s="487">
        <v>1.36</v>
      </c>
    </row>
    <row r="10439" spans="1:7" x14ac:dyDescent="0.25">
      <c r="A10439" s="6">
        <v>37455</v>
      </c>
      <c r="B10439" s="6" t="s">
        <v>7353</v>
      </c>
      <c r="C10439" s="6" t="s">
        <v>4854</v>
      </c>
      <c r="D10439" s="6" t="s">
        <v>4851</v>
      </c>
      <c r="G10439" s="487">
        <v>2.2799999999999998</v>
      </c>
    </row>
    <row r="10440" spans="1:7" x14ac:dyDescent="0.25">
      <c r="A10440" s="6">
        <v>37459</v>
      </c>
      <c r="B10440" s="6" t="s">
        <v>7354</v>
      </c>
      <c r="C10440" s="6" t="s">
        <v>4854</v>
      </c>
      <c r="D10440" s="6" t="s">
        <v>4851</v>
      </c>
      <c r="G10440" s="487">
        <v>7.27</v>
      </c>
    </row>
    <row r="10441" spans="1:7" x14ac:dyDescent="0.25">
      <c r="A10441" s="6">
        <v>21029</v>
      </c>
      <c r="B10441" s="6" t="s">
        <v>7355</v>
      </c>
      <c r="C10441" s="6" t="s">
        <v>4849</v>
      </c>
      <c r="D10441" s="6" t="s">
        <v>4850</v>
      </c>
      <c r="G10441" s="487">
        <v>331.81</v>
      </c>
    </row>
    <row r="10442" spans="1:7" x14ac:dyDescent="0.25">
      <c r="A10442" s="6">
        <v>21030</v>
      </c>
      <c r="B10442" s="6" t="s">
        <v>7356</v>
      </c>
      <c r="C10442" s="6" t="s">
        <v>4849</v>
      </c>
      <c r="D10442" s="6" t="s">
        <v>4851</v>
      </c>
      <c r="G10442" s="487">
        <v>409.01</v>
      </c>
    </row>
    <row r="10443" spans="1:7" x14ac:dyDescent="0.25">
      <c r="A10443" s="6">
        <v>21031</v>
      </c>
      <c r="B10443" s="6" t="s">
        <v>7357</v>
      </c>
      <c r="C10443" s="6" t="s">
        <v>4849</v>
      </c>
      <c r="D10443" s="6" t="s">
        <v>4851</v>
      </c>
      <c r="G10443" s="487">
        <v>509.21</v>
      </c>
    </row>
    <row r="10444" spans="1:7" x14ac:dyDescent="0.25">
      <c r="A10444" s="6">
        <v>21032</v>
      </c>
      <c r="B10444" s="6" t="s">
        <v>7358</v>
      </c>
      <c r="C10444" s="6" t="s">
        <v>4849</v>
      </c>
      <c r="D10444" s="6" t="s">
        <v>4851</v>
      </c>
      <c r="G10444" s="487">
        <v>543.70000000000005</v>
      </c>
    </row>
    <row r="10445" spans="1:7" x14ac:dyDescent="0.25">
      <c r="A10445" s="6">
        <v>37527</v>
      </c>
      <c r="B10445" s="6" t="s">
        <v>7359</v>
      </c>
      <c r="C10445" s="6" t="s">
        <v>4849</v>
      </c>
      <c r="D10445" s="6" t="s">
        <v>4851</v>
      </c>
      <c r="G10445" s="487">
        <v>491.14</v>
      </c>
    </row>
    <row r="10446" spans="1:7" x14ac:dyDescent="0.25">
      <c r="A10446" s="6">
        <v>37528</v>
      </c>
      <c r="B10446" s="6" t="s">
        <v>7360</v>
      </c>
      <c r="C10446" s="6" t="s">
        <v>4849</v>
      </c>
      <c r="D10446" s="6" t="s">
        <v>4851</v>
      </c>
      <c r="G10446" s="487">
        <v>585.59</v>
      </c>
    </row>
    <row r="10447" spans="1:7" x14ac:dyDescent="0.25">
      <c r="A10447" s="6">
        <v>37529</v>
      </c>
      <c r="B10447" s="6" t="s">
        <v>7361</v>
      </c>
      <c r="C10447" s="6" t="s">
        <v>4849</v>
      </c>
      <c r="D10447" s="6" t="s">
        <v>4851</v>
      </c>
      <c r="G10447" s="487">
        <v>591.34</v>
      </c>
    </row>
    <row r="10448" spans="1:7" x14ac:dyDescent="0.25">
      <c r="A10448" s="6">
        <v>37530</v>
      </c>
      <c r="B10448" s="6" t="s">
        <v>7362</v>
      </c>
      <c r="C10448" s="6" t="s">
        <v>4849</v>
      </c>
      <c r="D10448" s="6" t="s">
        <v>4851</v>
      </c>
      <c r="G10448" s="487">
        <v>772.03</v>
      </c>
    </row>
    <row r="10449" spans="1:7" x14ac:dyDescent="0.25">
      <c r="A10449" s="6">
        <v>21034</v>
      </c>
      <c r="B10449" s="6" t="s">
        <v>7363</v>
      </c>
      <c r="C10449" s="6" t="s">
        <v>4849</v>
      </c>
      <c r="D10449" s="6" t="s">
        <v>4851</v>
      </c>
      <c r="G10449" s="487">
        <v>658.69</v>
      </c>
    </row>
    <row r="10450" spans="1:7" x14ac:dyDescent="0.25">
      <c r="A10450" s="6">
        <v>37531</v>
      </c>
      <c r="B10450" s="6" t="s">
        <v>7364</v>
      </c>
      <c r="C10450" s="6" t="s">
        <v>4849</v>
      </c>
      <c r="D10450" s="6" t="s">
        <v>4851</v>
      </c>
      <c r="G10450" s="487">
        <v>829.52</v>
      </c>
    </row>
    <row r="10451" spans="1:7" x14ac:dyDescent="0.25">
      <c r="A10451" s="6">
        <v>21036</v>
      </c>
      <c r="B10451" s="6" t="s">
        <v>7365</v>
      </c>
      <c r="C10451" s="6" t="s">
        <v>4849</v>
      </c>
      <c r="D10451" s="6" t="s">
        <v>4851</v>
      </c>
      <c r="G10451" s="488">
        <v>1008.57</v>
      </c>
    </row>
    <row r="10452" spans="1:7" x14ac:dyDescent="0.25">
      <c r="A10452" s="6">
        <v>21037</v>
      </c>
      <c r="B10452" s="6" t="s">
        <v>7366</v>
      </c>
      <c r="C10452" s="6" t="s">
        <v>4849</v>
      </c>
      <c r="D10452" s="6" t="s">
        <v>4851</v>
      </c>
      <c r="G10452" s="488">
        <v>1149.83</v>
      </c>
    </row>
    <row r="10453" spans="1:7" x14ac:dyDescent="0.25">
      <c r="A10453" s="6">
        <v>20185</v>
      </c>
      <c r="B10453" s="6" t="s">
        <v>7367</v>
      </c>
      <c r="C10453" s="6" t="s">
        <v>4854</v>
      </c>
      <c r="D10453" s="6" t="s">
        <v>4851</v>
      </c>
      <c r="G10453" s="487">
        <v>21.04</v>
      </c>
    </row>
    <row r="10454" spans="1:7" x14ac:dyDescent="0.25">
      <c r="A10454" s="6">
        <v>20260</v>
      </c>
      <c r="B10454" s="6" t="s">
        <v>7368</v>
      </c>
      <c r="C10454" s="6" t="s">
        <v>4849</v>
      </c>
      <c r="D10454" s="6" t="s">
        <v>4851</v>
      </c>
      <c r="G10454" s="487">
        <v>16.920000000000002</v>
      </c>
    </row>
    <row r="10455" spans="1:7" x14ac:dyDescent="0.25">
      <c r="A10455" s="6">
        <v>37523</v>
      </c>
      <c r="B10455" s="6" t="s">
        <v>7369</v>
      </c>
      <c r="C10455" s="6" t="s">
        <v>4849</v>
      </c>
      <c r="D10455" s="6" t="s">
        <v>4853</v>
      </c>
      <c r="G10455" s="488">
        <v>579269.27</v>
      </c>
    </row>
    <row r="10456" spans="1:7" x14ac:dyDescent="0.25">
      <c r="A10456" s="6">
        <v>37515</v>
      </c>
      <c r="B10456" s="6" t="s">
        <v>7370</v>
      </c>
      <c r="C10456" s="6" t="s">
        <v>4849</v>
      </c>
      <c r="D10456" s="6" t="s">
        <v>4853</v>
      </c>
      <c r="G10456" s="488">
        <v>515000</v>
      </c>
    </row>
    <row r="10457" spans="1:7" x14ac:dyDescent="0.25">
      <c r="A10457" s="6">
        <v>12899</v>
      </c>
      <c r="B10457" s="6" t="s">
        <v>7371</v>
      </c>
      <c r="C10457" s="6" t="s">
        <v>4849</v>
      </c>
      <c r="D10457" s="6" t="s">
        <v>4851</v>
      </c>
      <c r="G10457" s="487">
        <v>143.69999999999999</v>
      </c>
    </row>
    <row r="10458" spans="1:7" x14ac:dyDescent="0.25">
      <c r="A10458" s="6">
        <v>12898</v>
      </c>
      <c r="B10458" s="6" t="s">
        <v>7372</v>
      </c>
      <c r="C10458" s="6" t="s">
        <v>4849</v>
      </c>
      <c r="D10458" s="6" t="s">
        <v>4850</v>
      </c>
      <c r="G10458" s="487">
        <v>227.94</v>
      </c>
    </row>
    <row r="10459" spans="1:7" x14ac:dyDescent="0.25">
      <c r="A10459" s="6">
        <v>39699</v>
      </c>
      <c r="B10459" s="6" t="s">
        <v>12131</v>
      </c>
      <c r="C10459" s="6" t="s">
        <v>4852</v>
      </c>
      <c r="D10459" s="6" t="s">
        <v>4851</v>
      </c>
      <c r="G10459" s="487">
        <v>15.86</v>
      </c>
    </row>
    <row r="10460" spans="1:7" x14ac:dyDescent="0.25">
      <c r="A10460" s="6">
        <v>42528</v>
      </c>
      <c r="B10460" s="6" t="s">
        <v>7373</v>
      </c>
      <c r="C10460" s="6" t="s">
        <v>4852</v>
      </c>
      <c r="D10460" s="6" t="s">
        <v>4851</v>
      </c>
      <c r="G10460" s="487">
        <v>9.8000000000000007</v>
      </c>
    </row>
    <row r="10461" spans="1:7" x14ac:dyDescent="0.25">
      <c r="A10461" s="6">
        <v>39696</v>
      </c>
      <c r="B10461" s="6" t="s">
        <v>7374</v>
      </c>
      <c r="C10461" s="6" t="s">
        <v>4852</v>
      </c>
      <c r="D10461" s="6" t="s">
        <v>4850</v>
      </c>
      <c r="G10461" s="487">
        <v>6.89</v>
      </c>
    </row>
    <row r="10462" spans="1:7" x14ac:dyDescent="0.25">
      <c r="A10462" s="6">
        <v>39700</v>
      </c>
      <c r="B10462" s="6" t="s">
        <v>7375</v>
      </c>
      <c r="C10462" s="6" t="s">
        <v>4852</v>
      </c>
      <c r="D10462" s="6" t="s">
        <v>4851</v>
      </c>
      <c r="G10462" s="487">
        <v>35.92</v>
      </c>
    </row>
    <row r="10463" spans="1:7" x14ac:dyDescent="0.25">
      <c r="A10463" s="6">
        <v>11621</v>
      </c>
      <c r="B10463" s="6" t="s">
        <v>7376</v>
      </c>
      <c r="C10463" s="6" t="s">
        <v>4852</v>
      </c>
      <c r="D10463" s="6" t="s">
        <v>4851</v>
      </c>
      <c r="G10463" s="487">
        <v>71.47</v>
      </c>
    </row>
    <row r="10464" spans="1:7" x14ac:dyDescent="0.25">
      <c r="A10464" s="6">
        <v>4014</v>
      </c>
      <c r="B10464" s="6" t="s">
        <v>7377</v>
      </c>
      <c r="C10464" s="6" t="s">
        <v>4852</v>
      </c>
      <c r="D10464" s="6" t="s">
        <v>4851</v>
      </c>
      <c r="G10464" s="487">
        <v>73.95</v>
      </c>
    </row>
    <row r="10465" spans="1:7" x14ac:dyDescent="0.25">
      <c r="A10465" s="6">
        <v>4015</v>
      </c>
      <c r="B10465" s="6" t="s">
        <v>7378</v>
      </c>
      <c r="C10465" s="6" t="s">
        <v>4852</v>
      </c>
      <c r="D10465" s="6" t="s">
        <v>4851</v>
      </c>
      <c r="G10465" s="487">
        <v>90.81</v>
      </c>
    </row>
    <row r="10466" spans="1:7" x14ac:dyDescent="0.25">
      <c r="A10466" s="6">
        <v>4017</v>
      </c>
      <c r="B10466" s="6" t="s">
        <v>7379</v>
      </c>
      <c r="C10466" s="6" t="s">
        <v>4852</v>
      </c>
      <c r="D10466" s="6" t="s">
        <v>4851</v>
      </c>
      <c r="G10466" s="487">
        <v>132.13999999999999</v>
      </c>
    </row>
    <row r="10467" spans="1:7" x14ac:dyDescent="0.25">
      <c r="A10467" s="6">
        <v>4016</v>
      </c>
      <c r="B10467" s="6" t="s">
        <v>7380</v>
      </c>
      <c r="C10467" s="6" t="s">
        <v>4852</v>
      </c>
      <c r="D10467" s="6" t="s">
        <v>4850</v>
      </c>
      <c r="G10467" s="487">
        <v>52.19</v>
      </c>
    </row>
    <row r="10468" spans="1:7" x14ac:dyDescent="0.25">
      <c r="A10468" s="6">
        <v>38544</v>
      </c>
      <c r="B10468" s="6" t="s">
        <v>7381</v>
      </c>
      <c r="C10468" s="6" t="s">
        <v>4852</v>
      </c>
      <c r="D10468" s="6" t="s">
        <v>4851</v>
      </c>
      <c r="G10468" s="487">
        <v>13.39</v>
      </c>
    </row>
    <row r="10469" spans="1:7" x14ac:dyDescent="0.25">
      <c r="A10469" s="6">
        <v>38545</v>
      </c>
      <c r="B10469" s="6" t="s">
        <v>7382</v>
      </c>
      <c r="C10469" s="6" t="s">
        <v>4852</v>
      </c>
      <c r="D10469" s="6" t="s">
        <v>4851</v>
      </c>
      <c r="G10469" s="487">
        <v>8.61</v>
      </c>
    </row>
    <row r="10470" spans="1:7" x14ac:dyDescent="0.25">
      <c r="A10470" s="6">
        <v>42527</v>
      </c>
      <c r="B10470" s="6" t="s">
        <v>7383</v>
      </c>
      <c r="C10470" s="6" t="s">
        <v>4852</v>
      </c>
      <c r="D10470" s="6" t="s">
        <v>4851</v>
      </c>
      <c r="G10470" s="487">
        <v>25.89</v>
      </c>
    </row>
    <row r="10471" spans="1:7" x14ac:dyDescent="0.25">
      <c r="A10471" s="6">
        <v>39323</v>
      </c>
      <c r="B10471" s="6" t="s">
        <v>7384</v>
      </c>
      <c r="C10471" s="6" t="s">
        <v>4852</v>
      </c>
      <c r="D10471" s="6" t="s">
        <v>4851</v>
      </c>
      <c r="G10471" s="487">
        <v>32.83</v>
      </c>
    </row>
    <row r="10472" spans="1:7" x14ac:dyDescent="0.25">
      <c r="A10472" s="6">
        <v>626</v>
      </c>
      <c r="B10472" s="6" t="s">
        <v>7385</v>
      </c>
      <c r="C10472" s="6" t="s">
        <v>4855</v>
      </c>
      <c r="D10472" s="6" t="s">
        <v>4850</v>
      </c>
      <c r="G10472" s="487">
        <v>24.61</v>
      </c>
    </row>
    <row r="10473" spans="1:7" x14ac:dyDescent="0.25">
      <c r="A10473" s="6">
        <v>44504</v>
      </c>
      <c r="B10473" s="6" t="s">
        <v>7386</v>
      </c>
      <c r="C10473" s="6" t="s">
        <v>4852</v>
      </c>
      <c r="D10473" s="6" t="s">
        <v>4851</v>
      </c>
      <c r="G10473" s="487">
        <v>13.53</v>
      </c>
    </row>
    <row r="10474" spans="1:7" x14ac:dyDescent="0.25">
      <c r="A10474" s="6">
        <v>44505</v>
      </c>
      <c r="B10474" s="6" t="s">
        <v>7387</v>
      </c>
      <c r="C10474" s="6" t="s">
        <v>4852</v>
      </c>
      <c r="D10474" s="6" t="s">
        <v>4851</v>
      </c>
      <c r="G10474" s="487">
        <v>20.420000000000002</v>
      </c>
    </row>
    <row r="10475" spans="1:7" x14ac:dyDescent="0.25">
      <c r="A10475" s="6">
        <v>44506</v>
      </c>
      <c r="B10475" s="6" t="s">
        <v>7388</v>
      </c>
      <c r="C10475" s="6" t="s">
        <v>4852</v>
      </c>
      <c r="D10475" s="6" t="s">
        <v>4851</v>
      </c>
      <c r="G10475" s="487">
        <v>21.67</v>
      </c>
    </row>
    <row r="10476" spans="1:7" x14ac:dyDescent="0.25">
      <c r="A10476" s="6">
        <v>44507</v>
      </c>
      <c r="B10476" s="6" t="s">
        <v>7389</v>
      </c>
      <c r="C10476" s="6" t="s">
        <v>4852</v>
      </c>
      <c r="D10476" s="6" t="s">
        <v>4851</v>
      </c>
      <c r="G10476" s="487">
        <v>27.09</v>
      </c>
    </row>
    <row r="10477" spans="1:7" x14ac:dyDescent="0.25">
      <c r="A10477" s="6">
        <v>44508</v>
      </c>
      <c r="B10477" s="6" t="s">
        <v>7390</v>
      </c>
      <c r="C10477" s="6" t="s">
        <v>4852</v>
      </c>
      <c r="D10477" s="6" t="s">
        <v>4851</v>
      </c>
      <c r="G10477" s="487">
        <v>40.630000000000003</v>
      </c>
    </row>
    <row r="10478" spans="1:7" x14ac:dyDescent="0.25">
      <c r="A10478" s="6">
        <v>44509</v>
      </c>
      <c r="B10478" s="6" t="s">
        <v>7391</v>
      </c>
      <c r="C10478" s="6" t="s">
        <v>4852</v>
      </c>
      <c r="D10478" s="6" t="s">
        <v>4851</v>
      </c>
      <c r="G10478" s="487">
        <v>54.42</v>
      </c>
    </row>
    <row r="10479" spans="1:7" x14ac:dyDescent="0.25">
      <c r="A10479" s="6">
        <v>44510</v>
      </c>
      <c r="B10479" s="6" t="s">
        <v>7392</v>
      </c>
      <c r="C10479" s="6" t="s">
        <v>4852</v>
      </c>
      <c r="D10479" s="6" t="s">
        <v>4851</v>
      </c>
      <c r="G10479" s="487">
        <v>67.58</v>
      </c>
    </row>
    <row r="10480" spans="1:7" x14ac:dyDescent="0.25">
      <c r="A10480" s="6">
        <v>44512</v>
      </c>
      <c r="B10480" s="6" t="s">
        <v>7393</v>
      </c>
      <c r="C10480" s="6" t="s">
        <v>4852</v>
      </c>
      <c r="D10480" s="6" t="s">
        <v>4851</v>
      </c>
      <c r="G10480" s="487">
        <v>15.08</v>
      </c>
    </row>
    <row r="10481" spans="1:7" x14ac:dyDescent="0.25">
      <c r="A10481" s="6">
        <v>44513</v>
      </c>
      <c r="B10481" s="6" t="s">
        <v>7394</v>
      </c>
      <c r="C10481" s="6" t="s">
        <v>4852</v>
      </c>
      <c r="D10481" s="6" t="s">
        <v>4851</v>
      </c>
      <c r="G10481" s="487">
        <v>21.29</v>
      </c>
    </row>
    <row r="10482" spans="1:7" x14ac:dyDescent="0.25">
      <c r="A10482" s="6">
        <v>44514</v>
      </c>
      <c r="B10482" s="6" t="s">
        <v>7395</v>
      </c>
      <c r="C10482" s="6" t="s">
        <v>4852</v>
      </c>
      <c r="D10482" s="6" t="s">
        <v>4851</v>
      </c>
      <c r="G10482" s="487">
        <v>24.13</v>
      </c>
    </row>
    <row r="10483" spans="1:7" x14ac:dyDescent="0.25">
      <c r="A10483" s="6">
        <v>44515</v>
      </c>
      <c r="B10483" s="6" t="s">
        <v>7396</v>
      </c>
      <c r="C10483" s="6" t="s">
        <v>4852</v>
      </c>
      <c r="D10483" s="6" t="s">
        <v>4851</v>
      </c>
      <c r="G10483" s="487">
        <v>29.64</v>
      </c>
    </row>
    <row r="10484" spans="1:7" x14ac:dyDescent="0.25">
      <c r="A10484" s="6">
        <v>44511</v>
      </c>
      <c r="B10484" s="6" t="s">
        <v>7397</v>
      </c>
      <c r="C10484" s="6" t="s">
        <v>4852</v>
      </c>
      <c r="D10484" s="6" t="s">
        <v>4851</v>
      </c>
      <c r="G10484" s="487">
        <v>43.87</v>
      </c>
    </row>
    <row r="10485" spans="1:7" x14ac:dyDescent="0.25">
      <c r="A10485" s="6">
        <v>44516</v>
      </c>
      <c r="B10485" s="6" t="s">
        <v>7398</v>
      </c>
      <c r="C10485" s="6" t="s">
        <v>4852</v>
      </c>
      <c r="D10485" s="6" t="s">
        <v>4851</v>
      </c>
      <c r="G10485" s="487">
        <v>59.29</v>
      </c>
    </row>
    <row r="10486" spans="1:7" x14ac:dyDescent="0.25">
      <c r="A10486" s="6">
        <v>44517</v>
      </c>
      <c r="B10486" s="6" t="s">
        <v>7399</v>
      </c>
      <c r="C10486" s="6" t="s">
        <v>4852</v>
      </c>
      <c r="D10486" s="6" t="s">
        <v>4851</v>
      </c>
      <c r="G10486" s="487">
        <v>73.95</v>
      </c>
    </row>
    <row r="10487" spans="1:7" x14ac:dyDescent="0.25">
      <c r="A10487" s="6">
        <v>11479</v>
      </c>
      <c r="B10487" s="6" t="s">
        <v>7400</v>
      </c>
      <c r="C10487" s="6" t="s">
        <v>4849</v>
      </c>
      <c r="D10487" s="6" t="s">
        <v>4851</v>
      </c>
      <c r="G10487" s="487">
        <v>40.15</v>
      </c>
    </row>
    <row r="10488" spans="1:7" x14ac:dyDescent="0.25">
      <c r="A10488" s="6">
        <v>11481</v>
      </c>
      <c r="B10488" s="6" t="s">
        <v>7401</v>
      </c>
      <c r="C10488" s="6" t="s">
        <v>4849</v>
      </c>
      <c r="D10488" s="6" t="s">
        <v>4851</v>
      </c>
      <c r="G10488" s="487">
        <v>36.32</v>
      </c>
    </row>
    <row r="10489" spans="1:7" x14ac:dyDescent="0.25">
      <c r="A10489" s="6">
        <v>43609</v>
      </c>
      <c r="B10489" s="6" t="s">
        <v>7402</v>
      </c>
      <c r="C10489" s="6" t="s">
        <v>4849</v>
      </c>
      <c r="D10489" s="6" t="s">
        <v>4851</v>
      </c>
      <c r="G10489" s="487">
        <v>36.32</v>
      </c>
    </row>
    <row r="10490" spans="1:7" x14ac:dyDescent="0.25">
      <c r="A10490" s="6">
        <v>11478</v>
      </c>
      <c r="B10490" s="6" t="s">
        <v>7403</v>
      </c>
      <c r="C10490" s="6" t="s">
        <v>4849</v>
      </c>
      <c r="D10490" s="6" t="s">
        <v>4851</v>
      </c>
      <c r="G10490" s="487">
        <v>68.88</v>
      </c>
    </row>
    <row r="10491" spans="1:7" x14ac:dyDescent="0.25">
      <c r="A10491" s="6">
        <v>43608</v>
      </c>
      <c r="B10491" s="6" t="s">
        <v>7404</v>
      </c>
      <c r="C10491" s="6" t="s">
        <v>4849</v>
      </c>
      <c r="D10491" s="6" t="s">
        <v>4851</v>
      </c>
      <c r="G10491" s="487">
        <v>52.56</v>
      </c>
    </row>
    <row r="10492" spans="1:7" x14ac:dyDescent="0.25">
      <c r="A10492" s="6">
        <v>11476</v>
      </c>
      <c r="B10492" s="6" t="s">
        <v>7405</v>
      </c>
      <c r="C10492" s="6" t="s">
        <v>4849</v>
      </c>
      <c r="D10492" s="6" t="s">
        <v>4851</v>
      </c>
      <c r="G10492" s="487">
        <v>52.56</v>
      </c>
    </row>
    <row r="10493" spans="1:7" x14ac:dyDescent="0.25">
      <c r="A10493" s="6">
        <v>40637</v>
      </c>
      <c r="B10493" s="6" t="s">
        <v>7406</v>
      </c>
      <c r="C10493" s="6" t="s">
        <v>4849</v>
      </c>
      <c r="D10493" s="6" t="s">
        <v>4853</v>
      </c>
      <c r="G10493" s="488">
        <v>793072.01</v>
      </c>
    </row>
    <row r="10494" spans="1:7" x14ac:dyDescent="0.25">
      <c r="A10494" s="6">
        <v>13836</v>
      </c>
      <c r="B10494" s="6" t="s">
        <v>7407</v>
      </c>
      <c r="C10494" s="6" t="s">
        <v>4849</v>
      </c>
      <c r="D10494" s="6" t="s">
        <v>4853</v>
      </c>
      <c r="G10494" s="488">
        <v>67315.72</v>
      </c>
    </row>
    <row r="10495" spans="1:7" x14ac:dyDescent="0.25">
      <c r="A10495" s="6">
        <v>14534</v>
      </c>
      <c r="B10495" s="6" t="s">
        <v>7408</v>
      </c>
      <c r="C10495" s="6" t="s">
        <v>4849</v>
      </c>
      <c r="D10495" s="6" t="s">
        <v>4853</v>
      </c>
      <c r="G10495" s="488">
        <v>28180.14</v>
      </c>
    </row>
    <row r="10496" spans="1:7" x14ac:dyDescent="0.25">
      <c r="A10496" s="6">
        <v>14619</v>
      </c>
      <c r="B10496" s="6" t="s">
        <v>7409</v>
      </c>
      <c r="C10496" s="6" t="s">
        <v>4849</v>
      </c>
      <c r="D10496" s="6" t="s">
        <v>4851</v>
      </c>
      <c r="G10496" s="488">
        <v>16562.400000000001</v>
      </c>
    </row>
    <row r="10497" spans="1:7" x14ac:dyDescent="0.25">
      <c r="A10497" s="6">
        <v>14535</v>
      </c>
      <c r="B10497" s="6" t="s">
        <v>7410</v>
      </c>
      <c r="C10497" s="6" t="s">
        <v>4849</v>
      </c>
      <c r="D10497" s="6" t="s">
        <v>4853</v>
      </c>
      <c r="G10497" s="488">
        <v>279690.59000000003</v>
      </c>
    </row>
    <row r="10498" spans="1:7" x14ac:dyDescent="0.25">
      <c r="A10498" s="6">
        <v>39813</v>
      </c>
      <c r="B10498" s="6" t="s">
        <v>12132</v>
      </c>
      <c r="C10498" s="6" t="s">
        <v>4849</v>
      </c>
      <c r="D10498" s="6" t="s">
        <v>4853</v>
      </c>
      <c r="G10498" s="488">
        <v>36836.910000000003</v>
      </c>
    </row>
    <row r="10499" spans="1:7" x14ac:dyDescent="0.25">
      <c r="A10499" s="6">
        <v>40403</v>
      </c>
      <c r="B10499" s="6" t="s">
        <v>7411</v>
      </c>
      <c r="C10499" s="6" t="s">
        <v>4849</v>
      </c>
      <c r="D10499" s="6" t="s">
        <v>4851</v>
      </c>
      <c r="G10499" s="487">
        <v>455.73</v>
      </c>
    </row>
    <row r="10500" spans="1:7" x14ac:dyDescent="0.25">
      <c r="A10500" s="6">
        <v>12868</v>
      </c>
      <c r="B10500" s="6" t="s">
        <v>7412</v>
      </c>
      <c r="C10500" s="6" t="s">
        <v>4858</v>
      </c>
      <c r="D10500" s="6" t="s">
        <v>4851</v>
      </c>
      <c r="G10500" s="487">
        <v>19.170000000000002</v>
      </c>
    </row>
    <row r="10501" spans="1:7" x14ac:dyDescent="0.25">
      <c r="A10501" s="6">
        <v>40916</v>
      </c>
      <c r="B10501" s="6" t="s">
        <v>7413</v>
      </c>
      <c r="C10501" s="6" t="s">
        <v>4859</v>
      </c>
      <c r="D10501" s="6" t="s">
        <v>4851</v>
      </c>
      <c r="G10501" s="488">
        <v>3370.21</v>
      </c>
    </row>
    <row r="10502" spans="1:7" x14ac:dyDescent="0.25">
      <c r="A10502" s="6">
        <v>4755</v>
      </c>
      <c r="B10502" s="6" t="s">
        <v>7414</v>
      </c>
      <c r="C10502" s="6" t="s">
        <v>4858</v>
      </c>
      <c r="D10502" s="6" t="s">
        <v>4851</v>
      </c>
      <c r="G10502" s="487">
        <v>20.65</v>
      </c>
    </row>
    <row r="10503" spans="1:7" x14ac:dyDescent="0.25">
      <c r="A10503" s="6">
        <v>41067</v>
      </c>
      <c r="B10503" s="6" t="s">
        <v>7415</v>
      </c>
      <c r="C10503" s="6" t="s">
        <v>4859</v>
      </c>
      <c r="D10503" s="6" t="s">
        <v>4851</v>
      </c>
      <c r="G10503" s="488">
        <v>3631.59</v>
      </c>
    </row>
    <row r="10504" spans="1:7" x14ac:dyDescent="0.25">
      <c r="A10504" s="6">
        <v>38463</v>
      </c>
      <c r="B10504" s="6" t="s">
        <v>7416</v>
      </c>
      <c r="C10504" s="6" t="s">
        <v>4849</v>
      </c>
      <c r="D10504" s="6" t="s">
        <v>4851</v>
      </c>
      <c r="G10504" s="487">
        <v>42.6</v>
      </c>
    </row>
    <row r="10505" spans="1:7" x14ac:dyDescent="0.25">
      <c r="A10505" s="6">
        <v>40703</v>
      </c>
      <c r="B10505" s="6" t="s">
        <v>7417</v>
      </c>
      <c r="C10505" s="6" t="s">
        <v>4849</v>
      </c>
      <c r="D10505" s="6" t="s">
        <v>4850</v>
      </c>
      <c r="G10505" s="488">
        <v>11753.99</v>
      </c>
    </row>
    <row r="10506" spans="1:7" x14ac:dyDescent="0.25">
      <c r="A10506" s="6">
        <v>14531</v>
      </c>
      <c r="B10506" s="6" t="s">
        <v>7418</v>
      </c>
      <c r="C10506" s="6" t="s">
        <v>4849</v>
      </c>
      <c r="D10506" s="6" t="s">
        <v>4851</v>
      </c>
      <c r="G10506" s="488">
        <v>21913.86</v>
      </c>
    </row>
    <row r="10507" spans="1:7" x14ac:dyDescent="0.25">
      <c r="A10507" s="6">
        <v>36533</v>
      </c>
      <c r="B10507" s="6" t="s">
        <v>7419</v>
      </c>
      <c r="C10507" s="6" t="s">
        <v>4849</v>
      </c>
      <c r="D10507" s="6" t="s">
        <v>4851</v>
      </c>
      <c r="G10507" s="488">
        <v>25217.26</v>
      </c>
    </row>
    <row r="10508" spans="1:7" x14ac:dyDescent="0.25">
      <c r="A10508" s="6">
        <v>11616</v>
      </c>
      <c r="B10508" s="6" t="s">
        <v>7420</v>
      </c>
      <c r="C10508" s="6" t="s">
        <v>4849</v>
      </c>
      <c r="D10508" s="6" t="s">
        <v>4851</v>
      </c>
      <c r="G10508" s="488">
        <v>23817.32</v>
      </c>
    </row>
    <row r="10509" spans="1:7" x14ac:dyDescent="0.25">
      <c r="A10509" s="6">
        <v>41898</v>
      </c>
      <c r="B10509" s="6" t="s">
        <v>7421</v>
      </c>
      <c r="C10509" s="6" t="s">
        <v>4849</v>
      </c>
      <c r="D10509" s="6" t="s">
        <v>4851</v>
      </c>
      <c r="G10509" s="488">
        <v>26797.73</v>
      </c>
    </row>
    <row r="10510" spans="1:7" x14ac:dyDescent="0.25">
      <c r="A10510" s="6">
        <v>13447</v>
      </c>
      <c r="B10510" s="6" t="s">
        <v>7422</v>
      </c>
      <c r="C10510" s="6" t="s">
        <v>4849</v>
      </c>
      <c r="D10510" s="6" t="s">
        <v>4851</v>
      </c>
      <c r="G10510" s="488">
        <v>49309.66</v>
      </c>
    </row>
    <row r="10511" spans="1:7" x14ac:dyDescent="0.25">
      <c r="A10511" s="6">
        <v>14529</v>
      </c>
      <c r="B10511" s="6" t="s">
        <v>7423</v>
      </c>
      <c r="C10511" s="6" t="s">
        <v>4849</v>
      </c>
      <c r="D10511" s="6" t="s">
        <v>4851</v>
      </c>
      <c r="G10511" s="488">
        <v>27577.64</v>
      </c>
    </row>
    <row r="10512" spans="1:7" x14ac:dyDescent="0.25">
      <c r="A10512" s="6">
        <v>10747</v>
      </c>
      <c r="B10512" s="6" t="s">
        <v>7424</v>
      </c>
      <c r="C10512" s="6" t="s">
        <v>4849</v>
      </c>
      <c r="D10512" s="6" t="s">
        <v>4851</v>
      </c>
      <c r="G10512" s="488">
        <v>27057.88</v>
      </c>
    </row>
    <row r="10513" spans="1:7" x14ac:dyDescent="0.25">
      <c r="A10513" s="6">
        <v>36141</v>
      </c>
      <c r="B10513" s="6" t="s">
        <v>7425</v>
      </c>
      <c r="C10513" s="6" t="s">
        <v>4849</v>
      </c>
      <c r="D10513" s="6" t="s">
        <v>4851</v>
      </c>
      <c r="G10513" s="487">
        <v>46.35</v>
      </c>
    </row>
    <row r="10514" spans="1:7" x14ac:dyDescent="0.25">
      <c r="A10514" s="6">
        <v>43651</v>
      </c>
      <c r="B10514" s="6" t="s">
        <v>4886</v>
      </c>
      <c r="C10514" s="6" t="s">
        <v>4855</v>
      </c>
      <c r="D10514" s="6" t="s">
        <v>4851</v>
      </c>
      <c r="G10514" s="487">
        <v>8.6300000000000008</v>
      </c>
    </row>
    <row r="10515" spans="1:7" x14ac:dyDescent="0.25">
      <c r="A10515" s="6">
        <v>43626</v>
      </c>
      <c r="B10515" s="6" t="s">
        <v>7426</v>
      </c>
      <c r="C10515" s="6" t="s">
        <v>4855</v>
      </c>
      <c r="D10515" s="6" t="s">
        <v>4850</v>
      </c>
      <c r="G10515" s="487">
        <v>4.8</v>
      </c>
    </row>
    <row r="10516" spans="1:7" x14ac:dyDescent="0.25">
      <c r="A10516" s="6">
        <v>39434</v>
      </c>
      <c r="B10516" s="6" t="s">
        <v>7427</v>
      </c>
      <c r="C10516" s="6" t="s">
        <v>4855</v>
      </c>
      <c r="D10516" s="6" t="s">
        <v>4851</v>
      </c>
      <c r="G10516" s="487">
        <v>4.07</v>
      </c>
    </row>
    <row r="10517" spans="1:7" x14ac:dyDescent="0.25">
      <c r="A10517" s="6">
        <v>39433</v>
      </c>
      <c r="B10517" s="6" t="s">
        <v>7428</v>
      </c>
      <c r="C10517" s="6" t="s">
        <v>4855</v>
      </c>
      <c r="D10517" s="6" t="s">
        <v>4851</v>
      </c>
      <c r="G10517" s="487">
        <v>3.23</v>
      </c>
    </row>
    <row r="10518" spans="1:7" x14ac:dyDescent="0.25">
      <c r="A10518" s="6">
        <v>4049</v>
      </c>
      <c r="B10518" s="6" t="s">
        <v>7429</v>
      </c>
      <c r="C10518" s="6" t="s">
        <v>4856</v>
      </c>
      <c r="D10518" s="6" t="s">
        <v>4851</v>
      </c>
      <c r="G10518" s="487">
        <v>96.34</v>
      </c>
    </row>
    <row r="10519" spans="1:7" x14ac:dyDescent="0.25">
      <c r="A10519" s="6">
        <v>38120</v>
      </c>
      <c r="B10519" s="6" t="s">
        <v>7430</v>
      </c>
      <c r="C10519" s="6" t="s">
        <v>4855</v>
      </c>
      <c r="D10519" s="6" t="s">
        <v>4851</v>
      </c>
      <c r="G10519" s="487">
        <v>175.14</v>
      </c>
    </row>
    <row r="10520" spans="1:7" x14ac:dyDescent="0.25">
      <c r="A10520" s="6">
        <v>43652</v>
      </c>
      <c r="B10520" s="6" t="s">
        <v>7431</v>
      </c>
      <c r="C10520" s="6" t="s">
        <v>4855</v>
      </c>
      <c r="D10520" s="6" t="s">
        <v>4851</v>
      </c>
      <c r="G10520" s="487">
        <v>19.34</v>
      </c>
    </row>
    <row r="10521" spans="1:7" x14ac:dyDescent="0.25">
      <c r="A10521" s="6">
        <v>10498</v>
      </c>
      <c r="B10521" s="6" t="s">
        <v>7432</v>
      </c>
      <c r="C10521" s="6" t="s">
        <v>4855</v>
      </c>
      <c r="D10521" s="6" t="s">
        <v>4851</v>
      </c>
      <c r="G10521" s="487">
        <v>7</v>
      </c>
    </row>
    <row r="10522" spans="1:7" x14ac:dyDescent="0.25">
      <c r="A10522" s="6">
        <v>4823</v>
      </c>
      <c r="B10522" s="6" t="s">
        <v>7433</v>
      </c>
      <c r="C10522" s="6" t="s">
        <v>4855</v>
      </c>
      <c r="D10522" s="6" t="s">
        <v>4851</v>
      </c>
      <c r="G10522" s="487">
        <v>44.57</v>
      </c>
    </row>
    <row r="10523" spans="1:7" x14ac:dyDescent="0.25">
      <c r="A10523" s="6">
        <v>38877</v>
      </c>
      <c r="B10523" s="6" t="s">
        <v>7434</v>
      </c>
      <c r="C10523" s="6" t="s">
        <v>4855</v>
      </c>
      <c r="D10523" s="6" t="s">
        <v>4851</v>
      </c>
      <c r="G10523" s="487">
        <v>7.75</v>
      </c>
    </row>
    <row r="10524" spans="1:7" x14ac:dyDescent="0.25">
      <c r="A10524" s="6">
        <v>34546</v>
      </c>
      <c r="B10524" s="6" t="s">
        <v>7435</v>
      </c>
      <c r="C10524" s="6" t="s">
        <v>4855</v>
      </c>
      <c r="D10524" s="6" t="s">
        <v>4851</v>
      </c>
      <c r="G10524" s="487">
        <v>7.97</v>
      </c>
    </row>
    <row r="10525" spans="1:7" x14ac:dyDescent="0.25">
      <c r="A10525" s="6">
        <v>41387</v>
      </c>
      <c r="B10525" s="6" t="s">
        <v>7436</v>
      </c>
      <c r="C10525" s="6" t="s">
        <v>4854</v>
      </c>
      <c r="D10525" s="6" t="s">
        <v>4851</v>
      </c>
      <c r="G10525" s="487">
        <v>53.22</v>
      </c>
    </row>
    <row r="10526" spans="1:7" x14ac:dyDescent="0.25">
      <c r="A10526" s="6">
        <v>41388</v>
      </c>
      <c r="B10526" s="6" t="s">
        <v>7437</v>
      </c>
      <c r="C10526" s="6" t="s">
        <v>4854</v>
      </c>
      <c r="D10526" s="6" t="s">
        <v>4851</v>
      </c>
      <c r="G10526" s="487">
        <v>63.85</v>
      </c>
    </row>
    <row r="10527" spans="1:7" x14ac:dyDescent="0.25">
      <c r="A10527" s="6">
        <v>41380</v>
      </c>
      <c r="B10527" s="6" t="s">
        <v>7438</v>
      </c>
      <c r="C10527" s="6" t="s">
        <v>4849</v>
      </c>
      <c r="D10527" s="6" t="s">
        <v>4851</v>
      </c>
      <c r="G10527" s="487">
        <v>424.84</v>
      </c>
    </row>
    <row r="10528" spans="1:7" x14ac:dyDescent="0.25">
      <c r="A10528" s="6">
        <v>41381</v>
      </c>
      <c r="B10528" s="6" t="s">
        <v>7439</v>
      </c>
      <c r="C10528" s="6" t="s">
        <v>4849</v>
      </c>
      <c r="D10528" s="6" t="s">
        <v>4851</v>
      </c>
      <c r="G10528" s="487">
        <v>445.07</v>
      </c>
    </row>
    <row r="10529" spans="1:7" x14ac:dyDescent="0.25">
      <c r="A10529" s="6">
        <v>41382</v>
      </c>
      <c r="B10529" s="6" t="s">
        <v>7440</v>
      </c>
      <c r="C10529" s="6" t="s">
        <v>4849</v>
      </c>
      <c r="D10529" s="6" t="s">
        <v>4851</v>
      </c>
      <c r="G10529" s="487">
        <v>430.81</v>
      </c>
    </row>
    <row r="10530" spans="1:7" x14ac:dyDescent="0.25">
      <c r="A10530" s="6">
        <v>41383</v>
      </c>
      <c r="B10530" s="6" t="s">
        <v>7441</v>
      </c>
      <c r="C10530" s="6" t="s">
        <v>4849</v>
      </c>
      <c r="D10530" s="6" t="s">
        <v>4851</v>
      </c>
      <c r="G10530" s="487">
        <v>584.73</v>
      </c>
    </row>
    <row r="10531" spans="1:7" x14ac:dyDescent="0.25">
      <c r="A10531" s="6">
        <v>41385</v>
      </c>
      <c r="B10531" s="6" t="s">
        <v>7442</v>
      </c>
      <c r="C10531" s="6" t="s">
        <v>4849</v>
      </c>
      <c r="D10531" s="6" t="s">
        <v>4851</v>
      </c>
      <c r="G10531" s="487">
        <v>727.62</v>
      </c>
    </row>
    <row r="10532" spans="1:7" x14ac:dyDescent="0.25">
      <c r="A10532" s="6">
        <v>11079</v>
      </c>
      <c r="B10532" s="6" t="s">
        <v>7443</v>
      </c>
      <c r="C10532" s="6" t="s">
        <v>4857</v>
      </c>
      <c r="D10532" s="6" t="s">
        <v>4851</v>
      </c>
      <c r="G10532" s="488">
        <v>1502.35</v>
      </c>
    </row>
    <row r="10533" spans="1:7" x14ac:dyDescent="0.25">
      <c r="A10533" s="6">
        <v>11082</v>
      </c>
      <c r="B10533" s="6" t="s">
        <v>7444</v>
      </c>
      <c r="C10533" s="6" t="s">
        <v>4857</v>
      </c>
      <c r="D10533" s="6" t="s">
        <v>4851</v>
      </c>
      <c r="G10533" s="488">
        <v>1502.35</v>
      </c>
    </row>
    <row r="10534" spans="1:7" x14ac:dyDescent="0.25">
      <c r="A10534" s="6">
        <v>4058</v>
      </c>
      <c r="B10534" s="6" t="s">
        <v>7445</v>
      </c>
      <c r="C10534" s="6" t="s">
        <v>4858</v>
      </c>
      <c r="D10534" s="6" t="s">
        <v>4851</v>
      </c>
      <c r="G10534" s="487">
        <v>35.29</v>
      </c>
    </row>
    <row r="10535" spans="1:7" x14ac:dyDescent="0.25">
      <c r="A10535" s="6">
        <v>40974</v>
      </c>
      <c r="B10535" s="6" t="s">
        <v>7446</v>
      </c>
      <c r="C10535" s="6" t="s">
        <v>4859</v>
      </c>
      <c r="D10535" s="6" t="s">
        <v>4851</v>
      </c>
      <c r="G10535" s="488">
        <v>6200.82</v>
      </c>
    </row>
    <row r="10536" spans="1:7" x14ac:dyDescent="0.25">
      <c r="A10536" s="6">
        <v>34794</v>
      </c>
      <c r="B10536" s="6" t="s">
        <v>9245</v>
      </c>
      <c r="C10536" s="6" t="s">
        <v>4858</v>
      </c>
      <c r="D10536" s="6" t="s">
        <v>4851</v>
      </c>
      <c r="G10536" s="487">
        <v>23.23</v>
      </c>
    </row>
    <row r="10537" spans="1:7" x14ac:dyDescent="0.25">
      <c r="A10537" s="6">
        <v>40925</v>
      </c>
      <c r="B10537" s="6" t="s">
        <v>7447</v>
      </c>
      <c r="C10537" s="6" t="s">
        <v>4859</v>
      </c>
      <c r="D10537" s="6" t="s">
        <v>4851</v>
      </c>
      <c r="G10537" s="488">
        <v>4082.82</v>
      </c>
    </row>
    <row r="10538" spans="1:7" x14ac:dyDescent="0.25">
      <c r="A10538" s="6">
        <v>13741</v>
      </c>
      <c r="B10538" s="6" t="s">
        <v>7448</v>
      </c>
      <c r="C10538" s="6" t="s">
        <v>4849</v>
      </c>
      <c r="D10538" s="6" t="s">
        <v>4851</v>
      </c>
      <c r="G10538" s="488">
        <v>2081.6999999999998</v>
      </c>
    </row>
    <row r="10539" spans="1:7" x14ac:dyDescent="0.25">
      <c r="A10539" s="6">
        <v>3288</v>
      </c>
      <c r="B10539" s="6" t="s">
        <v>7449</v>
      </c>
      <c r="C10539" s="6" t="s">
        <v>4854</v>
      </c>
      <c r="D10539" s="6" t="s">
        <v>4850</v>
      </c>
      <c r="G10539" s="487">
        <v>5.96</v>
      </c>
    </row>
    <row r="10540" spans="1:7" x14ac:dyDescent="0.25">
      <c r="A10540" s="6">
        <v>13587</v>
      </c>
      <c r="B10540" s="6" t="s">
        <v>7450</v>
      </c>
      <c r="C10540" s="6" t="s">
        <v>4854</v>
      </c>
      <c r="D10540" s="6" t="s">
        <v>4851</v>
      </c>
      <c r="G10540" s="487">
        <v>3.6</v>
      </c>
    </row>
    <row r="10541" spans="1:7" x14ac:dyDescent="0.25">
      <c r="A10541" s="6">
        <v>38598</v>
      </c>
      <c r="B10541" s="6" t="s">
        <v>7451</v>
      </c>
      <c r="C10541" s="6" t="s">
        <v>4849</v>
      </c>
      <c r="D10541" s="6" t="s">
        <v>4851</v>
      </c>
      <c r="G10541" s="487">
        <v>3.97</v>
      </c>
    </row>
    <row r="10542" spans="1:7" x14ac:dyDescent="0.25">
      <c r="A10542" s="6">
        <v>38595</v>
      </c>
      <c r="B10542" s="6" t="s">
        <v>7452</v>
      </c>
      <c r="C10542" s="6" t="s">
        <v>4849</v>
      </c>
      <c r="D10542" s="6" t="s">
        <v>4851</v>
      </c>
      <c r="G10542" s="487">
        <v>3.36</v>
      </c>
    </row>
    <row r="10543" spans="1:7" x14ac:dyDescent="0.25">
      <c r="A10543" s="6">
        <v>38592</v>
      </c>
      <c r="B10543" s="6" t="s">
        <v>7453</v>
      </c>
      <c r="C10543" s="6" t="s">
        <v>4849</v>
      </c>
      <c r="D10543" s="6" t="s">
        <v>4851</v>
      </c>
      <c r="G10543" s="487">
        <v>3.4</v>
      </c>
    </row>
    <row r="10544" spans="1:7" x14ac:dyDescent="0.25">
      <c r="A10544" s="6">
        <v>38588</v>
      </c>
      <c r="B10544" s="6" t="s">
        <v>7454</v>
      </c>
      <c r="C10544" s="6" t="s">
        <v>4849</v>
      </c>
      <c r="D10544" s="6" t="s">
        <v>4851</v>
      </c>
      <c r="G10544" s="487">
        <v>2.72</v>
      </c>
    </row>
    <row r="10545" spans="1:7" x14ac:dyDescent="0.25">
      <c r="A10545" s="6">
        <v>38593</v>
      </c>
      <c r="B10545" s="6" t="s">
        <v>7455</v>
      </c>
      <c r="C10545" s="6" t="s">
        <v>4849</v>
      </c>
      <c r="D10545" s="6" t="s">
        <v>4851</v>
      </c>
      <c r="G10545" s="487">
        <v>3.76</v>
      </c>
    </row>
    <row r="10546" spans="1:7" x14ac:dyDescent="0.25">
      <c r="A10546" s="6">
        <v>38589</v>
      </c>
      <c r="B10546" s="6" t="s">
        <v>7456</v>
      </c>
      <c r="C10546" s="6" t="s">
        <v>4849</v>
      </c>
      <c r="D10546" s="6" t="s">
        <v>4851</v>
      </c>
      <c r="G10546" s="487">
        <v>2.85</v>
      </c>
    </row>
    <row r="10547" spans="1:7" x14ac:dyDescent="0.25">
      <c r="A10547" s="6">
        <v>38594</v>
      </c>
      <c r="B10547" s="6" t="s">
        <v>7457</v>
      </c>
      <c r="C10547" s="6" t="s">
        <v>4849</v>
      </c>
      <c r="D10547" s="6" t="s">
        <v>4851</v>
      </c>
      <c r="G10547" s="487">
        <v>5.92</v>
      </c>
    </row>
    <row r="10548" spans="1:7" x14ac:dyDescent="0.25">
      <c r="A10548" s="6">
        <v>34773</v>
      </c>
      <c r="B10548" s="6" t="s">
        <v>7458</v>
      </c>
      <c r="C10548" s="6" t="s">
        <v>4849</v>
      </c>
      <c r="D10548" s="6" t="s">
        <v>4851</v>
      </c>
      <c r="G10548" s="487">
        <v>2.8</v>
      </c>
    </row>
    <row r="10549" spans="1:7" x14ac:dyDescent="0.25">
      <c r="A10549" s="6">
        <v>34769</v>
      </c>
      <c r="B10549" s="6" t="s">
        <v>7459</v>
      </c>
      <c r="C10549" s="6" t="s">
        <v>4849</v>
      </c>
      <c r="D10549" s="6" t="s">
        <v>4851</v>
      </c>
      <c r="G10549" s="487">
        <v>3.47</v>
      </c>
    </row>
    <row r="10550" spans="1:7" x14ac:dyDescent="0.25">
      <c r="A10550" s="6">
        <v>34763</v>
      </c>
      <c r="B10550" s="6" t="s">
        <v>7460</v>
      </c>
      <c r="C10550" s="6" t="s">
        <v>4849</v>
      </c>
      <c r="D10550" s="6" t="s">
        <v>4851</v>
      </c>
      <c r="G10550" s="487">
        <v>2.14</v>
      </c>
    </row>
    <row r="10551" spans="1:7" x14ac:dyDescent="0.25">
      <c r="A10551" s="6">
        <v>34774</v>
      </c>
      <c r="B10551" s="6" t="s">
        <v>7461</v>
      </c>
      <c r="C10551" s="6" t="s">
        <v>4849</v>
      </c>
      <c r="D10551" s="6" t="s">
        <v>4851</v>
      </c>
      <c r="G10551" s="487">
        <v>2.66</v>
      </c>
    </row>
    <row r="10552" spans="1:7" x14ac:dyDescent="0.25">
      <c r="A10552" s="6">
        <v>34771</v>
      </c>
      <c r="B10552" s="6" t="s">
        <v>7462</v>
      </c>
      <c r="C10552" s="6" t="s">
        <v>4849</v>
      </c>
      <c r="D10552" s="6" t="s">
        <v>4851</v>
      </c>
      <c r="G10552" s="487">
        <v>3.21</v>
      </c>
    </row>
    <row r="10553" spans="1:7" x14ac:dyDescent="0.25">
      <c r="A10553" s="6">
        <v>34764</v>
      </c>
      <c r="B10553" s="6" t="s">
        <v>7463</v>
      </c>
      <c r="C10553" s="6" t="s">
        <v>4849</v>
      </c>
      <c r="D10553" s="6" t="s">
        <v>4851</v>
      </c>
      <c r="G10553" s="487">
        <v>2.1</v>
      </c>
    </row>
    <row r="10554" spans="1:7" x14ac:dyDescent="0.25">
      <c r="A10554" s="6">
        <v>34788</v>
      </c>
      <c r="B10554" s="6" t="s">
        <v>7464</v>
      </c>
      <c r="C10554" s="6" t="s">
        <v>4849</v>
      </c>
      <c r="D10554" s="6" t="s">
        <v>4851</v>
      </c>
      <c r="G10554" s="487">
        <v>1.46</v>
      </c>
    </row>
    <row r="10555" spans="1:7" x14ac:dyDescent="0.25">
      <c r="A10555" s="6">
        <v>34781</v>
      </c>
      <c r="B10555" s="6" t="s">
        <v>7465</v>
      </c>
      <c r="C10555" s="6" t="s">
        <v>4849</v>
      </c>
      <c r="D10555" s="6" t="s">
        <v>4851</v>
      </c>
      <c r="G10555" s="487">
        <v>1.65</v>
      </c>
    </row>
    <row r="10556" spans="1:7" x14ac:dyDescent="0.25">
      <c r="A10556" s="6">
        <v>41682</v>
      </c>
      <c r="B10556" s="6" t="s">
        <v>7466</v>
      </c>
      <c r="C10556" s="6" t="s">
        <v>4849</v>
      </c>
      <c r="D10556" s="6" t="s">
        <v>4851</v>
      </c>
      <c r="G10556" s="487">
        <v>34.479999999999997</v>
      </c>
    </row>
    <row r="10557" spans="1:7" x14ac:dyDescent="0.25">
      <c r="A10557" s="6">
        <v>41683</v>
      </c>
      <c r="B10557" s="6" t="s">
        <v>7467</v>
      </c>
      <c r="C10557" s="6" t="s">
        <v>4849</v>
      </c>
      <c r="D10557" s="6" t="s">
        <v>4851</v>
      </c>
      <c r="G10557" s="487">
        <v>25.37</v>
      </c>
    </row>
    <row r="10558" spans="1:7" x14ac:dyDescent="0.25">
      <c r="A10558" s="6">
        <v>41680</v>
      </c>
      <c r="B10558" s="6" t="s">
        <v>7468</v>
      </c>
      <c r="C10558" s="6" t="s">
        <v>4849</v>
      </c>
      <c r="D10558" s="6" t="s">
        <v>4851</v>
      </c>
      <c r="G10558" s="487">
        <v>13.66</v>
      </c>
    </row>
    <row r="10559" spans="1:7" x14ac:dyDescent="0.25">
      <c r="A10559" s="6">
        <v>41679</v>
      </c>
      <c r="B10559" s="6" t="s">
        <v>7469</v>
      </c>
      <c r="C10559" s="6" t="s">
        <v>4849</v>
      </c>
      <c r="D10559" s="6" t="s">
        <v>4851</v>
      </c>
      <c r="G10559" s="487">
        <v>31.22</v>
      </c>
    </row>
    <row r="10560" spans="1:7" x14ac:dyDescent="0.25">
      <c r="A10560" s="6">
        <v>41681</v>
      </c>
      <c r="B10560" s="6" t="s">
        <v>7470</v>
      </c>
      <c r="C10560" s="6" t="s">
        <v>4849</v>
      </c>
      <c r="D10560" s="6" t="s">
        <v>4851</v>
      </c>
      <c r="G10560" s="487">
        <v>21.37</v>
      </c>
    </row>
    <row r="10561" spans="1:7" x14ac:dyDescent="0.25">
      <c r="A10561" s="6">
        <v>43386</v>
      </c>
      <c r="B10561" s="6" t="s">
        <v>7471</v>
      </c>
      <c r="C10561" s="6" t="s">
        <v>4849</v>
      </c>
      <c r="D10561" s="6" t="s">
        <v>4851</v>
      </c>
      <c r="G10561" s="487">
        <v>48.79</v>
      </c>
    </row>
    <row r="10562" spans="1:7" x14ac:dyDescent="0.25">
      <c r="A10562" s="6">
        <v>4059</v>
      </c>
      <c r="B10562" s="6" t="s">
        <v>7472</v>
      </c>
      <c r="C10562" s="6" t="s">
        <v>4854</v>
      </c>
      <c r="D10562" s="6" t="s">
        <v>4851</v>
      </c>
      <c r="G10562" s="487">
        <v>34.479999999999997</v>
      </c>
    </row>
    <row r="10563" spans="1:7" x14ac:dyDescent="0.25">
      <c r="A10563" s="6">
        <v>4062</v>
      </c>
      <c r="B10563" s="6" t="s">
        <v>7473</v>
      </c>
      <c r="C10563" s="6" t="s">
        <v>4849</v>
      </c>
      <c r="D10563" s="6" t="s">
        <v>4851</v>
      </c>
      <c r="G10563" s="487">
        <v>34.479999999999997</v>
      </c>
    </row>
    <row r="10564" spans="1:7" x14ac:dyDescent="0.25">
      <c r="A10564" s="6">
        <v>4061</v>
      </c>
      <c r="B10564" s="6" t="s">
        <v>7474</v>
      </c>
      <c r="C10564" s="6" t="s">
        <v>4849</v>
      </c>
      <c r="D10564" s="6" t="s">
        <v>4851</v>
      </c>
      <c r="G10564" s="487">
        <v>42.93</v>
      </c>
    </row>
    <row r="10565" spans="1:7" x14ac:dyDescent="0.25">
      <c r="A10565" s="6">
        <v>41315</v>
      </c>
      <c r="B10565" s="6" t="s">
        <v>7475</v>
      </c>
      <c r="C10565" s="6" t="s">
        <v>4855</v>
      </c>
      <c r="D10565" s="6" t="s">
        <v>4851</v>
      </c>
      <c r="G10565" s="487">
        <v>91.42</v>
      </c>
    </row>
    <row r="10566" spans="1:7" x14ac:dyDescent="0.25">
      <c r="A10566" s="6">
        <v>43148</v>
      </c>
      <c r="B10566" s="6" t="s">
        <v>7476</v>
      </c>
      <c r="C10566" s="6" t="s">
        <v>4855</v>
      </c>
      <c r="D10566" s="6" t="s">
        <v>4851</v>
      </c>
      <c r="G10566" s="487">
        <v>62.05</v>
      </c>
    </row>
    <row r="10567" spans="1:7" x14ac:dyDescent="0.25">
      <c r="A10567" s="6">
        <v>43147</v>
      </c>
      <c r="B10567" s="6" t="s">
        <v>7477</v>
      </c>
      <c r="C10567" s="6" t="s">
        <v>4855</v>
      </c>
      <c r="D10567" s="6" t="s">
        <v>4851</v>
      </c>
      <c r="G10567" s="487">
        <v>24.03</v>
      </c>
    </row>
    <row r="10568" spans="1:7" x14ac:dyDescent="0.25">
      <c r="A10568" s="6">
        <v>10608</v>
      </c>
      <c r="B10568" s="6" t="s">
        <v>7478</v>
      </c>
      <c r="C10568" s="6" t="s">
        <v>4849</v>
      </c>
      <c r="D10568" s="6" t="s">
        <v>4853</v>
      </c>
      <c r="G10568" s="488">
        <v>9629.7999999999993</v>
      </c>
    </row>
    <row r="10569" spans="1:7" x14ac:dyDescent="0.25">
      <c r="A10569" s="6">
        <v>4069</v>
      </c>
      <c r="B10569" s="6" t="s">
        <v>12133</v>
      </c>
      <c r="C10569" s="6" t="s">
        <v>4858</v>
      </c>
      <c r="D10569" s="6" t="s">
        <v>4851</v>
      </c>
      <c r="G10569" s="487">
        <v>94.02</v>
      </c>
    </row>
    <row r="10570" spans="1:7" x14ac:dyDescent="0.25">
      <c r="A10570" s="6">
        <v>40819</v>
      </c>
      <c r="B10570" s="6" t="s">
        <v>7479</v>
      </c>
      <c r="C10570" s="6" t="s">
        <v>4859</v>
      </c>
      <c r="D10570" s="6" t="s">
        <v>4851</v>
      </c>
      <c r="G10570" s="488">
        <v>16517.75</v>
      </c>
    </row>
    <row r="10571" spans="1:7" x14ac:dyDescent="0.25">
      <c r="A10571" s="6">
        <v>34361</v>
      </c>
      <c r="B10571" s="6" t="s">
        <v>7480</v>
      </c>
      <c r="C10571" s="6" t="s">
        <v>4855</v>
      </c>
      <c r="D10571" s="6" t="s">
        <v>4851</v>
      </c>
      <c r="G10571" s="487">
        <v>17.489999999999998</v>
      </c>
    </row>
    <row r="10572" spans="1:7" x14ac:dyDescent="0.25">
      <c r="A10572" s="6">
        <v>36512</v>
      </c>
      <c r="B10572" s="6" t="s">
        <v>7481</v>
      </c>
      <c r="C10572" s="6" t="s">
        <v>4849</v>
      </c>
      <c r="D10572" s="6" t="s">
        <v>4851</v>
      </c>
      <c r="G10572" s="488">
        <v>23801.37</v>
      </c>
    </row>
    <row r="10573" spans="1:7" x14ac:dyDescent="0.25">
      <c r="A10573" s="6">
        <v>44478</v>
      </c>
      <c r="B10573" s="6" t="s">
        <v>7482</v>
      </c>
      <c r="C10573" s="6" t="s">
        <v>4855</v>
      </c>
      <c r="D10573" s="6" t="s">
        <v>4851</v>
      </c>
      <c r="G10573" s="487">
        <v>9.16</v>
      </c>
    </row>
    <row r="10574" spans="1:7" x14ac:dyDescent="0.25">
      <c r="A10574" s="6">
        <v>44477</v>
      </c>
      <c r="B10574" s="6" t="s">
        <v>7483</v>
      </c>
      <c r="C10574" s="6" t="s">
        <v>4855</v>
      </c>
      <c r="D10574" s="6" t="s">
        <v>4851</v>
      </c>
      <c r="G10574" s="487">
        <v>9.16</v>
      </c>
    </row>
    <row r="10575" spans="1:7" x14ac:dyDescent="0.25">
      <c r="A10575" s="6">
        <v>11697</v>
      </c>
      <c r="B10575" s="6" t="s">
        <v>7484</v>
      </c>
      <c r="C10575" s="6" t="s">
        <v>4849</v>
      </c>
      <c r="D10575" s="6" t="s">
        <v>4851</v>
      </c>
      <c r="G10575" s="487">
        <v>875.42</v>
      </c>
    </row>
    <row r="10576" spans="1:7" x14ac:dyDescent="0.25">
      <c r="A10576" s="6">
        <v>11698</v>
      </c>
      <c r="B10576" s="6" t="s">
        <v>7485</v>
      </c>
      <c r="C10576" s="6" t="s">
        <v>4849</v>
      </c>
      <c r="D10576" s="6" t="s">
        <v>4851</v>
      </c>
      <c r="G10576" s="488">
        <v>1044.33</v>
      </c>
    </row>
    <row r="10577" spans="1:7" x14ac:dyDescent="0.25">
      <c r="A10577" s="6">
        <v>11699</v>
      </c>
      <c r="B10577" s="6" t="s">
        <v>7486</v>
      </c>
      <c r="C10577" s="6" t="s">
        <v>4849</v>
      </c>
      <c r="D10577" s="6" t="s">
        <v>4851</v>
      </c>
      <c r="G10577" s="488">
        <v>1154.22</v>
      </c>
    </row>
    <row r="10578" spans="1:7" x14ac:dyDescent="0.25">
      <c r="A10578" s="6">
        <v>10432</v>
      </c>
      <c r="B10578" s="6" t="s">
        <v>13141</v>
      </c>
      <c r="C10578" s="6" t="s">
        <v>4849</v>
      </c>
      <c r="D10578" s="6" t="s">
        <v>4851</v>
      </c>
      <c r="G10578" s="487">
        <v>355.04</v>
      </c>
    </row>
    <row r="10579" spans="1:7" x14ac:dyDescent="0.25">
      <c r="A10579" s="6">
        <v>44020</v>
      </c>
      <c r="B10579" s="6" t="s">
        <v>7487</v>
      </c>
      <c r="C10579" s="6" t="s">
        <v>4849</v>
      </c>
      <c r="D10579" s="6" t="s">
        <v>4851</v>
      </c>
      <c r="G10579" s="487">
        <v>875.92</v>
      </c>
    </row>
    <row r="10580" spans="1:7" x14ac:dyDescent="0.25">
      <c r="A10580" s="6">
        <v>41420</v>
      </c>
      <c r="B10580" s="6" t="s">
        <v>7488</v>
      </c>
      <c r="C10580" s="6" t="s">
        <v>4849</v>
      </c>
      <c r="D10580" s="6" t="s">
        <v>4851</v>
      </c>
      <c r="G10580" s="487">
        <v>10.83</v>
      </c>
    </row>
    <row r="10581" spans="1:7" x14ac:dyDescent="0.25">
      <c r="A10581" s="6">
        <v>41422</v>
      </c>
      <c r="B10581" s="6" t="s">
        <v>7489</v>
      </c>
      <c r="C10581" s="6" t="s">
        <v>4849</v>
      </c>
      <c r="D10581" s="6" t="s">
        <v>4851</v>
      </c>
      <c r="G10581" s="487">
        <v>14.79</v>
      </c>
    </row>
    <row r="10582" spans="1:7" x14ac:dyDescent="0.25">
      <c r="A10582" s="6">
        <v>41425</v>
      </c>
      <c r="B10582" s="6" t="s">
        <v>7490</v>
      </c>
      <c r="C10582" s="6" t="s">
        <v>4849</v>
      </c>
      <c r="D10582" s="6" t="s">
        <v>4851</v>
      </c>
      <c r="G10582" s="487">
        <v>7.57</v>
      </c>
    </row>
    <row r="10583" spans="1:7" x14ac:dyDescent="0.25">
      <c r="A10583" s="6">
        <v>41426</v>
      </c>
      <c r="B10583" s="6" t="s">
        <v>7491</v>
      </c>
      <c r="C10583" s="6" t="s">
        <v>4849</v>
      </c>
      <c r="D10583" s="6" t="s">
        <v>4851</v>
      </c>
      <c r="G10583" s="487">
        <v>13.64</v>
      </c>
    </row>
    <row r="10584" spans="1:7" x14ac:dyDescent="0.25">
      <c r="A10584" s="6">
        <v>41419</v>
      </c>
      <c r="B10584" s="6" t="s">
        <v>7492</v>
      </c>
      <c r="C10584" s="6" t="s">
        <v>4849</v>
      </c>
      <c r="D10584" s="6" t="s">
        <v>4851</v>
      </c>
      <c r="G10584" s="487">
        <v>7.96</v>
      </c>
    </row>
    <row r="10585" spans="1:7" x14ac:dyDescent="0.25">
      <c r="A10585" s="6">
        <v>41421</v>
      </c>
      <c r="B10585" s="6" t="s">
        <v>7493</v>
      </c>
      <c r="C10585" s="6" t="s">
        <v>4849</v>
      </c>
      <c r="D10585" s="6" t="s">
        <v>4851</v>
      </c>
      <c r="G10585" s="487">
        <v>10.8</v>
      </c>
    </row>
    <row r="10586" spans="1:7" x14ac:dyDescent="0.25">
      <c r="A10586" s="6">
        <v>41414</v>
      </c>
      <c r="B10586" s="6" t="s">
        <v>7494</v>
      </c>
      <c r="C10586" s="6" t="s">
        <v>4849</v>
      </c>
      <c r="D10586" s="6" t="s">
        <v>4851</v>
      </c>
      <c r="G10586" s="487">
        <v>25.05</v>
      </c>
    </row>
    <row r="10587" spans="1:7" x14ac:dyDescent="0.25">
      <c r="A10587" s="6">
        <v>41415</v>
      </c>
      <c r="B10587" s="6" t="s">
        <v>7495</v>
      </c>
      <c r="C10587" s="6" t="s">
        <v>4849</v>
      </c>
      <c r="D10587" s="6" t="s">
        <v>4851</v>
      </c>
      <c r="G10587" s="487">
        <v>29.17</v>
      </c>
    </row>
    <row r="10588" spans="1:7" x14ac:dyDescent="0.25">
      <c r="A10588" s="6">
        <v>37514</v>
      </c>
      <c r="B10588" s="6" t="s">
        <v>7496</v>
      </c>
      <c r="C10588" s="6" t="s">
        <v>4849</v>
      </c>
      <c r="D10588" s="6" t="s">
        <v>4850</v>
      </c>
      <c r="G10588" s="488">
        <v>320000</v>
      </c>
    </row>
    <row r="10589" spans="1:7" x14ac:dyDescent="0.25">
      <c r="A10589" s="6">
        <v>37519</v>
      </c>
      <c r="B10589" s="6" t="s">
        <v>7497</v>
      </c>
      <c r="C10589" s="6" t="s">
        <v>4849</v>
      </c>
      <c r="D10589" s="6" t="s">
        <v>4851</v>
      </c>
      <c r="G10589" s="488">
        <v>493853.88</v>
      </c>
    </row>
    <row r="10590" spans="1:7" x14ac:dyDescent="0.25">
      <c r="A10590" s="6">
        <v>37520</v>
      </c>
      <c r="B10590" s="6" t="s">
        <v>7498</v>
      </c>
      <c r="C10590" s="6" t="s">
        <v>4849</v>
      </c>
      <c r="D10590" s="6" t="s">
        <v>4851</v>
      </c>
      <c r="G10590" s="488">
        <v>485757.92</v>
      </c>
    </row>
    <row r="10591" spans="1:7" x14ac:dyDescent="0.25">
      <c r="A10591" s="6">
        <v>37521</v>
      </c>
      <c r="B10591" s="6" t="s">
        <v>7499</v>
      </c>
      <c r="C10591" s="6" t="s">
        <v>4849</v>
      </c>
      <c r="D10591" s="6" t="s">
        <v>4851</v>
      </c>
      <c r="G10591" s="488">
        <v>592624.67000000004</v>
      </c>
    </row>
    <row r="10592" spans="1:7" x14ac:dyDescent="0.25">
      <c r="A10592" s="6">
        <v>37522</v>
      </c>
      <c r="B10592" s="6" t="s">
        <v>7500</v>
      </c>
      <c r="C10592" s="6" t="s">
        <v>4849</v>
      </c>
      <c r="D10592" s="6" t="s">
        <v>4851</v>
      </c>
      <c r="G10592" s="488">
        <v>610454.24</v>
      </c>
    </row>
    <row r="10593" spans="1:7" x14ac:dyDescent="0.25">
      <c r="A10593" s="6">
        <v>21109</v>
      </c>
      <c r="B10593" s="6" t="s">
        <v>7501</v>
      </c>
      <c r="C10593" s="6" t="s">
        <v>4849</v>
      </c>
      <c r="D10593" s="6" t="s">
        <v>4853</v>
      </c>
      <c r="G10593" s="487">
        <v>71.48</v>
      </c>
    </row>
    <row r="10594" spans="1:7" x14ac:dyDescent="0.25">
      <c r="A10594" s="6">
        <v>37546</v>
      </c>
      <c r="B10594" s="6" t="s">
        <v>7502</v>
      </c>
      <c r="C10594" s="6" t="s">
        <v>4849</v>
      </c>
      <c r="D10594" s="6" t="s">
        <v>4851</v>
      </c>
      <c r="G10594" s="488">
        <v>12023.64</v>
      </c>
    </row>
    <row r="10595" spans="1:7" x14ac:dyDescent="0.25">
      <c r="A10595" s="6">
        <v>37544</v>
      </c>
      <c r="B10595" s="6" t="s">
        <v>7503</v>
      </c>
      <c r="C10595" s="6" t="s">
        <v>4849</v>
      </c>
      <c r="D10595" s="6" t="s">
        <v>4851</v>
      </c>
      <c r="G10595" s="488">
        <v>12717.02</v>
      </c>
    </row>
    <row r="10596" spans="1:7" x14ac:dyDescent="0.25">
      <c r="A10596" s="6">
        <v>37545</v>
      </c>
      <c r="B10596" s="6" t="s">
        <v>7504</v>
      </c>
      <c r="C10596" s="6" t="s">
        <v>4849</v>
      </c>
      <c r="D10596" s="6" t="s">
        <v>4851</v>
      </c>
      <c r="G10596" s="488">
        <v>15131.55</v>
      </c>
    </row>
    <row r="10597" spans="1:7" x14ac:dyDescent="0.25">
      <c r="A10597" s="6">
        <v>36793</v>
      </c>
      <c r="B10597" s="6" t="s">
        <v>7505</v>
      </c>
      <c r="C10597" s="6" t="s">
        <v>4849</v>
      </c>
      <c r="D10597" s="6" t="s">
        <v>4851</v>
      </c>
      <c r="G10597" s="488">
        <v>1381.54</v>
      </c>
    </row>
    <row r="10598" spans="1:7" x14ac:dyDescent="0.25">
      <c r="A10598" s="6">
        <v>11769</v>
      </c>
      <c r="B10598" s="6" t="s">
        <v>7506</v>
      </c>
      <c r="C10598" s="6" t="s">
        <v>4849</v>
      </c>
      <c r="D10598" s="6" t="s">
        <v>4851</v>
      </c>
      <c r="G10598" s="487">
        <v>610.54</v>
      </c>
    </row>
    <row r="10599" spans="1:7" x14ac:dyDescent="0.25">
      <c r="A10599" s="6">
        <v>11771</v>
      </c>
      <c r="B10599" s="6" t="s">
        <v>7507</v>
      </c>
      <c r="C10599" s="6" t="s">
        <v>4849</v>
      </c>
      <c r="D10599" s="6" t="s">
        <v>4851</v>
      </c>
      <c r="G10599" s="487">
        <v>747.83</v>
      </c>
    </row>
    <row r="10600" spans="1:7" x14ac:dyDescent="0.25">
      <c r="A10600" s="6">
        <v>39919</v>
      </c>
      <c r="B10600" s="6" t="s">
        <v>7508</v>
      </c>
      <c r="C10600" s="6" t="s">
        <v>4849</v>
      </c>
      <c r="D10600" s="6" t="s">
        <v>4851</v>
      </c>
      <c r="G10600" s="488">
        <v>60184.99</v>
      </c>
    </row>
    <row r="10601" spans="1:7" x14ac:dyDescent="0.25">
      <c r="A10601" s="6">
        <v>38385</v>
      </c>
      <c r="B10601" s="6" t="s">
        <v>7509</v>
      </c>
      <c r="C10601" s="6" t="s">
        <v>4849</v>
      </c>
      <c r="D10601" s="6" t="s">
        <v>4851</v>
      </c>
      <c r="G10601" s="487">
        <v>63.34</v>
      </c>
    </row>
    <row r="10602" spans="1:7" x14ac:dyDescent="0.25">
      <c r="A10602" s="6">
        <v>36800</v>
      </c>
      <c r="B10602" s="6" t="s">
        <v>7510</v>
      </c>
      <c r="C10602" s="6" t="s">
        <v>4849</v>
      </c>
      <c r="D10602" s="6" t="s">
        <v>4851</v>
      </c>
      <c r="G10602" s="487">
        <v>366.86</v>
      </c>
    </row>
    <row r="10603" spans="1:7" x14ac:dyDescent="0.25">
      <c r="A10603" s="6">
        <v>37587</v>
      </c>
      <c r="B10603" s="6" t="s">
        <v>7511</v>
      </c>
      <c r="C10603" s="6" t="s">
        <v>4849</v>
      </c>
      <c r="D10603" s="6" t="s">
        <v>4851</v>
      </c>
      <c r="G10603" s="487">
        <v>805.99</v>
      </c>
    </row>
    <row r="10604" spans="1:7" x14ac:dyDescent="0.25">
      <c r="A10604" s="6">
        <v>11561</v>
      </c>
      <c r="B10604" s="6" t="s">
        <v>85</v>
      </c>
      <c r="C10604" s="6" t="s">
        <v>4849</v>
      </c>
      <c r="D10604" s="6" t="s">
        <v>4851</v>
      </c>
      <c r="G10604" s="487">
        <v>263.55</v>
      </c>
    </row>
    <row r="10605" spans="1:7" x14ac:dyDescent="0.25">
      <c r="A10605" s="6">
        <v>43604</v>
      </c>
      <c r="B10605" s="6" t="s">
        <v>7512</v>
      </c>
      <c r="C10605" s="6" t="s">
        <v>4849</v>
      </c>
      <c r="D10605" s="6" t="s">
        <v>4851</v>
      </c>
      <c r="G10605" s="487">
        <v>140.5</v>
      </c>
    </row>
    <row r="10606" spans="1:7" x14ac:dyDescent="0.25">
      <c r="A10606" s="6">
        <v>11560</v>
      </c>
      <c r="B10606" s="6" t="s">
        <v>7513</v>
      </c>
      <c r="C10606" s="6" t="s">
        <v>4849</v>
      </c>
      <c r="D10606" s="6" t="s">
        <v>4851</v>
      </c>
      <c r="G10606" s="487">
        <v>203.42</v>
      </c>
    </row>
    <row r="10607" spans="1:7" x14ac:dyDescent="0.25">
      <c r="A10607" s="6">
        <v>11499</v>
      </c>
      <c r="B10607" s="6" t="s">
        <v>7514</v>
      </c>
      <c r="C10607" s="6" t="s">
        <v>4849</v>
      </c>
      <c r="D10607" s="6" t="s">
        <v>4851</v>
      </c>
      <c r="G10607" s="487">
        <v>948.97</v>
      </c>
    </row>
    <row r="10608" spans="1:7" x14ac:dyDescent="0.25">
      <c r="A10608" s="6">
        <v>34761</v>
      </c>
      <c r="B10608" s="6" t="s">
        <v>9246</v>
      </c>
      <c r="C10608" s="6" t="s">
        <v>4858</v>
      </c>
      <c r="D10608" s="6" t="s">
        <v>4851</v>
      </c>
      <c r="G10608" s="487">
        <v>18.739999999999998</v>
      </c>
    </row>
    <row r="10609" spans="1:7" x14ac:dyDescent="0.25">
      <c r="A10609" s="6">
        <v>40924</v>
      </c>
      <c r="B10609" s="6" t="s">
        <v>7515</v>
      </c>
      <c r="C10609" s="6" t="s">
        <v>4859</v>
      </c>
      <c r="D10609" s="6" t="s">
        <v>4851</v>
      </c>
      <c r="G10609" s="488">
        <v>3294.95</v>
      </c>
    </row>
    <row r="10610" spans="1:7" x14ac:dyDescent="0.25">
      <c r="A10610" s="6">
        <v>40983</v>
      </c>
      <c r="B10610" s="6" t="s">
        <v>7516</v>
      </c>
      <c r="C10610" s="6" t="s">
        <v>4859</v>
      </c>
      <c r="D10610" s="6" t="s">
        <v>4851</v>
      </c>
      <c r="G10610" s="488">
        <v>3853.23</v>
      </c>
    </row>
    <row r="10611" spans="1:7" x14ac:dyDescent="0.25">
      <c r="A10611" s="6">
        <v>44497</v>
      </c>
      <c r="B10611" s="6" t="s">
        <v>7517</v>
      </c>
      <c r="C10611" s="6" t="s">
        <v>4858</v>
      </c>
      <c r="D10611" s="6" t="s">
        <v>4851</v>
      </c>
      <c r="G10611" s="487">
        <v>21.93</v>
      </c>
    </row>
    <row r="10612" spans="1:7" x14ac:dyDescent="0.25">
      <c r="A10612" s="6">
        <v>2437</v>
      </c>
      <c r="B10612" s="6" t="s">
        <v>9247</v>
      </c>
      <c r="C10612" s="6" t="s">
        <v>4858</v>
      </c>
      <c r="D10612" s="6" t="s">
        <v>4851</v>
      </c>
      <c r="G10612" s="487">
        <v>22.57</v>
      </c>
    </row>
    <row r="10613" spans="1:7" x14ac:dyDescent="0.25">
      <c r="A10613" s="6">
        <v>40921</v>
      </c>
      <c r="B10613" s="6" t="s">
        <v>7518</v>
      </c>
      <c r="C10613" s="6" t="s">
        <v>4859</v>
      </c>
      <c r="D10613" s="6" t="s">
        <v>4851</v>
      </c>
      <c r="G10613" s="488">
        <v>3966.17</v>
      </c>
    </row>
    <row r="10614" spans="1:7" x14ac:dyDescent="0.25">
      <c r="A10614" s="6">
        <v>14252</v>
      </c>
      <c r="B10614" s="6" t="s">
        <v>7519</v>
      </c>
      <c r="C10614" s="6" t="s">
        <v>4849</v>
      </c>
      <c r="D10614" s="6" t="s">
        <v>4851</v>
      </c>
      <c r="G10614" s="488">
        <v>2769.56</v>
      </c>
    </row>
    <row r="10615" spans="1:7" x14ac:dyDescent="0.25">
      <c r="A10615" s="6">
        <v>730</v>
      </c>
      <c r="B10615" s="6" t="s">
        <v>7520</v>
      </c>
      <c r="C10615" s="6" t="s">
        <v>4849</v>
      </c>
      <c r="D10615" s="6" t="s">
        <v>4851</v>
      </c>
      <c r="G10615" s="488">
        <v>7399.75</v>
      </c>
    </row>
    <row r="10616" spans="1:7" x14ac:dyDescent="0.25">
      <c r="A10616" s="6">
        <v>723</v>
      </c>
      <c r="B10616" s="6" t="s">
        <v>7521</v>
      </c>
      <c r="C10616" s="6" t="s">
        <v>4849</v>
      </c>
      <c r="D10616" s="6" t="s">
        <v>4851</v>
      </c>
      <c r="G10616" s="488">
        <v>3677.93</v>
      </c>
    </row>
    <row r="10617" spans="1:7" x14ac:dyDescent="0.25">
      <c r="A10617" s="6">
        <v>36502</v>
      </c>
      <c r="B10617" s="6" t="s">
        <v>7522</v>
      </c>
      <c r="C10617" s="6" t="s">
        <v>4849</v>
      </c>
      <c r="D10617" s="6" t="s">
        <v>4851</v>
      </c>
      <c r="G10617" s="488">
        <v>3456.82</v>
      </c>
    </row>
    <row r="10618" spans="1:7" x14ac:dyDescent="0.25">
      <c r="A10618" s="6">
        <v>36503</v>
      </c>
      <c r="B10618" s="6" t="s">
        <v>7523</v>
      </c>
      <c r="C10618" s="6" t="s">
        <v>4849</v>
      </c>
      <c r="D10618" s="6" t="s">
        <v>4851</v>
      </c>
      <c r="G10618" s="488">
        <v>4262.67</v>
      </c>
    </row>
    <row r="10619" spans="1:7" x14ac:dyDescent="0.25">
      <c r="A10619" s="6">
        <v>4090</v>
      </c>
      <c r="B10619" s="6" t="s">
        <v>7524</v>
      </c>
      <c r="C10619" s="6" t="s">
        <v>4849</v>
      </c>
      <c r="D10619" s="6" t="s">
        <v>4850</v>
      </c>
      <c r="G10619" s="488">
        <v>1132000</v>
      </c>
    </row>
    <row r="10620" spans="1:7" x14ac:dyDescent="0.25">
      <c r="A10620" s="6">
        <v>13227</v>
      </c>
      <c r="B10620" s="6" t="s">
        <v>7525</v>
      </c>
      <c r="C10620" s="6" t="s">
        <v>4849</v>
      </c>
      <c r="D10620" s="6" t="s">
        <v>4851</v>
      </c>
      <c r="G10620" s="488">
        <v>1406651.16</v>
      </c>
    </row>
    <row r="10621" spans="1:7" x14ac:dyDescent="0.25">
      <c r="A10621" s="6">
        <v>10597</v>
      </c>
      <c r="B10621" s="6" t="s">
        <v>7526</v>
      </c>
      <c r="C10621" s="6" t="s">
        <v>4849</v>
      </c>
      <c r="D10621" s="6" t="s">
        <v>4851</v>
      </c>
      <c r="G10621" s="488">
        <v>1480681.8</v>
      </c>
    </row>
    <row r="10622" spans="1:7" x14ac:dyDescent="0.25">
      <c r="A10622" s="6">
        <v>39628</v>
      </c>
      <c r="B10622" s="6" t="s">
        <v>7527</v>
      </c>
      <c r="C10622" s="6" t="s">
        <v>4849</v>
      </c>
      <c r="D10622" s="6" t="s">
        <v>4853</v>
      </c>
      <c r="G10622" s="488">
        <v>4176.5</v>
      </c>
    </row>
    <row r="10623" spans="1:7" x14ac:dyDescent="0.25">
      <c r="A10623" s="6">
        <v>39404</v>
      </c>
      <c r="B10623" s="6" t="s">
        <v>7528</v>
      </c>
      <c r="C10623" s="6" t="s">
        <v>4849</v>
      </c>
      <c r="D10623" s="6" t="s">
        <v>4853</v>
      </c>
      <c r="G10623" s="488">
        <v>2070.9899999999998</v>
      </c>
    </row>
    <row r="10624" spans="1:7" x14ac:dyDescent="0.25">
      <c r="A10624" s="6">
        <v>39402</v>
      </c>
      <c r="B10624" s="6" t="s">
        <v>7529</v>
      </c>
      <c r="C10624" s="6" t="s">
        <v>4849</v>
      </c>
      <c r="D10624" s="6" t="s">
        <v>4853</v>
      </c>
      <c r="G10624" s="488">
        <v>1706.1</v>
      </c>
    </row>
    <row r="10625" spans="1:7" x14ac:dyDescent="0.25">
      <c r="A10625" s="6">
        <v>39403</v>
      </c>
      <c r="B10625" s="6" t="s">
        <v>7530</v>
      </c>
      <c r="C10625" s="6" t="s">
        <v>4849</v>
      </c>
      <c r="D10625" s="6" t="s">
        <v>4853</v>
      </c>
      <c r="G10625" s="488">
        <v>1668.99</v>
      </c>
    </row>
    <row r="10626" spans="1:7" x14ac:dyDescent="0.25">
      <c r="A10626" s="6">
        <v>4093</v>
      </c>
      <c r="B10626" s="6" t="s">
        <v>12134</v>
      </c>
      <c r="C10626" s="6" t="s">
        <v>4858</v>
      </c>
      <c r="D10626" s="6" t="s">
        <v>4850</v>
      </c>
      <c r="G10626" s="487">
        <v>20.36</v>
      </c>
    </row>
    <row r="10627" spans="1:7" x14ac:dyDescent="0.25">
      <c r="A10627" s="6">
        <v>10512</v>
      </c>
      <c r="B10627" s="6" t="s">
        <v>7531</v>
      </c>
      <c r="C10627" s="6" t="s">
        <v>4859</v>
      </c>
      <c r="D10627" s="6" t="s">
        <v>4851</v>
      </c>
      <c r="G10627" s="488">
        <v>3576.65</v>
      </c>
    </row>
    <row r="10628" spans="1:7" x14ac:dyDescent="0.25">
      <c r="A10628" s="6">
        <v>20020</v>
      </c>
      <c r="B10628" s="6" t="s">
        <v>12135</v>
      </c>
      <c r="C10628" s="6" t="s">
        <v>4858</v>
      </c>
      <c r="D10628" s="6" t="s">
        <v>4851</v>
      </c>
      <c r="G10628" s="487">
        <v>21.14</v>
      </c>
    </row>
    <row r="10629" spans="1:7" x14ac:dyDescent="0.25">
      <c r="A10629" s="6">
        <v>41038</v>
      </c>
      <c r="B10629" s="6" t="s">
        <v>7532</v>
      </c>
      <c r="C10629" s="6" t="s">
        <v>4859</v>
      </c>
      <c r="D10629" s="6" t="s">
        <v>4851</v>
      </c>
      <c r="G10629" s="488">
        <v>3716.87</v>
      </c>
    </row>
    <row r="10630" spans="1:7" x14ac:dyDescent="0.25">
      <c r="A10630" s="6">
        <v>4094</v>
      </c>
      <c r="B10630" s="6" t="s">
        <v>12136</v>
      </c>
      <c r="C10630" s="6" t="s">
        <v>4858</v>
      </c>
      <c r="D10630" s="6" t="s">
        <v>4851</v>
      </c>
      <c r="G10630" s="487">
        <v>25.31</v>
      </c>
    </row>
    <row r="10631" spans="1:7" x14ac:dyDescent="0.25">
      <c r="A10631" s="6">
        <v>40988</v>
      </c>
      <c r="B10631" s="6" t="s">
        <v>7533</v>
      </c>
      <c r="C10631" s="6" t="s">
        <v>4859</v>
      </c>
      <c r="D10631" s="6" t="s">
        <v>4851</v>
      </c>
      <c r="G10631" s="488">
        <v>4448.71</v>
      </c>
    </row>
    <row r="10632" spans="1:7" x14ac:dyDescent="0.25">
      <c r="A10632" s="6">
        <v>4095</v>
      </c>
      <c r="B10632" s="6" t="s">
        <v>12137</v>
      </c>
      <c r="C10632" s="6" t="s">
        <v>4858</v>
      </c>
      <c r="D10632" s="6" t="s">
        <v>4851</v>
      </c>
      <c r="G10632" s="487">
        <v>18.079999999999998</v>
      </c>
    </row>
    <row r="10633" spans="1:7" x14ac:dyDescent="0.25">
      <c r="A10633" s="6">
        <v>40990</v>
      </c>
      <c r="B10633" s="6" t="s">
        <v>7534</v>
      </c>
      <c r="C10633" s="6" t="s">
        <v>4859</v>
      </c>
      <c r="D10633" s="6" t="s">
        <v>4851</v>
      </c>
      <c r="G10633" s="488">
        <v>3176.77</v>
      </c>
    </row>
    <row r="10634" spans="1:7" x14ac:dyDescent="0.25">
      <c r="A10634" s="6">
        <v>4097</v>
      </c>
      <c r="B10634" s="6" t="s">
        <v>12138</v>
      </c>
      <c r="C10634" s="6" t="s">
        <v>4858</v>
      </c>
      <c r="D10634" s="6" t="s">
        <v>4851</v>
      </c>
      <c r="G10634" s="487">
        <v>18.97</v>
      </c>
    </row>
    <row r="10635" spans="1:7" x14ac:dyDescent="0.25">
      <c r="A10635" s="6">
        <v>40994</v>
      </c>
      <c r="B10635" s="6" t="s">
        <v>7535</v>
      </c>
      <c r="C10635" s="6" t="s">
        <v>4859</v>
      </c>
      <c r="D10635" s="6" t="s">
        <v>4851</v>
      </c>
      <c r="G10635" s="488">
        <v>3334.54</v>
      </c>
    </row>
    <row r="10636" spans="1:7" x14ac:dyDescent="0.25">
      <c r="A10636" s="6">
        <v>4096</v>
      </c>
      <c r="B10636" s="6" t="s">
        <v>12139</v>
      </c>
      <c r="C10636" s="6" t="s">
        <v>4858</v>
      </c>
      <c r="D10636" s="6" t="s">
        <v>4851</v>
      </c>
      <c r="G10636" s="487">
        <v>24.55</v>
      </c>
    </row>
    <row r="10637" spans="1:7" x14ac:dyDescent="0.25">
      <c r="A10637" s="6">
        <v>40992</v>
      </c>
      <c r="B10637" s="6" t="s">
        <v>7536</v>
      </c>
      <c r="C10637" s="6" t="s">
        <v>4859</v>
      </c>
      <c r="D10637" s="6" t="s">
        <v>4851</v>
      </c>
      <c r="G10637" s="488">
        <v>4316.1000000000004</v>
      </c>
    </row>
    <row r="10638" spans="1:7" x14ac:dyDescent="0.25">
      <c r="A10638" s="6">
        <v>4114</v>
      </c>
      <c r="B10638" s="6" t="s">
        <v>7537</v>
      </c>
      <c r="C10638" s="6" t="s">
        <v>4849</v>
      </c>
      <c r="D10638" s="6" t="s">
        <v>4851</v>
      </c>
      <c r="G10638" s="487">
        <v>79.040000000000006</v>
      </c>
    </row>
    <row r="10639" spans="1:7" x14ac:dyDescent="0.25">
      <c r="A10639" s="6">
        <v>36797</v>
      </c>
      <c r="B10639" s="6" t="s">
        <v>7538</v>
      </c>
      <c r="C10639" s="6" t="s">
        <v>4849</v>
      </c>
      <c r="D10639" s="6" t="s">
        <v>4851</v>
      </c>
      <c r="G10639" s="487">
        <v>70.38</v>
      </c>
    </row>
    <row r="10640" spans="1:7" x14ac:dyDescent="0.25">
      <c r="A10640" s="6">
        <v>4107</v>
      </c>
      <c r="B10640" s="6" t="s">
        <v>7539</v>
      </c>
      <c r="C10640" s="6" t="s">
        <v>4849</v>
      </c>
      <c r="D10640" s="6" t="s">
        <v>4851</v>
      </c>
      <c r="G10640" s="487">
        <v>66.36</v>
      </c>
    </row>
    <row r="10641" spans="1:7" x14ac:dyDescent="0.25">
      <c r="A10641" s="6">
        <v>4102</v>
      </c>
      <c r="B10641" s="6" t="s">
        <v>7540</v>
      </c>
      <c r="C10641" s="6" t="s">
        <v>4849</v>
      </c>
      <c r="D10641" s="6" t="s">
        <v>4850</v>
      </c>
      <c r="G10641" s="487">
        <v>81</v>
      </c>
    </row>
    <row r="10642" spans="1:7" x14ac:dyDescent="0.25">
      <c r="A10642" s="6">
        <v>36799</v>
      </c>
      <c r="B10642" s="6" t="s">
        <v>7541</v>
      </c>
      <c r="C10642" s="6" t="s">
        <v>4849</v>
      </c>
      <c r="D10642" s="6" t="s">
        <v>4851</v>
      </c>
      <c r="G10642" s="487">
        <v>68.31</v>
      </c>
    </row>
    <row r="10643" spans="1:7" x14ac:dyDescent="0.25">
      <c r="A10643" s="6">
        <v>2747</v>
      </c>
      <c r="B10643" s="6" t="s">
        <v>7542</v>
      </c>
      <c r="C10643" s="6" t="s">
        <v>4854</v>
      </c>
      <c r="D10643" s="6" t="s">
        <v>4851</v>
      </c>
      <c r="G10643" s="487">
        <v>47.89</v>
      </c>
    </row>
    <row r="10644" spans="1:7" x14ac:dyDescent="0.25">
      <c r="A10644" s="6">
        <v>21138</v>
      </c>
      <c r="B10644" s="6" t="s">
        <v>7543</v>
      </c>
      <c r="C10644" s="6" t="s">
        <v>4854</v>
      </c>
      <c r="D10644" s="6" t="s">
        <v>4850</v>
      </c>
      <c r="G10644" s="487">
        <v>15.18</v>
      </c>
    </row>
    <row r="10645" spans="1:7" x14ac:dyDescent="0.25">
      <c r="A10645" s="6">
        <v>10826</v>
      </c>
      <c r="B10645" s="6" t="s">
        <v>7544</v>
      </c>
      <c r="C10645" s="6" t="s">
        <v>4849</v>
      </c>
      <c r="D10645" s="6" t="s">
        <v>4851</v>
      </c>
      <c r="G10645" s="487">
        <v>57.47</v>
      </c>
    </row>
    <row r="10646" spans="1:7" x14ac:dyDescent="0.25">
      <c r="A10646" s="6">
        <v>365</v>
      </c>
      <c r="B10646" s="6" t="s">
        <v>7545</v>
      </c>
      <c r="C10646" s="6" t="s">
        <v>4849</v>
      </c>
      <c r="D10646" s="6" t="s">
        <v>4851</v>
      </c>
      <c r="G10646" s="487">
        <v>35.630000000000003</v>
      </c>
    </row>
    <row r="10647" spans="1:7" x14ac:dyDescent="0.25">
      <c r="A10647" s="6">
        <v>38639</v>
      </c>
      <c r="B10647" s="6" t="s">
        <v>12140</v>
      </c>
      <c r="C10647" s="6" t="s">
        <v>4849</v>
      </c>
      <c r="D10647" s="6" t="s">
        <v>4851</v>
      </c>
      <c r="G10647" s="487">
        <v>137.93</v>
      </c>
    </row>
    <row r="10648" spans="1:7" x14ac:dyDescent="0.25">
      <c r="A10648" s="6">
        <v>38640</v>
      </c>
      <c r="B10648" s="6" t="s">
        <v>7546</v>
      </c>
      <c r="C10648" s="6" t="s">
        <v>4849</v>
      </c>
      <c r="D10648" s="6" t="s">
        <v>4851</v>
      </c>
      <c r="G10648" s="487">
        <v>2.06</v>
      </c>
    </row>
    <row r="10649" spans="1:7" x14ac:dyDescent="0.25">
      <c r="A10649" s="6">
        <v>358</v>
      </c>
      <c r="B10649" s="6" t="s">
        <v>7547</v>
      </c>
      <c r="C10649" s="6" t="s">
        <v>4849</v>
      </c>
      <c r="D10649" s="6" t="s">
        <v>4851</v>
      </c>
      <c r="G10649" s="487">
        <v>42.52</v>
      </c>
    </row>
    <row r="10650" spans="1:7" x14ac:dyDescent="0.25">
      <c r="A10650" s="6">
        <v>359</v>
      </c>
      <c r="B10650" s="6" t="s">
        <v>7548</v>
      </c>
      <c r="C10650" s="6" t="s">
        <v>4849</v>
      </c>
      <c r="D10650" s="6" t="s">
        <v>4851</v>
      </c>
      <c r="G10650" s="487">
        <v>87.35</v>
      </c>
    </row>
    <row r="10651" spans="1:7" x14ac:dyDescent="0.25">
      <c r="A10651" s="6">
        <v>38641</v>
      </c>
      <c r="B10651" s="6" t="s">
        <v>12141</v>
      </c>
      <c r="C10651" s="6" t="s">
        <v>4849</v>
      </c>
      <c r="D10651" s="6" t="s">
        <v>4851</v>
      </c>
      <c r="G10651" s="487">
        <v>86.2</v>
      </c>
    </row>
    <row r="10652" spans="1:7" x14ac:dyDescent="0.25">
      <c r="A10652" s="6">
        <v>360</v>
      </c>
      <c r="B10652" s="6" t="s">
        <v>7549</v>
      </c>
      <c r="C10652" s="6" t="s">
        <v>4849</v>
      </c>
      <c r="D10652" s="6" t="s">
        <v>4850</v>
      </c>
      <c r="G10652" s="487">
        <v>2</v>
      </c>
    </row>
    <row r="10653" spans="1:7" x14ac:dyDescent="0.25">
      <c r="A10653" s="6">
        <v>42430</v>
      </c>
      <c r="B10653" s="6" t="s">
        <v>7550</v>
      </c>
      <c r="C10653" s="6" t="s">
        <v>4849</v>
      </c>
      <c r="D10653" s="6" t="s">
        <v>4853</v>
      </c>
      <c r="G10653" s="488">
        <v>6434.22</v>
      </c>
    </row>
    <row r="10654" spans="1:7" x14ac:dyDescent="0.25">
      <c r="A10654" s="6">
        <v>4209</v>
      </c>
      <c r="B10654" s="6" t="s">
        <v>7551</v>
      </c>
      <c r="C10654" s="6" t="s">
        <v>4849</v>
      </c>
      <c r="D10654" s="6" t="s">
        <v>4851</v>
      </c>
      <c r="G10654" s="487">
        <v>20.85</v>
      </c>
    </row>
    <row r="10655" spans="1:7" x14ac:dyDescent="0.25">
      <c r="A10655" s="6">
        <v>4180</v>
      </c>
      <c r="B10655" s="6" t="s">
        <v>7552</v>
      </c>
      <c r="C10655" s="6" t="s">
        <v>4849</v>
      </c>
      <c r="D10655" s="6" t="s">
        <v>4851</v>
      </c>
      <c r="G10655" s="487">
        <v>15.69</v>
      </c>
    </row>
    <row r="10656" spans="1:7" x14ac:dyDescent="0.25">
      <c r="A10656" s="6">
        <v>4177</v>
      </c>
      <c r="B10656" s="6" t="s">
        <v>7553</v>
      </c>
      <c r="C10656" s="6" t="s">
        <v>4849</v>
      </c>
      <c r="D10656" s="6" t="s">
        <v>4851</v>
      </c>
      <c r="G10656" s="487">
        <v>5.21</v>
      </c>
    </row>
    <row r="10657" spans="1:7" x14ac:dyDescent="0.25">
      <c r="A10657" s="6">
        <v>4179</v>
      </c>
      <c r="B10657" s="6" t="s">
        <v>7554</v>
      </c>
      <c r="C10657" s="6" t="s">
        <v>4849</v>
      </c>
      <c r="D10657" s="6" t="s">
        <v>4851</v>
      </c>
      <c r="G10657" s="487">
        <v>10.66</v>
      </c>
    </row>
    <row r="10658" spans="1:7" x14ac:dyDescent="0.25">
      <c r="A10658" s="6">
        <v>4208</v>
      </c>
      <c r="B10658" s="6" t="s">
        <v>7555</v>
      </c>
      <c r="C10658" s="6" t="s">
        <v>4849</v>
      </c>
      <c r="D10658" s="6" t="s">
        <v>4851</v>
      </c>
      <c r="G10658" s="487">
        <v>49.63</v>
      </c>
    </row>
    <row r="10659" spans="1:7" x14ac:dyDescent="0.25">
      <c r="A10659" s="6">
        <v>4181</v>
      </c>
      <c r="B10659" s="6" t="s">
        <v>7556</v>
      </c>
      <c r="C10659" s="6" t="s">
        <v>4849</v>
      </c>
      <c r="D10659" s="6" t="s">
        <v>4851</v>
      </c>
      <c r="G10659" s="487">
        <v>32.42</v>
      </c>
    </row>
    <row r="10660" spans="1:7" x14ac:dyDescent="0.25">
      <c r="A10660" s="6">
        <v>4178</v>
      </c>
      <c r="B10660" s="6" t="s">
        <v>7557</v>
      </c>
      <c r="C10660" s="6" t="s">
        <v>4849</v>
      </c>
      <c r="D10660" s="6" t="s">
        <v>4851</v>
      </c>
      <c r="G10660" s="487">
        <v>7.22</v>
      </c>
    </row>
    <row r="10661" spans="1:7" x14ac:dyDescent="0.25">
      <c r="A10661" s="6">
        <v>4182</v>
      </c>
      <c r="B10661" s="6" t="s">
        <v>7558</v>
      </c>
      <c r="C10661" s="6" t="s">
        <v>4849</v>
      </c>
      <c r="D10661" s="6" t="s">
        <v>4851</v>
      </c>
      <c r="G10661" s="487">
        <v>80.73</v>
      </c>
    </row>
    <row r="10662" spans="1:7" x14ac:dyDescent="0.25">
      <c r="A10662" s="6">
        <v>4183</v>
      </c>
      <c r="B10662" s="6" t="s">
        <v>7559</v>
      </c>
      <c r="C10662" s="6" t="s">
        <v>4849</v>
      </c>
      <c r="D10662" s="6" t="s">
        <v>4851</v>
      </c>
      <c r="G10662" s="487">
        <v>129.97</v>
      </c>
    </row>
    <row r="10663" spans="1:7" x14ac:dyDescent="0.25">
      <c r="A10663" s="6">
        <v>4184</v>
      </c>
      <c r="B10663" s="6" t="s">
        <v>7560</v>
      </c>
      <c r="C10663" s="6" t="s">
        <v>4849</v>
      </c>
      <c r="D10663" s="6" t="s">
        <v>4851</v>
      </c>
      <c r="G10663" s="487">
        <v>286.91000000000003</v>
      </c>
    </row>
    <row r="10664" spans="1:7" x14ac:dyDescent="0.25">
      <c r="A10664" s="6">
        <v>4185</v>
      </c>
      <c r="B10664" s="6" t="s">
        <v>7561</v>
      </c>
      <c r="C10664" s="6" t="s">
        <v>4849</v>
      </c>
      <c r="D10664" s="6" t="s">
        <v>4851</v>
      </c>
      <c r="G10664" s="487">
        <v>476.71</v>
      </c>
    </row>
    <row r="10665" spans="1:7" x14ac:dyDescent="0.25">
      <c r="A10665" s="6">
        <v>4205</v>
      </c>
      <c r="B10665" s="6" t="s">
        <v>7562</v>
      </c>
      <c r="C10665" s="6" t="s">
        <v>4849</v>
      </c>
      <c r="D10665" s="6" t="s">
        <v>4851</v>
      </c>
      <c r="G10665" s="487">
        <v>27.53</v>
      </c>
    </row>
    <row r="10666" spans="1:7" x14ac:dyDescent="0.25">
      <c r="A10666" s="6">
        <v>4192</v>
      </c>
      <c r="B10666" s="6" t="s">
        <v>7563</v>
      </c>
      <c r="C10666" s="6" t="s">
        <v>4849</v>
      </c>
      <c r="D10666" s="6" t="s">
        <v>4851</v>
      </c>
      <c r="G10666" s="487">
        <v>27.53</v>
      </c>
    </row>
    <row r="10667" spans="1:7" x14ac:dyDescent="0.25">
      <c r="A10667" s="6">
        <v>4191</v>
      </c>
      <c r="B10667" s="6" t="s">
        <v>7564</v>
      </c>
      <c r="C10667" s="6" t="s">
        <v>4849</v>
      </c>
      <c r="D10667" s="6" t="s">
        <v>4851</v>
      </c>
      <c r="G10667" s="487">
        <v>27.53</v>
      </c>
    </row>
    <row r="10668" spans="1:7" x14ac:dyDescent="0.25">
      <c r="A10668" s="6">
        <v>4207</v>
      </c>
      <c r="B10668" s="6" t="s">
        <v>7565</v>
      </c>
      <c r="C10668" s="6" t="s">
        <v>4849</v>
      </c>
      <c r="D10668" s="6" t="s">
        <v>4851</v>
      </c>
      <c r="G10668" s="487">
        <v>22.15</v>
      </c>
    </row>
    <row r="10669" spans="1:7" x14ac:dyDescent="0.25">
      <c r="A10669" s="6">
        <v>4206</v>
      </c>
      <c r="B10669" s="6" t="s">
        <v>7566</v>
      </c>
      <c r="C10669" s="6" t="s">
        <v>4849</v>
      </c>
      <c r="D10669" s="6" t="s">
        <v>4851</v>
      </c>
      <c r="G10669" s="487">
        <v>21.51</v>
      </c>
    </row>
    <row r="10670" spans="1:7" x14ac:dyDescent="0.25">
      <c r="A10670" s="6">
        <v>4190</v>
      </c>
      <c r="B10670" s="6" t="s">
        <v>7567</v>
      </c>
      <c r="C10670" s="6" t="s">
        <v>4849</v>
      </c>
      <c r="D10670" s="6" t="s">
        <v>4851</v>
      </c>
      <c r="G10670" s="487">
        <v>21.51</v>
      </c>
    </row>
    <row r="10671" spans="1:7" x14ac:dyDescent="0.25">
      <c r="A10671" s="6">
        <v>4186</v>
      </c>
      <c r="B10671" s="6" t="s">
        <v>7568</v>
      </c>
      <c r="C10671" s="6" t="s">
        <v>4849</v>
      </c>
      <c r="D10671" s="6" t="s">
        <v>4851</v>
      </c>
      <c r="G10671" s="487">
        <v>6.36</v>
      </c>
    </row>
    <row r="10672" spans="1:7" x14ac:dyDescent="0.25">
      <c r="A10672" s="6">
        <v>4188</v>
      </c>
      <c r="B10672" s="6" t="s">
        <v>7569</v>
      </c>
      <c r="C10672" s="6" t="s">
        <v>4849</v>
      </c>
      <c r="D10672" s="6" t="s">
        <v>4851</v>
      </c>
      <c r="G10672" s="487">
        <v>12.98</v>
      </c>
    </row>
    <row r="10673" spans="1:7" x14ac:dyDescent="0.25">
      <c r="A10673" s="6">
        <v>4189</v>
      </c>
      <c r="B10673" s="6" t="s">
        <v>7570</v>
      </c>
      <c r="C10673" s="6" t="s">
        <v>4849</v>
      </c>
      <c r="D10673" s="6" t="s">
        <v>4851</v>
      </c>
      <c r="G10673" s="487">
        <v>12.98</v>
      </c>
    </row>
    <row r="10674" spans="1:7" x14ac:dyDescent="0.25">
      <c r="A10674" s="6">
        <v>4197</v>
      </c>
      <c r="B10674" s="6" t="s">
        <v>7571</v>
      </c>
      <c r="C10674" s="6" t="s">
        <v>4849</v>
      </c>
      <c r="D10674" s="6" t="s">
        <v>4851</v>
      </c>
      <c r="G10674" s="487">
        <v>68.739999999999995</v>
      </c>
    </row>
    <row r="10675" spans="1:7" x14ac:dyDescent="0.25">
      <c r="A10675" s="6">
        <v>4194</v>
      </c>
      <c r="B10675" s="6" t="s">
        <v>7572</v>
      </c>
      <c r="C10675" s="6" t="s">
        <v>4849</v>
      </c>
      <c r="D10675" s="6" t="s">
        <v>4851</v>
      </c>
      <c r="G10675" s="487">
        <v>41.54</v>
      </c>
    </row>
    <row r="10676" spans="1:7" x14ac:dyDescent="0.25">
      <c r="A10676" s="6">
        <v>4193</v>
      </c>
      <c r="B10676" s="6" t="s">
        <v>7573</v>
      </c>
      <c r="C10676" s="6" t="s">
        <v>4849</v>
      </c>
      <c r="D10676" s="6" t="s">
        <v>4851</v>
      </c>
      <c r="G10676" s="487">
        <v>41.54</v>
      </c>
    </row>
    <row r="10677" spans="1:7" x14ac:dyDescent="0.25">
      <c r="A10677" s="6">
        <v>4204</v>
      </c>
      <c r="B10677" s="6" t="s">
        <v>7574</v>
      </c>
      <c r="C10677" s="6" t="s">
        <v>4849</v>
      </c>
      <c r="D10677" s="6" t="s">
        <v>4851</v>
      </c>
      <c r="G10677" s="487">
        <v>41.54</v>
      </c>
    </row>
    <row r="10678" spans="1:7" x14ac:dyDescent="0.25">
      <c r="A10678" s="6">
        <v>4187</v>
      </c>
      <c r="B10678" s="6" t="s">
        <v>7575</v>
      </c>
      <c r="C10678" s="6" t="s">
        <v>4849</v>
      </c>
      <c r="D10678" s="6" t="s">
        <v>4851</v>
      </c>
      <c r="G10678" s="487">
        <v>8.2799999999999994</v>
      </c>
    </row>
    <row r="10679" spans="1:7" x14ac:dyDescent="0.25">
      <c r="A10679" s="6">
        <v>4202</v>
      </c>
      <c r="B10679" s="6" t="s">
        <v>7576</v>
      </c>
      <c r="C10679" s="6" t="s">
        <v>4849</v>
      </c>
      <c r="D10679" s="6" t="s">
        <v>4851</v>
      </c>
      <c r="G10679" s="487">
        <v>125.54</v>
      </c>
    </row>
    <row r="10680" spans="1:7" x14ac:dyDescent="0.25">
      <c r="A10680" s="6">
        <v>4203</v>
      </c>
      <c r="B10680" s="6" t="s">
        <v>7577</v>
      </c>
      <c r="C10680" s="6" t="s">
        <v>4849</v>
      </c>
      <c r="D10680" s="6" t="s">
        <v>4851</v>
      </c>
      <c r="G10680" s="487">
        <v>110.87</v>
      </c>
    </row>
    <row r="10681" spans="1:7" x14ac:dyDescent="0.25">
      <c r="A10681" s="6">
        <v>40368</v>
      </c>
      <c r="B10681" s="6" t="s">
        <v>7578</v>
      </c>
      <c r="C10681" s="6" t="s">
        <v>4849</v>
      </c>
      <c r="D10681" s="6" t="s">
        <v>4851</v>
      </c>
      <c r="G10681" s="487">
        <v>114.56</v>
      </c>
    </row>
    <row r="10682" spans="1:7" x14ac:dyDescent="0.25">
      <c r="A10682" s="6">
        <v>40365</v>
      </c>
      <c r="B10682" s="6" t="s">
        <v>7579</v>
      </c>
      <c r="C10682" s="6" t="s">
        <v>4849</v>
      </c>
      <c r="D10682" s="6" t="s">
        <v>4851</v>
      </c>
      <c r="G10682" s="487">
        <v>77.290000000000006</v>
      </c>
    </row>
    <row r="10683" spans="1:7" x14ac:dyDescent="0.25">
      <c r="A10683" s="6">
        <v>40356</v>
      </c>
      <c r="B10683" s="6" t="s">
        <v>7580</v>
      </c>
      <c r="C10683" s="6" t="s">
        <v>4849</v>
      </c>
      <c r="D10683" s="6" t="s">
        <v>4851</v>
      </c>
      <c r="G10683" s="487">
        <v>26.4</v>
      </c>
    </row>
    <row r="10684" spans="1:7" x14ac:dyDescent="0.25">
      <c r="A10684" s="6">
        <v>40362</v>
      </c>
      <c r="B10684" s="6" t="s">
        <v>7581</v>
      </c>
      <c r="C10684" s="6" t="s">
        <v>4849</v>
      </c>
      <c r="D10684" s="6" t="s">
        <v>4851</v>
      </c>
      <c r="G10684" s="487">
        <v>51.19</v>
      </c>
    </row>
    <row r="10685" spans="1:7" x14ac:dyDescent="0.25">
      <c r="A10685" s="6">
        <v>40374</v>
      </c>
      <c r="B10685" s="6" t="s">
        <v>7582</v>
      </c>
      <c r="C10685" s="6" t="s">
        <v>4849</v>
      </c>
      <c r="D10685" s="6" t="s">
        <v>4851</v>
      </c>
      <c r="G10685" s="487">
        <v>299.39999999999998</v>
      </c>
    </row>
    <row r="10686" spans="1:7" x14ac:dyDescent="0.25">
      <c r="A10686" s="6">
        <v>40371</v>
      </c>
      <c r="B10686" s="6" t="s">
        <v>7583</v>
      </c>
      <c r="C10686" s="6" t="s">
        <v>4849</v>
      </c>
      <c r="D10686" s="6" t="s">
        <v>4851</v>
      </c>
      <c r="G10686" s="487">
        <v>188.47</v>
      </c>
    </row>
    <row r="10687" spans="1:7" x14ac:dyDescent="0.25">
      <c r="A10687" s="6">
        <v>40359</v>
      </c>
      <c r="B10687" s="6" t="s">
        <v>7584</v>
      </c>
      <c r="C10687" s="6" t="s">
        <v>4849</v>
      </c>
      <c r="D10687" s="6" t="s">
        <v>4851</v>
      </c>
      <c r="G10687" s="487">
        <v>34.11</v>
      </c>
    </row>
    <row r="10688" spans="1:7" x14ac:dyDescent="0.25">
      <c r="A10688" s="6">
        <v>7595</v>
      </c>
      <c r="B10688" s="6" t="s">
        <v>12142</v>
      </c>
      <c r="C10688" s="6" t="s">
        <v>4858</v>
      </c>
      <c r="D10688" s="6" t="s">
        <v>4851</v>
      </c>
      <c r="G10688" s="487">
        <v>21.87</v>
      </c>
    </row>
    <row r="10689" spans="1:7" x14ac:dyDescent="0.25">
      <c r="A10689" s="6">
        <v>41094</v>
      </c>
      <c r="B10689" s="6" t="s">
        <v>7585</v>
      </c>
      <c r="C10689" s="6" t="s">
        <v>4859</v>
      </c>
      <c r="D10689" s="6" t="s">
        <v>4851</v>
      </c>
      <c r="G10689" s="488">
        <v>3843.45</v>
      </c>
    </row>
    <row r="10690" spans="1:7" x14ac:dyDescent="0.25">
      <c r="A10690" s="6">
        <v>39609</v>
      </c>
      <c r="B10690" s="6" t="s">
        <v>7586</v>
      </c>
      <c r="C10690" s="6" t="s">
        <v>4849</v>
      </c>
      <c r="D10690" s="6" t="s">
        <v>4851</v>
      </c>
      <c r="G10690" s="488">
        <v>60931.16</v>
      </c>
    </row>
    <row r="10691" spans="1:7" x14ac:dyDescent="0.25">
      <c r="A10691" s="6">
        <v>39610</v>
      </c>
      <c r="B10691" s="6" t="s">
        <v>7587</v>
      </c>
      <c r="C10691" s="6" t="s">
        <v>4849</v>
      </c>
      <c r="D10691" s="6" t="s">
        <v>4851</v>
      </c>
      <c r="G10691" s="488">
        <v>88940.49</v>
      </c>
    </row>
    <row r="10692" spans="1:7" x14ac:dyDescent="0.25">
      <c r="A10692" s="6">
        <v>39611</v>
      </c>
      <c r="B10692" s="6" t="s">
        <v>7588</v>
      </c>
      <c r="C10692" s="6" t="s">
        <v>4849</v>
      </c>
      <c r="D10692" s="6" t="s">
        <v>4851</v>
      </c>
      <c r="G10692" s="488">
        <v>107632.55</v>
      </c>
    </row>
    <row r="10693" spans="1:7" x14ac:dyDescent="0.25">
      <c r="A10693" s="6">
        <v>39612</v>
      </c>
      <c r="B10693" s="6" t="s">
        <v>7589</v>
      </c>
      <c r="C10693" s="6" t="s">
        <v>4849</v>
      </c>
      <c r="D10693" s="6" t="s">
        <v>4851</v>
      </c>
      <c r="G10693" s="488">
        <v>168608.81</v>
      </c>
    </row>
    <row r="10694" spans="1:7" x14ac:dyDescent="0.25">
      <c r="A10694" s="6">
        <v>39608</v>
      </c>
      <c r="B10694" s="6" t="s">
        <v>7590</v>
      </c>
      <c r="C10694" s="6" t="s">
        <v>4849</v>
      </c>
      <c r="D10694" s="6" t="s">
        <v>4851</v>
      </c>
      <c r="G10694" s="488">
        <v>48719.91</v>
      </c>
    </row>
    <row r="10695" spans="1:7" x14ac:dyDescent="0.25">
      <c r="A10695" s="6">
        <v>38175</v>
      </c>
      <c r="B10695" s="6" t="s">
        <v>7591</v>
      </c>
      <c r="C10695" s="6" t="s">
        <v>4849</v>
      </c>
      <c r="D10695" s="6" t="s">
        <v>4851</v>
      </c>
      <c r="G10695" s="487">
        <v>5.28</v>
      </c>
    </row>
    <row r="10696" spans="1:7" x14ac:dyDescent="0.25">
      <c r="A10696" s="6">
        <v>38176</v>
      </c>
      <c r="B10696" s="6" t="s">
        <v>7592</v>
      </c>
      <c r="C10696" s="6" t="s">
        <v>4849</v>
      </c>
      <c r="D10696" s="6" t="s">
        <v>4851</v>
      </c>
      <c r="G10696" s="487">
        <v>15.55</v>
      </c>
    </row>
    <row r="10697" spans="1:7" x14ac:dyDescent="0.25">
      <c r="A10697" s="6">
        <v>36152</v>
      </c>
      <c r="B10697" s="6" t="s">
        <v>7593</v>
      </c>
      <c r="C10697" s="6" t="s">
        <v>4849</v>
      </c>
      <c r="D10697" s="6" t="s">
        <v>4851</v>
      </c>
      <c r="G10697" s="487">
        <v>6.69</v>
      </c>
    </row>
    <row r="10698" spans="1:7" x14ac:dyDescent="0.25">
      <c r="A10698" s="6">
        <v>4221</v>
      </c>
      <c r="B10698" s="6" t="s">
        <v>13142</v>
      </c>
      <c r="C10698" s="6" t="s">
        <v>4856</v>
      </c>
      <c r="D10698" s="6" t="s">
        <v>4850</v>
      </c>
      <c r="G10698" s="487">
        <v>6.02</v>
      </c>
    </row>
    <row r="10699" spans="1:7" x14ac:dyDescent="0.25">
      <c r="A10699" s="6">
        <v>4227</v>
      </c>
      <c r="B10699" s="6" t="s">
        <v>13143</v>
      </c>
      <c r="C10699" s="6" t="s">
        <v>4856</v>
      </c>
      <c r="D10699" s="6" t="s">
        <v>4851</v>
      </c>
      <c r="G10699" s="487">
        <v>28.07</v>
      </c>
    </row>
    <row r="10700" spans="1:7" x14ac:dyDescent="0.25">
      <c r="A10700" s="6">
        <v>38170</v>
      </c>
      <c r="B10700" s="6" t="s">
        <v>7594</v>
      </c>
      <c r="C10700" s="6" t="s">
        <v>4849</v>
      </c>
      <c r="D10700" s="6" t="s">
        <v>4851</v>
      </c>
      <c r="G10700" s="487">
        <v>23.1</v>
      </c>
    </row>
    <row r="10701" spans="1:7" x14ac:dyDescent="0.25">
      <c r="A10701" s="6">
        <v>4252</v>
      </c>
      <c r="B10701" s="6" t="s">
        <v>7595</v>
      </c>
      <c r="C10701" s="6" t="s">
        <v>4858</v>
      </c>
      <c r="D10701" s="6" t="s">
        <v>4851</v>
      </c>
      <c r="G10701" s="487">
        <v>27</v>
      </c>
    </row>
    <row r="10702" spans="1:7" x14ac:dyDescent="0.25">
      <c r="A10702" s="6">
        <v>40980</v>
      </c>
      <c r="B10702" s="6" t="s">
        <v>7596</v>
      </c>
      <c r="C10702" s="6" t="s">
        <v>4859</v>
      </c>
      <c r="D10702" s="6" t="s">
        <v>4851</v>
      </c>
      <c r="G10702" s="488">
        <v>4742.96</v>
      </c>
    </row>
    <row r="10703" spans="1:7" x14ac:dyDescent="0.25">
      <c r="A10703" s="6">
        <v>4243</v>
      </c>
      <c r="B10703" s="6" t="s">
        <v>7597</v>
      </c>
      <c r="C10703" s="6" t="s">
        <v>4858</v>
      </c>
      <c r="D10703" s="6" t="s">
        <v>4851</v>
      </c>
      <c r="G10703" s="487">
        <v>23.08</v>
      </c>
    </row>
    <row r="10704" spans="1:7" x14ac:dyDescent="0.25">
      <c r="A10704" s="6">
        <v>41031</v>
      </c>
      <c r="B10704" s="6" t="s">
        <v>7598</v>
      </c>
      <c r="C10704" s="6" t="s">
        <v>4859</v>
      </c>
      <c r="D10704" s="6" t="s">
        <v>4851</v>
      </c>
      <c r="G10704" s="488">
        <v>4058.21</v>
      </c>
    </row>
    <row r="10705" spans="1:7" x14ac:dyDescent="0.25">
      <c r="A10705" s="6">
        <v>37666</v>
      </c>
      <c r="B10705" s="6" t="s">
        <v>7599</v>
      </c>
      <c r="C10705" s="6" t="s">
        <v>4858</v>
      </c>
      <c r="D10705" s="6" t="s">
        <v>4851</v>
      </c>
      <c r="G10705" s="487">
        <v>22.27</v>
      </c>
    </row>
    <row r="10706" spans="1:7" x14ac:dyDescent="0.25">
      <c r="A10706" s="6">
        <v>40986</v>
      </c>
      <c r="B10706" s="6" t="s">
        <v>7600</v>
      </c>
      <c r="C10706" s="6" t="s">
        <v>4859</v>
      </c>
      <c r="D10706" s="6" t="s">
        <v>4851</v>
      </c>
      <c r="G10706" s="488">
        <v>3916.31</v>
      </c>
    </row>
    <row r="10707" spans="1:7" x14ac:dyDescent="0.25">
      <c r="A10707" s="6">
        <v>4250</v>
      </c>
      <c r="B10707" s="6" t="s">
        <v>7601</v>
      </c>
      <c r="C10707" s="6" t="s">
        <v>4858</v>
      </c>
      <c r="D10707" s="6" t="s">
        <v>4851</v>
      </c>
      <c r="G10707" s="487">
        <v>20.21</v>
      </c>
    </row>
    <row r="10708" spans="1:7" x14ac:dyDescent="0.25">
      <c r="A10708" s="6">
        <v>40978</v>
      </c>
      <c r="B10708" s="6" t="s">
        <v>7602</v>
      </c>
      <c r="C10708" s="6" t="s">
        <v>4859</v>
      </c>
      <c r="D10708" s="6" t="s">
        <v>4851</v>
      </c>
      <c r="G10708" s="488">
        <v>3554.02</v>
      </c>
    </row>
    <row r="10709" spans="1:7" x14ac:dyDescent="0.25">
      <c r="A10709" s="6">
        <v>41043</v>
      </c>
      <c r="B10709" s="6" t="s">
        <v>7603</v>
      </c>
      <c r="C10709" s="6" t="s">
        <v>4859</v>
      </c>
      <c r="D10709" s="6" t="s">
        <v>4851</v>
      </c>
      <c r="G10709" s="488">
        <v>4994.7</v>
      </c>
    </row>
    <row r="10710" spans="1:7" x14ac:dyDescent="0.25">
      <c r="A10710" s="6">
        <v>44501</v>
      </c>
      <c r="B10710" s="6" t="s">
        <v>7604</v>
      </c>
      <c r="C10710" s="6" t="s">
        <v>4858</v>
      </c>
      <c r="D10710" s="6" t="s">
        <v>4851</v>
      </c>
      <c r="G10710" s="487">
        <v>28.42</v>
      </c>
    </row>
    <row r="10711" spans="1:7" x14ac:dyDescent="0.25">
      <c r="A10711" s="6">
        <v>4234</v>
      </c>
      <c r="B10711" s="6" t="s">
        <v>7605</v>
      </c>
      <c r="C10711" s="6" t="s">
        <v>4858</v>
      </c>
      <c r="D10711" s="6" t="s">
        <v>4850</v>
      </c>
      <c r="G10711" s="487">
        <v>31.14</v>
      </c>
    </row>
    <row r="10712" spans="1:7" x14ac:dyDescent="0.25">
      <c r="A10712" s="6">
        <v>40987</v>
      </c>
      <c r="B10712" s="6" t="s">
        <v>7606</v>
      </c>
      <c r="C10712" s="6" t="s">
        <v>4859</v>
      </c>
      <c r="D10712" s="6" t="s">
        <v>4851</v>
      </c>
      <c r="G10712" s="488">
        <v>5471.49</v>
      </c>
    </row>
    <row r="10713" spans="1:7" x14ac:dyDescent="0.25">
      <c r="A10713" s="6">
        <v>4253</v>
      </c>
      <c r="B10713" s="6" t="s">
        <v>7607</v>
      </c>
      <c r="C10713" s="6" t="s">
        <v>4858</v>
      </c>
      <c r="D10713" s="6" t="s">
        <v>4851</v>
      </c>
      <c r="G10713" s="487">
        <v>23.14</v>
      </c>
    </row>
    <row r="10714" spans="1:7" x14ac:dyDescent="0.25">
      <c r="A10714" s="6">
        <v>40981</v>
      </c>
      <c r="B10714" s="6" t="s">
        <v>7608</v>
      </c>
      <c r="C10714" s="6" t="s">
        <v>4859</v>
      </c>
      <c r="D10714" s="6" t="s">
        <v>4851</v>
      </c>
      <c r="G10714" s="488">
        <v>4066.41</v>
      </c>
    </row>
    <row r="10715" spans="1:7" x14ac:dyDescent="0.25">
      <c r="A10715" s="6">
        <v>4254</v>
      </c>
      <c r="B10715" s="6" t="s">
        <v>7609</v>
      </c>
      <c r="C10715" s="6" t="s">
        <v>4858</v>
      </c>
      <c r="D10715" s="6" t="s">
        <v>4851</v>
      </c>
      <c r="G10715" s="487">
        <v>26.53</v>
      </c>
    </row>
    <row r="10716" spans="1:7" x14ac:dyDescent="0.25">
      <c r="A10716" s="6">
        <v>41036</v>
      </c>
      <c r="B10716" s="6" t="s">
        <v>7610</v>
      </c>
      <c r="C10716" s="6" t="s">
        <v>4859</v>
      </c>
      <c r="D10716" s="6" t="s">
        <v>4851</v>
      </c>
      <c r="G10716" s="488">
        <v>4662.1099999999997</v>
      </c>
    </row>
    <row r="10717" spans="1:7" x14ac:dyDescent="0.25">
      <c r="A10717" s="6">
        <v>4251</v>
      </c>
      <c r="B10717" s="6" t="s">
        <v>7611</v>
      </c>
      <c r="C10717" s="6" t="s">
        <v>4858</v>
      </c>
      <c r="D10717" s="6" t="s">
        <v>4851</v>
      </c>
      <c r="G10717" s="487">
        <v>27.87</v>
      </c>
    </row>
    <row r="10718" spans="1:7" x14ac:dyDescent="0.25">
      <c r="A10718" s="6">
        <v>40979</v>
      </c>
      <c r="B10718" s="6" t="s">
        <v>7612</v>
      </c>
      <c r="C10718" s="6" t="s">
        <v>4859</v>
      </c>
      <c r="D10718" s="6" t="s">
        <v>4851</v>
      </c>
      <c r="G10718" s="488">
        <v>4898.2299999999996</v>
      </c>
    </row>
    <row r="10719" spans="1:7" x14ac:dyDescent="0.25">
      <c r="A10719" s="6">
        <v>4230</v>
      </c>
      <c r="B10719" s="6" t="s">
        <v>7613</v>
      </c>
      <c r="C10719" s="6" t="s">
        <v>4858</v>
      </c>
      <c r="D10719" s="6" t="s">
        <v>4851</v>
      </c>
      <c r="G10719" s="487">
        <v>26.17</v>
      </c>
    </row>
    <row r="10720" spans="1:7" x14ac:dyDescent="0.25">
      <c r="A10720" s="6">
        <v>40998</v>
      </c>
      <c r="B10720" s="6" t="s">
        <v>7614</v>
      </c>
      <c r="C10720" s="6" t="s">
        <v>4859</v>
      </c>
      <c r="D10720" s="6" t="s">
        <v>4851</v>
      </c>
      <c r="G10720" s="488">
        <v>4599.5</v>
      </c>
    </row>
    <row r="10721" spans="1:7" x14ac:dyDescent="0.25">
      <c r="A10721" s="6">
        <v>4257</v>
      </c>
      <c r="B10721" s="6" t="s">
        <v>7615</v>
      </c>
      <c r="C10721" s="6" t="s">
        <v>4858</v>
      </c>
      <c r="D10721" s="6" t="s">
        <v>4851</v>
      </c>
      <c r="G10721" s="487">
        <v>24.74</v>
      </c>
    </row>
    <row r="10722" spans="1:7" x14ac:dyDescent="0.25">
      <c r="A10722" s="6">
        <v>40982</v>
      </c>
      <c r="B10722" s="6" t="s">
        <v>7616</v>
      </c>
      <c r="C10722" s="6" t="s">
        <v>4859</v>
      </c>
      <c r="D10722" s="6" t="s">
        <v>4851</v>
      </c>
      <c r="G10722" s="488">
        <v>4347.87</v>
      </c>
    </row>
    <row r="10723" spans="1:7" x14ac:dyDescent="0.25">
      <c r="A10723" s="6">
        <v>4240</v>
      </c>
      <c r="B10723" s="6" t="s">
        <v>7617</v>
      </c>
      <c r="C10723" s="6" t="s">
        <v>4858</v>
      </c>
      <c r="D10723" s="6" t="s">
        <v>4851</v>
      </c>
      <c r="G10723" s="487">
        <v>28.91</v>
      </c>
    </row>
    <row r="10724" spans="1:7" x14ac:dyDescent="0.25">
      <c r="A10724" s="6">
        <v>41026</v>
      </c>
      <c r="B10724" s="6" t="s">
        <v>7618</v>
      </c>
      <c r="C10724" s="6" t="s">
        <v>4859</v>
      </c>
      <c r="D10724" s="6" t="s">
        <v>4851</v>
      </c>
      <c r="G10724" s="488">
        <v>5079.8500000000004</v>
      </c>
    </row>
    <row r="10725" spans="1:7" x14ac:dyDescent="0.25">
      <c r="A10725" s="6">
        <v>4239</v>
      </c>
      <c r="B10725" s="6" t="s">
        <v>7619</v>
      </c>
      <c r="C10725" s="6" t="s">
        <v>4858</v>
      </c>
      <c r="D10725" s="6" t="s">
        <v>4851</v>
      </c>
      <c r="G10725" s="487">
        <v>35.46</v>
      </c>
    </row>
    <row r="10726" spans="1:7" x14ac:dyDescent="0.25">
      <c r="A10726" s="6">
        <v>41024</v>
      </c>
      <c r="B10726" s="6" t="s">
        <v>7620</v>
      </c>
      <c r="C10726" s="6" t="s">
        <v>4859</v>
      </c>
      <c r="D10726" s="6" t="s">
        <v>4851</v>
      </c>
      <c r="G10726" s="488">
        <v>6232.04</v>
      </c>
    </row>
    <row r="10727" spans="1:7" x14ac:dyDescent="0.25">
      <c r="A10727" s="6">
        <v>4248</v>
      </c>
      <c r="B10727" s="6" t="s">
        <v>7621</v>
      </c>
      <c r="C10727" s="6" t="s">
        <v>4858</v>
      </c>
      <c r="D10727" s="6" t="s">
        <v>4851</v>
      </c>
      <c r="G10727" s="487">
        <v>28.19</v>
      </c>
    </row>
    <row r="10728" spans="1:7" x14ac:dyDescent="0.25">
      <c r="A10728" s="6">
        <v>41033</v>
      </c>
      <c r="B10728" s="6" t="s">
        <v>7622</v>
      </c>
      <c r="C10728" s="6" t="s">
        <v>4859</v>
      </c>
      <c r="D10728" s="6" t="s">
        <v>4851</v>
      </c>
      <c r="G10728" s="488">
        <v>4952.9799999999996</v>
      </c>
    </row>
    <row r="10729" spans="1:7" x14ac:dyDescent="0.25">
      <c r="A10729" s="6">
        <v>41040</v>
      </c>
      <c r="B10729" s="6" t="s">
        <v>7623</v>
      </c>
      <c r="C10729" s="6" t="s">
        <v>4859</v>
      </c>
      <c r="D10729" s="6" t="s">
        <v>4851</v>
      </c>
      <c r="G10729" s="488">
        <v>5244.45</v>
      </c>
    </row>
    <row r="10730" spans="1:7" x14ac:dyDescent="0.25">
      <c r="A10730" s="6">
        <v>44500</v>
      </c>
      <c r="B10730" s="6" t="s">
        <v>7624</v>
      </c>
      <c r="C10730" s="6" t="s">
        <v>4858</v>
      </c>
      <c r="D10730" s="6" t="s">
        <v>4851</v>
      </c>
      <c r="G10730" s="487">
        <v>29.85</v>
      </c>
    </row>
    <row r="10731" spans="1:7" x14ac:dyDescent="0.25">
      <c r="A10731" s="6">
        <v>4238</v>
      </c>
      <c r="B10731" s="6" t="s">
        <v>7625</v>
      </c>
      <c r="C10731" s="6" t="s">
        <v>4858</v>
      </c>
      <c r="D10731" s="6" t="s">
        <v>4851</v>
      </c>
      <c r="G10731" s="487">
        <v>22.21</v>
      </c>
    </row>
    <row r="10732" spans="1:7" x14ac:dyDescent="0.25">
      <c r="A10732" s="6">
        <v>41012</v>
      </c>
      <c r="B10732" s="6" t="s">
        <v>7626</v>
      </c>
      <c r="C10732" s="6" t="s">
        <v>4859</v>
      </c>
      <c r="D10732" s="6" t="s">
        <v>4851</v>
      </c>
      <c r="G10732" s="488">
        <v>3902.09</v>
      </c>
    </row>
    <row r="10733" spans="1:7" x14ac:dyDescent="0.25">
      <c r="A10733" s="6">
        <v>4237</v>
      </c>
      <c r="B10733" s="6" t="s">
        <v>7627</v>
      </c>
      <c r="C10733" s="6" t="s">
        <v>4858</v>
      </c>
      <c r="D10733" s="6" t="s">
        <v>4851</v>
      </c>
      <c r="G10733" s="487">
        <v>32.46</v>
      </c>
    </row>
    <row r="10734" spans="1:7" x14ac:dyDescent="0.25">
      <c r="A10734" s="6">
        <v>41002</v>
      </c>
      <c r="B10734" s="6" t="s">
        <v>7628</v>
      </c>
      <c r="C10734" s="6" t="s">
        <v>4859</v>
      </c>
      <c r="D10734" s="6" t="s">
        <v>4851</v>
      </c>
      <c r="G10734" s="488">
        <v>5703.53</v>
      </c>
    </row>
    <row r="10735" spans="1:7" x14ac:dyDescent="0.25">
      <c r="A10735" s="6">
        <v>4233</v>
      </c>
      <c r="B10735" s="6" t="s">
        <v>7629</v>
      </c>
      <c r="C10735" s="6" t="s">
        <v>4858</v>
      </c>
      <c r="D10735" s="6" t="s">
        <v>4851</v>
      </c>
      <c r="G10735" s="487">
        <v>25.63</v>
      </c>
    </row>
    <row r="10736" spans="1:7" x14ac:dyDescent="0.25">
      <c r="A10736" s="6">
        <v>41001</v>
      </c>
      <c r="B10736" s="6" t="s">
        <v>7630</v>
      </c>
      <c r="C10736" s="6" t="s">
        <v>4859</v>
      </c>
      <c r="D10736" s="6" t="s">
        <v>4851</v>
      </c>
      <c r="G10736" s="488">
        <v>4503.75</v>
      </c>
    </row>
    <row r="10737" spans="1:7" x14ac:dyDescent="0.25">
      <c r="A10737" s="6">
        <v>2</v>
      </c>
      <c r="B10737" s="6" t="s">
        <v>7631</v>
      </c>
      <c r="C10737" s="6" t="s">
        <v>4857</v>
      </c>
      <c r="D10737" s="6" t="s">
        <v>4851</v>
      </c>
      <c r="G10737" s="487">
        <v>19.72</v>
      </c>
    </row>
    <row r="10738" spans="1:7" x14ac:dyDescent="0.25">
      <c r="A10738" s="6">
        <v>36517</v>
      </c>
      <c r="B10738" s="6" t="s">
        <v>7632</v>
      </c>
      <c r="C10738" s="6" t="s">
        <v>4849</v>
      </c>
      <c r="D10738" s="6" t="s">
        <v>4851</v>
      </c>
      <c r="G10738" s="488">
        <v>577200</v>
      </c>
    </row>
    <row r="10739" spans="1:7" x14ac:dyDescent="0.25">
      <c r="A10739" s="6">
        <v>4262</v>
      </c>
      <c r="B10739" s="6" t="s">
        <v>7633</v>
      </c>
      <c r="C10739" s="6" t="s">
        <v>4849</v>
      </c>
      <c r="D10739" s="6" t="s">
        <v>4850</v>
      </c>
      <c r="G10739" s="488">
        <v>650000</v>
      </c>
    </row>
    <row r="10740" spans="1:7" x14ac:dyDescent="0.25">
      <c r="A10740" s="6">
        <v>4263</v>
      </c>
      <c r="B10740" s="6" t="s">
        <v>7634</v>
      </c>
      <c r="C10740" s="6" t="s">
        <v>4849</v>
      </c>
      <c r="D10740" s="6" t="s">
        <v>4851</v>
      </c>
      <c r="G10740" s="488">
        <v>901333.29</v>
      </c>
    </row>
    <row r="10741" spans="1:7" x14ac:dyDescent="0.25">
      <c r="A10741" s="6">
        <v>36518</v>
      </c>
      <c r="B10741" s="6" t="s">
        <v>7635</v>
      </c>
      <c r="C10741" s="6" t="s">
        <v>4849</v>
      </c>
      <c r="D10741" s="6" t="s">
        <v>4851</v>
      </c>
      <c r="G10741" s="488">
        <v>1026133.29</v>
      </c>
    </row>
    <row r="10742" spans="1:7" x14ac:dyDescent="0.25">
      <c r="A10742" s="6">
        <v>14221</v>
      </c>
      <c r="B10742" s="6" t="s">
        <v>7636</v>
      </c>
      <c r="C10742" s="6" t="s">
        <v>4849</v>
      </c>
      <c r="D10742" s="6" t="s">
        <v>4851</v>
      </c>
      <c r="G10742" s="488">
        <v>598866.64</v>
      </c>
    </row>
    <row r="10743" spans="1:7" x14ac:dyDescent="0.25">
      <c r="A10743" s="6">
        <v>38402</v>
      </c>
      <c r="B10743" s="6" t="s">
        <v>7637</v>
      </c>
      <c r="C10743" s="6" t="s">
        <v>4849</v>
      </c>
      <c r="D10743" s="6" t="s">
        <v>4851</v>
      </c>
      <c r="G10743" s="487">
        <v>11.88</v>
      </c>
    </row>
    <row r="10744" spans="1:7" x14ac:dyDescent="0.25">
      <c r="A10744" s="6">
        <v>3412</v>
      </c>
      <c r="B10744" s="6" t="s">
        <v>7638</v>
      </c>
      <c r="C10744" s="6" t="s">
        <v>4852</v>
      </c>
      <c r="D10744" s="6" t="s">
        <v>4851</v>
      </c>
      <c r="G10744" s="487">
        <v>35.5</v>
      </c>
    </row>
    <row r="10745" spans="1:7" x14ac:dyDescent="0.25">
      <c r="A10745" s="6">
        <v>3413</v>
      </c>
      <c r="B10745" s="6" t="s">
        <v>7639</v>
      </c>
      <c r="C10745" s="6" t="s">
        <v>4852</v>
      </c>
      <c r="D10745" s="6" t="s">
        <v>4851</v>
      </c>
      <c r="G10745" s="487">
        <v>79.92</v>
      </c>
    </row>
    <row r="10746" spans="1:7" x14ac:dyDescent="0.25">
      <c r="A10746" s="6">
        <v>39744</v>
      </c>
      <c r="B10746" s="6" t="s">
        <v>7640</v>
      </c>
      <c r="C10746" s="6" t="s">
        <v>4852</v>
      </c>
      <c r="D10746" s="6" t="s">
        <v>4851</v>
      </c>
      <c r="G10746" s="487">
        <v>62.05</v>
      </c>
    </row>
    <row r="10747" spans="1:7" x14ac:dyDescent="0.25">
      <c r="A10747" s="6">
        <v>39745</v>
      </c>
      <c r="B10747" s="6" t="s">
        <v>7641</v>
      </c>
      <c r="C10747" s="6" t="s">
        <v>4852</v>
      </c>
      <c r="D10747" s="6" t="s">
        <v>4851</v>
      </c>
      <c r="G10747" s="487">
        <v>130.97</v>
      </c>
    </row>
    <row r="10748" spans="1:7" x14ac:dyDescent="0.25">
      <c r="A10748" s="6">
        <v>39637</v>
      </c>
      <c r="B10748" s="6" t="s">
        <v>7642</v>
      </c>
      <c r="C10748" s="6" t="s">
        <v>4852</v>
      </c>
      <c r="D10748" s="6" t="s">
        <v>4851</v>
      </c>
      <c r="G10748" s="487">
        <v>103.48</v>
      </c>
    </row>
    <row r="10749" spans="1:7" x14ac:dyDescent="0.25">
      <c r="A10749" s="6">
        <v>39638</v>
      </c>
      <c r="B10749" s="6" t="s">
        <v>7643</v>
      </c>
      <c r="C10749" s="6" t="s">
        <v>4852</v>
      </c>
      <c r="D10749" s="6" t="s">
        <v>4851</v>
      </c>
      <c r="G10749" s="487">
        <v>117.09</v>
      </c>
    </row>
    <row r="10750" spans="1:7" x14ac:dyDescent="0.25">
      <c r="A10750" s="6">
        <v>39639</v>
      </c>
      <c r="B10750" s="6" t="s">
        <v>7644</v>
      </c>
      <c r="C10750" s="6" t="s">
        <v>4852</v>
      </c>
      <c r="D10750" s="6" t="s">
        <v>4851</v>
      </c>
      <c r="G10750" s="487">
        <v>176.66</v>
      </c>
    </row>
    <row r="10751" spans="1:7" x14ac:dyDescent="0.25">
      <c r="A10751" s="6">
        <v>39517</v>
      </c>
      <c r="B10751" s="6" t="s">
        <v>7645</v>
      </c>
      <c r="C10751" s="6" t="s">
        <v>4852</v>
      </c>
      <c r="D10751" s="6" t="s">
        <v>4851</v>
      </c>
      <c r="G10751" s="487">
        <v>201.97</v>
      </c>
    </row>
    <row r="10752" spans="1:7" x14ac:dyDescent="0.25">
      <c r="A10752" s="6">
        <v>39518</v>
      </c>
      <c r="B10752" s="6" t="s">
        <v>7646</v>
      </c>
      <c r="C10752" s="6" t="s">
        <v>4852</v>
      </c>
      <c r="D10752" s="6" t="s">
        <v>4851</v>
      </c>
      <c r="G10752" s="487">
        <v>239.45</v>
      </c>
    </row>
    <row r="10753" spans="1:7" x14ac:dyDescent="0.25">
      <c r="A10753" s="6">
        <v>38366</v>
      </c>
      <c r="B10753" s="6" t="s">
        <v>7647</v>
      </c>
      <c r="C10753" s="6" t="s">
        <v>4852</v>
      </c>
      <c r="D10753" s="6" t="s">
        <v>4851</v>
      </c>
      <c r="G10753" s="487">
        <v>7.59</v>
      </c>
    </row>
    <row r="10754" spans="1:7" x14ac:dyDescent="0.25">
      <c r="A10754" s="6">
        <v>11703</v>
      </c>
      <c r="B10754" s="6" t="s">
        <v>7648</v>
      </c>
      <c r="C10754" s="6" t="s">
        <v>4849</v>
      </c>
      <c r="D10754" s="6" t="s">
        <v>4851</v>
      </c>
      <c r="G10754" s="487">
        <v>77.86</v>
      </c>
    </row>
    <row r="10755" spans="1:7" x14ac:dyDescent="0.25">
      <c r="A10755" s="6">
        <v>37400</v>
      </c>
      <c r="B10755" s="6" t="s">
        <v>7649</v>
      </c>
      <c r="C10755" s="6" t="s">
        <v>4849</v>
      </c>
      <c r="D10755" s="6" t="s">
        <v>4851</v>
      </c>
      <c r="G10755" s="487">
        <v>51.95</v>
      </c>
    </row>
    <row r="10756" spans="1:7" x14ac:dyDescent="0.25">
      <c r="A10756" s="6">
        <v>25400</v>
      </c>
      <c r="B10756" s="6" t="s">
        <v>7650</v>
      </c>
      <c r="C10756" s="6" t="s">
        <v>4849</v>
      </c>
      <c r="D10756" s="6" t="s">
        <v>4851</v>
      </c>
      <c r="G10756" s="488">
        <v>5037.6499999999996</v>
      </c>
    </row>
    <row r="10757" spans="1:7" x14ac:dyDescent="0.25">
      <c r="A10757" s="6">
        <v>4276</v>
      </c>
      <c r="B10757" s="6" t="s">
        <v>7651</v>
      </c>
      <c r="C10757" s="6" t="s">
        <v>4849</v>
      </c>
      <c r="D10757" s="6" t="s">
        <v>4851</v>
      </c>
      <c r="G10757" s="487">
        <v>201.6</v>
      </c>
    </row>
    <row r="10758" spans="1:7" x14ac:dyDescent="0.25">
      <c r="A10758" s="6">
        <v>4273</v>
      </c>
      <c r="B10758" s="6" t="s">
        <v>7652</v>
      </c>
      <c r="C10758" s="6" t="s">
        <v>4849</v>
      </c>
      <c r="D10758" s="6" t="s">
        <v>4851</v>
      </c>
      <c r="G10758" s="487">
        <v>366.03</v>
      </c>
    </row>
    <row r="10759" spans="1:7" x14ac:dyDescent="0.25">
      <c r="A10759" s="6">
        <v>4274</v>
      </c>
      <c r="B10759" s="6" t="s">
        <v>7653</v>
      </c>
      <c r="C10759" s="6" t="s">
        <v>4849</v>
      </c>
      <c r="D10759" s="6" t="s">
        <v>4850</v>
      </c>
      <c r="G10759" s="487">
        <v>133.91</v>
      </c>
    </row>
    <row r="10760" spans="1:7" x14ac:dyDescent="0.25">
      <c r="A10760" s="6">
        <v>39438</v>
      </c>
      <c r="B10760" s="6" t="s">
        <v>7654</v>
      </c>
      <c r="C10760" s="6" t="s">
        <v>4849</v>
      </c>
      <c r="D10760" s="6" t="s">
        <v>4853</v>
      </c>
      <c r="G10760" s="487">
        <v>0.28999999999999998</v>
      </c>
    </row>
    <row r="10761" spans="1:7" x14ac:dyDescent="0.25">
      <c r="A10761" s="6">
        <v>11963</v>
      </c>
      <c r="B10761" s="6" t="s">
        <v>7655</v>
      </c>
      <c r="C10761" s="6" t="s">
        <v>4849</v>
      </c>
      <c r="D10761" s="6" t="s">
        <v>4853</v>
      </c>
      <c r="G10761" s="487">
        <v>10.62</v>
      </c>
    </row>
    <row r="10762" spans="1:7" x14ac:dyDescent="0.25">
      <c r="A10762" s="6">
        <v>11964</v>
      </c>
      <c r="B10762" s="6" t="s">
        <v>7656</v>
      </c>
      <c r="C10762" s="6" t="s">
        <v>4849</v>
      </c>
      <c r="D10762" s="6" t="s">
        <v>4853</v>
      </c>
      <c r="G10762" s="487">
        <v>2.68</v>
      </c>
    </row>
    <row r="10763" spans="1:7" x14ac:dyDescent="0.25">
      <c r="A10763" s="6">
        <v>4379</v>
      </c>
      <c r="B10763" s="6" t="s">
        <v>7657</v>
      </c>
      <c r="C10763" s="6" t="s">
        <v>4849</v>
      </c>
      <c r="D10763" s="6" t="s">
        <v>4853</v>
      </c>
      <c r="G10763" s="487">
        <v>0.05</v>
      </c>
    </row>
    <row r="10764" spans="1:7" x14ac:dyDescent="0.25">
      <c r="A10764" s="6">
        <v>4377</v>
      </c>
      <c r="B10764" s="6" t="s">
        <v>7658</v>
      </c>
      <c r="C10764" s="6" t="s">
        <v>4849</v>
      </c>
      <c r="D10764" s="6" t="s">
        <v>4853</v>
      </c>
      <c r="G10764" s="487">
        <v>0.21</v>
      </c>
    </row>
    <row r="10765" spans="1:7" x14ac:dyDescent="0.25">
      <c r="A10765" s="6">
        <v>4356</v>
      </c>
      <c r="B10765" s="6" t="s">
        <v>7659</v>
      </c>
      <c r="C10765" s="6" t="s">
        <v>4849</v>
      </c>
      <c r="D10765" s="6" t="s">
        <v>4853</v>
      </c>
      <c r="G10765" s="487">
        <v>0.28999999999999998</v>
      </c>
    </row>
    <row r="10766" spans="1:7" x14ac:dyDescent="0.25">
      <c r="A10766" s="6">
        <v>13246</v>
      </c>
      <c r="B10766" s="6" t="s">
        <v>7660</v>
      </c>
      <c r="C10766" s="6" t="s">
        <v>4849</v>
      </c>
      <c r="D10766" s="6" t="s">
        <v>4853</v>
      </c>
      <c r="G10766" s="487">
        <v>0.5</v>
      </c>
    </row>
    <row r="10767" spans="1:7" x14ac:dyDescent="0.25">
      <c r="A10767" s="6">
        <v>4346</v>
      </c>
      <c r="B10767" s="6" t="s">
        <v>7661</v>
      </c>
      <c r="C10767" s="6" t="s">
        <v>4849</v>
      </c>
      <c r="D10767" s="6" t="s">
        <v>4853</v>
      </c>
      <c r="G10767" s="487">
        <v>11.38</v>
      </c>
    </row>
    <row r="10768" spans="1:7" x14ac:dyDescent="0.25">
      <c r="A10768" s="6">
        <v>11955</v>
      </c>
      <c r="B10768" s="6" t="s">
        <v>7662</v>
      </c>
      <c r="C10768" s="6" t="s">
        <v>4849</v>
      </c>
      <c r="D10768" s="6" t="s">
        <v>4853</v>
      </c>
      <c r="G10768" s="487">
        <v>4.9800000000000004</v>
      </c>
    </row>
    <row r="10769" spans="1:7" x14ac:dyDescent="0.25">
      <c r="A10769" s="6">
        <v>11960</v>
      </c>
      <c r="B10769" s="6" t="s">
        <v>7663</v>
      </c>
      <c r="C10769" s="6" t="s">
        <v>4849</v>
      </c>
      <c r="D10769" s="6" t="s">
        <v>4853</v>
      </c>
      <c r="G10769" s="487">
        <v>0.16</v>
      </c>
    </row>
    <row r="10770" spans="1:7" x14ac:dyDescent="0.25">
      <c r="A10770" s="6">
        <v>4333</v>
      </c>
      <c r="B10770" s="6" t="s">
        <v>7664</v>
      </c>
      <c r="C10770" s="6" t="s">
        <v>4849</v>
      </c>
      <c r="D10770" s="6" t="s">
        <v>4853</v>
      </c>
      <c r="G10770" s="487">
        <v>0.28999999999999998</v>
      </c>
    </row>
    <row r="10771" spans="1:7" x14ac:dyDescent="0.25">
      <c r="A10771" s="6">
        <v>4358</v>
      </c>
      <c r="B10771" s="6" t="s">
        <v>7665</v>
      </c>
      <c r="C10771" s="6" t="s">
        <v>4849</v>
      </c>
      <c r="D10771" s="6" t="s">
        <v>4853</v>
      </c>
      <c r="G10771" s="487">
        <v>2.2799999999999998</v>
      </c>
    </row>
    <row r="10772" spans="1:7" x14ac:dyDescent="0.25">
      <c r="A10772" s="6">
        <v>39435</v>
      </c>
      <c r="B10772" s="6" t="s">
        <v>7666</v>
      </c>
      <c r="C10772" s="6" t="s">
        <v>4849</v>
      </c>
      <c r="D10772" s="6" t="s">
        <v>4853</v>
      </c>
      <c r="G10772" s="487">
        <v>0.11</v>
      </c>
    </row>
    <row r="10773" spans="1:7" x14ac:dyDescent="0.25">
      <c r="A10773" s="6">
        <v>39436</v>
      </c>
      <c r="B10773" s="6" t="s">
        <v>7667</v>
      </c>
      <c r="C10773" s="6" t="s">
        <v>4849</v>
      </c>
      <c r="D10773" s="6" t="s">
        <v>4853</v>
      </c>
      <c r="G10773" s="487">
        <v>0.19</v>
      </c>
    </row>
    <row r="10774" spans="1:7" x14ac:dyDescent="0.25">
      <c r="A10774" s="6">
        <v>39437</v>
      </c>
      <c r="B10774" s="6" t="s">
        <v>7668</v>
      </c>
      <c r="C10774" s="6" t="s">
        <v>4849</v>
      </c>
      <c r="D10774" s="6" t="s">
        <v>4853</v>
      </c>
      <c r="G10774" s="487">
        <v>0.25</v>
      </c>
    </row>
    <row r="10775" spans="1:7" x14ac:dyDescent="0.25">
      <c r="A10775" s="6">
        <v>39439</v>
      </c>
      <c r="B10775" s="6" t="s">
        <v>7669</v>
      </c>
      <c r="C10775" s="6" t="s">
        <v>4849</v>
      </c>
      <c r="D10775" s="6" t="s">
        <v>4853</v>
      </c>
      <c r="G10775" s="487">
        <v>0.17</v>
      </c>
    </row>
    <row r="10776" spans="1:7" x14ac:dyDescent="0.25">
      <c r="A10776" s="6">
        <v>39440</v>
      </c>
      <c r="B10776" s="6" t="s">
        <v>7670</v>
      </c>
      <c r="C10776" s="6" t="s">
        <v>4849</v>
      </c>
      <c r="D10776" s="6" t="s">
        <v>4853</v>
      </c>
      <c r="G10776" s="487">
        <v>0.22</v>
      </c>
    </row>
    <row r="10777" spans="1:7" x14ac:dyDescent="0.25">
      <c r="A10777" s="6">
        <v>39441</v>
      </c>
      <c r="B10777" s="6" t="s">
        <v>7671</v>
      </c>
      <c r="C10777" s="6" t="s">
        <v>4849</v>
      </c>
      <c r="D10777" s="6" t="s">
        <v>4853</v>
      </c>
      <c r="G10777" s="487">
        <v>0.28000000000000003</v>
      </c>
    </row>
    <row r="10778" spans="1:7" x14ac:dyDescent="0.25">
      <c r="A10778" s="6">
        <v>39442</v>
      </c>
      <c r="B10778" s="6" t="s">
        <v>7672</v>
      </c>
      <c r="C10778" s="6" t="s">
        <v>4849</v>
      </c>
      <c r="D10778" s="6" t="s">
        <v>4853</v>
      </c>
      <c r="G10778" s="487">
        <v>0.2</v>
      </c>
    </row>
    <row r="10779" spans="1:7" x14ac:dyDescent="0.25">
      <c r="A10779" s="6">
        <v>39443</v>
      </c>
      <c r="B10779" s="6" t="s">
        <v>7673</v>
      </c>
      <c r="C10779" s="6" t="s">
        <v>4849</v>
      </c>
      <c r="D10779" s="6" t="s">
        <v>4853</v>
      </c>
      <c r="G10779" s="487">
        <v>0.27</v>
      </c>
    </row>
    <row r="10780" spans="1:7" x14ac:dyDescent="0.25">
      <c r="A10780" s="6">
        <v>4329</v>
      </c>
      <c r="B10780" s="6" t="s">
        <v>7674</v>
      </c>
      <c r="C10780" s="6" t="s">
        <v>4849</v>
      </c>
      <c r="D10780" s="6" t="s">
        <v>4853</v>
      </c>
      <c r="G10780" s="487">
        <v>2.4300000000000002</v>
      </c>
    </row>
    <row r="10781" spans="1:7" x14ac:dyDescent="0.25">
      <c r="A10781" s="6">
        <v>4383</v>
      </c>
      <c r="B10781" s="6" t="s">
        <v>7675</v>
      </c>
      <c r="C10781" s="6" t="s">
        <v>4849</v>
      </c>
      <c r="D10781" s="6" t="s">
        <v>4853</v>
      </c>
      <c r="G10781" s="487">
        <v>21.97</v>
      </c>
    </row>
    <row r="10782" spans="1:7" x14ac:dyDescent="0.25">
      <c r="A10782" s="6">
        <v>4344</v>
      </c>
      <c r="B10782" s="6" t="s">
        <v>7676</v>
      </c>
      <c r="C10782" s="6" t="s">
        <v>4849</v>
      </c>
      <c r="D10782" s="6" t="s">
        <v>4853</v>
      </c>
      <c r="G10782" s="487">
        <v>23.03</v>
      </c>
    </row>
    <row r="10783" spans="1:7" x14ac:dyDescent="0.25">
      <c r="A10783" s="6">
        <v>436</v>
      </c>
      <c r="B10783" s="6" t="s">
        <v>7677</v>
      </c>
      <c r="C10783" s="6" t="s">
        <v>4849</v>
      </c>
      <c r="D10783" s="6" t="s">
        <v>4853</v>
      </c>
      <c r="G10783" s="487">
        <v>13.25</v>
      </c>
    </row>
    <row r="10784" spans="1:7" x14ac:dyDescent="0.25">
      <c r="A10784" s="6">
        <v>442</v>
      </c>
      <c r="B10784" s="6" t="s">
        <v>7678</v>
      </c>
      <c r="C10784" s="6" t="s">
        <v>4849</v>
      </c>
      <c r="D10784" s="6" t="s">
        <v>4853</v>
      </c>
      <c r="G10784" s="487">
        <v>7.83</v>
      </c>
    </row>
    <row r="10785" spans="1:7" x14ac:dyDescent="0.25">
      <c r="A10785" s="6">
        <v>11953</v>
      </c>
      <c r="B10785" s="6" t="s">
        <v>7679</v>
      </c>
      <c r="C10785" s="6" t="s">
        <v>4849</v>
      </c>
      <c r="D10785" s="6" t="s">
        <v>4853</v>
      </c>
      <c r="G10785" s="487">
        <v>3.65</v>
      </c>
    </row>
    <row r="10786" spans="1:7" x14ac:dyDescent="0.25">
      <c r="A10786" s="6">
        <v>4335</v>
      </c>
      <c r="B10786" s="6" t="s">
        <v>7680</v>
      </c>
      <c r="C10786" s="6" t="s">
        <v>4849</v>
      </c>
      <c r="D10786" s="6" t="s">
        <v>4853</v>
      </c>
      <c r="G10786" s="487">
        <v>15.46</v>
      </c>
    </row>
    <row r="10787" spans="1:7" x14ac:dyDescent="0.25">
      <c r="A10787" s="6">
        <v>4334</v>
      </c>
      <c r="B10787" s="6" t="s">
        <v>7681</v>
      </c>
      <c r="C10787" s="6" t="s">
        <v>4849</v>
      </c>
      <c r="D10787" s="6" t="s">
        <v>4853</v>
      </c>
      <c r="G10787" s="487">
        <v>21.21</v>
      </c>
    </row>
    <row r="10788" spans="1:7" x14ac:dyDescent="0.25">
      <c r="A10788" s="6">
        <v>4343</v>
      </c>
      <c r="B10788" s="6" t="s">
        <v>7682</v>
      </c>
      <c r="C10788" s="6" t="s">
        <v>4849</v>
      </c>
      <c r="D10788" s="6" t="s">
        <v>4853</v>
      </c>
      <c r="G10788" s="487">
        <v>5.21</v>
      </c>
    </row>
    <row r="10789" spans="1:7" x14ac:dyDescent="0.25">
      <c r="A10789" s="6">
        <v>430</v>
      </c>
      <c r="B10789" s="6" t="s">
        <v>7683</v>
      </c>
      <c r="C10789" s="6" t="s">
        <v>4849</v>
      </c>
      <c r="D10789" s="6" t="s">
        <v>4853</v>
      </c>
      <c r="G10789" s="487">
        <v>11.85</v>
      </c>
    </row>
    <row r="10790" spans="1:7" x14ac:dyDescent="0.25">
      <c r="A10790" s="6">
        <v>441</v>
      </c>
      <c r="B10790" s="6" t="s">
        <v>7684</v>
      </c>
      <c r="C10790" s="6" t="s">
        <v>4849</v>
      </c>
      <c r="D10790" s="6" t="s">
        <v>4853</v>
      </c>
      <c r="G10790" s="487">
        <v>13.05</v>
      </c>
    </row>
    <row r="10791" spans="1:7" x14ac:dyDescent="0.25">
      <c r="A10791" s="6">
        <v>431</v>
      </c>
      <c r="B10791" s="6" t="s">
        <v>7685</v>
      </c>
      <c r="C10791" s="6" t="s">
        <v>4849</v>
      </c>
      <c r="D10791" s="6" t="s">
        <v>4853</v>
      </c>
      <c r="G10791" s="487">
        <v>15.75</v>
      </c>
    </row>
    <row r="10792" spans="1:7" x14ac:dyDescent="0.25">
      <c r="A10792" s="6">
        <v>432</v>
      </c>
      <c r="B10792" s="6" t="s">
        <v>7686</v>
      </c>
      <c r="C10792" s="6" t="s">
        <v>4849</v>
      </c>
      <c r="D10792" s="6" t="s">
        <v>4853</v>
      </c>
      <c r="G10792" s="487">
        <v>17.38</v>
      </c>
    </row>
    <row r="10793" spans="1:7" x14ac:dyDescent="0.25">
      <c r="A10793" s="6">
        <v>429</v>
      </c>
      <c r="B10793" s="6" t="s">
        <v>7687</v>
      </c>
      <c r="C10793" s="6" t="s">
        <v>4849</v>
      </c>
      <c r="D10793" s="6" t="s">
        <v>4853</v>
      </c>
      <c r="G10793" s="487">
        <v>23.43</v>
      </c>
    </row>
    <row r="10794" spans="1:7" x14ac:dyDescent="0.25">
      <c r="A10794" s="6">
        <v>439</v>
      </c>
      <c r="B10794" s="6" t="s">
        <v>7688</v>
      </c>
      <c r="C10794" s="6" t="s">
        <v>4849</v>
      </c>
      <c r="D10794" s="6" t="s">
        <v>4853</v>
      </c>
      <c r="G10794" s="487">
        <v>19.97</v>
      </c>
    </row>
    <row r="10795" spans="1:7" x14ac:dyDescent="0.25">
      <c r="A10795" s="6">
        <v>433</v>
      </c>
      <c r="B10795" s="6" t="s">
        <v>7689</v>
      </c>
      <c r="C10795" s="6" t="s">
        <v>4849</v>
      </c>
      <c r="D10795" s="6" t="s">
        <v>4853</v>
      </c>
      <c r="G10795" s="487">
        <v>23.31</v>
      </c>
    </row>
    <row r="10796" spans="1:7" x14ac:dyDescent="0.25">
      <c r="A10796" s="6">
        <v>437</v>
      </c>
      <c r="B10796" s="6" t="s">
        <v>7690</v>
      </c>
      <c r="C10796" s="6" t="s">
        <v>4849</v>
      </c>
      <c r="D10796" s="6" t="s">
        <v>4853</v>
      </c>
      <c r="G10796" s="487">
        <v>30.97</v>
      </c>
    </row>
    <row r="10797" spans="1:7" x14ac:dyDescent="0.25">
      <c r="A10797" s="6">
        <v>11790</v>
      </c>
      <c r="B10797" s="6" t="s">
        <v>7691</v>
      </c>
      <c r="C10797" s="6" t="s">
        <v>4849</v>
      </c>
      <c r="D10797" s="6" t="s">
        <v>4853</v>
      </c>
      <c r="G10797" s="487">
        <v>35.130000000000003</v>
      </c>
    </row>
    <row r="10798" spans="1:7" x14ac:dyDescent="0.25">
      <c r="A10798" s="6">
        <v>428</v>
      </c>
      <c r="B10798" s="6" t="s">
        <v>7692</v>
      </c>
      <c r="C10798" s="6" t="s">
        <v>4849</v>
      </c>
      <c r="D10798" s="6" t="s">
        <v>4853</v>
      </c>
      <c r="G10798" s="487">
        <v>38.200000000000003</v>
      </c>
    </row>
    <row r="10799" spans="1:7" x14ac:dyDescent="0.25">
      <c r="A10799" s="6">
        <v>4384</v>
      </c>
      <c r="B10799" s="6" t="s">
        <v>7693</v>
      </c>
      <c r="C10799" s="6" t="s">
        <v>4849</v>
      </c>
      <c r="D10799" s="6" t="s">
        <v>4853</v>
      </c>
      <c r="G10799" s="487">
        <v>25.25</v>
      </c>
    </row>
    <row r="10800" spans="1:7" x14ac:dyDescent="0.25">
      <c r="A10800" s="6">
        <v>4351</v>
      </c>
      <c r="B10800" s="6" t="s">
        <v>7694</v>
      </c>
      <c r="C10800" s="6" t="s">
        <v>4849</v>
      </c>
      <c r="D10800" s="6" t="s">
        <v>4853</v>
      </c>
      <c r="G10800" s="487">
        <v>18.72</v>
      </c>
    </row>
    <row r="10801" spans="1:7" x14ac:dyDescent="0.25">
      <c r="A10801" s="6">
        <v>11054</v>
      </c>
      <c r="B10801" s="6" t="s">
        <v>7695</v>
      </c>
      <c r="C10801" s="6" t="s">
        <v>4849</v>
      </c>
      <c r="D10801" s="6" t="s">
        <v>4851</v>
      </c>
      <c r="G10801" s="487">
        <v>0.05</v>
      </c>
    </row>
    <row r="10802" spans="1:7" x14ac:dyDescent="0.25">
      <c r="A10802" s="6">
        <v>11055</v>
      </c>
      <c r="B10802" s="6" t="s">
        <v>7696</v>
      </c>
      <c r="C10802" s="6" t="s">
        <v>4849</v>
      </c>
      <c r="D10802" s="6" t="s">
        <v>4851</v>
      </c>
      <c r="G10802" s="487">
        <v>0.08</v>
      </c>
    </row>
    <row r="10803" spans="1:7" x14ac:dyDescent="0.25">
      <c r="A10803" s="6">
        <v>11056</v>
      </c>
      <c r="B10803" s="6" t="s">
        <v>7697</v>
      </c>
      <c r="C10803" s="6" t="s">
        <v>4849</v>
      </c>
      <c r="D10803" s="6" t="s">
        <v>4851</v>
      </c>
      <c r="G10803" s="487">
        <v>0.09</v>
      </c>
    </row>
    <row r="10804" spans="1:7" x14ac:dyDescent="0.25">
      <c r="A10804" s="6">
        <v>11057</v>
      </c>
      <c r="B10804" s="6" t="s">
        <v>7698</v>
      </c>
      <c r="C10804" s="6" t="s">
        <v>4849</v>
      </c>
      <c r="D10804" s="6" t="s">
        <v>4851</v>
      </c>
      <c r="G10804" s="487">
        <v>0.18</v>
      </c>
    </row>
    <row r="10805" spans="1:7" x14ac:dyDescent="0.25">
      <c r="A10805" s="6">
        <v>11059</v>
      </c>
      <c r="B10805" s="6" t="s">
        <v>7699</v>
      </c>
      <c r="C10805" s="6" t="s">
        <v>4849</v>
      </c>
      <c r="D10805" s="6" t="s">
        <v>4851</v>
      </c>
      <c r="G10805" s="487">
        <v>0.35</v>
      </c>
    </row>
    <row r="10806" spans="1:7" x14ac:dyDescent="0.25">
      <c r="A10806" s="6">
        <v>11058</v>
      </c>
      <c r="B10806" s="6" t="s">
        <v>7700</v>
      </c>
      <c r="C10806" s="6" t="s">
        <v>4849</v>
      </c>
      <c r="D10806" s="6" t="s">
        <v>4851</v>
      </c>
      <c r="G10806" s="487">
        <v>0.46</v>
      </c>
    </row>
    <row r="10807" spans="1:7" x14ac:dyDescent="0.25">
      <c r="A10807" s="6">
        <v>4380</v>
      </c>
      <c r="B10807" s="6" t="s">
        <v>7701</v>
      </c>
      <c r="C10807" s="6" t="s">
        <v>4849</v>
      </c>
      <c r="D10807" s="6" t="s">
        <v>4851</v>
      </c>
      <c r="G10807" s="487">
        <v>1.54</v>
      </c>
    </row>
    <row r="10808" spans="1:7" x14ac:dyDescent="0.25">
      <c r="A10808" s="6">
        <v>4299</v>
      </c>
      <c r="B10808" s="6" t="s">
        <v>7702</v>
      </c>
      <c r="C10808" s="6" t="s">
        <v>4849</v>
      </c>
      <c r="D10808" s="6" t="s">
        <v>4850</v>
      </c>
      <c r="G10808" s="487">
        <v>1.45</v>
      </c>
    </row>
    <row r="10809" spans="1:7" x14ac:dyDescent="0.25">
      <c r="A10809" s="6">
        <v>4304</v>
      </c>
      <c r="B10809" s="6" t="s">
        <v>7703</v>
      </c>
      <c r="C10809" s="6" t="s">
        <v>4849</v>
      </c>
      <c r="D10809" s="6" t="s">
        <v>4851</v>
      </c>
      <c r="G10809" s="487">
        <v>1.97</v>
      </c>
    </row>
    <row r="10810" spans="1:7" x14ac:dyDescent="0.25">
      <c r="A10810" s="6">
        <v>4305</v>
      </c>
      <c r="B10810" s="6" t="s">
        <v>7704</v>
      </c>
      <c r="C10810" s="6" t="s">
        <v>4849</v>
      </c>
      <c r="D10810" s="6" t="s">
        <v>4851</v>
      </c>
      <c r="G10810" s="487">
        <v>2.2999999999999998</v>
      </c>
    </row>
    <row r="10811" spans="1:7" x14ac:dyDescent="0.25">
      <c r="A10811" s="6">
        <v>4306</v>
      </c>
      <c r="B10811" s="6" t="s">
        <v>7705</v>
      </c>
      <c r="C10811" s="6" t="s">
        <v>4849</v>
      </c>
      <c r="D10811" s="6" t="s">
        <v>4851</v>
      </c>
      <c r="G10811" s="487">
        <v>2.66</v>
      </c>
    </row>
    <row r="10812" spans="1:7" x14ac:dyDescent="0.25">
      <c r="A10812" s="6">
        <v>4308</v>
      </c>
      <c r="B10812" s="6" t="s">
        <v>7706</v>
      </c>
      <c r="C10812" s="6" t="s">
        <v>4849</v>
      </c>
      <c r="D10812" s="6" t="s">
        <v>4851</v>
      </c>
      <c r="G10812" s="487">
        <v>5.52</v>
      </c>
    </row>
    <row r="10813" spans="1:7" x14ac:dyDescent="0.25">
      <c r="A10813" s="6">
        <v>4302</v>
      </c>
      <c r="B10813" s="6" t="s">
        <v>7707</v>
      </c>
      <c r="C10813" s="6" t="s">
        <v>4849</v>
      </c>
      <c r="D10813" s="6" t="s">
        <v>4851</v>
      </c>
      <c r="G10813" s="487">
        <v>4.1399999999999997</v>
      </c>
    </row>
    <row r="10814" spans="1:7" x14ac:dyDescent="0.25">
      <c r="A10814" s="6">
        <v>4300</v>
      </c>
      <c r="B10814" s="6" t="s">
        <v>7708</v>
      </c>
      <c r="C10814" s="6" t="s">
        <v>4849</v>
      </c>
      <c r="D10814" s="6" t="s">
        <v>4851</v>
      </c>
      <c r="G10814" s="487">
        <v>0.98</v>
      </c>
    </row>
    <row r="10815" spans="1:7" x14ac:dyDescent="0.25">
      <c r="A10815" s="6">
        <v>4301</v>
      </c>
      <c r="B10815" s="6" t="s">
        <v>7709</v>
      </c>
      <c r="C10815" s="6" t="s">
        <v>4849</v>
      </c>
      <c r="D10815" s="6" t="s">
        <v>4851</v>
      </c>
      <c r="G10815" s="487">
        <v>1.2</v>
      </c>
    </row>
    <row r="10816" spans="1:7" x14ac:dyDescent="0.25">
      <c r="A10816" s="6">
        <v>4320</v>
      </c>
      <c r="B10816" s="6" t="s">
        <v>7710</v>
      </c>
      <c r="C10816" s="6" t="s">
        <v>4849</v>
      </c>
      <c r="D10816" s="6" t="s">
        <v>4851</v>
      </c>
      <c r="G10816" s="487">
        <v>3.65</v>
      </c>
    </row>
    <row r="10817" spans="1:7" x14ac:dyDescent="0.25">
      <c r="A10817" s="6">
        <v>4318</v>
      </c>
      <c r="B10817" s="6" t="s">
        <v>7711</v>
      </c>
      <c r="C10817" s="6" t="s">
        <v>4849</v>
      </c>
      <c r="D10817" s="6" t="s">
        <v>4851</v>
      </c>
      <c r="G10817" s="487">
        <v>1.78</v>
      </c>
    </row>
    <row r="10818" spans="1:7" x14ac:dyDescent="0.25">
      <c r="A10818" s="6">
        <v>40547</v>
      </c>
      <c r="B10818" s="6" t="s">
        <v>35</v>
      </c>
      <c r="C10818" s="6" t="s">
        <v>4866</v>
      </c>
      <c r="D10818" s="6" t="s">
        <v>4853</v>
      </c>
      <c r="G10818" s="487">
        <v>30.68</v>
      </c>
    </row>
    <row r="10819" spans="1:7" x14ac:dyDescent="0.25">
      <c r="A10819" s="6">
        <v>11962</v>
      </c>
      <c r="B10819" s="6" t="s">
        <v>7712</v>
      </c>
      <c r="C10819" s="6" t="s">
        <v>4849</v>
      </c>
      <c r="D10819" s="6" t="s">
        <v>4853</v>
      </c>
      <c r="G10819" s="487">
        <v>0.25</v>
      </c>
    </row>
    <row r="10820" spans="1:7" x14ac:dyDescent="0.25">
      <c r="A10820" s="6">
        <v>4332</v>
      </c>
      <c r="B10820" s="6" t="s">
        <v>7713</v>
      </c>
      <c r="C10820" s="6" t="s">
        <v>4849</v>
      </c>
      <c r="D10820" s="6" t="s">
        <v>4853</v>
      </c>
      <c r="G10820" s="487">
        <v>1.22</v>
      </c>
    </row>
    <row r="10821" spans="1:7" x14ac:dyDescent="0.25">
      <c r="A10821" s="6">
        <v>4331</v>
      </c>
      <c r="B10821" s="6" t="s">
        <v>7714</v>
      </c>
      <c r="C10821" s="6" t="s">
        <v>4849</v>
      </c>
      <c r="D10821" s="6" t="s">
        <v>4853</v>
      </c>
      <c r="G10821" s="487">
        <v>4.5999999999999996</v>
      </c>
    </row>
    <row r="10822" spans="1:7" x14ac:dyDescent="0.25">
      <c r="A10822" s="6">
        <v>4336</v>
      </c>
      <c r="B10822" s="6" t="s">
        <v>7715</v>
      </c>
      <c r="C10822" s="6" t="s">
        <v>4849</v>
      </c>
      <c r="D10822" s="6" t="s">
        <v>4853</v>
      </c>
      <c r="G10822" s="487">
        <v>5.89</v>
      </c>
    </row>
    <row r="10823" spans="1:7" x14ac:dyDescent="0.25">
      <c r="A10823" s="6">
        <v>13294</v>
      </c>
      <c r="B10823" s="6" t="s">
        <v>7716</v>
      </c>
      <c r="C10823" s="6" t="s">
        <v>4849</v>
      </c>
      <c r="D10823" s="6" t="s">
        <v>4853</v>
      </c>
      <c r="G10823" s="487">
        <v>1.69</v>
      </c>
    </row>
    <row r="10824" spans="1:7" x14ac:dyDescent="0.25">
      <c r="A10824" s="6">
        <v>11948</v>
      </c>
      <c r="B10824" s="6" t="s">
        <v>7717</v>
      </c>
      <c r="C10824" s="6" t="s">
        <v>4849</v>
      </c>
      <c r="D10824" s="6" t="s">
        <v>4853</v>
      </c>
      <c r="G10824" s="487">
        <v>0.76</v>
      </c>
    </row>
    <row r="10825" spans="1:7" x14ac:dyDescent="0.25">
      <c r="A10825" s="6">
        <v>4382</v>
      </c>
      <c r="B10825" s="6" t="s">
        <v>7718</v>
      </c>
      <c r="C10825" s="6" t="s">
        <v>4849</v>
      </c>
      <c r="D10825" s="6" t="s">
        <v>4853</v>
      </c>
      <c r="G10825" s="487">
        <v>1.26</v>
      </c>
    </row>
    <row r="10826" spans="1:7" x14ac:dyDescent="0.25">
      <c r="A10826" s="6">
        <v>4354</v>
      </c>
      <c r="B10826" s="6" t="s">
        <v>7719</v>
      </c>
      <c r="C10826" s="6" t="s">
        <v>4849</v>
      </c>
      <c r="D10826" s="6" t="s">
        <v>4853</v>
      </c>
      <c r="G10826" s="487">
        <v>52.82</v>
      </c>
    </row>
    <row r="10827" spans="1:7" x14ac:dyDescent="0.25">
      <c r="A10827" s="6">
        <v>40839</v>
      </c>
      <c r="B10827" s="6" t="s">
        <v>7720</v>
      </c>
      <c r="C10827" s="6" t="s">
        <v>4866</v>
      </c>
      <c r="D10827" s="6" t="s">
        <v>4853</v>
      </c>
      <c r="G10827" s="487">
        <v>127.11</v>
      </c>
    </row>
    <row r="10828" spans="1:7" x14ac:dyDescent="0.25">
      <c r="A10828" s="6">
        <v>40552</v>
      </c>
      <c r="B10828" s="6" t="s">
        <v>13144</v>
      </c>
      <c r="C10828" s="6" t="s">
        <v>4866</v>
      </c>
      <c r="D10828" s="6" t="s">
        <v>4853</v>
      </c>
      <c r="G10828" s="487">
        <v>52.59</v>
      </c>
    </row>
    <row r="10829" spans="1:7" x14ac:dyDescent="0.25">
      <c r="A10829" s="6">
        <v>40549</v>
      </c>
      <c r="B10829" s="6" t="s">
        <v>7721</v>
      </c>
      <c r="C10829" s="6" t="s">
        <v>4866</v>
      </c>
      <c r="D10829" s="6" t="s">
        <v>4853</v>
      </c>
      <c r="G10829" s="487">
        <v>208.19</v>
      </c>
    </row>
    <row r="10830" spans="1:7" x14ac:dyDescent="0.25">
      <c r="A10830" s="6">
        <v>4385</v>
      </c>
      <c r="B10830" s="6" t="s">
        <v>7722</v>
      </c>
      <c r="C10830" s="6" t="s">
        <v>4862</v>
      </c>
      <c r="D10830" s="6" t="s">
        <v>4851</v>
      </c>
      <c r="G10830" s="488">
        <v>1976.78</v>
      </c>
    </row>
    <row r="10831" spans="1:7" x14ac:dyDescent="0.25">
      <c r="A10831" s="6">
        <v>20078</v>
      </c>
      <c r="B10831" s="6" t="s">
        <v>7723</v>
      </c>
      <c r="C10831" s="6" t="s">
        <v>4849</v>
      </c>
      <c r="D10831" s="6" t="s">
        <v>4851</v>
      </c>
      <c r="G10831" s="487">
        <v>30.17</v>
      </c>
    </row>
    <row r="10832" spans="1:7" x14ac:dyDescent="0.25">
      <c r="A10832" s="6">
        <v>39897</v>
      </c>
      <c r="B10832" s="6" t="s">
        <v>7724</v>
      </c>
      <c r="C10832" s="6" t="s">
        <v>4849</v>
      </c>
      <c r="D10832" s="6" t="s">
        <v>4853</v>
      </c>
      <c r="G10832" s="487">
        <v>49.07</v>
      </c>
    </row>
    <row r="10833" spans="1:7" x14ac:dyDescent="0.25">
      <c r="A10833" s="6">
        <v>118</v>
      </c>
      <c r="B10833" s="6" t="s">
        <v>7725</v>
      </c>
      <c r="C10833" s="6" t="s">
        <v>4849</v>
      </c>
      <c r="D10833" s="6" t="s">
        <v>4851</v>
      </c>
      <c r="G10833" s="487">
        <v>63.78</v>
      </c>
    </row>
    <row r="10834" spans="1:7" x14ac:dyDescent="0.25">
      <c r="A10834" s="6">
        <v>4396</v>
      </c>
      <c r="B10834" s="6" t="s">
        <v>7726</v>
      </c>
      <c r="C10834" s="6" t="s">
        <v>4852</v>
      </c>
      <c r="D10834" s="6" t="s">
        <v>4851</v>
      </c>
      <c r="G10834" s="487">
        <v>196</v>
      </c>
    </row>
    <row r="10835" spans="1:7" x14ac:dyDescent="0.25">
      <c r="A10835" s="6">
        <v>36881</v>
      </c>
      <c r="B10835" s="6" t="s">
        <v>7727</v>
      </c>
      <c r="C10835" s="6" t="s">
        <v>4852</v>
      </c>
      <c r="D10835" s="6" t="s">
        <v>4851</v>
      </c>
      <c r="G10835" s="487">
        <v>126.23</v>
      </c>
    </row>
    <row r="10836" spans="1:7" x14ac:dyDescent="0.25">
      <c r="A10836" s="6">
        <v>4397</v>
      </c>
      <c r="B10836" s="6" t="s">
        <v>7728</v>
      </c>
      <c r="C10836" s="6" t="s">
        <v>4852</v>
      </c>
      <c r="D10836" s="6" t="s">
        <v>4851</v>
      </c>
      <c r="G10836" s="487">
        <v>213.21</v>
      </c>
    </row>
    <row r="10837" spans="1:7" x14ac:dyDescent="0.25">
      <c r="A10837" s="6">
        <v>36882</v>
      </c>
      <c r="B10837" s="6" t="s">
        <v>7729</v>
      </c>
      <c r="C10837" s="6" t="s">
        <v>4852</v>
      </c>
      <c r="D10837" s="6" t="s">
        <v>4851</v>
      </c>
      <c r="G10837" s="487">
        <v>150.94</v>
      </c>
    </row>
    <row r="10838" spans="1:7" x14ac:dyDescent="0.25">
      <c r="A10838" s="6">
        <v>4751</v>
      </c>
      <c r="B10838" s="6" t="s">
        <v>7730</v>
      </c>
      <c r="C10838" s="6" t="s">
        <v>4858</v>
      </c>
      <c r="D10838" s="6" t="s">
        <v>4851</v>
      </c>
      <c r="G10838" s="487">
        <v>20.7</v>
      </c>
    </row>
    <row r="10839" spans="1:7" x14ac:dyDescent="0.25">
      <c r="A10839" s="6">
        <v>41066</v>
      </c>
      <c r="B10839" s="6" t="s">
        <v>7731</v>
      </c>
      <c r="C10839" s="6" t="s">
        <v>4859</v>
      </c>
      <c r="D10839" s="6" t="s">
        <v>4851</v>
      </c>
      <c r="G10839" s="488">
        <v>3636.45</v>
      </c>
    </row>
    <row r="10840" spans="1:7" x14ac:dyDescent="0.25">
      <c r="A10840" s="6">
        <v>39604</v>
      </c>
      <c r="B10840" s="6" t="s">
        <v>12143</v>
      </c>
      <c r="C10840" s="6" t="s">
        <v>4849</v>
      </c>
      <c r="D10840" s="6" t="s">
        <v>4851</v>
      </c>
      <c r="G10840" s="487">
        <v>14.05</v>
      </c>
    </row>
    <row r="10841" spans="1:7" x14ac:dyDescent="0.25">
      <c r="A10841" s="6">
        <v>39605</v>
      </c>
      <c r="B10841" s="6" t="s">
        <v>12144</v>
      </c>
      <c r="C10841" s="6" t="s">
        <v>4849</v>
      </c>
      <c r="D10841" s="6" t="s">
        <v>4851</v>
      </c>
      <c r="G10841" s="487">
        <v>15.26</v>
      </c>
    </row>
    <row r="10842" spans="1:7" x14ac:dyDescent="0.25">
      <c r="A10842" s="6">
        <v>39606</v>
      </c>
      <c r="B10842" s="6" t="s">
        <v>12145</v>
      </c>
      <c r="C10842" s="6" t="s">
        <v>4849</v>
      </c>
      <c r="D10842" s="6" t="s">
        <v>4851</v>
      </c>
      <c r="G10842" s="487">
        <v>26.72</v>
      </c>
    </row>
    <row r="10843" spans="1:7" x14ac:dyDescent="0.25">
      <c r="A10843" s="6">
        <v>39607</v>
      </c>
      <c r="B10843" s="6" t="s">
        <v>12146</v>
      </c>
      <c r="C10843" s="6" t="s">
        <v>4849</v>
      </c>
      <c r="D10843" s="6" t="s">
        <v>4851</v>
      </c>
      <c r="G10843" s="487">
        <v>36.15</v>
      </c>
    </row>
    <row r="10844" spans="1:7" x14ac:dyDescent="0.25">
      <c r="A10844" s="6">
        <v>39594</v>
      </c>
      <c r="B10844" s="6" t="s">
        <v>12147</v>
      </c>
      <c r="C10844" s="6" t="s">
        <v>4849</v>
      </c>
      <c r="D10844" s="6" t="s">
        <v>4850</v>
      </c>
      <c r="G10844" s="487">
        <v>260.5</v>
      </c>
    </row>
    <row r="10845" spans="1:7" x14ac:dyDescent="0.25">
      <c r="A10845" s="6">
        <v>39596</v>
      </c>
      <c r="B10845" s="6" t="s">
        <v>12148</v>
      </c>
      <c r="C10845" s="6" t="s">
        <v>4849</v>
      </c>
      <c r="D10845" s="6" t="s">
        <v>4851</v>
      </c>
      <c r="G10845" s="487">
        <v>697.64</v>
      </c>
    </row>
    <row r="10846" spans="1:7" x14ac:dyDescent="0.25">
      <c r="A10846" s="6">
        <v>39595</v>
      </c>
      <c r="B10846" s="6" t="s">
        <v>12149</v>
      </c>
      <c r="C10846" s="6" t="s">
        <v>4849</v>
      </c>
      <c r="D10846" s="6" t="s">
        <v>4851</v>
      </c>
      <c r="G10846" s="488">
        <v>1567.5</v>
      </c>
    </row>
    <row r="10847" spans="1:7" x14ac:dyDescent="0.25">
      <c r="A10847" s="6">
        <v>39597</v>
      </c>
      <c r="B10847" s="6" t="s">
        <v>12150</v>
      </c>
      <c r="C10847" s="6" t="s">
        <v>4849</v>
      </c>
      <c r="D10847" s="6" t="s">
        <v>4851</v>
      </c>
      <c r="G10847" s="488">
        <v>2458.83</v>
      </c>
    </row>
    <row r="10848" spans="1:7" x14ac:dyDescent="0.25">
      <c r="A10848" s="6">
        <v>10731</v>
      </c>
      <c r="B10848" s="6" t="s">
        <v>7732</v>
      </c>
      <c r="C10848" s="6" t="s">
        <v>4852</v>
      </c>
      <c r="D10848" s="6" t="s">
        <v>4853</v>
      </c>
      <c r="G10848" s="487">
        <v>32</v>
      </c>
    </row>
    <row r="10849" spans="1:7" x14ac:dyDescent="0.25">
      <c r="A10849" s="6">
        <v>4704</v>
      </c>
      <c r="B10849" s="6" t="s">
        <v>7733</v>
      </c>
      <c r="C10849" s="6" t="s">
        <v>4852</v>
      </c>
      <c r="D10849" s="6" t="s">
        <v>4853</v>
      </c>
      <c r="G10849" s="487">
        <v>28.87</v>
      </c>
    </row>
    <row r="10850" spans="1:7" x14ac:dyDescent="0.25">
      <c r="A10850" s="6">
        <v>10730</v>
      </c>
      <c r="B10850" s="6" t="s">
        <v>7734</v>
      </c>
      <c r="C10850" s="6" t="s">
        <v>4852</v>
      </c>
      <c r="D10850" s="6" t="s">
        <v>4853</v>
      </c>
      <c r="G10850" s="487">
        <v>30.94</v>
      </c>
    </row>
    <row r="10851" spans="1:7" x14ac:dyDescent="0.25">
      <c r="A10851" s="6">
        <v>4729</v>
      </c>
      <c r="B10851" s="6" t="s">
        <v>7735</v>
      </c>
      <c r="C10851" s="6" t="s">
        <v>4857</v>
      </c>
      <c r="D10851" s="6" t="s">
        <v>4851</v>
      </c>
      <c r="G10851" s="487">
        <v>72.67</v>
      </c>
    </row>
    <row r="10852" spans="1:7" x14ac:dyDescent="0.25">
      <c r="A10852" s="6">
        <v>4720</v>
      </c>
      <c r="B10852" s="6" t="s">
        <v>7736</v>
      </c>
      <c r="C10852" s="6" t="s">
        <v>4857</v>
      </c>
      <c r="D10852" s="6" t="s">
        <v>4851</v>
      </c>
      <c r="G10852" s="487">
        <v>83.27</v>
      </c>
    </row>
    <row r="10853" spans="1:7" x14ac:dyDescent="0.25">
      <c r="A10853" s="6">
        <v>4721</v>
      </c>
      <c r="B10853" s="6" t="s">
        <v>7737</v>
      </c>
      <c r="C10853" s="6" t="s">
        <v>4857</v>
      </c>
      <c r="D10853" s="6" t="s">
        <v>4851</v>
      </c>
      <c r="G10853" s="487">
        <v>72.13</v>
      </c>
    </row>
    <row r="10854" spans="1:7" x14ac:dyDescent="0.25">
      <c r="A10854" s="6">
        <v>4718</v>
      </c>
      <c r="B10854" s="6" t="s">
        <v>7738</v>
      </c>
      <c r="C10854" s="6" t="s">
        <v>4857</v>
      </c>
      <c r="D10854" s="6" t="s">
        <v>4850</v>
      </c>
      <c r="G10854" s="487">
        <v>72.510000000000005</v>
      </c>
    </row>
    <row r="10855" spans="1:7" x14ac:dyDescent="0.25">
      <c r="A10855" s="6">
        <v>4722</v>
      </c>
      <c r="B10855" s="6" t="s">
        <v>7739</v>
      </c>
      <c r="C10855" s="6" t="s">
        <v>4857</v>
      </c>
      <c r="D10855" s="6" t="s">
        <v>4851</v>
      </c>
      <c r="G10855" s="487">
        <v>68.13</v>
      </c>
    </row>
    <row r="10856" spans="1:7" x14ac:dyDescent="0.25">
      <c r="A10856" s="6">
        <v>4723</v>
      </c>
      <c r="B10856" s="6" t="s">
        <v>7740</v>
      </c>
      <c r="C10856" s="6" t="s">
        <v>4857</v>
      </c>
      <c r="D10856" s="6" t="s">
        <v>4851</v>
      </c>
      <c r="G10856" s="487">
        <v>67.540000000000006</v>
      </c>
    </row>
    <row r="10857" spans="1:7" x14ac:dyDescent="0.25">
      <c r="A10857" s="6">
        <v>4727</v>
      </c>
      <c r="B10857" s="6" t="s">
        <v>7741</v>
      </c>
      <c r="C10857" s="6" t="s">
        <v>4857</v>
      </c>
      <c r="D10857" s="6" t="s">
        <v>4851</v>
      </c>
      <c r="G10857" s="487">
        <v>61.82</v>
      </c>
    </row>
    <row r="10858" spans="1:7" x14ac:dyDescent="0.25">
      <c r="A10858" s="6">
        <v>4748</v>
      </c>
      <c r="B10858" s="6" t="s">
        <v>7742</v>
      </c>
      <c r="C10858" s="6" t="s">
        <v>4857</v>
      </c>
      <c r="D10858" s="6" t="s">
        <v>4851</v>
      </c>
      <c r="G10858" s="487">
        <v>66.62</v>
      </c>
    </row>
    <row r="10859" spans="1:7" x14ac:dyDescent="0.25">
      <c r="A10859" s="6">
        <v>4730</v>
      </c>
      <c r="B10859" s="6" t="s">
        <v>7743</v>
      </c>
      <c r="C10859" s="6" t="s">
        <v>4857</v>
      </c>
      <c r="D10859" s="6" t="s">
        <v>4851</v>
      </c>
      <c r="G10859" s="487">
        <v>67.790000000000006</v>
      </c>
    </row>
    <row r="10860" spans="1:7" x14ac:dyDescent="0.25">
      <c r="A10860" s="6">
        <v>13186</v>
      </c>
      <c r="B10860" s="6" t="s">
        <v>7744</v>
      </c>
      <c r="C10860" s="6" t="s">
        <v>4857</v>
      </c>
      <c r="D10860" s="6" t="s">
        <v>4851</v>
      </c>
      <c r="G10860" s="487">
        <v>78.23</v>
      </c>
    </row>
    <row r="10861" spans="1:7" x14ac:dyDescent="0.25">
      <c r="A10861" s="6">
        <v>10737</v>
      </c>
      <c r="B10861" s="6" t="s">
        <v>7745</v>
      </c>
      <c r="C10861" s="6" t="s">
        <v>4852</v>
      </c>
      <c r="D10861" s="6" t="s">
        <v>4853</v>
      </c>
      <c r="G10861" s="487">
        <v>100.56</v>
      </c>
    </row>
    <row r="10862" spans="1:7" x14ac:dyDescent="0.25">
      <c r="A10862" s="6">
        <v>10734</v>
      </c>
      <c r="B10862" s="6" t="s">
        <v>7746</v>
      </c>
      <c r="C10862" s="6" t="s">
        <v>4852</v>
      </c>
      <c r="D10862" s="6" t="s">
        <v>4853</v>
      </c>
      <c r="G10862" s="487">
        <v>59.82</v>
      </c>
    </row>
    <row r="10863" spans="1:7" x14ac:dyDescent="0.25">
      <c r="A10863" s="6">
        <v>4708</v>
      </c>
      <c r="B10863" s="6" t="s">
        <v>7747</v>
      </c>
      <c r="C10863" s="6" t="s">
        <v>4852</v>
      </c>
      <c r="D10863" s="6" t="s">
        <v>4853</v>
      </c>
      <c r="G10863" s="487">
        <v>116.03</v>
      </c>
    </row>
    <row r="10864" spans="1:7" x14ac:dyDescent="0.25">
      <c r="A10864" s="6">
        <v>4712</v>
      </c>
      <c r="B10864" s="6" t="s">
        <v>7748</v>
      </c>
      <c r="C10864" s="6" t="s">
        <v>4852</v>
      </c>
      <c r="D10864" s="6" t="s">
        <v>4853</v>
      </c>
      <c r="G10864" s="487">
        <v>56.72</v>
      </c>
    </row>
    <row r="10865" spans="1:7" x14ac:dyDescent="0.25">
      <c r="A10865" s="6">
        <v>4710</v>
      </c>
      <c r="B10865" s="6" t="s">
        <v>7749</v>
      </c>
      <c r="C10865" s="6" t="s">
        <v>4852</v>
      </c>
      <c r="D10865" s="6" t="s">
        <v>4853</v>
      </c>
      <c r="G10865" s="487">
        <v>181.91</v>
      </c>
    </row>
    <row r="10866" spans="1:7" x14ac:dyDescent="0.25">
      <c r="A10866" s="6">
        <v>4746</v>
      </c>
      <c r="B10866" s="6" t="s">
        <v>7750</v>
      </c>
      <c r="C10866" s="6" t="s">
        <v>4857</v>
      </c>
      <c r="D10866" s="6" t="s">
        <v>4851</v>
      </c>
      <c r="G10866" s="487">
        <v>50.63</v>
      </c>
    </row>
    <row r="10867" spans="1:7" x14ac:dyDescent="0.25">
      <c r="A10867" s="6">
        <v>4750</v>
      </c>
      <c r="B10867" s="6" t="s">
        <v>7751</v>
      </c>
      <c r="C10867" s="6" t="s">
        <v>4858</v>
      </c>
      <c r="D10867" s="6" t="s">
        <v>4850</v>
      </c>
      <c r="G10867" s="487">
        <v>20.7</v>
      </c>
    </row>
    <row r="10868" spans="1:7" x14ac:dyDescent="0.25">
      <c r="A10868" s="6">
        <v>41065</v>
      </c>
      <c r="B10868" s="6" t="s">
        <v>7752</v>
      </c>
      <c r="C10868" s="6" t="s">
        <v>4859</v>
      </c>
      <c r="D10868" s="6" t="s">
        <v>4851</v>
      </c>
      <c r="G10868" s="488">
        <v>3636.45</v>
      </c>
    </row>
    <row r="10869" spans="1:7" x14ac:dyDescent="0.25">
      <c r="A10869" s="6">
        <v>34747</v>
      </c>
      <c r="B10869" s="6" t="s">
        <v>7753</v>
      </c>
      <c r="C10869" s="6" t="s">
        <v>4854</v>
      </c>
      <c r="D10869" s="6" t="s">
        <v>4851</v>
      </c>
      <c r="G10869" s="487">
        <v>88.2</v>
      </c>
    </row>
    <row r="10870" spans="1:7" x14ac:dyDescent="0.25">
      <c r="A10870" s="6">
        <v>4826</v>
      </c>
      <c r="B10870" s="6" t="s">
        <v>7754</v>
      </c>
      <c r="C10870" s="6" t="s">
        <v>4854</v>
      </c>
      <c r="D10870" s="6" t="s">
        <v>4851</v>
      </c>
      <c r="G10870" s="487">
        <v>94.84</v>
      </c>
    </row>
    <row r="10871" spans="1:7" x14ac:dyDescent="0.25">
      <c r="A10871" s="6">
        <v>41975</v>
      </c>
      <c r="B10871" s="6" t="s">
        <v>7755</v>
      </c>
      <c r="C10871" s="6" t="s">
        <v>4852</v>
      </c>
      <c r="D10871" s="6" t="s">
        <v>4853</v>
      </c>
      <c r="G10871" s="487">
        <v>94.34</v>
      </c>
    </row>
    <row r="10872" spans="1:7" x14ac:dyDescent="0.25">
      <c r="A10872" s="6">
        <v>4825</v>
      </c>
      <c r="B10872" s="6" t="s">
        <v>7756</v>
      </c>
      <c r="C10872" s="6" t="s">
        <v>4854</v>
      </c>
      <c r="D10872" s="6" t="s">
        <v>4851</v>
      </c>
      <c r="G10872" s="487">
        <v>131.28</v>
      </c>
    </row>
    <row r="10873" spans="1:7" x14ac:dyDescent="0.25">
      <c r="A10873" s="6">
        <v>34744</v>
      </c>
      <c r="B10873" s="6" t="s">
        <v>7757</v>
      </c>
      <c r="C10873" s="6" t="s">
        <v>4852</v>
      </c>
      <c r="D10873" s="6" t="s">
        <v>4853</v>
      </c>
      <c r="G10873" s="487">
        <v>23.25</v>
      </c>
    </row>
    <row r="10874" spans="1:7" x14ac:dyDescent="0.25">
      <c r="A10874" s="6">
        <v>39430</v>
      </c>
      <c r="B10874" s="6" t="s">
        <v>7758</v>
      </c>
      <c r="C10874" s="6" t="s">
        <v>4849</v>
      </c>
      <c r="D10874" s="6" t="s">
        <v>4851</v>
      </c>
      <c r="G10874" s="487">
        <v>2.35</v>
      </c>
    </row>
    <row r="10875" spans="1:7" x14ac:dyDescent="0.25">
      <c r="A10875" s="6">
        <v>39573</v>
      </c>
      <c r="B10875" s="6" t="s">
        <v>7759</v>
      </c>
      <c r="C10875" s="6" t="s">
        <v>4849</v>
      </c>
      <c r="D10875" s="6" t="s">
        <v>4851</v>
      </c>
      <c r="G10875" s="487">
        <v>2.31</v>
      </c>
    </row>
    <row r="10876" spans="1:7" x14ac:dyDescent="0.25">
      <c r="A10876" s="6">
        <v>38410</v>
      </c>
      <c r="B10876" s="6" t="s">
        <v>7760</v>
      </c>
      <c r="C10876" s="6" t="s">
        <v>4849</v>
      </c>
      <c r="D10876" s="6" t="s">
        <v>4851</v>
      </c>
      <c r="G10876" s="488">
        <v>14079.52</v>
      </c>
    </row>
    <row r="10877" spans="1:7" x14ac:dyDescent="0.25">
      <c r="A10877" s="6">
        <v>41596</v>
      </c>
      <c r="B10877" s="6" t="s">
        <v>7761</v>
      </c>
      <c r="C10877" s="6" t="s">
        <v>4855</v>
      </c>
      <c r="D10877" s="6" t="s">
        <v>4851</v>
      </c>
      <c r="G10877" s="487">
        <v>15.13</v>
      </c>
    </row>
    <row r="10878" spans="1:7" x14ac:dyDescent="0.25">
      <c r="A10878" s="6">
        <v>41598</v>
      </c>
      <c r="B10878" s="6" t="s">
        <v>7762</v>
      </c>
      <c r="C10878" s="6" t="s">
        <v>4855</v>
      </c>
      <c r="D10878" s="6" t="s">
        <v>4851</v>
      </c>
      <c r="G10878" s="487">
        <v>15.13</v>
      </c>
    </row>
    <row r="10879" spans="1:7" x14ac:dyDescent="0.25">
      <c r="A10879" s="6">
        <v>41594</v>
      </c>
      <c r="B10879" s="6" t="s">
        <v>7763</v>
      </c>
      <c r="C10879" s="6" t="s">
        <v>4855</v>
      </c>
      <c r="D10879" s="6" t="s">
        <v>4851</v>
      </c>
      <c r="G10879" s="487">
        <v>15.37</v>
      </c>
    </row>
    <row r="10880" spans="1:7" x14ac:dyDescent="0.25">
      <c r="A10880" s="6">
        <v>43663</v>
      </c>
      <c r="B10880" s="6" t="s">
        <v>7764</v>
      </c>
      <c r="C10880" s="6" t="s">
        <v>4855</v>
      </c>
      <c r="D10880" s="6" t="s">
        <v>4851</v>
      </c>
      <c r="G10880" s="487">
        <v>12.66</v>
      </c>
    </row>
    <row r="10881" spans="1:7" x14ac:dyDescent="0.25">
      <c r="A10881" s="6">
        <v>4766</v>
      </c>
      <c r="B10881" s="6" t="s">
        <v>7765</v>
      </c>
      <c r="C10881" s="6" t="s">
        <v>4855</v>
      </c>
      <c r="D10881" s="6" t="s">
        <v>4851</v>
      </c>
      <c r="G10881" s="487">
        <v>11.92</v>
      </c>
    </row>
    <row r="10882" spans="1:7" x14ac:dyDescent="0.25">
      <c r="A10882" s="6">
        <v>43664</v>
      </c>
      <c r="B10882" s="6" t="s">
        <v>7766</v>
      </c>
      <c r="C10882" s="6" t="s">
        <v>4855</v>
      </c>
      <c r="D10882" s="6" t="s">
        <v>4851</v>
      </c>
      <c r="G10882" s="487">
        <v>12.72</v>
      </c>
    </row>
    <row r="10883" spans="1:7" x14ac:dyDescent="0.25">
      <c r="A10883" s="6">
        <v>43082</v>
      </c>
      <c r="B10883" s="6" t="s">
        <v>7767</v>
      </c>
      <c r="C10883" s="6" t="s">
        <v>4855</v>
      </c>
      <c r="D10883" s="6" t="s">
        <v>4850</v>
      </c>
      <c r="G10883" s="487">
        <v>13.87</v>
      </c>
    </row>
    <row r="10884" spans="1:7" x14ac:dyDescent="0.25">
      <c r="A10884" s="6">
        <v>43665</v>
      </c>
      <c r="B10884" s="6" t="s">
        <v>7768</v>
      </c>
      <c r="C10884" s="6" t="s">
        <v>4855</v>
      </c>
      <c r="D10884" s="6" t="s">
        <v>4851</v>
      </c>
      <c r="G10884" s="487">
        <v>11.92</v>
      </c>
    </row>
    <row r="10885" spans="1:7" x14ac:dyDescent="0.25">
      <c r="A10885" s="6">
        <v>10966</v>
      </c>
      <c r="B10885" s="6" t="s">
        <v>7769</v>
      </c>
      <c r="C10885" s="6" t="s">
        <v>4855</v>
      </c>
      <c r="D10885" s="6" t="s">
        <v>4851</v>
      </c>
      <c r="G10885" s="487">
        <v>12.66</v>
      </c>
    </row>
    <row r="10886" spans="1:7" x14ac:dyDescent="0.25">
      <c r="A10886" s="6">
        <v>43692</v>
      </c>
      <c r="B10886" s="6" t="s">
        <v>7770</v>
      </c>
      <c r="C10886" s="6" t="s">
        <v>4855</v>
      </c>
      <c r="D10886" s="6" t="s">
        <v>4851</v>
      </c>
      <c r="G10886" s="487">
        <v>12.66</v>
      </c>
    </row>
    <row r="10887" spans="1:7" x14ac:dyDescent="0.25">
      <c r="A10887" s="6">
        <v>43083</v>
      </c>
      <c r="B10887" s="6" t="s">
        <v>7771</v>
      </c>
      <c r="C10887" s="6" t="s">
        <v>4855</v>
      </c>
      <c r="D10887" s="6" t="s">
        <v>4851</v>
      </c>
      <c r="G10887" s="487">
        <v>12.01</v>
      </c>
    </row>
    <row r="10888" spans="1:7" x14ac:dyDescent="0.25">
      <c r="A10888" s="6">
        <v>40535</v>
      </c>
      <c r="B10888" s="6" t="s">
        <v>7772</v>
      </c>
      <c r="C10888" s="6" t="s">
        <v>4855</v>
      </c>
      <c r="D10888" s="6" t="s">
        <v>4851</v>
      </c>
      <c r="G10888" s="487">
        <v>12.01</v>
      </c>
    </row>
    <row r="10889" spans="1:7" x14ac:dyDescent="0.25">
      <c r="A10889" s="6">
        <v>39427</v>
      </c>
      <c r="B10889" s="6" t="s">
        <v>7773</v>
      </c>
      <c r="C10889" s="6" t="s">
        <v>4854</v>
      </c>
      <c r="D10889" s="6" t="s">
        <v>4851</v>
      </c>
      <c r="G10889" s="487">
        <v>6.24</v>
      </c>
    </row>
    <row r="10890" spans="1:7" x14ac:dyDescent="0.25">
      <c r="A10890" s="6">
        <v>39424</v>
      </c>
      <c r="B10890" s="6" t="s">
        <v>7774</v>
      </c>
      <c r="C10890" s="6" t="s">
        <v>4854</v>
      </c>
      <c r="D10890" s="6" t="s">
        <v>4851</v>
      </c>
      <c r="G10890" s="487">
        <v>3.71</v>
      </c>
    </row>
    <row r="10891" spans="1:7" x14ac:dyDescent="0.25">
      <c r="A10891" s="6">
        <v>39425</v>
      </c>
      <c r="B10891" s="6" t="s">
        <v>7775</v>
      </c>
      <c r="C10891" s="6" t="s">
        <v>4854</v>
      </c>
      <c r="D10891" s="6" t="s">
        <v>4851</v>
      </c>
      <c r="G10891" s="487">
        <v>3.66</v>
      </c>
    </row>
    <row r="10892" spans="1:7" x14ac:dyDescent="0.25">
      <c r="A10892" s="6">
        <v>40664</v>
      </c>
      <c r="B10892" s="6" t="s">
        <v>7776</v>
      </c>
      <c r="C10892" s="6" t="s">
        <v>4855</v>
      </c>
      <c r="D10892" s="6" t="s">
        <v>4851</v>
      </c>
      <c r="G10892" s="487">
        <v>24.65</v>
      </c>
    </row>
    <row r="10893" spans="1:7" x14ac:dyDescent="0.25">
      <c r="A10893" s="6">
        <v>34360</v>
      </c>
      <c r="B10893" s="6" t="s">
        <v>7777</v>
      </c>
      <c r="C10893" s="6" t="s">
        <v>4855</v>
      </c>
      <c r="D10893" s="6" t="s">
        <v>4851</v>
      </c>
      <c r="G10893" s="487">
        <v>53.4</v>
      </c>
    </row>
    <row r="10894" spans="1:7" x14ac:dyDescent="0.25">
      <c r="A10894" s="6">
        <v>20259</v>
      </c>
      <c r="B10894" s="6" t="s">
        <v>4889</v>
      </c>
      <c r="C10894" s="6" t="s">
        <v>4854</v>
      </c>
      <c r="D10894" s="6" t="s">
        <v>4853</v>
      </c>
      <c r="G10894" s="487">
        <v>12.9</v>
      </c>
    </row>
    <row r="10895" spans="1:7" x14ac:dyDescent="0.25">
      <c r="A10895" s="6">
        <v>14077</v>
      </c>
      <c r="B10895" s="6" t="s">
        <v>7778</v>
      </c>
      <c r="C10895" s="6" t="s">
        <v>4854</v>
      </c>
      <c r="D10895" s="6" t="s">
        <v>4853</v>
      </c>
      <c r="G10895" s="487">
        <v>197.44</v>
      </c>
    </row>
    <row r="10896" spans="1:7" x14ac:dyDescent="0.25">
      <c r="A10896" s="6">
        <v>3678</v>
      </c>
      <c r="B10896" s="6" t="s">
        <v>7779</v>
      </c>
      <c r="C10896" s="6" t="s">
        <v>4854</v>
      </c>
      <c r="D10896" s="6" t="s">
        <v>4853</v>
      </c>
      <c r="G10896" s="487">
        <v>89.24</v>
      </c>
    </row>
    <row r="10897" spans="1:7" x14ac:dyDescent="0.25">
      <c r="A10897" s="6">
        <v>585</v>
      </c>
      <c r="B10897" s="6" t="s">
        <v>13145</v>
      </c>
      <c r="C10897" s="6" t="s">
        <v>4855</v>
      </c>
      <c r="D10897" s="6" t="s">
        <v>4851</v>
      </c>
      <c r="G10897" s="487">
        <v>42.72</v>
      </c>
    </row>
    <row r="10898" spans="1:7" x14ac:dyDescent="0.25">
      <c r="A10898" s="6">
        <v>39418</v>
      </c>
      <c r="B10898" s="6" t="s">
        <v>7780</v>
      </c>
      <c r="C10898" s="6" t="s">
        <v>4854</v>
      </c>
      <c r="D10898" s="6" t="s">
        <v>4851</v>
      </c>
      <c r="G10898" s="487">
        <v>6.96</v>
      </c>
    </row>
    <row r="10899" spans="1:7" x14ac:dyDescent="0.25">
      <c r="A10899" s="6">
        <v>39419</v>
      </c>
      <c r="B10899" s="6" t="s">
        <v>7781</v>
      </c>
      <c r="C10899" s="6" t="s">
        <v>4854</v>
      </c>
      <c r="D10899" s="6" t="s">
        <v>4851</v>
      </c>
      <c r="G10899" s="487">
        <v>8.48</v>
      </c>
    </row>
    <row r="10900" spans="1:7" x14ac:dyDescent="0.25">
      <c r="A10900" s="6">
        <v>39420</v>
      </c>
      <c r="B10900" s="6" t="s">
        <v>7782</v>
      </c>
      <c r="C10900" s="6" t="s">
        <v>4854</v>
      </c>
      <c r="D10900" s="6" t="s">
        <v>4851</v>
      </c>
      <c r="G10900" s="487">
        <v>9.36</v>
      </c>
    </row>
    <row r="10901" spans="1:7" x14ac:dyDescent="0.25">
      <c r="A10901" s="6">
        <v>39571</v>
      </c>
      <c r="B10901" s="6" t="s">
        <v>7783</v>
      </c>
      <c r="C10901" s="6" t="s">
        <v>4854</v>
      </c>
      <c r="D10901" s="6" t="s">
        <v>4851</v>
      </c>
      <c r="G10901" s="487">
        <v>5.66</v>
      </c>
    </row>
    <row r="10902" spans="1:7" x14ac:dyDescent="0.25">
      <c r="A10902" s="6">
        <v>39421</v>
      </c>
      <c r="B10902" s="6" t="s">
        <v>7784</v>
      </c>
      <c r="C10902" s="6" t="s">
        <v>4854</v>
      </c>
      <c r="D10902" s="6" t="s">
        <v>4851</v>
      </c>
      <c r="G10902" s="487">
        <v>8.24</v>
      </c>
    </row>
    <row r="10903" spans="1:7" x14ac:dyDescent="0.25">
      <c r="A10903" s="6">
        <v>39422</v>
      </c>
      <c r="B10903" s="6" t="s">
        <v>7785</v>
      </c>
      <c r="C10903" s="6" t="s">
        <v>4854</v>
      </c>
      <c r="D10903" s="6" t="s">
        <v>4850</v>
      </c>
      <c r="G10903" s="487">
        <v>9.6199999999999992</v>
      </c>
    </row>
    <row r="10904" spans="1:7" x14ac:dyDescent="0.25">
      <c r="A10904" s="6">
        <v>39423</v>
      </c>
      <c r="B10904" s="6" t="s">
        <v>7786</v>
      </c>
      <c r="C10904" s="6" t="s">
        <v>4854</v>
      </c>
      <c r="D10904" s="6" t="s">
        <v>4851</v>
      </c>
      <c r="G10904" s="487">
        <v>11.17</v>
      </c>
    </row>
    <row r="10905" spans="1:7" x14ac:dyDescent="0.25">
      <c r="A10905" s="6">
        <v>39426</v>
      </c>
      <c r="B10905" s="6" t="s">
        <v>7787</v>
      </c>
      <c r="C10905" s="6" t="s">
        <v>4854</v>
      </c>
      <c r="D10905" s="6" t="s">
        <v>4851</v>
      </c>
      <c r="G10905" s="487">
        <v>25.11</v>
      </c>
    </row>
    <row r="10906" spans="1:7" x14ac:dyDescent="0.25">
      <c r="A10906" s="6">
        <v>39429</v>
      </c>
      <c r="B10906" s="6" t="s">
        <v>7788</v>
      </c>
      <c r="C10906" s="6" t="s">
        <v>4854</v>
      </c>
      <c r="D10906" s="6" t="s">
        <v>4851</v>
      </c>
      <c r="G10906" s="487">
        <v>7.92</v>
      </c>
    </row>
    <row r="10907" spans="1:7" x14ac:dyDescent="0.25">
      <c r="A10907" s="6">
        <v>39428</v>
      </c>
      <c r="B10907" s="6" t="s">
        <v>7789</v>
      </c>
      <c r="C10907" s="6" t="s">
        <v>4854</v>
      </c>
      <c r="D10907" s="6" t="s">
        <v>4851</v>
      </c>
      <c r="G10907" s="487">
        <v>6.05</v>
      </c>
    </row>
    <row r="10908" spans="1:7" x14ac:dyDescent="0.25">
      <c r="A10908" s="6">
        <v>39572</v>
      </c>
      <c r="B10908" s="6" t="s">
        <v>7790</v>
      </c>
      <c r="C10908" s="6" t="s">
        <v>4854</v>
      </c>
      <c r="D10908" s="6" t="s">
        <v>4851</v>
      </c>
      <c r="G10908" s="487">
        <v>5.24</v>
      </c>
    </row>
    <row r="10909" spans="1:7" x14ac:dyDescent="0.25">
      <c r="A10909" s="6">
        <v>39570</v>
      </c>
      <c r="B10909" s="6" t="s">
        <v>7791</v>
      </c>
      <c r="C10909" s="6" t="s">
        <v>4854</v>
      </c>
      <c r="D10909" s="6" t="s">
        <v>4851</v>
      </c>
      <c r="G10909" s="487">
        <v>5.56</v>
      </c>
    </row>
    <row r="10910" spans="1:7" x14ac:dyDescent="0.25">
      <c r="A10910" s="6">
        <v>39569</v>
      </c>
      <c r="B10910" s="6" t="s">
        <v>7792</v>
      </c>
      <c r="C10910" s="6" t="s">
        <v>4854</v>
      </c>
      <c r="D10910" s="6" t="s">
        <v>4851</v>
      </c>
      <c r="G10910" s="487">
        <v>5.49</v>
      </c>
    </row>
    <row r="10911" spans="1:7" x14ac:dyDescent="0.25">
      <c r="A10911" s="6">
        <v>11552</v>
      </c>
      <c r="B10911" s="6" t="s">
        <v>7793</v>
      </c>
      <c r="C10911" s="6" t="s">
        <v>4854</v>
      </c>
      <c r="D10911" s="6" t="s">
        <v>4851</v>
      </c>
      <c r="G10911" s="487">
        <v>8.15</v>
      </c>
    </row>
    <row r="10912" spans="1:7" x14ac:dyDescent="0.25">
      <c r="A10912" s="6">
        <v>40598</v>
      </c>
      <c r="B10912" s="6" t="s">
        <v>7794</v>
      </c>
      <c r="C10912" s="6" t="s">
        <v>4855</v>
      </c>
      <c r="D10912" s="6" t="s">
        <v>4851</v>
      </c>
      <c r="G10912" s="487">
        <v>11.72</v>
      </c>
    </row>
    <row r="10913" spans="1:7" x14ac:dyDescent="0.25">
      <c r="A10913" s="6">
        <v>39029</v>
      </c>
      <c r="B10913" s="6" t="s">
        <v>7795</v>
      </c>
      <c r="C10913" s="6" t="s">
        <v>4854</v>
      </c>
      <c r="D10913" s="6" t="s">
        <v>4851</v>
      </c>
      <c r="G10913" s="487">
        <v>17.73</v>
      </c>
    </row>
    <row r="10914" spans="1:7" x14ac:dyDescent="0.25">
      <c r="A10914" s="6">
        <v>39028</v>
      </c>
      <c r="B10914" s="6" t="s">
        <v>7796</v>
      </c>
      <c r="C10914" s="6" t="s">
        <v>4854</v>
      </c>
      <c r="D10914" s="6" t="s">
        <v>4851</v>
      </c>
      <c r="G10914" s="487">
        <v>10.32</v>
      </c>
    </row>
    <row r="10915" spans="1:7" x14ac:dyDescent="0.25">
      <c r="A10915" s="6">
        <v>39328</v>
      </c>
      <c r="B10915" s="6" t="s">
        <v>7797</v>
      </c>
      <c r="C10915" s="6" t="s">
        <v>4854</v>
      </c>
      <c r="D10915" s="6" t="s">
        <v>4851</v>
      </c>
      <c r="G10915" s="487">
        <v>5.67</v>
      </c>
    </row>
    <row r="10916" spans="1:7" x14ac:dyDescent="0.25">
      <c r="A10916" s="6">
        <v>38541</v>
      </c>
      <c r="B10916" s="6" t="s">
        <v>7798</v>
      </c>
      <c r="C10916" s="6" t="s">
        <v>4849</v>
      </c>
      <c r="D10916" s="6" t="s">
        <v>4851</v>
      </c>
      <c r="G10916" s="488">
        <v>4490723.6500000004</v>
      </c>
    </row>
    <row r="10917" spans="1:7" x14ac:dyDescent="0.25">
      <c r="A10917" s="6">
        <v>38542</v>
      </c>
      <c r="B10917" s="6" t="s">
        <v>7799</v>
      </c>
      <c r="C10917" s="6" t="s">
        <v>4849</v>
      </c>
      <c r="D10917" s="6" t="s">
        <v>4851</v>
      </c>
      <c r="G10917" s="488">
        <v>6982894.6900000004</v>
      </c>
    </row>
    <row r="10918" spans="1:7" x14ac:dyDescent="0.25">
      <c r="A10918" s="6">
        <v>38543</v>
      </c>
      <c r="B10918" s="6" t="s">
        <v>7800</v>
      </c>
      <c r="C10918" s="6" t="s">
        <v>4849</v>
      </c>
      <c r="D10918" s="6" t="s">
        <v>4851</v>
      </c>
      <c r="G10918" s="488">
        <v>1709605.3</v>
      </c>
    </row>
    <row r="10919" spans="1:7" x14ac:dyDescent="0.25">
      <c r="A10919" s="6">
        <v>40406</v>
      </c>
      <c r="B10919" s="6" t="s">
        <v>7801</v>
      </c>
      <c r="C10919" s="6" t="s">
        <v>4849</v>
      </c>
      <c r="D10919" s="6" t="s">
        <v>4851</v>
      </c>
      <c r="G10919" s="488">
        <v>79154.11</v>
      </c>
    </row>
    <row r="10920" spans="1:7" x14ac:dyDescent="0.25">
      <c r="A10920" s="6">
        <v>40789</v>
      </c>
      <c r="B10920" s="6" t="s">
        <v>7802</v>
      </c>
      <c r="C10920" s="6" t="s">
        <v>4849</v>
      </c>
      <c r="D10920" s="6" t="s">
        <v>4851</v>
      </c>
      <c r="G10920" s="488">
        <v>11406.92</v>
      </c>
    </row>
    <row r="10921" spans="1:7" x14ac:dyDescent="0.25">
      <c r="A10921" s="6">
        <v>40791</v>
      </c>
      <c r="B10921" s="6" t="s">
        <v>7803</v>
      </c>
      <c r="C10921" s="6" t="s">
        <v>4849</v>
      </c>
      <c r="D10921" s="6" t="s">
        <v>4851</v>
      </c>
      <c r="G10921" s="488">
        <v>35708.620000000003</v>
      </c>
    </row>
    <row r="10922" spans="1:7" x14ac:dyDescent="0.25">
      <c r="A10922" s="6">
        <v>11651</v>
      </c>
      <c r="B10922" s="6" t="s">
        <v>7804</v>
      </c>
      <c r="C10922" s="6" t="s">
        <v>4849</v>
      </c>
      <c r="D10922" s="6" t="s">
        <v>4851</v>
      </c>
      <c r="G10922" s="488">
        <v>19529.55</v>
      </c>
    </row>
    <row r="10923" spans="1:7" x14ac:dyDescent="0.25">
      <c r="A10923" s="6">
        <v>40435</v>
      </c>
      <c r="B10923" s="6" t="s">
        <v>7805</v>
      </c>
      <c r="C10923" s="6" t="s">
        <v>4849</v>
      </c>
      <c r="D10923" s="6" t="s">
        <v>4851</v>
      </c>
      <c r="G10923" s="488">
        <v>937875</v>
      </c>
    </row>
    <row r="10924" spans="1:7" x14ac:dyDescent="0.25">
      <c r="A10924" s="6">
        <v>39012</v>
      </c>
      <c r="B10924" s="6" t="s">
        <v>7806</v>
      </c>
      <c r="C10924" s="6" t="s">
        <v>4849</v>
      </c>
      <c r="D10924" s="6" t="s">
        <v>4851</v>
      </c>
      <c r="G10924" s="488">
        <v>978542.9</v>
      </c>
    </row>
    <row r="10925" spans="1:7" x14ac:dyDescent="0.25">
      <c r="A10925" s="6">
        <v>13617</v>
      </c>
      <c r="B10925" s="6" t="s">
        <v>7807</v>
      </c>
      <c r="C10925" s="6" t="s">
        <v>4849</v>
      </c>
      <c r="D10925" s="6" t="s">
        <v>4851</v>
      </c>
      <c r="G10925" s="488">
        <v>101021.71</v>
      </c>
    </row>
    <row r="10926" spans="1:7" x14ac:dyDescent="0.25">
      <c r="A10926" s="6">
        <v>35274</v>
      </c>
      <c r="B10926" s="6" t="s">
        <v>13146</v>
      </c>
      <c r="C10926" s="6" t="s">
        <v>4854</v>
      </c>
      <c r="D10926" s="6" t="s">
        <v>4851</v>
      </c>
      <c r="G10926" s="487">
        <v>30.26</v>
      </c>
    </row>
    <row r="10927" spans="1:7" x14ac:dyDescent="0.25">
      <c r="A10927" s="6">
        <v>35275</v>
      </c>
      <c r="B10927" s="6" t="s">
        <v>13147</v>
      </c>
      <c r="C10927" s="6" t="s">
        <v>4854</v>
      </c>
      <c r="D10927" s="6" t="s">
        <v>4851</v>
      </c>
      <c r="G10927" s="487">
        <v>64.22</v>
      </c>
    </row>
    <row r="10928" spans="1:7" x14ac:dyDescent="0.25">
      <c r="A10928" s="6">
        <v>35276</v>
      </c>
      <c r="B10928" s="6" t="s">
        <v>13148</v>
      </c>
      <c r="C10928" s="6" t="s">
        <v>4854</v>
      </c>
      <c r="D10928" s="6" t="s">
        <v>4851</v>
      </c>
      <c r="G10928" s="487">
        <v>111.74</v>
      </c>
    </row>
    <row r="10929" spans="1:7" x14ac:dyDescent="0.25">
      <c r="A10929" s="6">
        <v>38386</v>
      </c>
      <c r="B10929" s="6" t="s">
        <v>7808</v>
      </c>
      <c r="C10929" s="6" t="s">
        <v>4849</v>
      </c>
      <c r="D10929" s="6" t="s">
        <v>4851</v>
      </c>
      <c r="G10929" s="487">
        <v>6.8</v>
      </c>
    </row>
    <row r="10930" spans="1:7" x14ac:dyDescent="0.25">
      <c r="A10930" s="6">
        <v>11091</v>
      </c>
      <c r="B10930" s="6" t="s">
        <v>7809</v>
      </c>
      <c r="C10930" s="6" t="s">
        <v>4849</v>
      </c>
      <c r="D10930" s="6" t="s">
        <v>4851</v>
      </c>
      <c r="G10930" s="487">
        <v>1.77</v>
      </c>
    </row>
    <row r="10931" spans="1:7" x14ac:dyDescent="0.25">
      <c r="A10931" s="6">
        <v>37586</v>
      </c>
      <c r="B10931" s="6" t="s">
        <v>7810</v>
      </c>
      <c r="C10931" s="6" t="s">
        <v>4866</v>
      </c>
      <c r="D10931" s="6" t="s">
        <v>4853</v>
      </c>
      <c r="G10931" s="487">
        <v>45.05</v>
      </c>
    </row>
    <row r="10932" spans="1:7" x14ac:dyDescent="0.25">
      <c r="A10932" s="6">
        <v>37395</v>
      </c>
      <c r="B10932" s="6" t="s">
        <v>7811</v>
      </c>
      <c r="C10932" s="6" t="s">
        <v>4866</v>
      </c>
      <c r="D10932" s="6" t="s">
        <v>4853</v>
      </c>
      <c r="G10932" s="487">
        <v>38.74</v>
      </c>
    </row>
    <row r="10933" spans="1:7" x14ac:dyDescent="0.25">
      <c r="A10933" s="6">
        <v>14147</v>
      </c>
      <c r="B10933" s="6" t="s">
        <v>7812</v>
      </c>
      <c r="C10933" s="6" t="s">
        <v>4866</v>
      </c>
      <c r="D10933" s="6" t="s">
        <v>4853</v>
      </c>
      <c r="G10933" s="487">
        <v>51.39</v>
      </c>
    </row>
    <row r="10934" spans="1:7" x14ac:dyDescent="0.25">
      <c r="A10934" s="6">
        <v>37396</v>
      </c>
      <c r="B10934" s="6" t="s">
        <v>7813</v>
      </c>
      <c r="C10934" s="6" t="s">
        <v>4866</v>
      </c>
      <c r="D10934" s="6" t="s">
        <v>4853</v>
      </c>
      <c r="G10934" s="487">
        <v>31.7</v>
      </c>
    </row>
    <row r="10935" spans="1:7" x14ac:dyDescent="0.25">
      <c r="A10935" s="6">
        <v>37397</v>
      </c>
      <c r="B10935" s="6" t="s">
        <v>7814</v>
      </c>
      <c r="C10935" s="6" t="s">
        <v>4866</v>
      </c>
      <c r="D10935" s="6" t="s">
        <v>4853</v>
      </c>
      <c r="G10935" s="487">
        <v>33.21</v>
      </c>
    </row>
    <row r="10936" spans="1:7" x14ac:dyDescent="0.25">
      <c r="A10936" s="6">
        <v>43606</v>
      </c>
      <c r="B10936" s="6" t="s">
        <v>7815</v>
      </c>
      <c r="C10936" s="6" t="s">
        <v>4849</v>
      </c>
      <c r="D10936" s="6" t="s">
        <v>4851</v>
      </c>
      <c r="G10936" s="487">
        <v>9.77</v>
      </c>
    </row>
    <row r="10937" spans="1:7" x14ac:dyDescent="0.25">
      <c r="A10937" s="6">
        <v>444</v>
      </c>
      <c r="B10937" s="6" t="s">
        <v>7816</v>
      </c>
      <c r="C10937" s="6" t="s">
        <v>4849</v>
      </c>
      <c r="D10937" s="6" t="s">
        <v>4851</v>
      </c>
      <c r="G10937" s="487">
        <v>36</v>
      </c>
    </row>
    <row r="10938" spans="1:7" x14ac:dyDescent="0.25">
      <c r="A10938" s="6">
        <v>445</v>
      </c>
      <c r="B10938" s="6" t="s">
        <v>7817</v>
      </c>
      <c r="C10938" s="6" t="s">
        <v>4849</v>
      </c>
      <c r="D10938" s="6" t="s">
        <v>4851</v>
      </c>
      <c r="G10938" s="487">
        <v>49.27</v>
      </c>
    </row>
    <row r="10939" spans="1:7" x14ac:dyDescent="0.25">
      <c r="A10939" s="6">
        <v>4783</v>
      </c>
      <c r="B10939" s="6" t="s">
        <v>7818</v>
      </c>
      <c r="C10939" s="6" t="s">
        <v>4858</v>
      </c>
      <c r="D10939" s="6" t="s">
        <v>4850</v>
      </c>
      <c r="G10939" s="487">
        <v>20.7</v>
      </c>
    </row>
    <row r="10940" spans="1:7" x14ac:dyDescent="0.25">
      <c r="A10940" s="6">
        <v>41079</v>
      </c>
      <c r="B10940" s="6" t="s">
        <v>7819</v>
      </c>
      <c r="C10940" s="6" t="s">
        <v>4859</v>
      </c>
      <c r="D10940" s="6" t="s">
        <v>4851</v>
      </c>
      <c r="G10940" s="488">
        <v>3636.45</v>
      </c>
    </row>
    <row r="10941" spans="1:7" x14ac:dyDescent="0.25">
      <c r="A10941" s="6">
        <v>12874</v>
      </c>
      <c r="B10941" s="6" t="s">
        <v>7820</v>
      </c>
      <c r="C10941" s="6" t="s">
        <v>4858</v>
      </c>
      <c r="D10941" s="6" t="s">
        <v>4851</v>
      </c>
      <c r="G10941" s="487">
        <v>20.079999999999998</v>
      </c>
    </row>
    <row r="10942" spans="1:7" x14ac:dyDescent="0.25">
      <c r="A10942" s="6">
        <v>41082</v>
      </c>
      <c r="B10942" s="6" t="s">
        <v>7821</v>
      </c>
      <c r="C10942" s="6" t="s">
        <v>4859</v>
      </c>
      <c r="D10942" s="6" t="s">
        <v>4851</v>
      </c>
      <c r="G10942" s="488">
        <v>3531.24</v>
      </c>
    </row>
    <row r="10943" spans="1:7" x14ac:dyDescent="0.25">
      <c r="A10943" s="6">
        <v>4785</v>
      </c>
      <c r="B10943" s="6" t="s">
        <v>7822</v>
      </c>
      <c r="C10943" s="6" t="s">
        <v>4858</v>
      </c>
      <c r="D10943" s="6" t="s">
        <v>4851</v>
      </c>
      <c r="G10943" s="487">
        <v>20.7</v>
      </c>
    </row>
    <row r="10944" spans="1:7" x14ac:dyDescent="0.25">
      <c r="A10944" s="6">
        <v>41081</v>
      </c>
      <c r="B10944" s="6" t="s">
        <v>7823</v>
      </c>
      <c r="C10944" s="6" t="s">
        <v>4859</v>
      </c>
      <c r="D10944" s="6" t="s">
        <v>4851</v>
      </c>
      <c r="G10944" s="488">
        <v>3636.45</v>
      </c>
    </row>
    <row r="10945" spans="1:7" x14ac:dyDescent="0.25">
      <c r="A10945" s="6">
        <v>4801</v>
      </c>
      <c r="B10945" s="6" t="s">
        <v>7824</v>
      </c>
      <c r="C10945" s="6" t="s">
        <v>4852</v>
      </c>
      <c r="D10945" s="6" t="s">
        <v>4851</v>
      </c>
      <c r="G10945" s="487">
        <v>75.61</v>
      </c>
    </row>
    <row r="10946" spans="1:7" x14ac:dyDescent="0.25">
      <c r="A10946" s="6">
        <v>4794</v>
      </c>
      <c r="B10946" s="6" t="s">
        <v>7825</v>
      </c>
      <c r="C10946" s="6" t="s">
        <v>4852</v>
      </c>
      <c r="D10946" s="6" t="s">
        <v>4851</v>
      </c>
      <c r="G10946" s="487">
        <v>344.38</v>
      </c>
    </row>
    <row r="10947" spans="1:7" x14ac:dyDescent="0.25">
      <c r="A10947" s="6">
        <v>4796</v>
      </c>
      <c r="B10947" s="6" t="s">
        <v>7826</v>
      </c>
      <c r="C10947" s="6" t="s">
        <v>4852</v>
      </c>
      <c r="D10947" s="6" t="s">
        <v>4851</v>
      </c>
      <c r="G10947" s="487">
        <v>209.17</v>
      </c>
    </row>
    <row r="10948" spans="1:7" x14ac:dyDescent="0.25">
      <c r="A10948" s="6">
        <v>4800</v>
      </c>
      <c r="B10948" s="6" t="s">
        <v>7827</v>
      </c>
      <c r="C10948" s="6" t="s">
        <v>4852</v>
      </c>
      <c r="D10948" s="6" t="s">
        <v>4851</v>
      </c>
      <c r="G10948" s="487">
        <v>57.52</v>
      </c>
    </row>
    <row r="10949" spans="1:7" x14ac:dyDescent="0.25">
      <c r="A10949" s="6">
        <v>4795</v>
      </c>
      <c r="B10949" s="6" t="s">
        <v>7828</v>
      </c>
      <c r="C10949" s="6" t="s">
        <v>4852</v>
      </c>
      <c r="D10949" s="6" t="s">
        <v>4851</v>
      </c>
      <c r="G10949" s="487">
        <v>335.24</v>
      </c>
    </row>
    <row r="10950" spans="1:7" x14ac:dyDescent="0.25">
      <c r="A10950" s="6">
        <v>39694</v>
      </c>
      <c r="B10950" s="6" t="s">
        <v>7829</v>
      </c>
      <c r="C10950" s="6" t="s">
        <v>4852</v>
      </c>
      <c r="D10950" s="6" t="s">
        <v>4851</v>
      </c>
      <c r="G10950" s="487">
        <v>532.46</v>
      </c>
    </row>
    <row r="10951" spans="1:7" x14ac:dyDescent="0.25">
      <c r="A10951" s="6">
        <v>1292</v>
      </c>
      <c r="B10951" s="6" t="s">
        <v>7830</v>
      </c>
      <c r="C10951" s="6" t="s">
        <v>4852</v>
      </c>
      <c r="D10951" s="6" t="s">
        <v>4851</v>
      </c>
      <c r="G10951" s="487">
        <v>59.54</v>
      </c>
    </row>
    <row r="10952" spans="1:7" x14ac:dyDescent="0.25">
      <c r="A10952" s="6">
        <v>1287</v>
      </c>
      <c r="B10952" s="6" t="s">
        <v>7831</v>
      </c>
      <c r="C10952" s="6" t="s">
        <v>4852</v>
      </c>
      <c r="D10952" s="6" t="s">
        <v>4850</v>
      </c>
      <c r="G10952" s="487">
        <v>29.21</v>
      </c>
    </row>
    <row r="10953" spans="1:7" x14ac:dyDescent="0.25">
      <c r="A10953" s="6">
        <v>1297</v>
      </c>
      <c r="B10953" s="6" t="s">
        <v>7832</v>
      </c>
      <c r="C10953" s="6" t="s">
        <v>4852</v>
      </c>
      <c r="D10953" s="6" t="s">
        <v>4851</v>
      </c>
      <c r="G10953" s="487">
        <v>24.23</v>
      </c>
    </row>
    <row r="10954" spans="1:7" x14ac:dyDescent="0.25">
      <c r="A10954" s="6">
        <v>4786</v>
      </c>
      <c r="B10954" s="6" t="s">
        <v>7833</v>
      </c>
      <c r="C10954" s="6" t="s">
        <v>4852</v>
      </c>
      <c r="D10954" s="6" t="s">
        <v>4853</v>
      </c>
      <c r="G10954" s="487">
        <v>108.5</v>
      </c>
    </row>
    <row r="10955" spans="1:7" x14ac:dyDescent="0.25">
      <c r="A10955" s="6">
        <v>10840</v>
      </c>
      <c r="B10955" s="6" t="s">
        <v>7834</v>
      </c>
      <c r="C10955" s="6" t="s">
        <v>4852</v>
      </c>
      <c r="D10955" s="6" t="s">
        <v>4850</v>
      </c>
      <c r="G10955" s="487">
        <v>360</v>
      </c>
    </row>
    <row r="10956" spans="1:7" x14ac:dyDescent="0.25">
      <c r="A10956" s="6">
        <v>10841</v>
      </c>
      <c r="B10956" s="6" t="s">
        <v>7835</v>
      </c>
      <c r="C10956" s="6" t="s">
        <v>4852</v>
      </c>
      <c r="D10956" s="6" t="s">
        <v>4851</v>
      </c>
      <c r="G10956" s="487">
        <v>271.69</v>
      </c>
    </row>
    <row r="10957" spans="1:7" x14ac:dyDescent="0.25">
      <c r="A10957" s="6">
        <v>44540</v>
      </c>
      <c r="B10957" s="6" t="s">
        <v>7836</v>
      </c>
      <c r="C10957" s="6" t="s">
        <v>4852</v>
      </c>
      <c r="D10957" s="6" t="s">
        <v>4851</v>
      </c>
      <c r="G10957" s="487">
        <v>347.16</v>
      </c>
    </row>
    <row r="10958" spans="1:7" x14ac:dyDescent="0.25">
      <c r="A10958" s="6">
        <v>10842</v>
      </c>
      <c r="B10958" s="6" t="s">
        <v>7837</v>
      </c>
      <c r="C10958" s="6" t="s">
        <v>4852</v>
      </c>
      <c r="D10958" s="6" t="s">
        <v>4851</v>
      </c>
      <c r="G10958" s="487">
        <v>392.45</v>
      </c>
    </row>
    <row r="10959" spans="1:7" x14ac:dyDescent="0.25">
      <c r="A10959" s="6">
        <v>21108</v>
      </c>
      <c r="B10959" s="6" t="s">
        <v>7838</v>
      </c>
      <c r="C10959" s="6" t="s">
        <v>4852</v>
      </c>
      <c r="D10959" s="6" t="s">
        <v>4851</v>
      </c>
      <c r="G10959" s="487">
        <v>79.36</v>
      </c>
    </row>
    <row r="10960" spans="1:7" x14ac:dyDescent="0.25">
      <c r="A10960" s="6">
        <v>38180</v>
      </c>
      <c r="B10960" s="6" t="s">
        <v>7839</v>
      </c>
      <c r="C10960" s="6" t="s">
        <v>4852</v>
      </c>
      <c r="D10960" s="6" t="s">
        <v>4851</v>
      </c>
      <c r="G10960" s="487">
        <v>168.41</v>
      </c>
    </row>
    <row r="10961" spans="1:7" x14ac:dyDescent="0.25">
      <c r="A10961" s="6">
        <v>40648</v>
      </c>
      <c r="B10961" s="6" t="s">
        <v>7840</v>
      </c>
      <c r="C10961" s="6" t="s">
        <v>4852</v>
      </c>
      <c r="D10961" s="6" t="s">
        <v>4853</v>
      </c>
      <c r="G10961" s="487">
        <v>208.32</v>
      </c>
    </row>
    <row r="10962" spans="1:7" x14ac:dyDescent="0.25">
      <c r="A10962" s="6">
        <v>40649</v>
      </c>
      <c r="B10962" s="6" t="s">
        <v>7841</v>
      </c>
      <c r="C10962" s="6" t="s">
        <v>4852</v>
      </c>
      <c r="D10962" s="6" t="s">
        <v>4853</v>
      </c>
      <c r="G10962" s="487">
        <v>121.34</v>
      </c>
    </row>
    <row r="10963" spans="1:7" x14ac:dyDescent="0.25">
      <c r="A10963" s="6">
        <v>40650</v>
      </c>
      <c r="B10963" s="6" t="s">
        <v>7842</v>
      </c>
      <c r="C10963" s="6" t="s">
        <v>4852</v>
      </c>
      <c r="D10963" s="6" t="s">
        <v>4853</v>
      </c>
      <c r="G10963" s="487">
        <v>156.24</v>
      </c>
    </row>
    <row r="10964" spans="1:7" x14ac:dyDescent="0.25">
      <c r="A10964" s="6">
        <v>40651</v>
      </c>
      <c r="B10964" s="6" t="s">
        <v>7843</v>
      </c>
      <c r="C10964" s="6" t="s">
        <v>4852</v>
      </c>
      <c r="D10964" s="6" t="s">
        <v>4853</v>
      </c>
      <c r="G10964" s="487">
        <v>288.17</v>
      </c>
    </row>
    <row r="10965" spans="1:7" x14ac:dyDescent="0.25">
      <c r="A10965" s="6">
        <v>40652</v>
      </c>
      <c r="B10965" s="6" t="s">
        <v>7844</v>
      </c>
      <c r="C10965" s="6" t="s">
        <v>4852</v>
      </c>
      <c r="D10965" s="6" t="s">
        <v>4853</v>
      </c>
      <c r="G10965" s="487">
        <v>154.5</v>
      </c>
    </row>
    <row r="10966" spans="1:7" x14ac:dyDescent="0.25">
      <c r="A10966" s="6">
        <v>40647</v>
      </c>
      <c r="B10966" s="6" t="s">
        <v>7845</v>
      </c>
      <c r="C10966" s="6" t="s">
        <v>4852</v>
      </c>
      <c r="D10966" s="6" t="s">
        <v>4853</v>
      </c>
      <c r="G10966" s="487">
        <v>170.12</v>
      </c>
    </row>
    <row r="10967" spans="1:7" x14ac:dyDescent="0.25">
      <c r="A10967" s="6">
        <v>40653</v>
      </c>
      <c r="B10967" s="6" t="s">
        <v>7846</v>
      </c>
      <c r="C10967" s="6" t="s">
        <v>4852</v>
      </c>
      <c r="D10967" s="6" t="s">
        <v>4853</v>
      </c>
      <c r="G10967" s="487">
        <v>130.19999999999999</v>
      </c>
    </row>
    <row r="10968" spans="1:7" x14ac:dyDescent="0.25">
      <c r="A10968" s="6">
        <v>36178</v>
      </c>
      <c r="B10968" s="6" t="s">
        <v>7847</v>
      </c>
      <c r="C10968" s="6" t="s">
        <v>4849</v>
      </c>
      <c r="D10968" s="6" t="s">
        <v>4851</v>
      </c>
      <c r="G10968" s="487">
        <v>12.71</v>
      </c>
    </row>
    <row r="10969" spans="1:7" x14ac:dyDescent="0.25">
      <c r="A10969" s="6">
        <v>38195</v>
      </c>
      <c r="B10969" s="6" t="s">
        <v>7848</v>
      </c>
      <c r="C10969" s="6" t="s">
        <v>4852</v>
      </c>
      <c r="D10969" s="6" t="s">
        <v>4851</v>
      </c>
      <c r="G10969" s="487">
        <v>93.73</v>
      </c>
    </row>
    <row r="10970" spans="1:7" x14ac:dyDescent="0.25">
      <c r="A10970" s="6">
        <v>38181</v>
      </c>
      <c r="B10970" s="6" t="s">
        <v>86</v>
      </c>
      <c r="C10970" s="6" t="s">
        <v>4852</v>
      </c>
      <c r="D10970" s="6" t="s">
        <v>4851</v>
      </c>
      <c r="G10970" s="487">
        <v>229.9</v>
      </c>
    </row>
    <row r="10971" spans="1:7" x14ac:dyDescent="0.25">
      <c r="A10971" s="6">
        <v>38182</v>
      </c>
      <c r="B10971" s="6" t="s">
        <v>7849</v>
      </c>
      <c r="C10971" s="6" t="s">
        <v>4852</v>
      </c>
      <c r="D10971" s="6" t="s">
        <v>4851</v>
      </c>
      <c r="G10971" s="487">
        <v>218.99</v>
      </c>
    </row>
    <row r="10972" spans="1:7" x14ac:dyDescent="0.25">
      <c r="A10972" s="6">
        <v>38186</v>
      </c>
      <c r="B10972" s="6" t="s">
        <v>7850</v>
      </c>
      <c r="C10972" s="6" t="s">
        <v>4852</v>
      </c>
      <c r="D10972" s="6" t="s">
        <v>4851</v>
      </c>
      <c r="G10972" s="487">
        <v>569.24</v>
      </c>
    </row>
    <row r="10973" spans="1:7" x14ac:dyDescent="0.25">
      <c r="A10973" s="6">
        <v>38185</v>
      </c>
      <c r="B10973" s="6" t="s">
        <v>7851</v>
      </c>
      <c r="C10973" s="6" t="s">
        <v>4852</v>
      </c>
      <c r="D10973" s="6" t="s">
        <v>4851</v>
      </c>
      <c r="G10973" s="487">
        <v>506.82</v>
      </c>
    </row>
    <row r="10974" spans="1:7" x14ac:dyDescent="0.25">
      <c r="A10974" s="6">
        <v>40654</v>
      </c>
      <c r="B10974" s="6" t="s">
        <v>7852</v>
      </c>
      <c r="C10974" s="6" t="s">
        <v>4852</v>
      </c>
      <c r="D10974" s="6" t="s">
        <v>4853</v>
      </c>
      <c r="G10974" s="487">
        <v>202.24</v>
      </c>
    </row>
    <row r="10975" spans="1:7" x14ac:dyDescent="0.25">
      <c r="A10975" s="6">
        <v>44541</v>
      </c>
      <c r="B10975" s="6" t="s">
        <v>7853</v>
      </c>
      <c r="C10975" s="6" t="s">
        <v>4852</v>
      </c>
      <c r="D10975" s="6" t="s">
        <v>4851</v>
      </c>
      <c r="G10975" s="487">
        <v>286.79000000000002</v>
      </c>
    </row>
    <row r="10976" spans="1:7" x14ac:dyDescent="0.25">
      <c r="A10976" s="6">
        <v>4822</v>
      </c>
      <c r="B10976" s="6" t="s">
        <v>7854</v>
      </c>
      <c r="C10976" s="6" t="s">
        <v>4852</v>
      </c>
      <c r="D10976" s="6" t="s">
        <v>4851</v>
      </c>
      <c r="G10976" s="487">
        <v>363.37</v>
      </c>
    </row>
    <row r="10977" spans="1:7" x14ac:dyDescent="0.25">
      <c r="A10977" s="6">
        <v>4818</v>
      </c>
      <c r="B10977" s="6" t="s">
        <v>7855</v>
      </c>
      <c r="C10977" s="6" t="s">
        <v>4852</v>
      </c>
      <c r="D10977" s="6" t="s">
        <v>4850</v>
      </c>
      <c r="G10977" s="487">
        <v>373.5</v>
      </c>
    </row>
    <row r="10978" spans="1:7" x14ac:dyDescent="0.25">
      <c r="A10978" s="6">
        <v>39567</v>
      </c>
      <c r="B10978" s="6" t="s">
        <v>7856</v>
      </c>
      <c r="C10978" s="6" t="s">
        <v>4852</v>
      </c>
      <c r="D10978" s="6" t="s">
        <v>4851</v>
      </c>
      <c r="G10978" s="487">
        <v>49.22</v>
      </c>
    </row>
    <row r="10979" spans="1:7" x14ac:dyDescent="0.25">
      <c r="A10979" s="6">
        <v>39566</v>
      </c>
      <c r="B10979" s="6" t="s">
        <v>7857</v>
      </c>
      <c r="C10979" s="6" t="s">
        <v>4852</v>
      </c>
      <c r="D10979" s="6" t="s">
        <v>4851</v>
      </c>
      <c r="G10979" s="487">
        <v>52.1</v>
      </c>
    </row>
    <row r="10980" spans="1:7" x14ac:dyDescent="0.25">
      <c r="A10980" s="6">
        <v>39416</v>
      </c>
      <c r="B10980" s="6" t="s">
        <v>7858</v>
      </c>
      <c r="C10980" s="6" t="s">
        <v>4852</v>
      </c>
      <c r="D10980" s="6" t="s">
        <v>4851</v>
      </c>
      <c r="G10980" s="487">
        <v>31.75</v>
      </c>
    </row>
    <row r="10981" spans="1:7" x14ac:dyDescent="0.25">
      <c r="A10981" s="6">
        <v>39417</v>
      </c>
      <c r="B10981" s="6" t="s">
        <v>7859</v>
      </c>
      <c r="C10981" s="6" t="s">
        <v>4852</v>
      </c>
      <c r="D10981" s="6" t="s">
        <v>4851</v>
      </c>
      <c r="G10981" s="487">
        <v>30.97</v>
      </c>
    </row>
    <row r="10982" spans="1:7" x14ac:dyDescent="0.25">
      <c r="A10982" s="6">
        <v>43742</v>
      </c>
      <c r="B10982" s="6" t="s">
        <v>7860</v>
      </c>
      <c r="C10982" s="6" t="s">
        <v>4852</v>
      </c>
      <c r="D10982" s="6" t="s">
        <v>4851</v>
      </c>
      <c r="G10982" s="487">
        <v>33.409999999999997</v>
      </c>
    </row>
    <row r="10983" spans="1:7" x14ac:dyDescent="0.25">
      <c r="A10983" s="6">
        <v>39414</v>
      </c>
      <c r="B10983" s="6" t="s">
        <v>7861</v>
      </c>
      <c r="C10983" s="6" t="s">
        <v>4852</v>
      </c>
      <c r="D10983" s="6" t="s">
        <v>4851</v>
      </c>
      <c r="G10983" s="487">
        <v>30.07</v>
      </c>
    </row>
    <row r="10984" spans="1:7" x14ac:dyDescent="0.25">
      <c r="A10984" s="6">
        <v>39415</v>
      </c>
      <c r="B10984" s="6" t="s">
        <v>7862</v>
      </c>
      <c r="C10984" s="6" t="s">
        <v>4852</v>
      </c>
      <c r="D10984" s="6" t="s">
        <v>4851</v>
      </c>
      <c r="G10984" s="487">
        <v>25.92</v>
      </c>
    </row>
    <row r="10985" spans="1:7" x14ac:dyDescent="0.25">
      <c r="A10985" s="6">
        <v>43740</v>
      </c>
      <c r="B10985" s="6" t="s">
        <v>7863</v>
      </c>
      <c r="C10985" s="6" t="s">
        <v>4852</v>
      </c>
      <c r="D10985" s="6" t="s">
        <v>4851</v>
      </c>
      <c r="G10985" s="487">
        <v>31.66</v>
      </c>
    </row>
    <row r="10986" spans="1:7" x14ac:dyDescent="0.25">
      <c r="A10986" s="6">
        <v>39412</v>
      </c>
      <c r="B10986" s="6" t="s">
        <v>7864</v>
      </c>
      <c r="C10986" s="6" t="s">
        <v>4852</v>
      </c>
      <c r="D10986" s="6" t="s">
        <v>4850</v>
      </c>
      <c r="G10986" s="487">
        <v>21.71</v>
      </c>
    </row>
    <row r="10987" spans="1:7" x14ac:dyDescent="0.25">
      <c r="A10987" s="6">
        <v>39413</v>
      </c>
      <c r="B10987" s="6" t="s">
        <v>7865</v>
      </c>
      <c r="C10987" s="6" t="s">
        <v>4852</v>
      </c>
      <c r="D10987" s="6" t="s">
        <v>4851</v>
      </c>
      <c r="G10987" s="487">
        <v>23.47</v>
      </c>
    </row>
    <row r="10988" spans="1:7" x14ac:dyDescent="0.25">
      <c r="A10988" s="6">
        <v>43741</v>
      </c>
      <c r="B10988" s="6" t="s">
        <v>7866</v>
      </c>
      <c r="C10988" s="6" t="s">
        <v>4852</v>
      </c>
      <c r="D10988" s="6" t="s">
        <v>4851</v>
      </c>
      <c r="G10988" s="487">
        <v>25.03</v>
      </c>
    </row>
    <row r="10989" spans="1:7" x14ac:dyDescent="0.25">
      <c r="A10989" s="6">
        <v>11062</v>
      </c>
      <c r="B10989" s="6" t="s">
        <v>7867</v>
      </c>
      <c r="C10989" s="6" t="s">
        <v>4852</v>
      </c>
      <c r="D10989" s="6" t="s">
        <v>4851</v>
      </c>
      <c r="G10989" s="487">
        <v>53.85</v>
      </c>
    </row>
    <row r="10990" spans="1:7" x14ac:dyDescent="0.25">
      <c r="A10990" s="6">
        <v>11063</v>
      </c>
      <c r="B10990" s="6" t="s">
        <v>7868</v>
      </c>
      <c r="C10990" s="6" t="s">
        <v>4852</v>
      </c>
      <c r="D10990" s="6" t="s">
        <v>4851</v>
      </c>
      <c r="G10990" s="487">
        <v>32.96</v>
      </c>
    </row>
    <row r="10991" spans="1:7" x14ac:dyDescent="0.25">
      <c r="A10991" s="6">
        <v>13521</v>
      </c>
      <c r="B10991" s="6" t="s">
        <v>7869</v>
      </c>
      <c r="C10991" s="6" t="s">
        <v>4849</v>
      </c>
      <c r="D10991" s="6" t="s">
        <v>4853</v>
      </c>
      <c r="G10991" s="487">
        <v>82.5</v>
      </c>
    </row>
    <row r="10992" spans="1:7" x14ac:dyDescent="0.25">
      <c r="A10992" s="6">
        <v>10851</v>
      </c>
      <c r="B10992" s="6" t="s">
        <v>7870</v>
      </c>
      <c r="C10992" s="6" t="s">
        <v>4849</v>
      </c>
      <c r="D10992" s="6" t="s">
        <v>4851</v>
      </c>
      <c r="G10992" s="487">
        <v>77.31</v>
      </c>
    </row>
    <row r="10993" spans="1:7" x14ac:dyDescent="0.25">
      <c r="A10993" s="6">
        <v>39515</v>
      </c>
      <c r="B10993" s="6" t="s">
        <v>7871</v>
      </c>
      <c r="C10993" s="6" t="s">
        <v>4849</v>
      </c>
      <c r="D10993" s="6" t="s">
        <v>4851</v>
      </c>
      <c r="G10993" s="487">
        <v>50.52</v>
      </c>
    </row>
    <row r="10994" spans="1:7" x14ac:dyDescent="0.25">
      <c r="A10994" s="6">
        <v>39516</v>
      </c>
      <c r="B10994" s="6" t="s">
        <v>7872</v>
      </c>
      <c r="C10994" s="6" t="s">
        <v>4849</v>
      </c>
      <c r="D10994" s="6" t="s">
        <v>4851</v>
      </c>
      <c r="G10994" s="487">
        <v>42.59</v>
      </c>
    </row>
    <row r="10995" spans="1:7" x14ac:dyDescent="0.25">
      <c r="A10995" s="6">
        <v>39514</v>
      </c>
      <c r="B10995" s="6" t="s">
        <v>7873</v>
      </c>
      <c r="C10995" s="6" t="s">
        <v>4849</v>
      </c>
      <c r="D10995" s="6" t="s">
        <v>4850</v>
      </c>
      <c r="G10995" s="487">
        <v>26.5</v>
      </c>
    </row>
    <row r="10996" spans="1:7" x14ac:dyDescent="0.25">
      <c r="A10996" s="6">
        <v>4812</v>
      </c>
      <c r="B10996" s="6" t="s">
        <v>7874</v>
      </c>
      <c r="C10996" s="6" t="s">
        <v>4852</v>
      </c>
      <c r="D10996" s="6" t="s">
        <v>4851</v>
      </c>
      <c r="G10996" s="487">
        <v>13.02</v>
      </c>
    </row>
    <row r="10997" spans="1:7" x14ac:dyDescent="0.25">
      <c r="A10997" s="6">
        <v>10849</v>
      </c>
      <c r="B10997" s="6" t="s">
        <v>7875</v>
      </c>
      <c r="C10997" s="6" t="s">
        <v>4849</v>
      </c>
      <c r="D10997" s="6" t="s">
        <v>4853</v>
      </c>
      <c r="G10997" s="488">
        <v>1200.01</v>
      </c>
    </row>
    <row r="10998" spans="1:7" x14ac:dyDescent="0.25">
      <c r="A10998" s="6">
        <v>10848</v>
      </c>
      <c r="B10998" s="6" t="s">
        <v>7876</v>
      </c>
      <c r="C10998" s="6" t="s">
        <v>4849</v>
      </c>
      <c r="D10998" s="6" t="s">
        <v>4853</v>
      </c>
      <c r="G10998" s="487">
        <v>753.75</v>
      </c>
    </row>
    <row r="10999" spans="1:7" x14ac:dyDescent="0.25">
      <c r="A10999" s="6">
        <v>4813</v>
      </c>
      <c r="B10999" s="6" t="s">
        <v>7877</v>
      </c>
      <c r="C10999" s="6" t="s">
        <v>4852</v>
      </c>
      <c r="D10999" s="6" t="s">
        <v>4853</v>
      </c>
      <c r="G10999" s="487">
        <v>250</v>
      </c>
    </row>
    <row r="11000" spans="1:7" x14ac:dyDescent="0.25">
      <c r="A11000" s="6">
        <v>37560</v>
      </c>
      <c r="B11000" s="6" t="s">
        <v>7878</v>
      </c>
      <c r="C11000" s="6" t="s">
        <v>4849</v>
      </c>
      <c r="D11000" s="6" t="s">
        <v>4851</v>
      </c>
      <c r="G11000" s="487">
        <v>35.43</v>
      </c>
    </row>
    <row r="11001" spans="1:7" x14ac:dyDescent="0.25">
      <c r="A11001" s="6">
        <v>37557</v>
      </c>
      <c r="B11001" s="6" t="s">
        <v>7879</v>
      </c>
      <c r="C11001" s="6" t="s">
        <v>4849</v>
      </c>
      <c r="D11001" s="6" t="s">
        <v>4851</v>
      </c>
      <c r="G11001" s="487">
        <v>10.76</v>
      </c>
    </row>
    <row r="11002" spans="1:7" x14ac:dyDescent="0.25">
      <c r="A11002" s="6">
        <v>37556</v>
      </c>
      <c r="B11002" s="6" t="s">
        <v>7880</v>
      </c>
      <c r="C11002" s="6" t="s">
        <v>4849</v>
      </c>
      <c r="D11002" s="6" t="s">
        <v>4851</v>
      </c>
      <c r="G11002" s="487">
        <v>20.82</v>
      </c>
    </row>
    <row r="11003" spans="1:7" x14ac:dyDescent="0.25">
      <c r="A11003" s="6">
        <v>37559</v>
      </c>
      <c r="B11003" s="6" t="s">
        <v>7881</v>
      </c>
      <c r="C11003" s="6" t="s">
        <v>4849</v>
      </c>
      <c r="D11003" s="6" t="s">
        <v>4851</v>
      </c>
      <c r="G11003" s="487">
        <v>25.54</v>
      </c>
    </row>
    <row r="11004" spans="1:7" x14ac:dyDescent="0.25">
      <c r="A11004" s="6">
        <v>37539</v>
      </c>
      <c r="B11004" s="6" t="s">
        <v>7882</v>
      </c>
      <c r="C11004" s="6" t="s">
        <v>4849</v>
      </c>
      <c r="D11004" s="6" t="s">
        <v>4850</v>
      </c>
      <c r="G11004" s="487">
        <v>18</v>
      </c>
    </row>
    <row r="11005" spans="1:7" x14ac:dyDescent="0.25">
      <c r="A11005" s="6">
        <v>37558</v>
      </c>
      <c r="B11005" s="6" t="s">
        <v>7883</v>
      </c>
      <c r="C11005" s="6" t="s">
        <v>4849</v>
      </c>
      <c r="D11005" s="6" t="s">
        <v>4851</v>
      </c>
      <c r="G11005" s="487">
        <v>33.56</v>
      </c>
    </row>
    <row r="11006" spans="1:7" x14ac:dyDescent="0.25">
      <c r="A11006" s="6">
        <v>34723</v>
      </c>
      <c r="B11006" s="6" t="s">
        <v>7884</v>
      </c>
      <c r="C11006" s="6" t="s">
        <v>4852</v>
      </c>
      <c r="D11006" s="6" t="s">
        <v>4853</v>
      </c>
      <c r="G11006" s="487">
        <v>577.5</v>
      </c>
    </row>
    <row r="11007" spans="1:7" x14ac:dyDescent="0.25">
      <c r="A11007" s="6">
        <v>34721</v>
      </c>
      <c r="B11007" s="6" t="s">
        <v>7885</v>
      </c>
      <c r="C11007" s="6" t="s">
        <v>4852</v>
      </c>
      <c r="D11007" s="6" t="s">
        <v>4853</v>
      </c>
      <c r="G11007" s="487">
        <v>720</v>
      </c>
    </row>
    <row r="11008" spans="1:7" x14ac:dyDescent="0.25">
      <c r="A11008" s="6">
        <v>4309</v>
      </c>
      <c r="B11008" s="6" t="s">
        <v>7886</v>
      </c>
      <c r="C11008" s="6" t="s">
        <v>4849</v>
      </c>
      <c r="D11008" s="6" t="s">
        <v>4851</v>
      </c>
      <c r="G11008" s="487">
        <v>7.94</v>
      </c>
    </row>
    <row r="11009" spans="1:7" x14ac:dyDescent="0.25">
      <c r="A11009" s="6">
        <v>4307</v>
      </c>
      <c r="B11009" s="6" t="s">
        <v>7887</v>
      </c>
      <c r="C11009" s="6" t="s">
        <v>4849</v>
      </c>
      <c r="D11009" s="6" t="s">
        <v>4851</v>
      </c>
      <c r="G11009" s="487">
        <v>13.57</v>
      </c>
    </row>
    <row r="11010" spans="1:7" x14ac:dyDescent="0.25">
      <c r="A11010" s="6">
        <v>10850</v>
      </c>
      <c r="B11010" s="6" t="s">
        <v>7888</v>
      </c>
      <c r="C11010" s="6" t="s">
        <v>4849</v>
      </c>
      <c r="D11010" s="6" t="s">
        <v>4853</v>
      </c>
      <c r="G11010" s="487">
        <v>37.5</v>
      </c>
    </row>
    <row r="11011" spans="1:7" x14ac:dyDescent="0.25">
      <c r="A11011" s="6">
        <v>42438</v>
      </c>
      <c r="B11011" s="6" t="s">
        <v>13149</v>
      </c>
      <c r="C11011" s="6" t="s">
        <v>4849</v>
      </c>
      <c r="D11011" s="6" t="s">
        <v>4853</v>
      </c>
      <c r="G11011" s="488">
        <v>2090.75</v>
      </c>
    </row>
    <row r="11012" spans="1:7" x14ac:dyDescent="0.25">
      <c r="A11012" s="6">
        <v>4792</v>
      </c>
      <c r="B11012" s="6" t="s">
        <v>7889</v>
      </c>
      <c r="C11012" s="6" t="s">
        <v>4852</v>
      </c>
      <c r="D11012" s="6" t="s">
        <v>4851</v>
      </c>
      <c r="G11012" s="487">
        <v>161.66</v>
      </c>
    </row>
    <row r="11013" spans="1:7" x14ac:dyDescent="0.25">
      <c r="A11013" s="6">
        <v>4790</v>
      </c>
      <c r="B11013" s="6" t="s">
        <v>7890</v>
      </c>
      <c r="C11013" s="6" t="s">
        <v>4852</v>
      </c>
      <c r="D11013" s="6" t="s">
        <v>4850</v>
      </c>
      <c r="G11013" s="487">
        <v>97.2</v>
      </c>
    </row>
    <row r="11014" spans="1:7" x14ac:dyDescent="0.25">
      <c r="A11014" s="6">
        <v>40671</v>
      </c>
      <c r="B11014" s="6" t="s">
        <v>7891</v>
      </c>
      <c r="C11014" s="6" t="s">
        <v>4852</v>
      </c>
      <c r="D11014" s="6" t="s">
        <v>4851</v>
      </c>
      <c r="G11014" s="487">
        <v>83.43</v>
      </c>
    </row>
    <row r="11015" spans="1:7" x14ac:dyDescent="0.25">
      <c r="A11015" s="6">
        <v>7552</v>
      </c>
      <c r="B11015" s="6" t="s">
        <v>7892</v>
      </c>
      <c r="C11015" s="6" t="s">
        <v>4849</v>
      </c>
      <c r="D11015" s="6" t="s">
        <v>4851</v>
      </c>
      <c r="G11015" s="487">
        <v>46.6</v>
      </c>
    </row>
    <row r="11016" spans="1:7" x14ac:dyDescent="0.25">
      <c r="A11016" s="6">
        <v>4893</v>
      </c>
      <c r="B11016" s="6" t="s">
        <v>7893</v>
      </c>
      <c r="C11016" s="6" t="s">
        <v>4849</v>
      </c>
      <c r="D11016" s="6" t="s">
        <v>4851</v>
      </c>
      <c r="G11016" s="487">
        <v>13</v>
      </c>
    </row>
    <row r="11017" spans="1:7" x14ac:dyDescent="0.25">
      <c r="A11017" s="6">
        <v>4894</v>
      </c>
      <c r="B11017" s="6" t="s">
        <v>7894</v>
      </c>
      <c r="C11017" s="6" t="s">
        <v>4849</v>
      </c>
      <c r="D11017" s="6" t="s">
        <v>4851</v>
      </c>
      <c r="G11017" s="487">
        <v>11.16</v>
      </c>
    </row>
    <row r="11018" spans="1:7" x14ac:dyDescent="0.25">
      <c r="A11018" s="6">
        <v>4888</v>
      </c>
      <c r="B11018" s="6" t="s">
        <v>7895</v>
      </c>
      <c r="C11018" s="6" t="s">
        <v>4849</v>
      </c>
      <c r="D11018" s="6" t="s">
        <v>4851</v>
      </c>
      <c r="G11018" s="487">
        <v>3.8</v>
      </c>
    </row>
    <row r="11019" spans="1:7" x14ac:dyDescent="0.25">
      <c r="A11019" s="6">
        <v>4890</v>
      </c>
      <c r="B11019" s="6" t="s">
        <v>7896</v>
      </c>
      <c r="C11019" s="6" t="s">
        <v>4849</v>
      </c>
      <c r="D11019" s="6" t="s">
        <v>4851</v>
      </c>
      <c r="G11019" s="487">
        <v>7.14</v>
      </c>
    </row>
    <row r="11020" spans="1:7" x14ac:dyDescent="0.25">
      <c r="A11020" s="6">
        <v>12411</v>
      </c>
      <c r="B11020" s="6" t="s">
        <v>7897</v>
      </c>
      <c r="C11020" s="6" t="s">
        <v>4849</v>
      </c>
      <c r="D11020" s="6" t="s">
        <v>4851</v>
      </c>
      <c r="G11020" s="487">
        <v>38.46</v>
      </c>
    </row>
    <row r="11021" spans="1:7" x14ac:dyDescent="0.25">
      <c r="A11021" s="6">
        <v>4891</v>
      </c>
      <c r="B11021" s="6" t="s">
        <v>7898</v>
      </c>
      <c r="C11021" s="6" t="s">
        <v>4849</v>
      </c>
      <c r="D11021" s="6" t="s">
        <v>4851</v>
      </c>
      <c r="G11021" s="487">
        <v>19.23</v>
      </c>
    </row>
    <row r="11022" spans="1:7" x14ac:dyDescent="0.25">
      <c r="A11022" s="6">
        <v>4889</v>
      </c>
      <c r="B11022" s="6" t="s">
        <v>7899</v>
      </c>
      <c r="C11022" s="6" t="s">
        <v>4849</v>
      </c>
      <c r="D11022" s="6" t="s">
        <v>4851</v>
      </c>
      <c r="G11022" s="487">
        <v>5.14</v>
      </c>
    </row>
    <row r="11023" spans="1:7" x14ac:dyDescent="0.25">
      <c r="A11023" s="6">
        <v>4892</v>
      </c>
      <c r="B11023" s="6" t="s">
        <v>7900</v>
      </c>
      <c r="C11023" s="6" t="s">
        <v>4849</v>
      </c>
      <c r="D11023" s="6" t="s">
        <v>4851</v>
      </c>
      <c r="G11023" s="487">
        <v>53.85</v>
      </c>
    </row>
    <row r="11024" spans="1:7" x14ac:dyDescent="0.25">
      <c r="A11024" s="6">
        <v>12412</v>
      </c>
      <c r="B11024" s="6" t="s">
        <v>7901</v>
      </c>
      <c r="C11024" s="6" t="s">
        <v>4849</v>
      </c>
      <c r="D11024" s="6" t="s">
        <v>4851</v>
      </c>
      <c r="G11024" s="487">
        <v>100.08</v>
      </c>
    </row>
    <row r="11025" spans="1:7" x14ac:dyDescent="0.25">
      <c r="A11025" s="6">
        <v>4907</v>
      </c>
      <c r="B11025" s="6" t="s">
        <v>12151</v>
      </c>
      <c r="C11025" s="6" t="s">
        <v>4849</v>
      </c>
      <c r="D11025" s="6" t="s">
        <v>4851</v>
      </c>
      <c r="G11025" s="487">
        <v>24.4</v>
      </c>
    </row>
    <row r="11026" spans="1:7" x14ac:dyDescent="0.25">
      <c r="A11026" s="6">
        <v>4902</v>
      </c>
      <c r="B11026" s="6" t="s">
        <v>12152</v>
      </c>
      <c r="C11026" s="6" t="s">
        <v>4849</v>
      </c>
      <c r="D11026" s="6" t="s">
        <v>4851</v>
      </c>
      <c r="G11026" s="487">
        <v>63.3</v>
      </c>
    </row>
    <row r="11027" spans="1:7" x14ac:dyDescent="0.25">
      <c r="A11027" s="6">
        <v>11096</v>
      </c>
      <c r="B11027" s="6" t="s">
        <v>7902</v>
      </c>
      <c r="C11027" s="6" t="s">
        <v>4855</v>
      </c>
      <c r="D11027" s="6" t="s">
        <v>4851</v>
      </c>
      <c r="G11027" s="487">
        <v>0.99</v>
      </c>
    </row>
    <row r="11028" spans="1:7" x14ac:dyDescent="0.25">
      <c r="A11028" s="6">
        <v>4741</v>
      </c>
      <c r="B11028" s="6" t="s">
        <v>7903</v>
      </c>
      <c r="C11028" s="6" t="s">
        <v>4857</v>
      </c>
      <c r="D11028" s="6" t="s">
        <v>4851</v>
      </c>
      <c r="G11028" s="487">
        <v>68.13</v>
      </c>
    </row>
    <row r="11029" spans="1:7" x14ac:dyDescent="0.25">
      <c r="A11029" s="6">
        <v>4752</v>
      </c>
      <c r="B11029" s="6" t="s">
        <v>7904</v>
      </c>
      <c r="C11029" s="6" t="s">
        <v>4858</v>
      </c>
      <c r="D11029" s="6" t="s">
        <v>4851</v>
      </c>
      <c r="G11029" s="487">
        <v>23.34</v>
      </c>
    </row>
    <row r="11030" spans="1:7" x14ac:dyDescent="0.25">
      <c r="A11030" s="6">
        <v>41091</v>
      </c>
      <c r="B11030" s="6" t="s">
        <v>7905</v>
      </c>
      <c r="C11030" s="6" t="s">
        <v>4859</v>
      </c>
      <c r="D11030" s="6" t="s">
        <v>4851</v>
      </c>
      <c r="G11030" s="488">
        <v>4103.0600000000004</v>
      </c>
    </row>
    <row r="11031" spans="1:7" x14ac:dyDescent="0.25">
      <c r="A11031" s="6">
        <v>13954</v>
      </c>
      <c r="B11031" s="6" t="s">
        <v>7906</v>
      </c>
      <c r="C11031" s="6" t="s">
        <v>4849</v>
      </c>
      <c r="D11031" s="6" t="s">
        <v>4853</v>
      </c>
      <c r="G11031" s="488">
        <v>6768.76</v>
      </c>
    </row>
    <row r="11032" spans="1:7" x14ac:dyDescent="0.25">
      <c r="A11032" s="6">
        <v>3411</v>
      </c>
      <c r="B11032" s="6" t="s">
        <v>7907</v>
      </c>
      <c r="C11032" s="6" t="s">
        <v>4855</v>
      </c>
      <c r="D11032" s="6" t="s">
        <v>4851</v>
      </c>
      <c r="G11032" s="487">
        <v>99.65</v>
      </c>
    </row>
    <row r="11033" spans="1:7" x14ac:dyDescent="0.25">
      <c r="A11033" s="6">
        <v>39995</v>
      </c>
      <c r="B11033" s="6" t="s">
        <v>7908</v>
      </c>
      <c r="C11033" s="6" t="s">
        <v>4857</v>
      </c>
      <c r="D11033" s="6" t="s">
        <v>4851</v>
      </c>
      <c r="G11033" s="487">
        <v>766.65</v>
      </c>
    </row>
    <row r="11034" spans="1:7" x14ac:dyDescent="0.25">
      <c r="A11034" s="6">
        <v>11615</v>
      </c>
      <c r="B11034" s="6" t="s">
        <v>7909</v>
      </c>
      <c r="C11034" s="6" t="s">
        <v>4852</v>
      </c>
      <c r="D11034" s="6" t="s">
        <v>4851</v>
      </c>
      <c r="G11034" s="487">
        <v>6.5</v>
      </c>
    </row>
    <row r="11035" spans="1:7" x14ac:dyDescent="0.25">
      <c r="A11035" s="6">
        <v>3408</v>
      </c>
      <c r="B11035" s="6" t="s">
        <v>7910</v>
      </c>
      <c r="C11035" s="6" t="s">
        <v>4852</v>
      </c>
      <c r="D11035" s="6" t="s">
        <v>4850</v>
      </c>
      <c r="G11035" s="487">
        <v>17.27</v>
      </c>
    </row>
    <row r="11036" spans="1:7" x14ac:dyDescent="0.25">
      <c r="A11036" s="6">
        <v>3409</v>
      </c>
      <c r="B11036" s="6" t="s">
        <v>7911</v>
      </c>
      <c r="C11036" s="6" t="s">
        <v>4852</v>
      </c>
      <c r="D11036" s="6" t="s">
        <v>4851</v>
      </c>
      <c r="G11036" s="487">
        <v>43.17</v>
      </c>
    </row>
    <row r="11037" spans="1:7" x14ac:dyDescent="0.25">
      <c r="A11037" s="6">
        <v>11427</v>
      </c>
      <c r="B11037" s="6" t="s">
        <v>7912</v>
      </c>
      <c r="C11037" s="6" t="s">
        <v>4855</v>
      </c>
      <c r="D11037" s="6" t="s">
        <v>4853</v>
      </c>
      <c r="G11037" s="487">
        <v>99.19</v>
      </c>
    </row>
    <row r="11038" spans="1:7" x14ac:dyDescent="0.25">
      <c r="A11038" s="6">
        <v>4491</v>
      </c>
      <c r="B11038" s="6" t="s">
        <v>7913</v>
      </c>
      <c r="C11038" s="6" t="s">
        <v>4854</v>
      </c>
      <c r="D11038" s="6" t="s">
        <v>4851</v>
      </c>
      <c r="G11038" s="487">
        <v>7.05</v>
      </c>
    </row>
    <row r="11039" spans="1:7" x14ac:dyDescent="0.25">
      <c r="A11039" s="6">
        <v>2745</v>
      </c>
      <c r="B11039" s="6" t="s">
        <v>7914</v>
      </c>
      <c r="C11039" s="6" t="s">
        <v>4854</v>
      </c>
      <c r="D11039" s="6" t="s">
        <v>4851</v>
      </c>
      <c r="G11039" s="487">
        <v>5.58</v>
      </c>
    </row>
    <row r="11040" spans="1:7" x14ac:dyDescent="0.25">
      <c r="A11040" s="6">
        <v>14439</v>
      </c>
      <c r="B11040" s="6" t="s">
        <v>7915</v>
      </c>
      <c r="C11040" s="6" t="s">
        <v>4854</v>
      </c>
      <c r="D11040" s="6" t="s">
        <v>4851</v>
      </c>
      <c r="G11040" s="487">
        <v>6.93</v>
      </c>
    </row>
    <row r="11041" spans="1:7" x14ac:dyDescent="0.25">
      <c r="A11041" s="6">
        <v>44496</v>
      </c>
      <c r="B11041" s="6" t="s">
        <v>7916</v>
      </c>
      <c r="C11041" s="6" t="s">
        <v>4849</v>
      </c>
      <c r="D11041" s="6" t="s">
        <v>4851</v>
      </c>
      <c r="G11041" s="487">
        <v>165.67</v>
      </c>
    </row>
    <row r="11042" spans="1:7" x14ac:dyDescent="0.25">
      <c r="A11042" s="6">
        <v>12362</v>
      </c>
      <c r="B11042" s="6" t="s">
        <v>7917</v>
      </c>
      <c r="C11042" s="6" t="s">
        <v>4849</v>
      </c>
      <c r="D11042" s="6" t="s">
        <v>4851</v>
      </c>
      <c r="G11042" s="487">
        <v>19.559999999999999</v>
      </c>
    </row>
    <row r="11043" spans="1:7" x14ac:dyDescent="0.25">
      <c r="A11043" s="6">
        <v>421</v>
      </c>
      <c r="B11043" s="6" t="s">
        <v>7918</v>
      </c>
      <c r="C11043" s="6" t="s">
        <v>4849</v>
      </c>
      <c r="D11043" s="6" t="s">
        <v>4853</v>
      </c>
      <c r="G11043" s="487">
        <v>23.07</v>
      </c>
    </row>
    <row r="11044" spans="1:7" x14ac:dyDescent="0.25">
      <c r="A11044" s="6">
        <v>14148</v>
      </c>
      <c r="B11044" s="6" t="s">
        <v>7919</v>
      </c>
      <c r="C11044" s="6" t="s">
        <v>4849</v>
      </c>
      <c r="D11044" s="6" t="s">
        <v>4853</v>
      </c>
      <c r="G11044" s="487">
        <v>0.87</v>
      </c>
    </row>
    <row r="11045" spans="1:7" x14ac:dyDescent="0.25">
      <c r="A11045" s="6">
        <v>4341</v>
      </c>
      <c r="B11045" s="6" t="s">
        <v>7920</v>
      </c>
      <c r="C11045" s="6" t="s">
        <v>4849</v>
      </c>
      <c r="D11045" s="6" t="s">
        <v>4853</v>
      </c>
      <c r="G11045" s="487">
        <v>1.1399999999999999</v>
      </c>
    </row>
    <row r="11046" spans="1:7" x14ac:dyDescent="0.25">
      <c r="A11046" s="6">
        <v>4337</v>
      </c>
      <c r="B11046" s="6" t="s">
        <v>7921</v>
      </c>
      <c r="C11046" s="6" t="s">
        <v>4849</v>
      </c>
      <c r="D11046" s="6" t="s">
        <v>4853</v>
      </c>
      <c r="G11046" s="487">
        <v>2.87</v>
      </c>
    </row>
    <row r="11047" spans="1:7" x14ac:dyDescent="0.25">
      <c r="A11047" s="6">
        <v>4339</v>
      </c>
      <c r="B11047" s="6" t="s">
        <v>7922</v>
      </c>
      <c r="C11047" s="6" t="s">
        <v>4849</v>
      </c>
      <c r="D11047" s="6" t="s">
        <v>4853</v>
      </c>
      <c r="G11047" s="487">
        <v>0.61</v>
      </c>
    </row>
    <row r="11048" spans="1:7" x14ac:dyDescent="0.25">
      <c r="A11048" s="6">
        <v>39997</v>
      </c>
      <c r="B11048" s="6" t="s">
        <v>7923</v>
      </c>
      <c r="C11048" s="6" t="s">
        <v>4849</v>
      </c>
      <c r="D11048" s="6" t="s">
        <v>4853</v>
      </c>
      <c r="G11048" s="487">
        <v>0.34</v>
      </c>
    </row>
    <row r="11049" spans="1:7" x14ac:dyDescent="0.25">
      <c r="A11049" s="6">
        <v>11971</v>
      </c>
      <c r="B11049" s="6" t="s">
        <v>7924</v>
      </c>
      <c r="C11049" s="6" t="s">
        <v>4849</v>
      </c>
      <c r="D11049" s="6" t="s">
        <v>4853</v>
      </c>
      <c r="G11049" s="487">
        <v>4.75</v>
      </c>
    </row>
    <row r="11050" spans="1:7" x14ac:dyDescent="0.25">
      <c r="A11050" s="6">
        <v>4342</v>
      </c>
      <c r="B11050" s="6" t="s">
        <v>7925</v>
      </c>
      <c r="C11050" s="6" t="s">
        <v>4849</v>
      </c>
      <c r="D11050" s="6" t="s">
        <v>4853</v>
      </c>
      <c r="G11050" s="487">
        <v>0.25</v>
      </c>
    </row>
    <row r="11051" spans="1:7" x14ac:dyDescent="0.25">
      <c r="A11051" s="6">
        <v>4330</v>
      </c>
      <c r="B11051" s="6" t="s">
        <v>7926</v>
      </c>
      <c r="C11051" s="6" t="s">
        <v>4849</v>
      </c>
      <c r="D11051" s="6" t="s">
        <v>4853</v>
      </c>
      <c r="G11051" s="487">
        <v>0.16</v>
      </c>
    </row>
    <row r="11052" spans="1:7" x14ac:dyDescent="0.25">
      <c r="A11052" s="6">
        <v>4340</v>
      </c>
      <c r="B11052" s="6" t="s">
        <v>7927</v>
      </c>
      <c r="C11052" s="6" t="s">
        <v>4849</v>
      </c>
      <c r="D11052" s="6" t="s">
        <v>4853</v>
      </c>
      <c r="G11052" s="487">
        <v>1.33</v>
      </c>
    </row>
    <row r="11053" spans="1:7" x14ac:dyDescent="0.25">
      <c r="A11053" s="6">
        <v>5088</v>
      </c>
      <c r="B11053" s="6" t="s">
        <v>7928</v>
      </c>
      <c r="C11053" s="6" t="s">
        <v>4849</v>
      </c>
      <c r="D11053" s="6" t="s">
        <v>4851</v>
      </c>
      <c r="G11053" s="487">
        <v>7.62</v>
      </c>
    </row>
    <row r="11054" spans="1:7" x14ac:dyDescent="0.25">
      <c r="A11054" s="6">
        <v>11154</v>
      </c>
      <c r="B11054" s="6" t="s">
        <v>7929</v>
      </c>
      <c r="C11054" s="6" t="s">
        <v>4849</v>
      </c>
      <c r="D11054" s="6" t="s">
        <v>4851</v>
      </c>
      <c r="G11054" s="488">
        <v>1289.05</v>
      </c>
    </row>
    <row r="11055" spans="1:7" x14ac:dyDescent="0.25">
      <c r="A11055" s="6">
        <v>4989</v>
      </c>
      <c r="B11055" s="6" t="s">
        <v>7930</v>
      </c>
      <c r="C11055" s="6" t="s">
        <v>4849</v>
      </c>
      <c r="D11055" s="6" t="s">
        <v>4851</v>
      </c>
      <c r="G11055" s="487">
        <v>458.59</v>
      </c>
    </row>
    <row r="11056" spans="1:7" x14ac:dyDescent="0.25">
      <c r="A11056" s="6">
        <v>4982</v>
      </c>
      <c r="B11056" s="6" t="s">
        <v>7931</v>
      </c>
      <c r="C11056" s="6" t="s">
        <v>4849</v>
      </c>
      <c r="D11056" s="6" t="s">
        <v>4851</v>
      </c>
      <c r="G11056" s="487">
        <v>430.14</v>
      </c>
    </row>
    <row r="11057" spans="1:7" x14ac:dyDescent="0.25">
      <c r="A11057" s="6">
        <v>4962</v>
      </c>
      <c r="B11057" s="6" t="s">
        <v>7932</v>
      </c>
      <c r="C11057" s="6" t="s">
        <v>4849</v>
      </c>
      <c r="D11057" s="6" t="s">
        <v>4851</v>
      </c>
      <c r="G11057" s="487">
        <v>339.22</v>
      </c>
    </row>
    <row r="11058" spans="1:7" x14ac:dyDescent="0.25">
      <c r="A11058" s="6">
        <v>4981</v>
      </c>
      <c r="B11058" s="6" t="s">
        <v>7933</v>
      </c>
      <c r="C11058" s="6" t="s">
        <v>4849</v>
      </c>
      <c r="D11058" s="6" t="s">
        <v>4850</v>
      </c>
      <c r="G11058" s="487">
        <v>301.99</v>
      </c>
    </row>
    <row r="11059" spans="1:7" x14ac:dyDescent="0.25">
      <c r="A11059" s="6">
        <v>4964</v>
      </c>
      <c r="B11059" s="6" t="s">
        <v>7934</v>
      </c>
      <c r="C11059" s="6" t="s">
        <v>4849</v>
      </c>
      <c r="D11059" s="6" t="s">
        <v>4851</v>
      </c>
      <c r="G11059" s="487">
        <v>383.11</v>
      </c>
    </row>
    <row r="11060" spans="1:7" x14ac:dyDescent="0.25">
      <c r="A11060" s="6">
        <v>4992</v>
      </c>
      <c r="B11060" s="6" t="s">
        <v>7935</v>
      </c>
      <c r="C11060" s="6" t="s">
        <v>4849</v>
      </c>
      <c r="D11060" s="6" t="s">
        <v>4851</v>
      </c>
      <c r="G11060" s="487">
        <v>374.23</v>
      </c>
    </row>
    <row r="11061" spans="1:7" x14ac:dyDescent="0.25">
      <c r="A11061" s="6">
        <v>4987</v>
      </c>
      <c r="B11061" s="6" t="s">
        <v>7936</v>
      </c>
      <c r="C11061" s="6" t="s">
        <v>4849</v>
      </c>
      <c r="D11061" s="6" t="s">
        <v>4851</v>
      </c>
      <c r="G11061" s="487">
        <v>428.15</v>
      </c>
    </row>
    <row r="11062" spans="1:7" x14ac:dyDescent="0.25">
      <c r="A11062" s="6">
        <v>4930</v>
      </c>
      <c r="B11062" s="6" t="s">
        <v>7937</v>
      </c>
      <c r="C11062" s="6" t="s">
        <v>4852</v>
      </c>
      <c r="D11062" s="6" t="s">
        <v>4851</v>
      </c>
      <c r="G11062" s="487">
        <v>546</v>
      </c>
    </row>
    <row r="11063" spans="1:7" x14ac:dyDescent="0.25">
      <c r="A11063" s="6">
        <v>39021</v>
      </c>
      <c r="B11063" s="6" t="s">
        <v>7938</v>
      </c>
      <c r="C11063" s="6" t="s">
        <v>4849</v>
      </c>
      <c r="D11063" s="6" t="s">
        <v>4851</v>
      </c>
      <c r="G11063" s="487">
        <v>580.53</v>
      </c>
    </row>
    <row r="11064" spans="1:7" x14ac:dyDescent="0.25">
      <c r="A11064" s="6">
        <v>39022</v>
      </c>
      <c r="B11064" s="6" t="s">
        <v>7939</v>
      </c>
      <c r="C11064" s="6" t="s">
        <v>4849</v>
      </c>
      <c r="D11064" s="6" t="s">
        <v>4850</v>
      </c>
      <c r="G11064" s="487">
        <v>520</v>
      </c>
    </row>
    <row r="11065" spans="1:7" x14ac:dyDescent="0.25">
      <c r="A11065" s="6">
        <v>39024</v>
      </c>
      <c r="B11065" s="6" t="s">
        <v>7940</v>
      </c>
      <c r="C11065" s="6" t="s">
        <v>4849</v>
      </c>
      <c r="D11065" s="6" t="s">
        <v>4851</v>
      </c>
      <c r="G11065" s="488">
        <v>1140.5899999999999</v>
      </c>
    </row>
    <row r="11066" spans="1:7" x14ac:dyDescent="0.25">
      <c r="A11066" s="6">
        <v>4914</v>
      </c>
      <c r="B11066" s="6" t="s">
        <v>7941</v>
      </c>
      <c r="C11066" s="6" t="s">
        <v>4852</v>
      </c>
      <c r="D11066" s="6" t="s">
        <v>4851</v>
      </c>
      <c r="G11066" s="487">
        <v>924.82</v>
      </c>
    </row>
    <row r="11067" spans="1:7" x14ac:dyDescent="0.25">
      <c r="A11067" s="6">
        <v>4917</v>
      </c>
      <c r="B11067" s="6" t="s">
        <v>7942</v>
      </c>
      <c r="C11067" s="6" t="s">
        <v>4852</v>
      </c>
      <c r="D11067" s="6" t="s">
        <v>4850</v>
      </c>
      <c r="G11067" s="487">
        <v>638.69000000000005</v>
      </c>
    </row>
    <row r="11068" spans="1:7" x14ac:dyDescent="0.25">
      <c r="A11068" s="6">
        <v>39025</v>
      </c>
      <c r="B11068" s="6" t="s">
        <v>7943</v>
      </c>
      <c r="C11068" s="6" t="s">
        <v>4849</v>
      </c>
      <c r="D11068" s="6" t="s">
        <v>4851</v>
      </c>
      <c r="G11068" s="488">
        <v>1169.56</v>
      </c>
    </row>
    <row r="11069" spans="1:7" x14ac:dyDescent="0.25">
      <c r="A11069" s="6">
        <v>4922</v>
      </c>
      <c r="B11069" s="6" t="s">
        <v>7944</v>
      </c>
      <c r="C11069" s="6" t="s">
        <v>4852</v>
      </c>
      <c r="D11069" s="6" t="s">
        <v>4851</v>
      </c>
      <c r="G11069" s="487">
        <v>592.44000000000005</v>
      </c>
    </row>
    <row r="11070" spans="1:7" x14ac:dyDescent="0.25">
      <c r="A11070" s="6">
        <v>4911</v>
      </c>
      <c r="B11070" s="6" t="s">
        <v>7945</v>
      </c>
      <c r="C11070" s="6" t="s">
        <v>4852</v>
      </c>
      <c r="D11070" s="6" t="s">
        <v>4851</v>
      </c>
      <c r="G11070" s="487">
        <v>371.56</v>
      </c>
    </row>
    <row r="11071" spans="1:7" x14ac:dyDescent="0.25">
      <c r="A11071" s="6">
        <v>37518</v>
      </c>
      <c r="B11071" s="6" t="s">
        <v>7946</v>
      </c>
      <c r="C11071" s="6" t="s">
        <v>4852</v>
      </c>
      <c r="D11071" s="6" t="s">
        <v>4851</v>
      </c>
      <c r="G11071" s="487">
        <v>603.78</v>
      </c>
    </row>
    <row r="11072" spans="1:7" x14ac:dyDescent="0.25">
      <c r="A11072" s="6">
        <v>4910</v>
      </c>
      <c r="B11072" s="6" t="s">
        <v>7947</v>
      </c>
      <c r="C11072" s="6" t="s">
        <v>4852</v>
      </c>
      <c r="D11072" s="6" t="s">
        <v>4851</v>
      </c>
      <c r="G11072" s="487">
        <v>508.99</v>
      </c>
    </row>
    <row r="11073" spans="1:7" x14ac:dyDescent="0.25">
      <c r="A11073" s="6">
        <v>4943</v>
      </c>
      <c r="B11073" s="6" t="s">
        <v>7948</v>
      </c>
      <c r="C11073" s="6" t="s">
        <v>4852</v>
      </c>
      <c r="D11073" s="6" t="s">
        <v>4851</v>
      </c>
      <c r="G11073" s="487">
        <v>758.28</v>
      </c>
    </row>
    <row r="11074" spans="1:7" x14ac:dyDescent="0.25">
      <c r="A11074" s="6">
        <v>5002</v>
      </c>
      <c r="B11074" s="6" t="s">
        <v>7949</v>
      </c>
      <c r="C11074" s="6" t="s">
        <v>4852</v>
      </c>
      <c r="D11074" s="6" t="s">
        <v>4853</v>
      </c>
      <c r="G11074" s="487">
        <v>477.42</v>
      </c>
    </row>
    <row r="11075" spans="1:7" x14ac:dyDescent="0.25">
      <c r="A11075" s="6">
        <v>4977</v>
      </c>
      <c r="B11075" s="6" t="s">
        <v>7950</v>
      </c>
      <c r="C11075" s="6" t="s">
        <v>4852</v>
      </c>
      <c r="D11075" s="6" t="s">
        <v>4853</v>
      </c>
      <c r="G11075" s="487">
        <v>322.27999999999997</v>
      </c>
    </row>
    <row r="11076" spans="1:7" x14ac:dyDescent="0.25">
      <c r="A11076" s="6">
        <v>5028</v>
      </c>
      <c r="B11076" s="6" t="s">
        <v>7951</v>
      </c>
      <c r="C11076" s="6" t="s">
        <v>4852</v>
      </c>
      <c r="D11076" s="6" t="s">
        <v>4853</v>
      </c>
      <c r="G11076" s="487">
        <v>788.56</v>
      </c>
    </row>
    <row r="11077" spans="1:7" x14ac:dyDescent="0.25">
      <c r="A11077" s="6">
        <v>4998</v>
      </c>
      <c r="B11077" s="6" t="s">
        <v>7952</v>
      </c>
      <c r="C11077" s="6" t="s">
        <v>4852</v>
      </c>
      <c r="D11077" s="6" t="s">
        <v>4853</v>
      </c>
      <c r="G11077" s="487">
        <v>654.91999999999996</v>
      </c>
    </row>
    <row r="11078" spans="1:7" x14ac:dyDescent="0.25">
      <c r="A11078" s="6">
        <v>4969</v>
      </c>
      <c r="B11078" s="6" t="s">
        <v>7953</v>
      </c>
      <c r="C11078" s="6" t="s">
        <v>4852</v>
      </c>
      <c r="D11078" s="6" t="s">
        <v>4853</v>
      </c>
      <c r="G11078" s="487">
        <v>455.8</v>
      </c>
    </row>
    <row r="11079" spans="1:7" x14ac:dyDescent="0.25">
      <c r="A11079" s="6">
        <v>11364</v>
      </c>
      <c r="B11079" s="6" t="s">
        <v>7954</v>
      </c>
      <c r="C11079" s="6" t="s">
        <v>4849</v>
      </c>
      <c r="D11079" s="6" t="s">
        <v>4851</v>
      </c>
      <c r="G11079" s="487">
        <v>259.44</v>
      </c>
    </row>
    <row r="11080" spans="1:7" x14ac:dyDescent="0.25">
      <c r="A11080" s="6">
        <v>11365</v>
      </c>
      <c r="B11080" s="6" t="s">
        <v>7955</v>
      </c>
      <c r="C11080" s="6" t="s">
        <v>4849</v>
      </c>
      <c r="D11080" s="6" t="s">
        <v>4851</v>
      </c>
      <c r="G11080" s="487">
        <v>269.23</v>
      </c>
    </row>
    <row r="11081" spans="1:7" x14ac:dyDescent="0.25">
      <c r="A11081" s="6">
        <v>11366</v>
      </c>
      <c r="B11081" s="6" t="s">
        <v>7956</v>
      </c>
      <c r="C11081" s="6" t="s">
        <v>4849</v>
      </c>
      <c r="D11081" s="6" t="s">
        <v>4851</v>
      </c>
      <c r="G11081" s="487">
        <v>286.19</v>
      </c>
    </row>
    <row r="11082" spans="1:7" x14ac:dyDescent="0.25">
      <c r="A11082" s="6">
        <v>43777</v>
      </c>
      <c r="B11082" s="6" t="s">
        <v>7957</v>
      </c>
      <c r="C11082" s="6" t="s">
        <v>4849</v>
      </c>
      <c r="D11082" s="6" t="s">
        <v>4851</v>
      </c>
      <c r="G11082" s="487">
        <v>336.17</v>
      </c>
    </row>
    <row r="11083" spans="1:7" x14ac:dyDescent="0.25">
      <c r="A11083" s="6">
        <v>20322</v>
      </c>
      <c r="B11083" s="6" t="s">
        <v>7958</v>
      </c>
      <c r="C11083" s="6" t="s">
        <v>4849</v>
      </c>
      <c r="D11083" s="6" t="s">
        <v>4851</v>
      </c>
      <c r="G11083" s="487">
        <v>312.07</v>
      </c>
    </row>
    <row r="11084" spans="1:7" x14ac:dyDescent="0.25">
      <c r="A11084" s="6">
        <v>10553</v>
      </c>
      <c r="B11084" s="6" t="s">
        <v>7959</v>
      </c>
      <c r="C11084" s="6" t="s">
        <v>4849</v>
      </c>
      <c r="D11084" s="6" t="s">
        <v>4851</v>
      </c>
      <c r="G11084" s="487">
        <v>283.36</v>
      </c>
    </row>
    <row r="11085" spans="1:7" x14ac:dyDescent="0.25">
      <c r="A11085" s="6">
        <v>5020</v>
      </c>
      <c r="B11085" s="6" t="s">
        <v>7960</v>
      </c>
      <c r="C11085" s="6" t="s">
        <v>4849</v>
      </c>
      <c r="D11085" s="6" t="s">
        <v>4851</v>
      </c>
      <c r="G11085" s="487">
        <v>298.75</v>
      </c>
    </row>
    <row r="11086" spans="1:7" x14ac:dyDescent="0.25">
      <c r="A11086" s="6">
        <v>10554</v>
      </c>
      <c r="B11086" s="6" t="s">
        <v>7961</v>
      </c>
      <c r="C11086" s="6" t="s">
        <v>4849</v>
      </c>
      <c r="D11086" s="6" t="s">
        <v>4851</v>
      </c>
      <c r="G11086" s="487">
        <v>285.87</v>
      </c>
    </row>
    <row r="11087" spans="1:7" x14ac:dyDescent="0.25">
      <c r="A11087" s="6">
        <v>10555</v>
      </c>
      <c r="B11087" s="6" t="s">
        <v>7962</v>
      </c>
      <c r="C11087" s="6" t="s">
        <v>4849</v>
      </c>
      <c r="D11087" s="6" t="s">
        <v>4851</v>
      </c>
      <c r="G11087" s="487">
        <v>311.75</v>
      </c>
    </row>
    <row r="11088" spans="1:7" x14ac:dyDescent="0.25">
      <c r="A11088" s="6">
        <v>10556</v>
      </c>
      <c r="B11088" s="6" t="s">
        <v>7963</v>
      </c>
      <c r="C11088" s="6" t="s">
        <v>4849</v>
      </c>
      <c r="D11088" s="6" t="s">
        <v>4851</v>
      </c>
      <c r="G11088" s="487">
        <v>414.51</v>
      </c>
    </row>
    <row r="11089" spans="1:7" x14ac:dyDescent="0.25">
      <c r="A11089" s="6">
        <v>39502</v>
      </c>
      <c r="B11089" s="6" t="s">
        <v>7964</v>
      </c>
      <c r="C11089" s="6" t="s">
        <v>4849</v>
      </c>
      <c r="D11089" s="6" t="s">
        <v>4851</v>
      </c>
      <c r="G11089" s="487">
        <v>582.07000000000005</v>
      </c>
    </row>
    <row r="11090" spans="1:7" x14ac:dyDescent="0.25">
      <c r="A11090" s="6">
        <v>39504</v>
      </c>
      <c r="B11090" s="6" t="s">
        <v>7965</v>
      </c>
      <c r="C11090" s="6" t="s">
        <v>4849</v>
      </c>
      <c r="D11090" s="6" t="s">
        <v>4851</v>
      </c>
      <c r="G11090" s="487">
        <v>643.66</v>
      </c>
    </row>
    <row r="11091" spans="1:7" x14ac:dyDescent="0.25">
      <c r="A11091" s="6">
        <v>39503</v>
      </c>
      <c r="B11091" s="6" t="s">
        <v>7966</v>
      </c>
      <c r="C11091" s="6" t="s">
        <v>4849</v>
      </c>
      <c r="D11091" s="6" t="s">
        <v>4851</v>
      </c>
      <c r="G11091" s="487">
        <v>677.43</v>
      </c>
    </row>
    <row r="11092" spans="1:7" x14ac:dyDescent="0.25">
      <c r="A11092" s="6">
        <v>39505</v>
      </c>
      <c r="B11092" s="6" t="s">
        <v>7967</v>
      </c>
      <c r="C11092" s="6" t="s">
        <v>4849</v>
      </c>
      <c r="D11092" s="6" t="s">
        <v>4851</v>
      </c>
      <c r="G11092" s="487">
        <v>730.02</v>
      </c>
    </row>
    <row r="11093" spans="1:7" x14ac:dyDescent="0.25">
      <c r="A11093" s="6">
        <v>44471</v>
      </c>
      <c r="B11093" s="6" t="s">
        <v>7968</v>
      </c>
      <c r="C11093" s="6" t="s">
        <v>4849</v>
      </c>
      <c r="D11093" s="6" t="s">
        <v>4853</v>
      </c>
      <c r="G11093" s="487">
        <v>562.62</v>
      </c>
    </row>
    <row r="11094" spans="1:7" x14ac:dyDescent="0.25">
      <c r="A11094" s="6">
        <v>4944</v>
      </c>
      <c r="B11094" s="6" t="s">
        <v>7969</v>
      </c>
      <c r="C11094" s="6" t="s">
        <v>4852</v>
      </c>
      <c r="D11094" s="6" t="s">
        <v>4851</v>
      </c>
      <c r="G11094" s="488">
        <v>1133.6300000000001</v>
      </c>
    </row>
    <row r="11095" spans="1:7" x14ac:dyDescent="0.25">
      <c r="A11095" s="6">
        <v>21102</v>
      </c>
      <c r="B11095" s="6" t="s">
        <v>7970</v>
      </c>
      <c r="C11095" s="6" t="s">
        <v>4849</v>
      </c>
      <c r="D11095" s="6" t="s">
        <v>4851</v>
      </c>
      <c r="G11095" s="487">
        <v>92.63</v>
      </c>
    </row>
    <row r="11096" spans="1:7" x14ac:dyDescent="0.25">
      <c r="A11096" s="6">
        <v>21101</v>
      </c>
      <c r="B11096" s="6" t="s">
        <v>7971</v>
      </c>
      <c r="C11096" s="6" t="s">
        <v>4849</v>
      </c>
      <c r="D11096" s="6" t="s">
        <v>4851</v>
      </c>
      <c r="G11096" s="487">
        <v>59.48</v>
      </c>
    </row>
    <row r="11097" spans="1:7" x14ac:dyDescent="0.25">
      <c r="A11097" s="6">
        <v>34713</v>
      </c>
      <c r="B11097" s="6" t="s">
        <v>7972</v>
      </c>
      <c r="C11097" s="6" t="s">
        <v>4852</v>
      </c>
      <c r="D11097" s="6" t="s">
        <v>4851</v>
      </c>
      <c r="G11097" s="487">
        <v>278.7</v>
      </c>
    </row>
    <row r="11098" spans="1:7" x14ac:dyDescent="0.25">
      <c r="A11098" s="6">
        <v>37563</v>
      </c>
      <c r="B11098" s="6" t="s">
        <v>7973</v>
      </c>
      <c r="C11098" s="6" t="s">
        <v>4852</v>
      </c>
      <c r="D11098" s="6" t="s">
        <v>4851</v>
      </c>
      <c r="G11098" s="487">
        <v>600.79999999999995</v>
      </c>
    </row>
    <row r="11099" spans="1:7" x14ac:dyDescent="0.25">
      <c r="A11099" s="6">
        <v>4948</v>
      </c>
      <c r="B11099" s="6" t="s">
        <v>7974</v>
      </c>
      <c r="C11099" s="6" t="s">
        <v>4852</v>
      </c>
      <c r="D11099" s="6" t="s">
        <v>4851</v>
      </c>
      <c r="G11099" s="487">
        <v>522.70000000000005</v>
      </c>
    </row>
    <row r="11100" spans="1:7" x14ac:dyDescent="0.25">
      <c r="A11100" s="6">
        <v>37561</v>
      </c>
      <c r="B11100" s="6" t="s">
        <v>7975</v>
      </c>
      <c r="C11100" s="6" t="s">
        <v>4852</v>
      </c>
      <c r="D11100" s="6" t="s">
        <v>4851</v>
      </c>
      <c r="G11100" s="487">
        <v>487.5</v>
      </c>
    </row>
    <row r="11101" spans="1:7" x14ac:dyDescent="0.25">
      <c r="A11101" s="6">
        <v>37562</v>
      </c>
      <c r="B11101" s="6" t="s">
        <v>7976</v>
      </c>
      <c r="C11101" s="6" t="s">
        <v>4852</v>
      </c>
      <c r="D11101" s="6" t="s">
        <v>4851</v>
      </c>
      <c r="G11101" s="487">
        <v>639.16</v>
      </c>
    </row>
    <row r="11102" spans="1:7" x14ac:dyDescent="0.25">
      <c r="A11102" s="6">
        <v>14164</v>
      </c>
      <c r="B11102" s="6" t="s">
        <v>7977</v>
      </c>
      <c r="C11102" s="6" t="s">
        <v>4849</v>
      </c>
      <c r="D11102" s="6" t="s">
        <v>4851</v>
      </c>
      <c r="G11102" s="488">
        <v>2291.04</v>
      </c>
    </row>
    <row r="11103" spans="1:7" x14ac:dyDescent="0.25">
      <c r="A11103" s="6">
        <v>14163</v>
      </c>
      <c r="B11103" s="6" t="s">
        <v>7978</v>
      </c>
      <c r="C11103" s="6" t="s">
        <v>4849</v>
      </c>
      <c r="D11103" s="6" t="s">
        <v>4851</v>
      </c>
      <c r="G11103" s="488">
        <v>2603.91</v>
      </c>
    </row>
    <row r="11104" spans="1:7" x14ac:dyDescent="0.25">
      <c r="A11104" s="6">
        <v>5051</v>
      </c>
      <c r="B11104" s="6" t="s">
        <v>7979</v>
      </c>
      <c r="C11104" s="6" t="s">
        <v>4849</v>
      </c>
      <c r="D11104" s="6" t="s">
        <v>4851</v>
      </c>
      <c r="G11104" s="488">
        <v>2214.59</v>
      </c>
    </row>
    <row r="11105" spans="1:7" x14ac:dyDescent="0.25">
      <c r="A11105" s="6">
        <v>14162</v>
      </c>
      <c r="B11105" s="6" t="s">
        <v>7980</v>
      </c>
      <c r="C11105" s="6" t="s">
        <v>4849</v>
      </c>
      <c r="D11105" s="6" t="s">
        <v>4851</v>
      </c>
      <c r="G11105" s="488">
        <v>2211.38</v>
      </c>
    </row>
    <row r="11106" spans="1:7" x14ac:dyDescent="0.25">
      <c r="A11106" s="6">
        <v>5052</v>
      </c>
      <c r="B11106" s="6" t="s">
        <v>7981</v>
      </c>
      <c r="C11106" s="6" t="s">
        <v>4849</v>
      </c>
      <c r="D11106" s="6" t="s">
        <v>4850</v>
      </c>
      <c r="G11106" s="488">
        <v>1650</v>
      </c>
    </row>
    <row r="11107" spans="1:7" x14ac:dyDescent="0.25">
      <c r="A11107" s="6">
        <v>14166</v>
      </c>
      <c r="B11107" s="6" t="s">
        <v>7982</v>
      </c>
      <c r="C11107" s="6" t="s">
        <v>4849</v>
      </c>
      <c r="D11107" s="6" t="s">
        <v>4851</v>
      </c>
      <c r="G11107" s="488">
        <v>1670.95</v>
      </c>
    </row>
    <row r="11108" spans="1:7" x14ac:dyDescent="0.25">
      <c r="A11108" s="6">
        <v>14165</v>
      </c>
      <c r="B11108" s="6" t="s">
        <v>7983</v>
      </c>
      <c r="C11108" s="6" t="s">
        <v>4849</v>
      </c>
      <c r="D11108" s="6" t="s">
        <v>4851</v>
      </c>
      <c r="G11108" s="488">
        <v>2314.87</v>
      </c>
    </row>
    <row r="11109" spans="1:7" x14ac:dyDescent="0.25">
      <c r="A11109" s="6">
        <v>5050</v>
      </c>
      <c r="B11109" s="6" t="s">
        <v>7984</v>
      </c>
      <c r="C11109" s="6" t="s">
        <v>4849</v>
      </c>
      <c r="D11109" s="6" t="s">
        <v>4851</v>
      </c>
      <c r="G11109" s="487">
        <v>569.74</v>
      </c>
    </row>
    <row r="11110" spans="1:7" x14ac:dyDescent="0.25">
      <c r="A11110" s="6">
        <v>12366</v>
      </c>
      <c r="B11110" s="6" t="s">
        <v>7985</v>
      </c>
      <c r="C11110" s="6" t="s">
        <v>4849</v>
      </c>
      <c r="D11110" s="6" t="s">
        <v>4851</v>
      </c>
      <c r="G11110" s="488">
        <v>1293.3</v>
      </c>
    </row>
    <row r="11111" spans="1:7" x14ac:dyDescent="0.25">
      <c r="A11111" s="6">
        <v>5045</v>
      </c>
      <c r="B11111" s="6" t="s">
        <v>7986</v>
      </c>
      <c r="C11111" s="6" t="s">
        <v>4849</v>
      </c>
      <c r="D11111" s="6" t="s">
        <v>4851</v>
      </c>
      <c r="G11111" s="488">
        <v>1786.61</v>
      </c>
    </row>
    <row r="11112" spans="1:7" x14ac:dyDescent="0.25">
      <c r="A11112" s="6">
        <v>5035</v>
      </c>
      <c r="B11112" s="6" t="s">
        <v>7987</v>
      </c>
      <c r="C11112" s="6" t="s">
        <v>4849</v>
      </c>
      <c r="D11112" s="6" t="s">
        <v>4851</v>
      </c>
      <c r="G11112" s="488">
        <v>2054.1799999999998</v>
      </c>
    </row>
    <row r="11113" spans="1:7" x14ac:dyDescent="0.25">
      <c r="A11113" s="6">
        <v>41180</v>
      </c>
      <c r="B11113" s="6" t="s">
        <v>7988</v>
      </c>
      <c r="C11113" s="6" t="s">
        <v>4849</v>
      </c>
      <c r="D11113" s="6" t="s">
        <v>4851</v>
      </c>
      <c r="G11113" s="488">
        <v>4617.7700000000004</v>
      </c>
    </row>
    <row r="11114" spans="1:7" x14ac:dyDescent="0.25">
      <c r="A11114" s="6">
        <v>41181</v>
      </c>
      <c r="B11114" s="6" t="s">
        <v>7989</v>
      </c>
      <c r="C11114" s="6" t="s">
        <v>4849</v>
      </c>
      <c r="D11114" s="6" t="s">
        <v>4851</v>
      </c>
      <c r="G11114" s="488">
        <v>6113.78</v>
      </c>
    </row>
    <row r="11115" spans="1:7" x14ac:dyDescent="0.25">
      <c r="A11115" s="6">
        <v>41182</v>
      </c>
      <c r="B11115" s="6" t="s">
        <v>7990</v>
      </c>
      <c r="C11115" s="6" t="s">
        <v>4849</v>
      </c>
      <c r="D11115" s="6" t="s">
        <v>4851</v>
      </c>
      <c r="G11115" s="488">
        <v>8770.7199999999993</v>
      </c>
    </row>
    <row r="11116" spans="1:7" x14ac:dyDescent="0.25">
      <c r="A11116" s="6">
        <v>41183</v>
      </c>
      <c r="B11116" s="6" t="s">
        <v>7991</v>
      </c>
      <c r="C11116" s="6" t="s">
        <v>4849</v>
      </c>
      <c r="D11116" s="6" t="s">
        <v>4851</v>
      </c>
      <c r="G11116" s="488">
        <v>10950.43</v>
      </c>
    </row>
    <row r="11117" spans="1:7" x14ac:dyDescent="0.25">
      <c r="A11117" s="6">
        <v>41184</v>
      </c>
      <c r="B11117" s="6" t="s">
        <v>7992</v>
      </c>
      <c r="C11117" s="6" t="s">
        <v>4849</v>
      </c>
      <c r="D11117" s="6" t="s">
        <v>4851</v>
      </c>
      <c r="G11117" s="488">
        <v>16672.689999999999</v>
      </c>
    </row>
    <row r="11118" spans="1:7" x14ac:dyDescent="0.25">
      <c r="A11118" s="6">
        <v>41185</v>
      </c>
      <c r="B11118" s="6" t="s">
        <v>7993</v>
      </c>
      <c r="C11118" s="6" t="s">
        <v>4849</v>
      </c>
      <c r="D11118" s="6" t="s">
        <v>4851</v>
      </c>
      <c r="G11118" s="488">
        <v>6182.99</v>
      </c>
    </row>
    <row r="11119" spans="1:7" x14ac:dyDescent="0.25">
      <c r="A11119" s="6">
        <v>41186</v>
      </c>
      <c r="B11119" s="6" t="s">
        <v>7994</v>
      </c>
      <c r="C11119" s="6" t="s">
        <v>4849</v>
      </c>
      <c r="D11119" s="6" t="s">
        <v>4851</v>
      </c>
      <c r="G11119" s="488">
        <v>8664.74</v>
      </c>
    </row>
    <row r="11120" spans="1:7" x14ac:dyDescent="0.25">
      <c r="A11120" s="6">
        <v>41187</v>
      </c>
      <c r="B11120" s="6" t="s">
        <v>7995</v>
      </c>
      <c r="C11120" s="6" t="s">
        <v>4849</v>
      </c>
      <c r="D11120" s="6" t="s">
        <v>4851</v>
      </c>
      <c r="G11120" s="488">
        <v>11620.13</v>
      </c>
    </row>
    <row r="11121" spans="1:7" x14ac:dyDescent="0.25">
      <c r="A11121" s="6">
        <v>41188</v>
      </c>
      <c r="B11121" s="6" t="s">
        <v>7996</v>
      </c>
      <c r="C11121" s="6" t="s">
        <v>4849</v>
      </c>
      <c r="D11121" s="6" t="s">
        <v>4851</v>
      </c>
      <c r="G11121" s="488">
        <v>14859.56</v>
      </c>
    </row>
    <row r="11122" spans="1:7" x14ac:dyDescent="0.25">
      <c r="A11122" s="6">
        <v>5036</v>
      </c>
      <c r="B11122" s="6" t="s">
        <v>7997</v>
      </c>
      <c r="C11122" s="6" t="s">
        <v>4849</v>
      </c>
      <c r="D11122" s="6" t="s">
        <v>4851</v>
      </c>
      <c r="G11122" s="488">
        <v>3151.49</v>
      </c>
    </row>
    <row r="11123" spans="1:7" x14ac:dyDescent="0.25">
      <c r="A11123" s="6">
        <v>41189</v>
      </c>
      <c r="B11123" s="6" t="s">
        <v>7998</v>
      </c>
      <c r="C11123" s="6" t="s">
        <v>4849</v>
      </c>
      <c r="D11123" s="6" t="s">
        <v>4851</v>
      </c>
      <c r="G11123" s="488">
        <v>19103.52</v>
      </c>
    </row>
    <row r="11124" spans="1:7" x14ac:dyDescent="0.25">
      <c r="A11124" s="6">
        <v>41190</v>
      </c>
      <c r="B11124" s="6" t="s">
        <v>7999</v>
      </c>
      <c r="C11124" s="6" t="s">
        <v>4849</v>
      </c>
      <c r="D11124" s="6" t="s">
        <v>4851</v>
      </c>
      <c r="G11124" s="488">
        <v>6643.53</v>
      </c>
    </row>
    <row r="11125" spans="1:7" x14ac:dyDescent="0.25">
      <c r="A11125" s="6">
        <v>41191</v>
      </c>
      <c r="B11125" s="6" t="s">
        <v>8000</v>
      </c>
      <c r="C11125" s="6" t="s">
        <v>4849</v>
      </c>
      <c r="D11125" s="6" t="s">
        <v>4851</v>
      </c>
      <c r="G11125" s="488">
        <v>10187.61</v>
      </c>
    </row>
    <row r="11126" spans="1:7" x14ac:dyDescent="0.25">
      <c r="A11126" s="6">
        <v>41192</v>
      </c>
      <c r="B11126" s="6" t="s">
        <v>8001</v>
      </c>
      <c r="C11126" s="6" t="s">
        <v>4849</v>
      </c>
      <c r="D11126" s="6" t="s">
        <v>4851</v>
      </c>
      <c r="G11126" s="488">
        <v>10620.51</v>
      </c>
    </row>
    <row r="11127" spans="1:7" x14ac:dyDescent="0.25">
      <c r="A11127" s="6">
        <v>41193</v>
      </c>
      <c r="B11127" s="6" t="s">
        <v>8002</v>
      </c>
      <c r="C11127" s="6" t="s">
        <v>4849</v>
      </c>
      <c r="D11127" s="6" t="s">
        <v>4851</v>
      </c>
      <c r="G11127" s="488">
        <v>17353.55</v>
      </c>
    </row>
    <row r="11128" spans="1:7" x14ac:dyDescent="0.25">
      <c r="A11128" s="6">
        <v>41194</v>
      </c>
      <c r="B11128" s="6" t="s">
        <v>8003</v>
      </c>
      <c r="C11128" s="6" t="s">
        <v>4849</v>
      </c>
      <c r="D11128" s="6" t="s">
        <v>4851</v>
      </c>
      <c r="G11128" s="488">
        <v>20706.72</v>
      </c>
    </row>
    <row r="11129" spans="1:7" x14ac:dyDescent="0.25">
      <c r="A11129" s="6">
        <v>5044</v>
      </c>
      <c r="B11129" s="6" t="s">
        <v>8004</v>
      </c>
      <c r="C11129" s="6" t="s">
        <v>4849</v>
      </c>
      <c r="D11129" s="6" t="s">
        <v>4851</v>
      </c>
      <c r="G11129" s="488">
        <v>1114.23</v>
      </c>
    </row>
    <row r="11130" spans="1:7" x14ac:dyDescent="0.25">
      <c r="A11130" s="6">
        <v>5059</v>
      </c>
      <c r="B11130" s="6" t="s">
        <v>8005</v>
      </c>
      <c r="C11130" s="6" t="s">
        <v>4849</v>
      </c>
      <c r="D11130" s="6" t="s">
        <v>4851</v>
      </c>
      <c r="G11130" s="488">
        <v>1332.49</v>
      </c>
    </row>
    <row r="11131" spans="1:7" x14ac:dyDescent="0.25">
      <c r="A11131" s="6">
        <v>41201</v>
      </c>
      <c r="B11131" s="6" t="s">
        <v>8006</v>
      </c>
      <c r="C11131" s="6" t="s">
        <v>4849</v>
      </c>
      <c r="D11131" s="6" t="s">
        <v>4851</v>
      </c>
      <c r="G11131" s="488">
        <v>2704.17</v>
      </c>
    </row>
    <row r="11132" spans="1:7" x14ac:dyDescent="0.25">
      <c r="A11132" s="6">
        <v>41199</v>
      </c>
      <c r="B11132" s="6" t="s">
        <v>8007</v>
      </c>
      <c r="C11132" s="6" t="s">
        <v>4849</v>
      </c>
      <c r="D11132" s="6" t="s">
        <v>4851</v>
      </c>
      <c r="G11132" s="487">
        <v>868.95</v>
      </c>
    </row>
    <row r="11133" spans="1:7" x14ac:dyDescent="0.25">
      <c r="A11133" s="6">
        <v>5057</v>
      </c>
      <c r="B11133" s="6" t="s">
        <v>8008</v>
      </c>
      <c r="C11133" s="6" t="s">
        <v>4849</v>
      </c>
      <c r="D11133" s="6" t="s">
        <v>4851</v>
      </c>
      <c r="G11133" s="488">
        <v>1176.4000000000001</v>
      </c>
    </row>
    <row r="11134" spans="1:7" x14ac:dyDescent="0.25">
      <c r="A11134" s="6">
        <v>41200</v>
      </c>
      <c r="B11134" s="6" t="s">
        <v>8009</v>
      </c>
      <c r="C11134" s="6" t="s">
        <v>4849</v>
      </c>
      <c r="D11134" s="6" t="s">
        <v>4851</v>
      </c>
      <c r="G11134" s="488">
        <v>1691.29</v>
      </c>
    </row>
    <row r="11135" spans="1:7" x14ac:dyDescent="0.25">
      <c r="A11135" s="6">
        <v>41205</v>
      </c>
      <c r="B11135" s="6" t="s">
        <v>8010</v>
      </c>
      <c r="C11135" s="6" t="s">
        <v>4849</v>
      </c>
      <c r="D11135" s="6" t="s">
        <v>4851</v>
      </c>
      <c r="G11135" s="488">
        <v>3133.92</v>
      </c>
    </row>
    <row r="11136" spans="1:7" x14ac:dyDescent="0.25">
      <c r="A11136" s="6">
        <v>41202</v>
      </c>
      <c r="B11136" s="6" t="s">
        <v>8011</v>
      </c>
      <c r="C11136" s="6" t="s">
        <v>4849</v>
      </c>
      <c r="D11136" s="6" t="s">
        <v>4851</v>
      </c>
      <c r="G11136" s="487">
        <v>914.49</v>
      </c>
    </row>
    <row r="11137" spans="1:7" x14ac:dyDescent="0.25">
      <c r="A11137" s="6">
        <v>41206</v>
      </c>
      <c r="B11137" s="6" t="s">
        <v>8012</v>
      </c>
      <c r="C11137" s="6" t="s">
        <v>4849</v>
      </c>
      <c r="D11137" s="6" t="s">
        <v>4851</v>
      </c>
      <c r="G11137" s="488">
        <v>4131.93</v>
      </c>
    </row>
    <row r="11138" spans="1:7" x14ac:dyDescent="0.25">
      <c r="A11138" s="6">
        <v>12372</v>
      </c>
      <c r="B11138" s="6" t="s">
        <v>8013</v>
      </c>
      <c r="C11138" s="6" t="s">
        <v>4849</v>
      </c>
      <c r="D11138" s="6" t="s">
        <v>4851</v>
      </c>
      <c r="G11138" s="487">
        <v>960.23</v>
      </c>
    </row>
    <row r="11139" spans="1:7" x14ac:dyDescent="0.25">
      <c r="A11139" s="6">
        <v>41207</v>
      </c>
      <c r="B11139" s="6" t="s">
        <v>8014</v>
      </c>
      <c r="C11139" s="6" t="s">
        <v>4849</v>
      </c>
      <c r="D11139" s="6" t="s">
        <v>4851</v>
      </c>
      <c r="G11139" s="488">
        <v>5562.4</v>
      </c>
    </row>
    <row r="11140" spans="1:7" x14ac:dyDescent="0.25">
      <c r="A11140" s="6">
        <v>41203</v>
      </c>
      <c r="B11140" s="6" t="s">
        <v>8015</v>
      </c>
      <c r="C11140" s="6" t="s">
        <v>4849</v>
      </c>
      <c r="D11140" s="6" t="s">
        <v>4851</v>
      </c>
      <c r="G11140" s="488">
        <v>1464.92</v>
      </c>
    </row>
    <row r="11141" spans="1:7" x14ac:dyDescent="0.25">
      <c r="A11141" s="6">
        <v>41204</v>
      </c>
      <c r="B11141" s="6" t="s">
        <v>8016</v>
      </c>
      <c r="C11141" s="6" t="s">
        <v>4849</v>
      </c>
      <c r="D11141" s="6" t="s">
        <v>4851</v>
      </c>
      <c r="G11141" s="488">
        <v>2071.0300000000002</v>
      </c>
    </row>
    <row r="11142" spans="1:7" x14ac:dyDescent="0.25">
      <c r="A11142" s="6">
        <v>41210</v>
      </c>
      <c r="B11142" s="6" t="s">
        <v>8017</v>
      </c>
      <c r="C11142" s="6" t="s">
        <v>4849</v>
      </c>
      <c r="D11142" s="6" t="s">
        <v>4851</v>
      </c>
      <c r="G11142" s="488">
        <v>3459.61</v>
      </c>
    </row>
    <row r="11143" spans="1:7" x14ac:dyDescent="0.25">
      <c r="A11143" s="6">
        <v>41208</v>
      </c>
      <c r="B11143" s="6" t="s">
        <v>8018</v>
      </c>
      <c r="C11143" s="6" t="s">
        <v>4849</v>
      </c>
      <c r="D11143" s="6" t="s">
        <v>4851</v>
      </c>
      <c r="G11143" s="488">
        <v>1211.06</v>
      </c>
    </row>
    <row r="11144" spans="1:7" x14ac:dyDescent="0.25">
      <c r="A11144" s="6">
        <v>41211</v>
      </c>
      <c r="B11144" s="6" t="s">
        <v>8019</v>
      </c>
      <c r="C11144" s="6" t="s">
        <v>4849</v>
      </c>
      <c r="D11144" s="6" t="s">
        <v>4851</v>
      </c>
      <c r="G11144" s="488">
        <v>4874.54</v>
      </c>
    </row>
    <row r="11145" spans="1:7" x14ac:dyDescent="0.25">
      <c r="A11145" s="6">
        <v>13339</v>
      </c>
      <c r="B11145" s="6" t="s">
        <v>8020</v>
      </c>
      <c r="C11145" s="6" t="s">
        <v>4849</v>
      </c>
      <c r="D11145" s="6" t="s">
        <v>4851</v>
      </c>
      <c r="G11145" s="488">
        <v>1641.28</v>
      </c>
    </row>
    <row r="11146" spans="1:7" x14ac:dyDescent="0.25">
      <c r="A11146" s="6">
        <v>41213</v>
      </c>
      <c r="B11146" s="6" t="s">
        <v>8021</v>
      </c>
      <c r="C11146" s="6" t="s">
        <v>4849</v>
      </c>
      <c r="D11146" s="6" t="s">
        <v>4851</v>
      </c>
      <c r="G11146" s="488">
        <v>10103.719999999999</v>
      </c>
    </row>
    <row r="11147" spans="1:7" x14ac:dyDescent="0.25">
      <c r="A11147" s="6">
        <v>41209</v>
      </c>
      <c r="B11147" s="6" t="s">
        <v>8022</v>
      </c>
      <c r="C11147" s="6" t="s">
        <v>4849</v>
      </c>
      <c r="D11147" s="6" t="s">
        <v>4851</v>
      </c>
      <c r="G11147" s="488">
        <v>2258.1999999999998</v>
      </c>
    </row>
    <row r="11148" spans="1:7" x14ac:dyDescent="0.25">
      <c r="A11148" s="6">
        <v>41216</v>
      </c>
      <c r="B11148" s="6" t="s">
        <v>8023</v>
      </c>
      <c r="C11148" s="6" t="s">
        <v>4849</v>
      </c>
      <c r="D11148" s="6" t="s">
        <v>4851</v>
      </c>
      <c r="G11148" s="488">
        <v>4229.91</v>
      </c>
    </row>
    <row r="11149" spans="1:7" x14ac:dyDescent="0.25">
      <c r="A11149" s="6">
        <v>41217</v>
      </c>
      <c r="B11149" s="6" t="s">
        <v>8024</v>
      </c>
      <c r="C11149" s="6" t="s">
        <v>4849</v>
      </c>
      <c r="D11149" s="6" t="s">
        <v>4851</v>
      </c>
      <c r="G11149" s="488">
        <v>6782.05</v>
      </c>
    </row>
    <row r="11150" spans="1:7" x14ac:dyDescent="0.25">
      <c r="A11150" s="6">
        <v>41218</v>
      </c>
      <c r="B11150" s="6" t="s">
        <v>8025</v>
      </c>
      <c r="C11150" s="6" t="s">
        <v>4849</v>
      </c>
      <c r="D11150" s="6" t="s">
        <v>4851</v>
      </c>
      <c r="G11150" s="488">
        <v>9094.94</v>
      </c>
    </row>
    <row r="11151" spans="1:7" x14ac:dyDescent="0.25">
      <c r="A11151" s="6">
        <v>41214</v>
      </c>
      <c r="B11151" s="6" t="s">
        <v>8026</v>
      </c>
      <c r="C11151" s="6" t="s">
        <v>4849</v>
      </c>
      <c r="D11151" s="6" t="s">
        <v>4851</v>
      </c>
      <c r="G11151" s="488">
        <v>1917.65</v>
      </c>
    </row>
    <row r="11152" spans="1:7" x14ac:dyDescent="0.25">
      <c r="A11152" s="6">
        <v>41215</v>
      </c>
      <c r="B11152" s="6" t="s">
        <v>8027</v>
      </c>
      <c r="C11152" s="6" t="s">
        <v>4849</v>
      </c>
      <c r="D11152" s="6" t="s">
        <v>4851</v>
      </c>
      <c r="G11152" s="488">
        <v>2887.29</v>
      </c>
    </row>
    <row r="11153" spans="1:7" x14ac:dyDescent="0.25">
      <c r="A11153" s="6">
        <v>41221</v>
      </c>
      <c r="B11153" s="6" t="s">
        <v>8028</v>
      </c>
      <c r="C11153" s="6" t="s">
        <v>4849</v>
      </c>
      <c r="D11153" s="6" t="s">
        <v>4851</v>
      </c>
      <c r="G11153" s="488">
        <v>8360.18</v>
      </c>
    </row>
    <row r="11154" spans="1:7" x14ac:dyDescent="0.25">
      <c r="A11154" s="6">
        <v>41222</v>
      </c>
      <c r="B11154" s="6" t="s">
        <v>8029</v>
      </c>
      <c r="C11154" s="6" t="s">
        <v>4849</v>
      </c>
      <c r="D11154" s="6" t="s">
        <v>4851</v>
      </c>
      <c r="G11154" s="488">
        <v>11963.51</v>
      </c>
    </row>
    <row r="11155" spans="1:7" x14ac:dyDescent="0.25">
      <c r="A11155" s="6">
        <v>41195</v>
      </c>
      <c r="B11155" s="6" t="s">
        <v>8030</v>
      </c>
      <c r="C11155" s="6" t="s">
        <v>4849</v>
      </c>
      <c r="D11155" s="6" t="s">
        <v>4851</v>
      </c>
      <c r="G11155" s="487">
        <v>614.89</v>
      </c>
    </row>
    <row r="11156" spans="1:7" x14ac:dyDescent="0.25">
      <c r="A11156" s="6">
        <v>41198</v>
      </c>
      <c r="B11156" s="6" t="s">
        <v>8031</v>
      </c>
      <c r="C11156" s="6" t="s">
        <v>4849</v>
      </c>
      <c r="D11156" s="6" t="s">
        <v>4851</v>
      </c>
      <c r="G11156" s="488">
        <v>2402.84</v>
      </c>
    </row>
    <row r="11157" spans="1:7" x14ac:dyDescent="0.25">
      <c r="A11157" s="6">
        <v>41196</v>
      </c>
      <c r="B11157" s="6" t="s">
        <v>8032</v>
      </c>
      <c r="C11157" s="6" t="s">
        <v>4849</v>
      </c>
      <c r="D11157" s="6" t="s">
        <v>4851</v>
      </c>
      <c r="G11157" s="487">
        <v>762.19</v>
      </c>
    </row>
    <row r="11158" spans="1:7" x14ac:dyDescent="0.25">
      <c r="A11158" s="6">
        <v>5033</v>
      </c>
      <c r="B11158" s="6" t="s">
        <v>8033</v>
      </c>
      <c r="C11158" s="6" t="s">
        <v>4849</v>
      </c>
      <c r="D11158" s="6" t="s">
        <v>4850</v>
      </c>
      <c r="G11158" s="488">
        <v>1000.72</v>
      </c>
    </row>
    <row r="11159" spans="1:7" x14ac:dyDescent="0.25">
      <c r="A11159" s="6">
        <v>41197</v>
      </c>
      <c r="B11159" s="6" t="s">
        <v>8034</v>
      </c>
      <c r="C11159" s="6" t="s">
        <v>4849</v>
      </c>
      <c r="D11159" s="6" t="s">
        <v>4851</v>
      </c>
      <c r="G11159" s="488">
        <v>1486.44</v>
      </c>
    </row>
    <row r="11160" spans="1:7" x14ac:dyDescent="0.25">
      <c r="A11160" s="6">
        <v>12388</v>
      </c>
      <c r="B11160" s="6" t="s">
        <v>8035</v>
      </c>
      <c r="C11160" s="6" t="s">
        <v>4849</v>
      </c>
      <c r="D11160" s="6" t="s">
        <v>4851</v>
      </c>
      <c r="G11160" s="487">
        <v>337.24</v>
      </c>
    </row>
    <row r="11161" spans="1:7" x14ac:dyDescent="0.25">
      <c r="A11161" s="6">
        <v>2731</v>
      </c>
      <c r="B11161" s="6" t="s">
        <v>8036</v>
      </c>
      <c r="C11161" s="6" t="s">
        <v>4854</v>
      </c>
      <c r="D11161" s="6" t="s">
        <v>4851</v>
      </c>
      <c r="G11161" s="487">
        <v>159.52000000000001</v>
      </c>
    </row>
    <row r="11162" spans="1:7" x14ac:dyDescent="0.25">
      <c r="A11162" s="6">
        <v>41457</v>
      </c>
      <c r="B11162" s="6" t="s">
        <v>8037</v>
      </c>
      <c r="C11162" s="6" t="s">
        <v>4849</v>
      </c>
      <c r="D11162" s="6" t="s">
        <v>4851</v>
      </c>
      <c r="G11162" s="488">
        <v>1578.95</v>
      </c>
    </row>
    <row r="11163" spans="1:7" x14ac:dyDescent="0.25">
      <c r="A11163" s="6">
        <v>41458</v>
      </c>
      <c r="B11163" s="6" t="s">
        <v>8038</v>
      </c>
      <c r="C11163" s="6" t="s">
        <v>4849</v>
      </c>
      <c r="D11163" s="6" t="s">
        <v>4851</v>
      </c>
      <c r="G11163" s="488">
        <v>2204.29</v>
      </c>
    </row>
    <row r="11164" spans="1:7" x14ac:dyDescent="0.25">
      <c r="A11164" s="6">
        <v>41459</v>
      </c>
      <c r="B11164" s="6" t="s">
        <v>8039</v>
      </c>
      <c r="C11164" s="6" t="s">
        <v>4849</v>
      </c>
      <c r="D11164" s="6" t="s">
        <v>4851</v>
      </c>
      <c r="G11164" s="488">
        <v>3074.81</v>
      </c>
    </row>
    <row r="11165" spans="1:7" x14ac:dyDescent="0.25">
      <c r="A11165" s="6">
        <v>41461</v>
      </c>
      <c r="B11165" s="6" t="s">
        <v>8040</v>
      </c>
      <c r="C11165" s="6" t="s">
        <v>4849</v>
      </c>
      <c r="D11165" s="6" t="s">
        <v>4851</v>
      </c>
      <c r="G11165" s="488">
        <v>4192.3500000000004</v>
      </c>
    </row>
    <row r="11166" spans="1:7" x14ac:dyDescent="0.25">
      <c r="A11166" s="6">
        <v>44537</v>
      </c>
      <c r="B11166" s="6" t="s">
        <v>8041</v>
      </c>
      <c r="C11166" s="6" t="s">
        <v>4863</v>
      </c>
      <c r="D11166" s="6" t="s">
        <v>4851</v>
      </c>
      <c r="G11166" s="487">
        <v>363.31</v>
      </c>
    </row>
    <row r="11167" spans="1:7" x14ac:dyDescent="0.25">
      <c r="A11167" s="6">
        <v>11844</v>
      </c>
      <c r="B11167" s="6" t="s">
        <v>13150</v>
      </c>
      <c r="C11167" s="6" t="s">
        <v>4854</v>
      </c>
      <c r="D11167" s="6" t="s">
        <v>4851</v>
      </c>
      <c r="G11167" s="487">
        <v>31.68</v>
      </c>
    </row>
    <row r="11168" spans="1:7" x14ac:dyDescent="0.25">
      <c r="A11168" s="6">
        <v>4465</v>
      </c>
      <c r="B11168" s="6" t="s">
        <v>13151</v>
      </c>
      <c r="C11168" s="6" t="s">
        <v>4854</v>
      </c>
      <c r="D11168" s="6" t="s">
        <v>4851</v>
      </c>
      <c r="G11168" s="487">
        <v>26.33</v>
      </c>
    </row>
    <row r="11169" spans="1:7" x14ac:dyDescent="0.25">
      <c r="A11169" s="6">
        <v>35273</v>
      </c>
      <c r="B11169" s="6" t="s">
        <v>13152</v>
      </c>
      <c r="C11169" s="6" t="s">
        <v>4854</v>
      </c>
      <c r="D11169" s="6" t="s">
        <v>4851</v>
      </c>
      <c r="G11169" s="487">
        <v>31.58</v>
      </c>
    </row>
    <row r="11170" spans="1:7" x14ac:dyDescent="0.25">
      <c r="A11170" s="6">
        <v>4470</v>
      </c>
      <c r="B11170" s="6" t="s">
        <v>13153</v>
      </c>
      <c r="C11170" s="6" t="s">
        <v>4854</v>
      </c>
      <c r="D11170" s="6" t="s">
        <v>4851</v>
      </c>
      <c r="G11170" s="487">
        <v>72.88</v>
      </c>
    </row>
    <row r="11171" spans="1:7" x14ac:dyDescent="0.25">
      <c r="A11171" s="6">
        <v>20204</v>
      </c>
      <c r="B11171" s="6" t="s">
        <v>13154</v>
      </c>
      <c r="C11171" s="6" t="s">
        <v>4854</v>
      </c>
      <c r="D11171" s="6" t="s">
        <v>4851</v>
      </c>
      <c r="G11171" s="487">
        <v>48.58</v>
      </c>
    </row>
    <row r="11172" spans="1:7" x14ac:dyDescent="0.25">
      <c r="A11172" s="6">
        <v>20208</v>
      </c>
      <c r="B11172" s="6" t="s">
        <v>13155</v>
      </c>
      <c r="C11172" s="6" t="s">
        <v>4854</v>
      </c>
      <c r="D11172" s="6" t="s">
        <v>4851</v>
      </c>
      <c r="G11172" s="487">
        <v>65.59</v>
      </c>
    </row>
    <row r="11173" spans="1:7" x14ac:dyDescent="0.25">
      <c r="A11173" s="6">
        <v>4437</v>
      </c>
      <c r="B11173" s="6" t="s">
        <v>13156</v>
      </c>
      <c r="C11173" s="6" t="s">
        <v>4854</v>
      </c>
      <c r="D11173" s="6" t="s">
        <v>4851</v>
      </c>
      <c r="G11173" s="487">
        <v>54.66</v>
      </c>
    </row>
    <row r="11174" spans="1:7" x14ac:dyDescent="0.25">
      <c r="A11174" s="6">
        <v>14580</v>
      </c>
      <c r="B11174" s="6" t="s">
        <v>13157</v>
      </c>
      <c r="C11174" s="6" t="s">
        <v>4854</v>
      </c>
      <c r="D11174" s="6" t="s">
        <v>4851</v>
      </c>
      <c r="G11174" s="487">
        <v>54.66</v>
      </c>
    </row>
    <row r="11175" spans="1:7" x14ac:dyDescent="0.25">
      <c r="A11175" s="6">
        <v>40304</v>
      </c>
      <c r="B11175" s="6" t="s">
        <v>8042</v>
      </c>
      <c r="C11175" s="6" t="s">
        <v>4855</v>
      </c>
      <c r="D11175" s="6" t="s">
        <v>4851</v>
      </c>
      <c r="G11175" s="487">
        <v>20.100000000000001</v>
      </c>
    </row>
    <row r="11176" spans="1:7" x14ac:dyDescent="0.25">
      <c r="A11176" s="6">
        <v>5065</v>
      </c>
      <c r="B11176" s="6" t="s">
        <v>8043</v>
      </c>
      <c r="C11176" s="6" t="s">
        <v>4855</v>
      </c>
      <c r="D11176" s="6" t="s">
        <v>4851</v>
      </c>
      <c r="G11176" s="487">
        <v>30.98</v>
      </c>
    </row>
    <row r="11177" spans="1:7" x14ac:dyDescent="0.25">
      <c r="A11177" s="6">
        <v>5072</v>
      </c>
      <c r="B11177" s="6" t="s">
        <v>8044</v>
      </c>
      <c r="C11177" s="6" t="s">
        <v>4855</v>
      </c>
      <c r="D11177" s="6" t="s">
        <v>4851</v>
      </c>
      <c r="G11177" s="487">
        <v>28.65</v>
      </c>
    </row>
    <row r="11178" spans="1:7" x14ac:dyDescent="0.25">
      <c r="A11178" s="6">
        <v>5066</v>
      </c>
      <c r="B11178" s="6" t="s">
        <v>8045</v>
      </c>
      <c r="C11178" s="6" t="s">
        <v>4855</v>
      </c>
      <c r="D11178" s="6" t="s">
        <v>4851</v>
      </c>
      <c r="G11178" s="487">
        <v>21.46</v>
      </c>
    </row>
    <row r="11179" spans="1:7" x14ac:dyDescent="0.25">
      <c r="A11179" s="6">
        <v>5063</v>
      </c>
      <c r="B11179" s="6" t="s">
        <v>8046</v>
      </c>
      <c r="C11179" s="6" t="s">
        <v>4855</v>
      </c>
      <c r="D11179" s="6" t="s">
        <v>4851</v>
      </c>
      <c r="G11179" s="487">
        <v>19.43</v>
      </c>
    </row>
    <row r="11180" spans="1:7" x14ac:dyDescent="0.25">
      <c r="A11180" s="6">
        <v>20247</v>
      </c>
      <c r="B11180" s="6" t="s">
        <v>8047</v>
      </c>
      <c r="C11180" s="6" t="s">
        <v>4855</v>
      </c>
      <c r="D11180" s="6" t="s">
        <v>4851</v>
      </c>
      <c r="G11180" s="487">
        <v>18.03</v>
      </c>
    </row>
    <row r="11181" spans="1:7" x14ac:dyDescent="0.25">
      <c r="A11181" s="6">
        <v>5074</v>
      </c>
      <c r="B11181" s="6" t="s">
        <v>8048</v>
      </c>
      <c r="C11181" s="6" t="s">
        <v>4855</v>
      </c>
      <c r="D11181" s="6" t="s">
        <v>4851</v>
      </c>
      <c r="G11181" s="487">
        <v>18.25</v>
      </c>
    </row>
    <row r="11182" spans="1:7" x14ac:dyDescent="0.25">
      <c r="A11182" s="6">
        <v>5067</v>
      </c>
      <c r="B11182" s="6" t="s">
        <v>8049</v>
      </c>
      <c r="C11182" s="6" t="s">
        <v>4855</v>
      </c>
      <c r="D11182" s="6" t="s">
        <v>4851</v>
      </c>
      <c r="G11182" s="487">
        <v>17.36</v>
      </c>
    </row>
    <row r="11183" spans="1:7" x14ac:dyDescent="0.25">
      <c r="A11183" s="6">
        <v>5078</v>
      </c>
      <c r="B11183" s="6" t="s">
        <v>8050</v>
      </c>
      <c r="C11183" s="6" t="s">
        <v>4855</v>
      </c>
      <c r="D11183" s="6" t="s">
        <v>4851</v>
      </c>
      <c r="G11183" s="487">
        <v>17.16</v>
      </c>
    </row>
    <row r="11184" spans="1:7" x14ac:dyDescent="0.25">
      <c r="A11184" s="6">
        <v>5068</v>
      </c>
      <c r="B11184" s="6" t="s">
        <v>8051</v>
      </c>
      <c r="C11184" s="6" t="s">
        <v>4855</v>
      </c>
      <c r="D11184" s="6" t="s">
        <v>4851</v>
      </c>
      <c r="G11184" s="487">
        <v>16.29</v>
      </c>
    </row>
    <row r="11185" spans="1:7" x14ac:dyDescent="0.25">
      <c r="A11185" s="6">
        <v>5073</v>
      </c>
      <c r="B11185" s="6" t="s">
        <v>8052</v>
      </c>
      <c r="C11185" s="6" t="s">
        <v>4855</v>
      </c>
      <c r="D11185" s="6" t="s">
        <v>4851</v>
      </c>
      <c r="G11185" s="487">
        <v>16.600000000000001</v>
      </c>
    </row>
    <row r="11186" spans="1:7" x14ac:dyDescent="0.25">
      <c r="A11186" s="6">
        <v>5069</v>
      </c>
      <c r="B11186" s="6" t="s">
        <v>8053</v>
      </c>
      <c r="C11186" s="6" t="s">
        <v>4855</v>
      </c>
      <c r="D11186" s="6" t="s">
        <v>4851</v>
      </c>
      <c r="G11186" s="487">
        <v>16.600000000000001</v>
      </c>
    </row>
    <row r="11187" spans="1:7" x14ac:dyDescent="0.25">
      <c r="A11187" s="6">
        <v>5070</v>
      </c>
      <c r="B11187" s="6" t="s">
        <v>8054</v>
      </c>
      <c r="C11187" s="6" t="s">
        <v>4855</v>
      </c>
      <c r="D11187" s="6" t="s">
        <v>4851</v>
      </c>
      <c r="G11187" s="487">
        <v>16.78</v>
      </c>
    </row>
    <row r="11188" spans="1:7" x14ac:dyDescent="0.25">
      <c r="A11188" s="6">
        <v>5071</v>
      </c>
      <c r="B11188" s="6" t="s">
        <v>8055</v>
      </c>
      <c r="C11188" s="6" t="s">
        <v>4855</v>
      </c>
      <c r="D11188" s="6" t="s">
        <v>4851</v>
      </c>
      <c r="G11188" s="487">
        <v>16.29</v>
      </c>
    </row>
    <row r="11189" spans="1:7" x14ac:dyDescent="0.25">
      <c r="A11189" s="6">
        <v>5061</v>
      </c>
      <c r="B11189" s="6" t="s">
        <v>45</v>
      </c>
      <c r="C11189" s="6" t="s">
        <v>4855</v>
      </c>
      <c r="D11189" s="6" t="s">
        <v>4850</v>
      </c>
      <c r="G11189" s="487">
        <v>16.010000000000002</v>
      </c>
    </row>
    <row r="11190" spans="1:7" x14ac:dyDescent="0.25">
      <c r="A11190" s="6">
        <v>5075</v>
      </c>
      <c r="B11190" s="6" t="s">
        <v>8056</v>
      </c>
      <c r="C11190" s="6" t="s">
        <v>4855</v>
      </c>
      <c r="D11190" s="6" t="s">
        <v>4851</v>
      </c>
      <c r="G11190" s="487">
        <v>16.29</v>
      </c>
    </row>
    <row r="11191" spans="1:7" x14ac:dyDescent="0.25">
      <c r="A11191" s="6">
        <v>39027</v>
      </c>
      <c r="B11191" s="6" t="s">
        <v>8057</v>
      </c>
      <c r="C11191" s="6" t="s">
        <v>4855</v>
      </c>
      <c r="D11191" s="6" t="s">
        <v>4851</v>
      </c>
      <c r="G11191" s="487">
        <v>16.27</v>
      </c>
    </row>
    <row r="11192" spans="1:7" x14ac:dyDescent="0.25">
      <c r="A11192" s="6">
        <v>5062</v>
      </c>
      <c r="B11192" s="6" t="s">
        <v>8058</v>
      </c>
      <c r="C11192" s="6" t="s">
        <v>4855</v>
      </c>
      <c r="D11192" s="6" t="s">
        <v>4851</v>
      </c>
      <c r="G11192" s="487">
        <v>16.5</v>
      </c>
    </row>
    <row r="11193" spans="1:7" x14ac:dyDescent="0.25">
      <c r="A11193" s="6">
        <v>40568</v>
      </c>
      <c r="B11193" s="6" t="s">
        <v>8059</v>
      </c>
      <c r="C11193" s="6" t="s">
        <v>4855</v>
      </c>
      <c r="D11193" s="6" t="s">
        <v>4851</v>
      </c>
      <c r="G11193" s="487">
        <v>16.41</v>
      </c>
    </row>
    <row r="11194" spans="1:7" x14ac:dyDescent="0.25">
      <c r="A11194" s="6">
        <v>39026</v>
      </c>
      <c r="B11194" s="6" t="s">
        <v>8060</v>
      </c>
      <c r="C11194" s="6" t="s">
        <v>4855</v>
      </c>
      <c r="D11194" s="6" t="s">
        <v>4851</v>
      </c>
      <c r="G11194" s="487">
        <v>18.309999999999999</v>
      </c>
    </row>
    <row r="11195" spans="1:7" x14ac:dyDescent="0.25">
      <c r="A11195" s="6">
        <v>42431</v>
      </c>
      <c r="B11195" s="6" t="s">
        <v>8061</v>
      </c>
      <c r="C11195" s="6" t="s">
        <v>4849</v>
      </c>
      <c r="D11195" s="6" t="s">
        <v>4853</v>
      </c>
      <c r="G11195" s="488">
        <v>3957.85</v>
      </c>
    </row>
    <row r="11196" spans="1:7" x14ac:dyDescent="0.25">
      <c r="A11196" s="6">
        <v>44074</v>
      </c>
      <c r="B11196" s="6" t="s">
        <v>8062</v>
      </c>
      <c r="C11196" s="6" t="s">
        <v>4856</v>
      </c>
      <c r="D11196" s="6" t="s">
        <v>4851</v>
      </c>
      <c r="G11196" s="487">
        <v>580.30999999999995</v>
      </c>
    </row>
    <row r="11197" spans="1:7" x14ac:dyDescent="0.25">
      <c r="A11197" s="6">
        <v>44072</v>
      </c>
      <c r="B11197" s="6" t="s">
        <v>8063</v>
      </c>
      <c r="C11197" s="6" t="s">
        <v>4856</v>
      </c>
      <c r="D11197" s="6" t="s">
        <v>4851</v>
      </c>
      <c r="G11197" s="487">
        <v>129.41</v>
      </c>
    </row>
    <row r="11198" spans="1:7" x14ac:dyDescent="0.25">
      <c r="A11198" s="6">
        <v>511</v>
      </c>
      <c r="B11198" s="6" t="s">
        <v>8064</v>
      </c>
      <c r="C11198" s="6" t="s">
        <v>4856</v>
      </c>
      <c r="D11198" s="6" t="s">
        <v>4850</v>
      </c>
      <c r="G11198" s="487">
        <v>22.43</v>
      </c>
    </row>
    <row r="11199" spans="1:7" x14ac:dyDescent="0.25">
      <c r="A11199" s="6">
        <v>37540</v>
      </c>
      <c r="B11199" s="6" t="s">
        <v>8065</v>
      </c>
      <c r="C11199" s="6" t="s">
        <v>4849</v>
      </c>
      <c r="D11199" s="6" t="s">
        <v>4851</v>
      </c>
      <c r="G11199" s="488">
        <v>78233.02</v>
      </c>
    </row>
    <row r="11200" spans="1:7" x14ac:dyDescent="0.25">
      <c r="A11200" s="6">
        <v>37548</v>
      </c>
      <c r="B11200" s="6" t="s">
        <v>8066</v>
      </c>
      <c r="C11200" s="6" t="s">
        <v>4849</v>
      </c>
      <c r="D11200" s="6" t="s">
        <v>4851</v>
      </c>
      <c r="G11200" s="488">
        <v>103697.47</v>
      </c>
    </row>
    <row r="11201" spans="1:7" x14ac:dyDescent="0.25">
      <c r="A11201" s="6">
        <v>39828</v>
      </c>
      <c r="B11201" s="6" t="s">
        <v>8067</v>
      </c>
      <c r="C11201" s="6" t="s">
        <v>4849</v>
      </c>
      <c r="D11201" s="6" t="s">
        <v>4851</v>
      </c>
      <c r="G11201" s="487">
        <v>622.08000000000004</v>
      </c>
    </row>
    <row r="11202" spans="1:7" x14ac:dyDescent="0.25">
      <c r="A11202" s="6">
        <v>12273</v>
      </c>
      <c r="B11202" s="6" t="s">
        <v>8068</v>
      </c>
      <c r="C11202" s="6" t="s">
        <v>4849</v>
      </c>
      <c r="D11202" s="6" t="s">
        <v>4853</v>
      </c>
      <c r="G11202" s="487">
        <v>113.69</v>
      </c>
    </row>
    <row r="11203" spans="1:7" x14ac:dyDescent="0.25">
      <c r="A11203" s="6">
        <v>38392</v>
      </c>
      <c r="B11203" s="6" t="s">
        <v>8069</v>
      </c>
      <c r="C11203" s="6" t="s">
        <v>4849</v>
      </c>
      <c r="D11203" s="6" t="s">
        <v>4851</v>
      </c>
      <c r="G11203" s="487">
        <v>74.97</v>
      </c>
    </row>
    <row r="11204" spans="1:7" x14ac:dyDescent="0.25">
      <c r="A11204" s="6">
        <v>11735</v>
      </c>
      <c r="B11204" s="6" t="s">
        <v>8070</v>
      </c>
      <c r="C11204" s="6" t="s">
        <v>4849</v>
      </c>
      <c r="D11204" s="6" t="s">
        <v>4851</v>
      </c>
      <c r="G11204" s="487">
        <v>9.31</v>
      </c>
    </row>
    <row r="11205" spans="1:7" x14ac:dyDescent="0.25">
      <c r="A11205" s="6">
        <v>11737</v>
      </c>
      <c r="B11205" s="6" t="s">
        <v>8071</v>
      </c>
      <c r="C11205" s="6" t="s">
        <v>4849</v>
      </c>
      <c r="D11205" s="6" t="s">
        <v>4851</v>
      </c>
      <c r="G11205" s="487">
        <v>13.21</v>
      </c>
    </row>
    <row r="11206" spans="1:7" x14ac:dyDescent="0.25">
      <c r="A11206" s="6">
        <v>11738</v>
      </c>
      <c r="B11206" s="6" t="s">
        <v>8072</v>
      </c>
      <c r="C11206" s="6" t="s">
        <v>4849</v>
      </c>
      <c r="D11206" s="6" t="s">
        <v>4851</v>
      </c>
      <c r="G11206" s="487">
        <v>16.649999999999999</v>
      </c>
    </row>
    <row r="11207" spans="1:7" x14ac:dyDescent="0.25">
      <c r="A11207" s="6">
        <v>36143</v>
      </c>
      <c r="B11207" s="6" t="s">
        <v>8073</v>
      </c>
      <c r="C11207" s="6" t="s">
        <v>4849</v>
      </c>
      <c r="D11207" s="6" t="s">
        <v>4851</v>
      </c>
      <c r="G11207" s="487">
        <v>35.19</v>
      </c>
    </row>
    <row r="11208" spans="1:7" x14ac:dyDescent="0.25">
      <c r="A11208" s="6">
        <v>36142</v>
      </c>
      <c r="B11208" s="6" t="s">
        <v>8074</v>
      </c>
      <c r="C11208" s="6" t="s">
        <v>4849</v>
      </c>
      <c r="D11208" s="6" t="s">
        <v>4851</v>
      </c>
      <c r="G11208" s="487">
        <v>2.57</v>
      </c>
    </row>
    <row r="11209" spans="1:7" x14ac:dyDescent="0.25">
      <c r="A11209" s="6">
        <v>36146</v>
      </c>
      <c r="B11209" s="6" t="s">
        <v>8075</v>
      </c>
      <c r="C11209" s="6" t="s">
        <v>4849</v>
      </c>
      <c r="D11209" s="6" t="s">
        <v>4851</v>
      </c>
      <c r="G11209" s="487">
        <v>291.89</v>
      </c>
    </row>
    <row r="11210" spans="1:7" x14ac:dyDescent="0.25">
      <c r="A11210" s="6">
        <v>39015</v>
      </c>
      <c r="B11210" s="6" t="s">
        <v>8076</v>
      </c>
      <c r="C11210" s="6" t="s">
        <v>4849</v>
      </c>
      <c r="D11210" s="6" t="s">
        <v>4850</v>
      </c>
      <c r="G11210" s="487">
        <v>0.65</v>
      </c>
    </row>
    <row r="11211" spans="1:7" x14ac:dyDescent="0.25">
      <c r="A11211" s="6">
        <v>38377</v>
      </c>
      <c r="B11211" s="6" t="s">
        <v>8077</v>
      </c>
      <c r="C11211" s="6" t="s">
        <v>4849</v>
      </c>
      <c r="D11211" s="6" t="s">
        <v>4851</v>
      </c>
      <c r="G11211" s="487">
        <v>45.23</v>
      </c>
    </row>
    <row r="11212" spans="1:7" x14ac:dyDescent="0.25">
      <c r="A11212" s="6">
        <v>38376</v>
      </c>
      <c r="B11212" s="6" t="s">
        <v>8078</v>
      </c>
      <c r="C11212" s="6" t="s">
        <v>4849</v>
      </c>
      <c r="D11212" s="6" t="s">
        <v>4851</v>
      </c>
      <c r="G11212" s="487">
        <v>51.57</v>
      </c>
    </row>
    <row r="11213" spans="1:7" x14ac:dyDescent="0.25">
      <c r="A11213" s="6">
        <v>38116</v>
      </c>
      <c r="B11213" s="6" t="s">
        <v>8079</v>
      </c>
      <c r="C11213" s="6" t="s">
        <v>4849</v>
      </c>
      <c r="D11213" s="6" t="s">
        <v>4851</v>
      </c>
      <c r="G11213" s="487">
        <v>7.42</v>
      </c>
    </row>
    <row r="11214" spans="1:7" x14ac:dyDescent="0.25">
      <c r="A11214" s="6">
        <v>38066</v>
      </c>
      <c r="B11214" s="6" t="s">
        <v>8080</v>
      </c>
      <c r="C11214" s="6" t="s">
        <v>4849</v>
      </c>
      <c r="D11214" s="6" t="s">
        <v>4851</v>
      </c>
      <c r="G11214" s="487">
        <v>12.25</v>
      </c>
    </row>
    <row r="11215" spans="1:7" x14ac:dyDescent="0.25">
      <c r="A11215" s="6">
        <v>38117</v>
      </c>
      <c r="B11215" s="6" t="s">
        <v>8081</v>
      </c>
      <c r="C11215" s="6" t="s">
        <v>4849</v>
      </c>
      <c r="D11215" s="6" t="s">
        <v>4851</v>
      </c>
      <c r="G11215" s="487">
        <v>12.64</v>
      </c>
    </row>
    <row r="11216" spans="1:7" x14ac:dyDescent="0.25">
      <c r="A11216" s="6">
        <v>38067</v>
      </c>
      <c r="B11216" s="6" t="s">
        <v>8082</v>
      </c>
      <c r="C11216" s="6" t="s">
        <v>4849</v>
      </c>
      <c r="D11216" s="6" t="s">
        <v>4851</v>
      </c>
      <c r="G11216" s="487">
        <v>17.25</v>
      </c>
    </row>
    <row r="11217" spans="1:7" x14ac:dyDescent="0.25">
      <c r="A11217" s="6">
        <v>11522</v>
      </c>
      <c r="B11217" s="6" t="s">
        <v>8083</v>
      </c>
      <c r="C11217" s="6" t="s">
        <v>4849</v>
      </c>
      <c r="D11217" s="6" t="s">
        <v>4851</v>
      </c>
      <c r="G11217" s="487">
        <v>14.77</v>
      </c>
    </row>
    <row r="11218" spans="1:7" x14ac:dyDescent="0.25">
      <c r="A11218" s="6">
        <v>43600</v>
      </c>
      <c r="B11218" s="6" t="s">
        <v>8084</v>
      </c>
      <c r="C11218" s="6" t="s">
        <v>4849</v>
      </c>
      <c r="D11218" s="6" t="s">
        <v>4851</v>
      </c>
      <c r="G11218" s="487">
        <v>59.2</v>
      </c>
    </row>
    <row r="11219" spans="1:7" x14ac:dyDescent="0.25">
      <c r="A11219" s="6">
        <v>5080</v>
      </c>
      <c r="B11219" s="6" t="s">
        <v>8085</v>
      </c>
      <c r="C11219" s="6" t="s">
        <v>4849</v>
      </c>
      <c r="D11219" s="6" t="s">
        <v>4851</v>
      </c>
      <c r="G11219" s="487">
        <v>23.08</v>
      </c>
    </row>
    <row r="11220" spans="1:7" x14ac:dyDescent="0.25">
      <c r="A11220" s="6">
        <v>38168</v>
      </c>
      <c r="B11220" s="6" t="s">
        <v>8086</v>
      </c>
      <c r="C11220" s="6" t="s">
        <v>4849</v>
      </c>
      <c r="D11220" s="6" t="s">
        <v>4851</v>
      </c>
      <c r="G11220" s="487">
        <v>161.16</v>
      </c>
    </row>
    <row r="11221" spans="1:7" x14ac:dyDescent="0.25">
      <c r="A11221" s="6">
        <v>43601</v>
      </c>
      <c r="B11221" s="6" t="s">
        <v>8087</v>
      </c>
      <c r="C11221" s="6" t="s">
        <v>4849</v>
      </c>
      <c r="D11221" s="6" t="s">
        <v>4851</v>
      </c>
      <c r="G11221" s="487">
        <v>80.58</v>
      </c>
    </row>
    <row r="11222" spans="1:7" x14ac:dyDescent="0.25">
      <c r="A11222" s="6">
        <v>13393</v>
      </c>
      <c r="B11222" s="6" t="s">
        <v>8088</v>
      </c>
      <c r="C11222" s="6" t="s">
        <v>4849</v>
      </c>
      <c r="D11222" s="6" t="s">
        <v>4851</v>
      </c>
      <c r="G11222" s="487">
        <v>385.53</v>
      </c>
    </row>
    <row r="11223" spans="1:7" x14ac:dyDescent="0.25">
      <c r="A11223" s="6">
        <v>13395</v>
      </c>
      <c r="B11223" s="6" t="s">
        <v>8089</v>
      </c>
      <c r="C11223" s="6" t="s">
        <v>4849</v>
      </c>
      <c r="D11223" s="6" t="s">
        <v>4851</v>
      </c>
      <c r="G11223" s="487">
        <v>540.27</v>
      </c>
    </row>
    <row r="11224" spans="1:7" x14ac:dyDescent="0.25">
      <c r="A11224" s="6">
        <v>12039</v>
      </c>
      <c r="B11224" s="6" t="s">
        <v>8090</v>
      </c>
      <c r="C11224" s="6" t="s">
        <v>4849</v>
      </c>
      <c r="D11224" s="6" t="s">
        <v>4851</v>
      </c>
      <c r="G11224" s="487">
        <v>567.77</v>
      </c>
    </row>
    <row r="11225" spans="1:7" x14ac:dyDescent="0.25">
      <c r="A11225" s="6">
        <v>13396</v>
      </c>
      <c r="B11225" s="6" t="s">
        <v>8091</v>
      </c>
      <c r="C11225" s="6" t="s">
        <v>4849</v>
      </c>
      <c r="D11225" s="6" t="s">
        <v>4851</v>
      </c>
      <c r="G11225" s="487">
        <v>797.4</v>
      </c>
    </row>
    <row r="11226" spans="1:7" x14ac:dyDescent="0.25">
      <c r="A11226" s="6">
        <v>12041</v>
      </c>
      <c r="B11226" s="6" t="s">
        <v>8092</v>
      </c>
      <c r="C11226" s="6" t="s">
        <v>4849</v>
      </c>
      <c r="D11226" s="6" t="s">
        <v>4851</v>
      </c>
      <c r="G11226" s="487">
        <v>651.13</v>
      </c>
    </row>
    <row r="11227" spans="1:7" x14ac:dyDescent="0.25">
      <c r="A11227" s="6">
        <v>12043</v>
      </c>
      <c r="B11227" s="6" t="s">
        <v>8093</v>
      </c>
      <c r="C11227" s="6" t="s">
        <v>4849</v>
      </c>
      <c r="D11227" s="6" t="s">
        <v>4851</v>
      </c>
      <c r="G11227" s="488">
        <v>1374.75</v>
      </c>
    </row>
    <row r="11228" spans="1:7" x14ac:dyDescent="0.25">
      <c r="A11228" s="6">
        <v>39762</v>
      </c>
      <c r="B11228" s="6" t="s">
        <v>8094</v>
      </c>
      <c r="C11228" s="6" t="s">
        <v>4849</v>
      </c>
      <c r="D11228" s="6" t="s">
        <v>4851</v>
      </c>
      <c r="G11228" s="487">
        <v>654.41</v>
      </c>
    </row>
    <row r="11229" spans="1:7" x14ac:dyDescent="0.25">
      <c r="A11229" s="6">
        <v>12042</v>
      </c>
      <c r="B11229" s="6" t="s">
        <v>8095</v>
      </c>
      <c r="C11229" s="6" t="s">
        <v>4849</v>
      </c>
      <c r="D11229" s="6" t="s">
        <v>4851</v>
      </c>
      <c r="G11229" s="487">
        <v>955.43</v>
      </c>
    </row>
    <row r="11230" spans="1:7" x14ac:dyDescent="0.25">
      <c r="A11230" s="6">
        <v>39763</v>
      </c>
      <c r="B11230" s="6" t="s">
        <v>8096</v>
      </c>
      <c r="C11230" s="6" t="s">
        <v>4849</v>
      </c>
      <c r="D11230" s="6" t="s">
        <v>4851</v>
      </c>
      <c r="G11230" s="488">
        <v>1118.2</v>
      </c>
    </row>
    <row r="11231" spans="1:7" x14ac:dyDescent="0.25">
      <c r="A11231" s="6">
        <v>39760</v>
      </c>
      <c r="B11231" s="6" t="s">
        <v>8097</v>
      </c>
      <c r="C11231" s="6" t="s">
        <v>4849</v>
      </c>
      <c r="D11231" s="6" t="s">
        <v>4851</v>
      </c>
      <c r="G11231" s="488">
        <v>1114.52</v>
      </c>
    </row>
    <row r="11232" spans="1:7" x14ac:dyDescent="0.25">
      <c r="A11232" s="6">
        <v>39756</v>
      </c>
      <c r="B11232" s="6" t="s">
        <v>8098</v>
      </c>
      <c r="C11232" s="6" t="s">
        <v>4849</v>
      </c>
      <c r="D11232" s="6" t="s">
        <v>4851</v>
      </c>
      <c r="G11232" s="487">
        <v>400.18</v>
      </c>
    </row>
    <row r="11233" spans="1:7" x14ac:dyDescent="0.25">
      <c r="A11233" s="6">
        <v>12038</v>
      </c>
      <c r="B11233" s="6" t="s">
        <v>8099</v>
      </c>
      <c r="C11233" s="6" t="s">
        <v>4849</v>
      </c>
      <c r="D11233" s="6" t="s">
        <v>4851</v>
      </c>
      <c r="G11233" s="487">
        <v>500.04</v>
      </c>
    </row>
    <row r="11234" spans="1:7" x14ac:dyDescent="0.25">
      <c r="A11234" s="6">
        <v>39757</v>
      </c>
      <c r="B11234" s="6" t="s">
        <v>8100</v>
      </c>
      <c r="C11234" s="6" t="s">
        <v>4849</v>
      </c>
      <c r="D11234" s="6" t="s">
        <v>4851</v>
      </c>
      <c r="G11234" s="487">
        <v>462.38</v>
      </c>
    </row>
    <row r="11235" spans="1:7" x14ac:dyDescent="0.25">
      <c r="A11235" s="6">
        <v>39758</v>
      </c>
      <c r="B11235" s="6" t="s">
        <v>8101</v>
      </c>
      <c r="C11235" s="6" t="s">
        <v>4849</v>
      </c>
      <c r="D11235" s="6" t="s">
        <v>4851</v>
      </c>
      <c r="G11235" s="487">
        <v>673.86</v>
      </c>
    </row>
    <row r="11236" spans="1:7" x14ac:dyDescent="0.25">
      <c r="A11236" s="6">
        <v>39759</v>
      </c>
      <c r="B11236" s="6" t="s">
        <v>8102</v>
      </c>
      <c r="C11236" s="6" t="s">
        <v>4849</v>
      </c>
      <c r="D11236" s="6" t="s">
        <v>4851</v>
      </c>
      <c r="G11236" s="487">
        <v>832.21</v>
      </c>
    </row>
    <row r="11237" spans="1:7" x14ac:dyDescent="0.25">
      <c r="A11237" s="6">
        <v>39761</v>
      </c>
      <c r="B11237" s="6" t="s">
        <v>8103</v>
      </c>
      <c r="C11237" s="6" t="s">
        <v>4849</v>
      </c>
      <c r="D11237" s="6" t="s">
        <v>4851</v>
      </c>
      <c r="G11237" s="488">
        <v>1000.34</v>
      </c>
    </row>
    <row r="11238" spans="1:7" x14ac:dyDescent="0.25">
      <c r="A11238" s="6">
        <v>39805</v>
      </c>
      <c r="B11238" s="6" t="s">
        <v>8104</v>
      </c>
      <c r="C11238" s="6" t="s">
        <v>4849</v>
      </c>
      <c r="D11238" s="6" t="s">
        <v>4851</v>
      </c>
      <c r="G11238" s="487">
        <v>156.55000000000001</v>
      </c>
    </row>
    <row r="11239" spans="1:7" x14ac:dyDescent="0.25">
      <c r="A11239" s="6">
        <v>39806</v>
      </c>
      <c r="B11239" s="6" t="s">
        <v>8105</v>
      </c>
      <c r="C11239" s="6" t="s">
        <v>4849</v>
      </c>
      <c r="D11239" s="6" t="s">
        <v>4851</v>
      </c>
      <c r="G11239" s="487">
        <v>290.04000000000002</v>
      </c>
    </row>
    <row r="11240" spans="1:7" x14ac:dyDescent="0.25">
      <c r="A11240" s="6">
        <v>39807</v>
      </c>
      <c r="B11240" s="6" t="s">
        <v>8106</v>
      </c>
      <c r="C11240" s="6" t="s">
        <v>4849</v>
      </c>
      <c r="D11240" s="6" t="s">
        <v>4851</v>
      </c>
      <c r="G11240" s="487">
        <v>628.58000000000004</v>
      </c>
    </row>
    <row r="11241" spans="1:7" x14ac:dyDescent="0.25">
      <c r="A11241" s="6">
        <v>43100</v>
      </c>
      <c r="B11241" s="6" t="s">
        <v>8107</v>
      </c>
      <c r="C11241" s="6" t="s">
        <v>4849</v>
      </c>
      <c r="D11241" s="6" t="s">
        <v>4851</v>
      </c>
      <c r="G11241" s="487">
        <v>491.42</v>
      </c>
    </row>
    <row r="11242" spans="1:7" x14ac:dyDescent="0.25">
      <c r="A11242" s="6">
        <v>39804</v>
      </c>
      <c r="B11242" s="6" t="s">
        <v>8108</v>
      </c>
      <c r="C11242" s="6" t="s">
        <v>4849</v>
      </c>
      <c r="D11242" s="6" t="s">
        <v>4851</v>
      </c>
      <c r="G11242" s="487">
        <v>91.92</v>
      </c>
    </row>
    <row r="11243" spans="1:7" x14ac:dyDescent="0.25">
      <c r="A11243" s="6">
        <v>39796</v>
      </c>
      <c r="B11243" s="6" t="s">
        <v>8109</v>
      </c>
      <c r="C11243" s="6" t="s">
        <v>4849</v>
      </c>
      <c r="D11243" s="6" t="s">
        <v>4851</v>
      </c>
      <c r="G11243" s="487">
        <v>95.21</v>
      </c>
    </row>
    <row r="11244" spans="1:7" x14ac:dyDescent="0.25">
      <c r="A11244" s="6">
        <v>39797</v>
      </c>
      <c r="B11244" s="6" t="s">
        <v>8110</v>
      </c>
      <c r="C11244" s="6" t="s">
        <v>4849</v>
      </c>
      <c r="D11244" s="6" t="s">
        <v>4850</v>
      </c>
      <c r="G11244" s="487">
        <v>149.46</v>
      </c>
    </row>
    <row r="11245" spans="1:7" x14ac:dyDescent="0.25">
      <c r="A11245" s="6">
        <v>39798</v>
      </c>
      <c r="B11245" s="6" t="s">
        <v>8111</v>
      </c>
      <c r="C11245" s="6" t="s">
        <v>4849</v>
      </c>
      <c r="D11245" s="6" t="s">
        <v>4851</v>
      </c>
      <c r="G11245" s="487">
        <v>256.37</v>
      </c>
    </row>
    <row r="11246" spans="1:7" x14ac:dyDescent="0.25">
      <c r="A11246" s="6">
        <v>39794</v>
      </c>
      <c r="B11246" s="6" t="s">
        <v>8112</v>
      </c>
      <c r="C11246" s="6" t="s">
        <v>4849</v>
      </c>
      <c r="D11246" s="6" t="s">
        <v>4851</v>
      </c>
      <c r="G11246" s="487">
        <v>40.409999999999997</v>
      </c>
    </row>
    <row r="11247" spans="1:7" x14ac:dyDescent="0.25">
      <c r="A11247" s="6">
        <v>39795</v>
      </c>
      <c r="B11247" s="6" t="s">
        <v>8113</v>
      </c>
      <c r="C11247" s="6" t="s">
        <v>4849</v>
      </c>
      <c r="D11247" s="6" t="s">
        <v>4851</v>
      </c>
      <c r="G11247" s="487">
        <v>63.85</v>
      </c>
    </row>
    <row r="11248" spans="1:7" x14ac:dyDescent="0.25">
      <c r="A11248" s="6">
        <v>39799</v>
      </c>
      <c r="B11248" s="6" t="s">
        <v>8114</v>
      </c>
      <c r="C11248" s="6" t="s">
        <v>4849</v>
      </c>
      <c r="D11248" s="6" t="s">
        <v>4851</v>
      </c>
      <c r="G11248" s="487">
        <v>47.11</v>
      </c>
    </row>
    <row r="11249" spans="1:7" x14ac:dyDescent="0.25">
      <c r="A11249" s="6">
        <v>39801</v>
      </c>
      <c r="B11249" s="6" t="s">
        <v>8115</v>
      </c>
      <c r="C11249" s="6" t="s">
        <v>4849</v>
      </c>
      <c r="D11249" s="6" t="s">
        <v>4851</v>
      </c>
      <c r="G11249" s="487">
        <v>134.82</v>
      </c>
    </row>
    <row r="11250" spans="1:7" x14ac:dyDescent="0.25">
      <c r="A11250" s="6">
        <v>39802</v>
      </c>
      <c r="B11250" s="6" t="s">
        <v>8116</v>
      </c>
      <c r="C11250" s="6" t="s">
        <v>4849</v>
      </c>
      <c r="D11250" s="6" t="s">
        <v>4851</v>
      </c>
      <c r="G11250" s="487">
        <v>197.62</v>
      </c>
    </row>
    <row r="11251" spans="1:7" x14ac:dyDescent="0.25">
      <c r="A11251" s="6">
        <v>39803</v>
      </c>
      <c r="B11251" s="6" t="s">
        <v>8117</v>
      </c>
      <c r="C11251" s="6" t="s">
        <v>4849</v>
      </c>
      <c r="D11251" s="6" t="s">
        <v>4851</v>
      </c>
      <c r="G11251" s="487">
        <v>275.69</v>
      </c>
    </row>
    <row r="11252" spans="1:7" x14ac:dyDescent="0.25">
      <c r="A11252" s="6">
        <v>39800</v>
      </c>
      <c r="B11252" s="6" t="s">
        <v>8118</v>
      </c>
      <c r="C11252" s="6" t="s">
        <v>4849</v>
      </c>
      <c r="D11252" s="6" t="s">
        <v>4851</v>
      </c>
      <c r="G11252" s="487">
        <v>80.239999999999995</v>
      </c>
    </row>
    <row r="11253" spans="1:7" x14ac:dyDescent="0.25">
      <c r="A11253" s="6">
        <v>43837</v>
      </c>
      <c r="B11253" s="6" t="s">
        <v>12153</v>
      </c>
      <c r="C11253" s="6" t="s">
        <v>4849</v>
      </c>
      <c r="D11253" s="6" t="s">
        <v>4851</v>
      </c>
      <c r="G11253" s="488">
        <v>1041.81</v>
      </c>
    </row>
    <row r="11254" spans="1:7" x14ac:dyDescent="0.25">
      <c r="A11254" s="6">
        <v>43836</v>
      </c>
      <c r="B11254" s="6" t="s">
        <v>12154</v>
      </c>
      <c r="C11254" s="6" t="s">
        <v>4849</v>
      </c>
      <c r="D11254" s="6" t="s">
        <v>4851</v>
      </c>
      <c r="G11254" s="488">
        <v>2119.9</v>
      </c>
    </row>
    <row r="11255" spans="1:7" x14ac:dyDescent="0.25">
      <c r="A11255" s="6">
        <v>21059</v>
      </c>
      <c r="B11255" s="6" t="s">
        <v>8119</v>
      </c>
      <c r="C11255" s="6" t="s">
        <v>4849</v>
      </c>
      <c r="D11255" s="6" t="s">
        <v>4853</v>
      </c>
      <c r="G11255" s="487">
        <v>62.52</v>
      </c>
    </row>
    <row r="11256" spans="1:7" x14ac:dyDescent="0.25">
      <c r="A11256" s="6">
        <v>11234</v>
      </c>
      <c r="B11256" s="6" t="s">
        <v>8120</v>
      </c>
      <c r="C11256" s="6" t="s">
        <v>4849</v>
      </c>
      <c r="D11256" s="6" t="s">
        <v>4853</v>
      </c>
      <c r="G11256" s="487">
        <v>94.24</v>
      </c>
    </row>
    <row r="11257" spans="1:7" x14ac:dyDescent="0.25">
      <c r="A11257" s="6">
        <v>21060</v>
      </c>
      <c r="B11257" s="6" t="s">
        <v>8121</v>
      </c>
      <c r="C11257" s="6" t="s">
        <v>4849</v>
      </c>
      <c r="D11257" s="6" t="s">
        <v>4853</v>
      </c>
      <c r="G11257" s="487">
        <v>115.99</v>
      </c>
    </row>
    <row r="11258" spans="1:7" x14ac:dyDescent="0.25">
      <c r="A11258" s="6">
        <v>21061</v>
      </c>
      <c r="B11258" s="6" t="s">
        <v>8122</v>
      </c>
      <c r="C11258" s="6" t="s">
        <v>4849</v>
      </c>
      <c r="D11258" s="6" t="s">
        <v>4853</v>
      </c>
      <c r="G11258" s="487">
        <v>144.99</v>
      </c>
    </row>
    <row r="11259" spans="1:7" x14ac:dyDescent="0.25">
      <c r="A11259" s="6">
        <v>21062</v>
      </c>
      <c r="B11259" s="6" t="s">
        <v>8123</v>
      </c>
      <c r="C11259" s="6" t="s">
        <v>4849</v>
      </c>
      <c r="D11259" s="6" t="s">
        <v>4853</v>
      </c>
      <c r="G11259" s="487">
        <v>228.36</v>
      </c>
    </row>
    <row r="11260" spans="1:7" x14ac:dyDescent="0.25">
      <c r="A11260" s="6">
        <v>11708</v>
      </c>
      <c r="B11260" s="6" t="s">
        <v>8124</v>
      </c>
      <c r="C11260" s="6" t="s">
        <v>4849</v>
      </c>
      <c r="D11260" s="6" t="s">
        <v>4853</v>
      </c>
      <c r="G11260" s="487">
        <v>24.92</v>
      </c>
    </row>
    <row r="11261" spans="1:7" x14ac:dyDescent="0.25">
      <c r="A11261" s="6">
        <v>11709</v>
      </c>
      <c r="B11261" s="6" t="s">
        <v>8125</v>
      </c>
      <c r="C11261" s="6" t="s">
        <v>4849</v>
      </c>
      <c r="D11261" s="6" t="s">
        <v>4853</v>
      </c>
      <c r="G11261" s="487">
        <v>58.54</v>
      </c>
    </row>
    <row r="11262" spans="1:7" x14ac:dyDescent="0.25">
      <c r="A11262" s="6">
        <v>11710</v>
      </c>
      <c r="B11262" s="6" t="s">
        <v>8126</v>
      </c>
      <c r="C11262" s="6" t="s">
        <v>4849</v>
      </c>
      <c r="D11262" s="6" t="s">
        <v>4853</v>
      </c>
      <c r="G11262" s="487">
        <v>134.57</v>
      </c>
    </row>
    <row r="11263" spans="1:7" x14ac:dyDescent="0.25">
      <c r="A11263" s="6">
        <v>11707</v>
      </c>
      <c r="B11263" s="6" t="s">
        <v>8127</v>
      </c>
      <c r="C11263" s="6" t="s">
        <v>4849</v>
      </c>
      <c r="D11263" s="6" t="s">
        <v>4853</v>
      </c>
      <c r="G11263" s="487">
        <v>18.66</v>
      </c>
    </row>
    <row r="11264" spans="1:7" x14ac:dyDescent="0.25">
      <c r="A11264" s="6">
        <v>5102</v>
      </c>
      <c r="B11264" s="6" t="s">
        <v>8128</v>
      </c>
      <c r="C11264" s="6" t="s">
        <v>4849</v>
      </c>
      <c r="D11264" s="6" t="s">
        <v>4851</v>
      </c>
      <c r="G11264" s="487">
        <v>13.08</v>
      </c>
    </row>
    <row r="11265" spans="1:7" x14ac:dyDescent="0.25">
      <c r="A11265" s="6">
        <v>11739</v>
      </c>
      <c r="B11265" s="6" t="s">
        <v>8129</v>
      </c>
      <c r="C11265" s="6" t="s">
        <v>4849</v>
      </c>
      <c r="D11265" s="6" t="s">
        <v>4851</v>
      </c>
      <c r="G11265" s="487">
        <v>9.32</v>
      </c>
    </row>
    <row r="11266" spans="1:7" x14ac:dyDescent="0.25">
      <c r="A11266" s="6">
        <v>11711</v>
      </c>
      <c r="B11266" s="6" t="s">
        <v>8130</v>
      </c>
      <c r="C11266" s="6" t="s">
        <v>4849</v>
      </c>
      <c r="D11266" s="6" t="s">
        <v>4851</v>
      </c>
      <c r="G11266" s="487">
        <v>10.9</v>
      </c>
    </row>
    <row r="11267" spans="1:7" x14ac:dyDescent="0.25">
      <c r="A11267" s="6">
        <v>11741</v>
      </c>
      <c r="B11267" s="6" t="s">
        <v>8131</v>
      </c>
      <c r="C11267" s="6" t="s">
        <v>4849</v>
      </c>
      <c r="D11267" s="6" t="s">
        <v>4851</v>
      </c>
      <c r="G11267" s="487">
        <v>11.87</v>
      </c>
    </row>
    <row r="11268" spans="1:7" x14ac:dyDescent="0.25">
      <c r="A11268" s="6">
        <v>11745</v>
      </c>
      <c r="B11268" s="6" t="s">
        <v>8132</v>
      </c>
      <c r="C11268" s="6" t="s">
        <v>4849</v>
      </c>
      <c r="D11268" s="6" t="s">
        <v>4851</v>
      </c>
      <c r="G11268" s="487">
        <v>15.64</v>
      </c>
    </row>
    <row r="11269" spans="1:7" x14ac:dyDescent="0.25">
      <c r="A11269" s="6">
        <v>11743</v>
      </c>
      <c r="B11269" s="6" t="s">
        <v>8133</v>
      </c>
      <c r="C11269" s="6" t="s">
        <v>4849</v>
      </c>
      <c r="D11269" s="6" t="s">
        <v>4851</v>
      </c>
      <c r="G11269" s="487">
        <v>9.9700000000000006</v>
      </c>
    </row>
    <row r="11270" spans="1:7" x14ac:dyDescent="0.25">
      <c r="A11270" s="6">
        <v>40985</v>
      </c>
      <c r="B11270" s="6" t="s">
        <v>8134</v>
      </c>
      <c r="C11270" s="6" t="s">
        <v>4859</v>
      </c>
      <c r="D11270" s="6" t="s">
        <v>4851</v>
      </c>
      <c r="G11270" s="488">
        <v>3547.38</v>
      </c>
    </row>
    <row r="11271" spans="1:7" x14ac:dyDescent="0.25">
      <c r="A11271" s="6">
        <v>44502</v>
      </c>
      <c r="B11271" s="6" t="s">
        <v>8135</v>
      </c>
      <c r="C11271" s="6" t="s">
        <v>4858</v>
      </c>
      <c r="D11271" s="6" t="s">
        <v>4851</v>
      </c>
      <c r="G11271" s="487">
        <v>20.190000000000001</v>
      </c>
    </row>
    <row r="11272" spans="1:7" x14ac:dyDescent="0.25">
      <c r="A11272" s="6">
        <v>1088</v>
      </c>
      <c r="B11272" s="6" t="s">
        <v>8136</v>
      </c>
      <c r="C11272" s="6" t="s">
        <v>4849</v>
      </c>
      <c r="D11272" s="6" t="s">
        <v>4853</v>
      </c>
      <c r="G11272" s="487">
        <v>30.21</v>
      </c>
    </row>
    <row r="11273" spans="1:7" x14ac:dyDescent="0.25">
      <c r="A11273" s="6">
        <v>1087</v>
      </c>
      <c r="B11273" s="6" t="s">
        <v>8137</v>
      </c>
      <c r="C11273" s="6" t="s">
        <v>4849</v>
      </c>
      <c r="D11273" s="6" t="s">
        <v>4853</v>
      </c>
      <c r="G11273" s="487">
        <v>37.729999999999997</v>
      </c>
    </row>
    <row r="11274" spans="1:7" x14ac:dyDescent="0.25">
      <c r="A11274" s="6">
        <v>38777</v>
      </c>
      <c r="B11274" s="6" t="s">
        <v>8138</v>
      </c>
      <c r="C11274" s="6" t="s">
        <v>4849</v>
      </c>
      <c r="D11274" s="6" t="s">
        <v>4853</v>
      </c>
      <c r="G11274" s="487">
        <v>75.150000000000006</v>
      </c>
    </row>
    <row r="11275" spans="1:7" x14ac:dyDescent="0.25">
      <c r="A11275" s="6">
        <v>1086</v>
      </c>
      <c r="B11275" s="6" t="s">
        <v>8139</v>
      </c>
      <c r="C11275" s="6" t="s">
        <v>4849</v>
      </c>
      <c r="D11275" s="6" t="s">
        <v>4853</v>
      </c>
      <c r="G11275" s="487">
        <v>39.659999999999997</v>
      </c>
    </row>
    <row r="11276" spans="1:7" x14ac:dyDescent="0.25">
      <c r="A11276" s="6">
        <v>1079</v>
      </c>
      <c r="B11276" s="6" t="s">
        <v>8140</v>
      </c>
      <c r="C11276" s="6" t="s">
        <v>4849</v>
      </c>
      <c r="D11276" s="6" t="s">
        <v>4853</v>
      </c>
      <c r="G11276" s="487">
        <v>40.99</v>
      </c>
    </row>
    <row r="11277" spans="1:7" x14ac:dyDescent="0.25">
      <c r="A11277" s="6">
        <v>39374</v>
      </c>
      <c r="B11277" s="6" t="s">
        <v>8141</v>
      </c>
      <c r="C11277" s="6" t="s">
        <v>4849</v>
      </c>
      <c r="D11277" s="6" t="s">
        <v>4850</v>
      </c>
      <c r="G11277" s="487">
        <v>178.64</v>
      </c>
    </row>
    <row r="11278" spans="1:7" x14ac:dyDescent="0.25">
      <c r="A11278" s="6">
        <v>1082</v>
      </c>
      <c r="B11278" s="6" t="s">
        <v>8142</v>
      </c>
      <c r="C11278" s="6" t="s">
        <v>4849</v>
      </c>
      <c r="D11278" s="6" t="s">
        <v>4853</v>
      </c>
      <c r="G11278" s="487">
        <v>257.70999999999998</v>
      </c>
    </row>
    <row r="11279" spans="1:7" x14ac:dyDescent="0.25">
      <c r="A11279" s="6">
        <v>12316</v>
      </c>
      <c r="B11279" s="6" t="s">
        <v>8143</v>
      </c>
      <c r="C11279" s="6" t="s">
        <v>4849</v>
      </c>
      <c r="D11279" s="6" t="s">
        <v>4853</v>
      </c>
      <c r="G11279" s="487">
        <v>118.12</v>
      </c>
    </row>
    <row r="11280" spans="1:7" x14ac:dyDescent="0.25">
      <c r="A11280" s="6">
        <v>12317</v>
      </c>
      <c r="B11280" s="6" t="s">
        <v>8144</v>
      </c>
      <c r="C11280" s="6" t="s">
        <v>4849</v>
      </c>
      <c r="D11280" s="6" t="s">
        <v>4853</v>
      </c>
      <c r="G11280" s="487">
        <v>140.86000000000001</v>
      </c>
    </row>
    <row r="11281" spans="1:7" x14ac:dyDescent="0.25">
      <c r="A11281" s="6">
        <v>12318</v>
      </c>
      <c r="B11281" s="6" t="s">
        <v>8145</v>
      </c>
      <c r="C11281" s="6" t="s">
        <v>4849</v>
      </c>
      <c r="D11281" s="6" t="s">
        <v>4853</v>
      </c>
      <c r="G11281" s="487">
        <v>162.27000000000001</v>
      </c>
    </row>
    <row r="11282" spans="1:7" x14ac:dyDescent="0.25">
      <c r="A11282" s="6">
        <v>5104</v>
      </c>
      <c r="B11282" s="6" t="s">
        <v>13158</v>
      </c>
      <c r="C11282" s="6" t="s">
        <v>4855</v>
      </c>
      <c r="D11282" s="6" t="s">
        <v>4851</v>
      </c>
      <c r="G11282" s="487">
        <v>87.07</v>
      </c>
    </row>
    <row r="11283" spans="1:7" x14ac:dyDescent="0.25">
      <c r="A11283" s="6">
        <v>44530</v>
      </c>
      <c r="B11283" s="6" t="s">
        <v>8146</v>
      </c>
      <c r="C11283" s="6" t="s">
        <v>4849</v>
      </c>
      <c r="D11283" s="6" t="s">
        <v>4851</v>
      </c>
      <c r="G11283" s="487">
        <v>58.85</v>
      </c>
    </row>
    <row r="11284" spans="1:7" x14ac:dyDescent="0.25">
      <c r="A11284" s="6">
        <v>2710</v>
      </c>
      <c r="B11284" s="6" t="s">
        <v>8147</v>
      </c>
      <c r="C11284" s="6" t="s">
        <v>4849</v>
      </c>
      <c r="D11284" s="6" t="s">
        <v>4851</v>
      </c>
      <c r="G11284" s="487">
        <v>47</v>
      </c>
    </row>
    <row r="11285" spans="1:7" x14ac:dyDescent="0.25">
      <c r="A11285" s="6">
        <v>14575</v>
      </c>
      <c r="B11285" s="6" t="s">
        <v>8148</v>
      </c>
      <c r="C11285" s="6" t="s">
        <v>4849</v>
      </c>
      <c r="D11285" s="6" t="s">
        <v>4853</v>
      </c>
      <c r="G11285" s="488">
        <v>5682927.1100000003</v>
      </c>
    </row>
    <row r="11286" spans="1:7" x14ac:dyDescent="0.25">
      <c r="A11286" s="6">
        <v>20043</v>
      </c>
      <c r="B11286" s="6" t="s">
        <v>12155</v>
      </c>
      <c r="C11286" s="6" t="s">
        <v>4849</v>
      </c>
      <c r="D11286" s="6" t="s">
        <v>4851</v>
      </c>
      <c r="G11286" s="487">
        <v>10.28</v>
      </c>
    </row>
    <row r="11287" spans="1:7" x14ac:dyDescent="0.25">
      <c r="A11287" s="6">
        <v>20044</v>
      </c>
      <c r="B11287" s="6" t="s">
        <v>12156</v>
      </c>
      <c r="C11287" s="6" t="s">
        <v>4849</v>
      </c>
      <c r="D11287" s="6" t="s">
        <v>4851</v>
      </c>
      <c r="G11287" s="487">
        <v>11.92</v>
      </c>
    </row>
    <row r="11288" spans="1:7" x14ac:dyDescent="0.25">
      <c r="A11288" s="6">
        <v>20042</v>
      </c>
      <c r="B11288" s="6" t="s">
        <v>12157</v>
      </c>
      <c r="C11288" s="6" t="s">
        <v>4849</v>
      </c>
      <c r="D11288" s="6" t="s">
        <v>4851</v>
      </c>
      <c r="G11288" s="487">
        <v>8.92</v>
      </c>
    </row>
    <row r="11289" spans="1:7" x14ac:dyDescent="0.25">
      <c r="A11289" s="6">
        <v>20046</v>
      </c>
      <c r="B11289" s="6" t="s">
        <v>12158</v>
      </c>
      <c r="C11289" s="6" t="s">
        <v>4849</v>
      </c>
      <c r="D11289" s="6" t="s">
        <v>4851</v>
      </c>
      <c r="G11289" s="487">
        <v>21.1</v>
      </c>
    </row>
    <row r="11290" spans="1:7" x14ac:dyDescent="0.25">
      <c r="A11290" s="6">
        <v>20047</v>
      </c>
      <c r="B11290" s="6" t="s">
        <v>12159</v>
      </c>
      <c r="C11290" s="6" t="s">
        <v>4849</v>
      </c>
      <c r="D11290" s="6" t="s">
        <v>4851</v>
      </c>
      <c r="G11290" s="487">
        <v>63.28</v>
      </c>
    </row>
    <row r="11291" spans="1:7" x14ac:dyDescent="0.25">
      <c r="A11291" s="6">
        <v>20045</v>
      </c>
      <c r="B11291" s="6" t="s">
        <v>12160</v>
      </c>
      <c r="C11291" s="6" t="s">
        <v>4849</v>
      </c>
      <c r="D11291" s="6" t="s">
        <v>4851</v>
      </c>
      <c r="G11291" s="487">
        <v>10.68</v>
      </c>
    </row>
    <row r="11292" spans="1:7" x14ac:dyDescent="0.25">
      <c r="A11292" s="6">
        <v>20972</v>
      </c>
      <c r="B11292" s="6" t="s">
        <v>8149</v>
      </c>
      <c r="C11292" s="6" t="s">
        <v>4849</v>
      </c>
      <c r="D11292" s="6" t="s">
        <v>4851</v>
      </c>
      <c r="G11292" s="487">
        <v>118.46</v>
      </c>
    </row>
    <row r="11293" spans="1:7" x14ac:dyDescent="0.25">
      <c r="A11293" s="6">
        <v>11321</v>
      </c>
      <c r="B11293" s="6" t="s">
        <v>8150</v>
      </c>
      <c r="C11293" s="6" t="s">
        <v>4849</v>
      </c>
      <c r="D11293" s="6" t="s">
        <v>4853</v>
      </c>
      <c r="G11293" s="487">
        <v>24.08</v>
      </c>
    </row>
    <row r="11294" spans="1:7" x14ac:dyDescent="0.25">
      <c r="A11294" s="6">
        <v>11323</v>
      </c>
      <c r="B11294" s="6" t="s">
        <v>8151</v>
      </c>
      <c r="C11294" s="6" t="s">
        <v>4849</v>
      </c>
      <c r="D11294" s="6" t="s">
        <v>4853</v>
      </c>
      <c r="G11294" s="487">
        <v>27.69</v>
      </c>
    </row>
    <row r="11295" spans="1:7" x14ac:dyDescent="0.25">
      <c r="A11295" s="6">
        <v>20327</v>
      </c>
      <c r="B11295" s="6" t="s">
        <v>8152</v>
      </c>
      <c r="C11295" s="6" t="s">
        <v>4849</v>
      </c>
      <c r="D11295" s="6" t="s">
        <v>4853</v>
      </c>
      <c r="G11295" s="487">
        <v>15.72</v>
      </c>
    </row>
    <row r="11296" spans="1:7" x14ac:dyDescent="0.25">
      <c r="A11296" s="6">
        <v>13390</v>
      </c>
      <c r="B11296" s="6" t="s">
        <v>8153</v>
      </c>
      <c r="C11296" s="6" t="s">
        <v>4849</v>
      </c>
      <c r="D11296" s="6" t="s">
        <v>4853</v>
      </c>
      <c r="G11296" s="487">
        <v>149.07</v>
      </c>
    </row>
    <row r="11297" spans="1:7" x14ac:dyDescent="0.25">
      <c r="A11297" s="6">
        <v>6034</v>
      </c>
      <c r="B11297" s="6" t="s">
        <v>8154</v>
      </c>
      <c r="C11297" s="6" t="s">
        <v>4849</v>
      </c>
      <c r="D11297" s="6" t="s">
        <v>4851</v>
      </c>
      <c r="G11297" s="487">
        <v>17.190000000000001</v>
      </c>
    </row>
    <row r="11298" spans="1:7" x14ac:dyDescent="0.25">
      <c r="A11298" s="6">
        <v>6036</v>
      </c>
      <c r="B11298" s="6" t="s">
        <v>8155</v>
      </c>
      <c r="C11298" s="6" t="s">
        <v>4849</v>
      </c>
      <c r="D11298" s="6" t="s">
        <v>4851</v>
      </c>
      <c r="G11298" s="487">
        <v>23.41</v>
      </c>
    </row>
    <row r="11299" spans="1:7" x14ac:dyDescent="0.25">
      <c r="A11299" s="6">
        <v>6031</v>
      </c>
      <c r="B11299" s="6" t="s">
        <v>8156</v>
      </c>
      <c r="C11299" s="6" t="s">
        <v>4849</v>
      </c>
      <c r="D11299" s="6" t="s">
        <v>4850</v>
      </c>
      <c r="G11299" s="487">
        <v>27.51</v>
      </c>
    </row>
    <row r="11300" spans="1:7" x14ac:dyDescent="0.25">
      <c r="A11300" s="6">
        <v>6029</v>
      </c>
      <c r="B11300" s="6" t="s">
        <v>8157</v>
      </c>
      <c r="C11300" s="6" t="s">
        <v>4849</v>
      </c>
      <c r="D11300" s="6" t="s">
        <v>4851</v>
      </c>
      <c r="G11300" s="487">
        <v>27.8</v>
      </c>
    </row>
    <row r="11301" spans="1:7" x14ac:dyDescent="0.25">
      <c r="A11301" s="6">
        <v>6033</v>
      </c>
      <c r="B11301" s="6" t="s">
        <v>8158</v>
      </c>
      <c r="C11301" s="6" t="s">
        <v>4849</v>
      </c>
      <c r="D11301" s="6" t="s">
        <v>4851</v>
      </c>
      <c r="G11301" s="487">
        <v>36.64</v>
      </c>
    </row>
    <row r="11302" spans="1:7" x14ac:dyDescent="0.25">
      <c r="A11302" s="6">
        <v>11672</v>
      </c>
      <c r="B11302" s="6" t="s">
        <v>8159</v>
      </c>
      <c r="C11302" s="6" t="s">
        <v>4849</v>
      </c>
      <c r="D11302" s="6" t="s">
        <v>4851</v>
      </c>
      <c r="G11302" s="487">
        <v>79.709999999999994</v>
      </c>
    </row>
    <row r="11303" spans="1:7" x14ac:dyDescent="0.25">
      <c r="A11303" s="6">
        <v>11669</v>
      </c>
      <c r="B11303" s="6" t="s">
        <v>8160</v>
      </c>
      <c r="C11303" s="6" t="s">
        <v>4849</v>
      </c>
      <c r="D11303" s="6" t="s">
        <v>4851</v>
      </c>
      <c r="G11303" s="487">
        <v>75.91</v>
      </c>
    </row>
    <row r="11304" spans="1:7" x14ac:dyDescent="0.25">
      <c r="A11304" s="6">
        <v>11670</v>
      </c>
      <c r="B11304" s="6" t="s">
        <v>8161</v>
      </c>
      <c r="C11304" s="6" t="s">
        <v>4849</v>
      </c>
      <c r="D11304" s="6" t="s">
        <v>4851</v>
      </c>
      <c r="G11304" s="487">
        <v>29.08</v>
      </c>
    </row>
    <row r="11305" spans="1:7" x14ac:dyDescent="0.25">
      <c r="A11305" s="6">
        <v>20055</v>
      </c>
      <c r="B11305" s="6" t="s">
        <v>8162</v>
      </c>
      <c r="C11305" s="6" t="s">
        <v>4849</v>
      </c>
      <c r="D11305" s="6" t="s">
        <v>4851</v>
      </c>
      <c r="G11305" s="487">
        <v>56.85</v>
      </c>
    </row>
    <row r="11306" spans="1:7" x14ac:dyDescent="0.25">
      <c r="A11306" s="6">
        <v>11671</v>
      </c>
      <c r="B11306" s="6" t="s">
        <v>8163</v>
      </c>
      <c r="C11306" s="6" t="s">
        <v>4849</v>
      </c>
      <c r="D11306" s="6" t="s">
        <v>4851</v>
      </c>
      <c r="G11306" s="487">
        <v>121.99</v>
      </c>
    </row>
    <row r="11307" spans="1:7" x14ac:dyDescent="0.25">
      <c r="A11307" s="6">
        <v>6032</v>
      </c>
      <c r="B11307" s="6" t="s">
        <v>8164</v>
      </c>
      <c r="C11307" s="6" t="s">
        <v>4849</v>
      </c>
      <c r="D11307" s="6" t="s">
        <v>4851</v>
      </c>
      <c r="G11307" s="487">
        <v>34.840000000000003</v>
      </c>
    </row>
    <row r="11308" spans="1:7" x14ac:dyDescent="0.25">
      <c r="A11308" s="6">
        <v>11673</v>
      </c>
      <c r="B11308" s="6" t="s">
        <v>8165</v>
      </c>
      <c r="C11308" s="6" t="s">
        <v>4849</v>
      </c>
      <c r="D11308" s="6" t="s">
        <v>4851</v>
      </c>
      <c r="G11308" s="487">
        <v>27.44</v>
      </c>
    </row>
    <row r="11309" spans="1:7" x14ac:dyDescent="0.25">
      <c r="A11309" s="6">
        <v>11674</v>
      </c>
      <c r="B11309" s="6" t="s">
        <v>8166</v>
      </c>
      <c r="C11309" s="6" t="s">
        <v>4849</v>
      </c>
      <c r="D11309" s="6" t="s">
        <v>4851</v>
      </c>
      <c r="G11309" s="487">
        <v>35.33</v>
      </c>
    </row>
    <row r="11310" spans="1:7" x14ac:dyDescent="0.25">
      <c r="A11310" s="6">
        <v>11675</v>
      </c>
      <c r="B11310" s="6" t="s">
        <v>8167</v>
      </c>
      <c r="C11310" s="6" t="s">
        <v>4849</v>
      </c>
      <c r="D11310" s="6" t="s">
        <v>4851</v>
      </c>
      <c r="G11310" s="487">
        <v>56.1</v>
      </c>
    </row>
    <row r="11311" spans="1:7" x14ac:dyDescent="0.25">
      <c r="A11311" s="6">
        <v>11676</v>
      </c>
      <c r="B11311" s="6" t="s">
        <v>8168</v>
      </c>
      <c r="C11311" s="6" t="s">
        <v>4849</v>
      </c>
      <c r="D11311" s="6" t="s">
        <v>4851</v>
      </c>
      <c r="G11311" s="487">
        <v>75.03</v>
      </c>
    </row>
    <row r="11312" spans="1:7" x14ac:dyDescent="0.25">
      <c r="A11312" s="6">
        <v>11677</v>
      </c>
      <c r="B11312" s="6" t="s">
        <v>8169</v>
      </c>
      <c r="C11312" s="6" t="s">
        <v>4849</v>
      </c>
      <c r="D11312" s="6" t="s">
        <v>4851</v>
      </c>
      <c r="G11312" s="487">
        <v>77.48</v>
      </c>
    </row>
    <row r="11313" spans="1:7" x14ac:dyDescent="0.25">
      <c r="A11313" s="6">
        <v>11678</v>
      </c>
      <c r="B11313" s="6" t="s">
        <v>8170</v>
      </c>
      <c r="C11313" s="6" t="s">
        <v>4849</v>
      </c>
      <c r="D11313" s="6" t="s">
        <v>4851</v>
      </c>
      <c r="G11313" s="487">
        <v>141.9</v>
      </c>
    </row>
    <row r="11314" spans="1:7" x14ac:dyDescent="0.25">
      <c r="A11314" s="6">
        <v>6038</v>
      </c>
      <c r="B11314" s="6" t="s">
        <v>8171</v>
      </c>
      <c r="C11314" s="6" t="s">
        <v>4849</v>
      </c>
      <c r="D11314" s="6" t="s">
        <v>4851</v>
      </c>
      <c r="G11314" s="487">
        <v>9</v>
      </c>
    </row>
    <row r="11315" spans="1:7" x14ac:dyDescent="0.25">
      <c r="A11315" s="6">
        <v>11718</v>
      </c>
      <c r="B11315" s="6" t="s">
        <v>8172</v>
      </c>
      <c r="C11315" s="6" t="s">
        <v>4849</v>
      </c>
      <c r="D11315" s="6" t="s">
        <v>4851</v>
      </c>
      <c r="G11315" s="487">
        <v>25.67</v>
      </c>
    </row>
    <row r="11316" spans="1:7" x14ac:dyDescent="0.25">
      <c r="A11316" s="6">
        <v>6037</v>
      </c>
      <c r="B11316" s="6" t="s">
        <v>8173</v>
      </c>
      <c r="C11316" s="6" t="s">
        <v>4849</v>
      </c>
      <c r="D11316" s="6" t="s">
        <v>4851</v>
      </c>
      <c r="G11316" s="487">
        <v>18.73</v>
      </c>
    </row>
    <row r="11317" spans="1:7" x14ac:dyDescent="0.25">
      <c r="A11317" s="6">
        <v>11719</v>
      </c>
      <c r="B11317" s="6" t="s">
        <v>8174</v>
      </c>
      <c r="C11317" s="6" t="s">
        <v>4849</v>
      </c>
      <c r="D11317" s="6" t="s">
        <v>4851</v>
      </c>
      <c r="G11317" s="487">
        <v>20.82</v>
      </c>
    </row>
    <row r="11318" spans="1:7" x14ac:dyDescent="0.25">
      <c r="A11318" s="6">
        <v>6019</v>
      </c>
      <c r="B11318" s="6" t="s">
        <v>8175</v>
      </c>
      <c r="C11318" s="6" t="s">
        <v>4849</v>
      </c>
      <c r="D11318" s="6" t="s">
        <v>4851</v>
      </c>
      <c r="G11318" s="487">
        <v>63.86</v>
      </c>
    </row>
    <row r="11319" spans="1:7" x14ac:dyDescent="0.25">
      <c r="A11319" s="6">
        <v>6010</v>
      </c>
      <c r="B11319" s="6" t="s">
        <v>8176</v>
      </c>
      <c r="C11319" s="6" t="s">
        <v>4849</v>
      </c>
      <c r="D11319" s="6" t="s">
        <v>4851</v>
      </c>
      <c r="G11319" s="487">
        <v>109.88</v>
      </c>
    </row>
    <row r="11320" spans="1:7" x14ac:dyDescent="0.25">
      <c r="A11320" s="6">
        <v>6017</v>
      </c>
      <c r="B11320" s="6" t="s">
        <v>8177</v>
      </c>
      <c r="C11320" s="6" t="s">
        <v>4849</v>
      </c>
      <c r="D11320" s="6" t="s">
        <v>4851</v>
      </c>
      <c r="G11320" s="487">
        <v>87.03</v>
      </c>
    </row>
    <row r="11321" spans="1:7" x14ac:dyDescent="0.25">
      <c r="A11321" s="6">
        <v>6020</v>
      </c>
      <c r="B11321" s="6" t="s">
        <v>8178</v>
      </c>
      <c r="C11321" s="6" t="s">
        <v>4849</v>
      </c>
      <c r="D11321" s="6" t="s">
        <v>4851</v>
      </c>
      <c r="G11321" s="487">
        <v>38.35</v>
      </c>
    </row>
    <row r="11322" spans="1:7" x14ac:dyDescent="0.25">
      <c r="A11322" s="6">
        <v>6028</v>
      </c>
      <c r="B11322" s="6" t="s">
        <v>8179</v>
      </c>
      <c r="C11322" s="6" t="s">
        <v>4849</v>
      </c>
      <c r="D11322" s="6" t="s">
        <v>4851</v>
      </c>
      <c r="G11322" s="487">
        <v>153.05000000000001</v>
      </c>
    </row>
    <row r="11323" spans="1:7" x14ac:dyDescent="0.25">
      <c r="A11323" s="6">
        <v>6011</v>
      </c>
      <c r="B11323" s="6" t="s">
        <v>8180</v>
      </c>
      <c r="C11323" s="6" t="s">
        <v>4849</v>
      </c>
      <c r="D11323" s="6" t="s">
        <v>4851</v>
      </c>
      <c r="G11323" s="487">
        <v>317.41000000000003</v>
      </c>
    </row>
    <row r="11324" spans="1:7" x14ac:dyDescent="0.25">
      <c r="A11324" s="6">
        <v>6012</v>
      </c>
      <c r="B11324" s="6" t="s">
        <v>8181</v>
      </c>
      <c r="C11324" s="6" t="s">
        <v>4849</v>
      </c>
      <c r="D11324" s="6" t="s">
        <v>4851</v>
      </c>
      <c r="G11324" s="487">
        <v>384.27</v>
      </c>
    </row>
    <row r="11325" spans="1:7" x14ac:dyDescent="0.25">
      <c r="A11325" s="6">
        <v>6016</v>
      </c>
      <c r="B11325" s="6" t="s">
        <v>8182</v>
      </c>
      <c r="C11325" s="6" t="s">
        <v>4849</v>
      </c>
      <c r="D11325" s="6" t="s">
        <v>4851</v>
      </c>
      <c r="G11325" s="487">
        <v>40.46</v>
      </c>
    </row>
    <row r="11326" spans="1:7" x14ac:dyDescent="0.25">
      <c r="A11326" s="6">
        <v>6027</v>
      </c>
      <c r="B11326" s="6" t="s">
        <v>8183</v>
      </c>
      <c r="C11326" s="6" t="s">
        <v>4849</v>
      </c>
      <c r="D11326" s="6" t="s">
        <v>4851</v>
      </c>
      <c r="G11326" s="487">
        <v>800.69</v>
      </c>
    </row>
    <row r="11327" spans="1:7" x14ac:dyDescent="0.25">
      <c r="A11327" s="6">
        <v>6013</v>
      </c>
      <c r="B11327" s="6" t="s">
        <v>8184</v>
      </c>
      <c r="C11327" s="6" t="s">
        <v>4849</v>
      </c>
      <c r="D11327" s="6" t="s">
        <v>4851</v>
      </c>
      <c r="G11327" s="487">
        <v>120.82</v>
      </c>
    </row>
    <row r="11328" spans="1:7" x14ac:dyDescent="0.25">
      <c r="A11328" s="6">
        <v>6015</v>
      </c>
      <c r="B11328" s="6" t="s">
        <v>8185</v>
      </c>
      <c r="C11328" s="6" t="s">
        <v>4849</v>
      </c>
      <c r="D11328" s="6" t="s">
        <v>4851</v>
      </c>
      <c r="G11328" s="487">
        <v>175.7</v>
      </c>
    </row>
    <row r="11329" spans="1:7" x14ac:dyDescent="0.25">
      <c r="A11329" s="6">
        <v>6014</v>
      </c>
      <c r="B11329" s="6" t="s">
        <v>8186</v>
      </c>
      <c r="C11329" s="6" t="s">
        <v>4849</v>
      </c>
      <c r="D11329" s="6" t="s">
        <v>4851</v>
      </c>
      <c r="G11329" s="487">
        <v>167.98</v>
      </c>
    </row>
    <row r="11330" spans="1:7" x14ac:dyDescent="0.25">
      <c r="A11330" s="6">
        <v>6006</v>
      </c>
      <c r="B11330" s="6" t="s">
        <v>8187</v>
      </c>
      <c r="C11330" s="6" t="s">
        <v>4849</v>
      </c>
      <c r="D11330" s="6" t="s">
        <v>4851</v>
      </c>
      <c r="G11330" s="487">
        <v>87.49</v>
      </c>
    </row>
    <row r="11331" spans="1:7" x14ac:dyDescent="0.25">
      <c r="A11331" s="6">
        <v>6005</v>
      </c>
      <c r="B11331" s="6" t="s">
        <v>8188</v>
      </c>
      <c r="C11331" s="6" t="s">
        <v>4849</v>
      </c>
      <c r="D11331" s="6" t="s">
        <v>4850</v>
      </c>
      <c r="G11331" s="487">
        <v>98.7</v>
      </c>
    </row>
    <row r="11332" spans="1:7" x14ac:dyDescent="0.25">
      <c r="A11332" s="6">
        <v>11756</v>
      </c>
      <c r="B11332" s="6" t="s">
        <v>8189</v>
      </c>
      <c r="C11332" s="6" t="s">
        <v>4849</v>
      </c>
      <c r="D11332" s="6" t="s">
        <v>4851</v>
      </c>
      <c r="G11332" s="487">
        <v>47.14</v>
      </c>
    </row>
    <row r="11333" spans="1:7" x14ac:dyDescent="0.25">
      <c r="A11333" s="6">
        <v>10904</v>
      </c>
      <c r="B11333" s="6" t="s">
        <v>8190</v>
      </c>
      <c r="C11333" s="6" t="s">
        <v>4849</v>
      </c>
      <c r="D11333" s="6" t="s">
        <v>4850</v>
      </c>
      <c r="G11333" s="487">
        <v>165.85</v>
      </c>
    </row>
    <row r="11334" spans="1:7" x14ac:dyDescent="0.25">
      <c r="A11334" s="6">
        <v>11752</v>
      </c>
      <c r="B11334" s="6" t="s">
        <v>8191</v>
      </c>
      <c r="C11334" s="6" t="s">
        <v>4849</v>
      </c>
      <c r="D11334" s="6" t="s">
        <v>4851</v>
      </c>
      <c r="G11334" s="487">
        <v>27.18</v>
      </c>
    </row>
    <row r="11335" spans="1:7" x14ac:dyDescent="0.25">
      <c r="A11335" s="6">
        <v>11753</v>
      </c>
      <c r="B11335" s="6" t="s">
        <v>8192</v>
      </c>
      <c r="C11335" s="6" t="s">
        <v>4849</v>
      </c>
      <c r="D11335" s="6" t="s">
        <v>4851</v>
      </c>
      <c r="G11335" s="487">
        <v>32.450000000000003</v>
      </c>
    </row>
    <row r="11336" spans="1:7" x14ac:dyDescent="0.25">
      <c r="A11336" s="6">
        <v>6021</v>
      </c>
      <c r="B11336" s="6" t="s">
        <v>8193</v>
      </c>
      <c r="C11336" s="6" t="s">
        <v>4849</v>
      </c>
      <c r="D11336" s="6" t="s">
        <v>4851</v>
      </c>
      <c r="G11336" s="487">
        <v>90.06</v>
      </c>
    </row>
    <row r="11337" spans="1:7" x14ac:dyDescent="0.25">
      <c r="A11337" s="6">
        <v>6024</v>
      </c>
      <c r="B11337" s="6" t="s">
        <v>8194</v>
      </c>
      <c r="C11337" s="6" t="s">
        <v>4849</v>
      </c>
      <c r="D11337" s="6" t="s">
        <v>4851</v>
      </c>
      <c r="G11337" s="487">
        <v>93.09</v>
      </c>
    </row>
    <row r="11338" spans="1:7" x14ac:dyDescent="0.25">
      <c r="A11338" s="6">
        <v>38379</v>
      </c>
      <c r="B11338" s="6" t="s">
        <v>8195</v>
      </c>
      <c r="C11338" s="6" t="s">
        <v>4854</v>
      </c>
      <c r="D11338" s="6" t="s">
        <v>4851</v>
      </c>
      <c r="G11338" s="487">
        <v>60.51</v>
      </c>
    </row>
    <row r="11339" spans="1:7" x14ac:dyDescent="0.25">
      <c r="A11339" s="6">
        <v>13897</v>
      </c>
      <c r="B11339" s="6" t="s">
        <v>8196</v>
      </c>
      <c r="C11339" s="6" t="s">
        <v>4849</v>
      </c>
      <c r="D11339" s="6" t="s">
        <v>4853</v>
      </c>
      <c r="G11339" s="488">
        <v>6173.11</v>
      </c>
    </row>
    <row r="11340" spans="1:7" x14ac:dyDescent="0.25">
      <c r="A11340" s="6">
        <v>10640</v>
      </c>
      <c r="B11340" s="6" t="s">
        <v>8197</v>
      </c>
      <c r="C11340" s="6" t="s">
        <v>4849</v>
      </c>
      <c r="D11340" s="6" t="s">
        <v>4853</v>
      </c>
      <c r="G11340" s="488">
        <v>13369.66</v>
      </c>
    </row>
    <row r="11341" spans="1:7" x14ac:dyDescent="0.25">
      <c r="A11341" s="6">
        <v>34357</v>
      </c>
      <c r="B11341" s="6" t="s">
        <v>4882</v>
      </c>
      <c r="C11341" s="6" t="s">
        <v>4855</v>
      </c>
      <c r="D11341" s="6" t="s">
        <v>4851</v>
      </c>
      <c r="G11341" s="487">
        <v>4.34</v>
      </c>
    </row>
    <row r="11342" spans="1:7" x14ac:dyDescent="0.25">
      <c r="A11342" s="6">
        <v>37329</v>
      </c>
      <c r="B11342" s="6" t="s">
        <v>8198</v>
      </c>
      <c r="C11342" s="6" t="s">
        <v>4855</v>
      </c>
      <c r="D11342" s="6" t="s">
        <v>4851</v>
      </c>
      <c r="G11342" s="487">
        <v>91.51</v>
      </c>
    </row>
    <row r="11343" spans="1:7" x14ac:dyDescent="0.25">
      <c r="A11343" s="6">
        <v>2510</v>
      </c>
      <c r="B11343" s="6" t="s">
        <v>8199</v>
      </c>
      <c r="C11343" s="6" t="s">
        <v>4849</v>
      </c>
      <c r="D11343" s="6" t="s">
        <v>4853</v>
      </c>
      <c r="G11343" s="487">
        <v>37.33</v>
      </c>
    </row>
    <row r="11344" spans="1:7" x14ac:dyDescent="0.25">
      <c r="A11344" s="6">
        <v>12359</v>
      </c>
      <c r="B11344" s="6" t="s">
        <v>8200</v>
      </c>
      <c r="C11344" s="6" t="s">
        <v>4849</v>
      </c>
      <c r="D11344" s="6" t="s">
        <v>4851</v>
      </c>
      <c r="G11344" s="487">
        <v>246.93</v>
      </c>
    </row>
    <row r="11345" spans="1:7" x14ac:dyDescent="0.25">
      <c r="A11345" s="6">
        <v>7353</v>
      </c>
      <c r="B11345" s="6" t="s">
        <v>8201</v>
      </c>
      <c r="C11345" s="6" t="s">
        <v>4856</v>
      </c>
      <c r="D11345" s="6" t="s">
        <v>4851</v>
      </c>
      <c r="G11345" s="487">
        <v>35.99</v>
      </c>
    </row>
    <row r="11346" spans="1:7" x14ac:dyDescent="0.25">
      <c r="A11346" s="6">
        <v>36144</v>
      </c>
      <c r="B11346" s="6" t="s">
        <v>8202</v>
      </c>
      <c r="C11346" s="6" t="s">
        <v>4849</v>
      </c>
      <c r="D11346" s="6" t="s">
        <v>4851</v>
      </c>
      <c r="G11346" s="487">
        <v>1.92</v>
      </c>
    </row>
    <row r="11347" spans="1:7" x14ac:dyDescent="0.25">
      <c r="A11347" s="6">
        <v>10518</v>
      </c>
      <c r="B11347" s="6" t="s">
        <v>8203</v>
      </c>
      <c r="C11347" s="6" t="s">
        <v>4849</v>
      </c>
      <c r="D11347" s="6" t="s">
        <v>4853</v>
      </c>
      <c r="G11347" s="487">
        <v>116.96</v>
      </c>
    </row>
    <row r="11348" spans="1:7" x14ac:dyDescent="0.25">
      <c r="A11348" s="6">
        <v>36530</v>
      </c>
      <c r="B11348" s="6" t="s">
        <v>8204</v>
      </c>
      <c r="C11348" s="6" t="s">
        <v>4849</v>
      </c>
      <c r="D11348" s="6" t="s">
        <v>4851</v>
      </c>
      <c r="G11348" s="488">
        <v>410268.28</v>
      </c>
    </row>
    <row r="11349" spans="1:7" x14ac:dyDescent="0.25">
      <c r="A11349" s="6">
        <v>6046</v>
      </c>
      <c r="B11349" s="6" t="s">
        <v>8205</v>
      </c>
      <c r="C11349" s="6" t="s">
        <v>4849</v>
      </c>
      <c r="D11349" s="6" t="s">
        <v>4850</v>
      </c>
      <c r="G11349" s="488">
        <v>445000</v>
      </c>
    </row>
    <row r="11350" spans="1:7" x14ac:dyDescent="0.25">
      <c r="A11350" s="6">
        <v>36531</v>
      </c>
      <c r="B11350" s="6" t="s">
        <v>8206</v>
      </c>
      <c r="C11350" s="6" t="s">
        <v>4849</v>
      </c>
      <c r="D11350" s="6" t="s">
        <v>4851</v>
      </c>
      <c r="G11350" s="488">
        <v>461280.45</v>
      </c>
    </row>
    <row r="11351" spans="1:7" x14ac:dyDescent="0.25">
      <c r="A11351" s="6">
        <v>34684</v>
      </c>
      <c r="B11351" s="6" t="s">
        <v>8207</v>
      </c>
      <c r="C11351" s="6" t="s">
        <v>4852</v>
      </c>
      <c r="D11351" s="6" t="s">
        <v>4853</v>
      </c>
      <c r="G11351" s="487">
        <v>256.62</v>
      </c>
    </row>
    <row r="11352" spans="1:7" x14ac:dyDescent="0.25">
      <c r="A11352" s="6">
        <v>34683</v>
      </c>
      <c r="B11352" s="6" t="s">
        <v>8208</v>
      </c>
      <c r="C11352" s="6" t="s">
        <v>4852</v>
      </c>
      <c r="D11352" s="6" t="s">
        <v>4853</v>
      </c>
      <c r="G11352" s="487">
        <v>160.38999999999999</v>
      </c>
    </row>
    <row r="11353" spans="1:7" x14ac:dyDescent="0.25">
      <c r="A11353" s="6">
        <v>533</v>
      </c>
      <c r="B11353" s="6" t="s">
        <v>8209</v>
      </c>
      <c r="C11353" s="6" t="s">
        <v>4852</v>
      </c>
      <c r="D11353" s="6" t="s">
        <v>4851</v>
      </c>
      <c r="G11353" s="487">
        <v>23.37</v>
      </c>
    </row>
    <row r="11354" spans="1:7" x14ac:dyDescent="0.25">
      <c r="A11354" s="6">
        <v>10515</v>
      </c>
      <c r="B11354" s="6" t="s">
        <v>8210</v>
      </c>
      <c r="C11354" s="6" t="s">
        <v>4852</v>
      </c>
      <c r="D11354" s="6" t="s">
        <v>4851</v>
      </c>
      <c r="G11354" s="487">
        <v>44.1</v>
      </c>
    </row>
    <row r="11355" spans="1:7" x14ac:dyDescent="0.25">
      <c r="A11355" s="6">
        <v>536</v>
      </c>
      <c r="B11355" s="6" t="s">
        <v>8211</v>
      </c>
      <c r="C11355" s="6" t="s">
        <v>4852</v>
      </c>
      <c r="D11355" s="6" t="s">
        <v>4850</v>
      </c>
      <c r="G11355" s="487">
        <v>31.9</v>
      </c>
    </row>
    <row r="11356" spans="1:7" x14ac:dyDescent="0.25">
      <c r="A11356" s="6">
        <v>153</v>
      </c>
      <c r="B11356" s="6" t="s">
        <v>8212</v>
      </c>
      <c r="C11356" s="6" t="s">
        <v>4856</v>
      </c>
      <c r="D11356" s="6" t="s">
        <v>4851</v>
      </c>
      <c r="G11356" s="487">
        <v>100.62</v>
      </c>
    </row>
    <row r="11357" spans="1:7" x14ac:dyDescent="0.25">
      <c r="A11357" s="6">
        <v>34682</v>
      </c>
      <c r="B11357" s="6" t="s">
        <v>8213</v>
      </c>
      <c r="C11357" s="6" t="s">
        <v>4852</v>
      </c>
      <c r="D11357" s="6" t="s">
        <v>4853</v>
      </c>
      <c r="G11357" s="487">
        <v>122.65</v>
      </c>
    </row>
    <row r="11358" spans="1:7" x14ac:dyDescent="0.25">
      <c r="A11358" s="6">
        <v>20205</v>
      </c>
      <c r="B11358" s="6" t="s">
        <v>13159</v>
      </c>
      <c r="C11358" s="6" t="s">
        <v>4854</v>
      </c>
      <c r="D11358" s="6" t="s">
        <v>4851</v>
      </c>
      <c r="G11358" s="487">
        <v>2.02</v>
      </c>
    </row>
    <row r="11359" spans="1:7" x14ac:dyDescent="0.25">
      <c r="A11359" s="6">
        <v>4412</v>
      </c>
      <c r="B11359" s="6" t="s">
        <v>13160</v>
      </c>
      <c r="C11359" s="6" t="s">
        <v>4854</v>
      </c>
      <c r="D11359" s="6" t="s">
        <v>4851</v>
      </c>
      <c r="G11359" s="487">
        <v>1.21</v>
      </c>
    </row>
    <row r="11360" spans="1:7" x14ac:dyDescent="0.25">
      <c r="A11360" s="6">
        <v>4408</v>
      </c>
      <c r="B11360" s="6" t="s">
        <v>13161</v>
      </c>
      <c r="C11360" s="6" t="s">
        <v>4854</v>
      </c>
      <c r="D11360" s="6" t="s">
        <v>4851</v>
      </c>
      <c r="G11360" s="487">
        <v>1.51</v>
      </c>
    </row>
    <row r="11361" spans="1:7" x14ac:dyDescent="0.25">
      <c r="A11361" s="6">
        <v>36250</v>
      </c>
      <c r="B11361" s="6" t="s">
        <v>8214</v>
      </c>
      <c r="C11361" s="6" t="s">
        <v>4854</v>
      </c>
      <c r="D11361" s="6" t="s">
        <v>4851</v>
      </c>
      <c r="G11361" s="487">
        <v>6.3</v>
      </c>
    </row>
    <row r="11362" spans="1:7" x14ac:dyDescent="0.25">
      <c r="A11362" s="6">
        <v>10857</v>
      </c>
      <c r="B11362" s="6" t="s">
        <v>8215</v>
      </c>
      <c r="C11362" s="6" t="s">
        <v>4854</v>
      </c>
      <c r="D11362" s="6" t="s">
        <v>4853</v>
      </c>
      <c r="G11362" s="487">
        <v>12.46</v>
      </c>
    </row>
    <row r="11363" spans="1:7" x14ac:dyDescent="0.25">
      <c r="A11363" s="6">
        <v>4803</v>
      </c>
      <c r="B11363" s="6" t="s">
        <v>8216</v>
      </c>
      <c r="C11363" s="6" t="s">
        <v>4854</v>
      </c>
      <c r="D11363" s="6" t="s">
        <v>4851</v>
      </c>
      <c r="G11363" s="487">
        <v>30.74</v>
      </c>
    </row>
    <row r="11364" spans="1:7" x14ac:dyDescent="0.25">
      <c r="A11364" s="6">
        <v>6186</v>
      </c>
      <c r="B11364" s="6" t="s">
        <v>8217</v>
      </c>
      <c r="C11364" s="6" t="s">
        <v>4854</v>
      </c>
      <c r="D11364" s="6" t="s">
        <v>4851</v>
      </c>
      <c r="G11364" s="487">
        <v>15.89</v>
      </c>
    </row>
    <row r="11365" spans="1:7" x14ac:dyDescent="0.25">
      <c r="A11365" s="6">
        <v>4829</v>
      </c>
      <c r="B11365" s="6" t="s">
        <v>8218</v>
      </c>
      <c r="C11365" s="6" t="s">
        <v>4854</v>
      </c>
      <c r="D11365" s="6" t="s">
        <v>4851</v>
      </c>
      <c r="G11365" s="487">
        <v>44.46</v>
      </c>
    </row>
    <row r="11366" spans="1:7" x14ac:dyDescent="0.25">
      <c r="A11366" s="6">
        <v>39829</v>
      </c>
      <c r="B11366" s="6" t="s">
        <v>8219</v>
      </c>
      <c r="C11366" s="6" t="s">
        <v>4854</v>
      </c>
      <c r="D11366" s="6" t="s">
        <v>4850</v>
      </c>
      <c r="G11366" s="487">
        <v>33.29</v>
      </c>
    </row>
    <row r="11367" spans="1:7" x14ac:dyDescent="0.25">
      <c r="A11367" s="6">
        <v>20231</v>
      </c>
      <c r="B11367" s="6" t="s">
        <v>8220</v>
      </c>
      <c r="C11367" s="6" t="s">
        <v>4854</v>
      </c>
      <c r="D11367" s="6" t="s">
        <v>4851</v>
      </c>
      <c r="G11367" s="487">
        <v>53.58</v>
      </c>
    </row>
    <row r="11368" spans="1:7" x14ac:dyDescent="0.25">
      <c r="A11368" s="6">
        <v>4804</v>
      </c>
      <c r="B11368" s="6" t="s">
        <v>8221</v>
      </c>
      <c r="C11368" s="6" t="s">
        <v>4854</v>
      </c>
      <c r="D11368" s="6" t="s">
        <v>4851</v>
      </c>
      <c r="G11368" s="487">
        <v>23.6</v>
      </c>
    </row>
    <row r="11369" spans="1:7" x14ac:dyDescent="0.25">
      <c r="A11369" s="6">
        <v>34680</v>
      </c>
      <c r="B11369" s="6" t="s">
        <v>8222</v>
      </c>
      <c r="C11369" s="6" t="s">
        <v>4854</v>
      </c>
      <c r="D11369" s="6" t="s">
        <v>4853</v>
      </c>
      <c r="G11369" s="487">
        <v>37.729999999999997</v>
      </c>
    </row>
    <row r="11370" spans="1:7" x14ac:dyDescent="0.25">
      <c r="A11370" s="6">
        <v>11573</v>
      </c>
      <c r="B11370" s="6" t="s">
        <v>8223</v>
      </c>
      <c r="C11370" s="6" t="s">
        <v>4849</v>
      </c>
      <c r="D11370" s="6" t="s">
        <v>4851</v>
      </c>
      <c r="G11370" s="487">
        <v>6.61</v>
      </c>
    </row>
    <row r="11371" spans="1:7" x14ac:dyDescent="0.25">
      <c r="A11371" s="6">
        <v>38401</v>
      </c>
      <c r="B11371" s="6" t="s">
        <v>8224</v>
      </c>
      <c r="C11371" s="6" t="s">
        <v>4849</v>
      </c>
      <c r="D11371" s="6" t="s">
        <v>4851</v>
      </c>
      <c r="G11371" s="487">
        <v>14.14</v>
      </c>
    </row>
    <row r="11372" spans="1:7" x14ac:dyDescent="0.25">
      <c r="A11372" s="6">
        <v>11575</v>
      </c>
      <c r="B11372" s="6" t="s">
        <v>8225</v>
      </c>
      <c r="C11372" s="6" t="s">
        <v>4849</v>
      </c>
      <c r="D11372" s="6" t="s">
        <v>4851</v>
      </c>
      <c r="G11372" s="487">
        <v>63.75</v>
      </c>
    </row>
    <row r="11373" spans="1:7" x14ac:dyDescent="0.25">
      <c r="A11373" s="6">
        <v>38179</v>
      </c>
      <c r="B11373" s="6" t="s">
        <v>8226</v>
      </c>
      <c r="C11373" s="6" t="s">
        <v>4849</v>
      </c>
      <c r="D11373" s="6" t="s">
        <v>4851</v>
      </c>
      <c r="G11373" s="487">
        <v>52.71</v>
      </c>
    </row>
    <row r="11374" spans="1:7" x14ac:dyDescent="0.25">
      <c r="A11374" s="6">
        <v>20256</v>
      </c>
      <c r="B11374" s="6" t="s">
        <v>8227</v>
      </c>
      <c r="C11374" s="6" t="s">
        <v>4849</v>
      </c>
      <c r="D11374" s="6" t="s">
        <v>4851</v>
      </c>
      <c r="G11374" s="487">
        <v>0.46</v>
      </c>
    </row>
    <row r="11375" spans="1:7" x14ac:dyDescent="0.25">
      <c r="A11375" s="6">
        <v>14511</v>
      </c>
      <c r="B11375" s="6" t="s">
        <v>8228</v>
      </c>
      <c r="C11375" s="6" t="s">
        <v>4849</v>
      </c>
      <c r="D11375" s="6" t="s">
        <v>4851</v>
      </c>
      <c r="G11375" s="488">
        <v>917150.16</v>
      </c>
    </row>
    <row r="11376" spans="1:7" x14ac:dyDescent="0.25">
      <c r="A11376" s="6">
        <v>10642</v>
      </c>
      <c r="B11376" s="6" t="s">
        <v>8229</v>
      </c>
      <c r="C11376" s="6" t="s">
        <v>4849</v>
      </c>
      <c r="D11376" s="6" t="s">
        <v>4850</v>
      </c>
      <c r="G11376" s="488">
        <v>864000</v>
      </c>
    </row>
    <row r="11377" spans="1:7" x14ac:dyDescent="0.25">
      <c r="A11377" s="6">
        <v>14489</v>
      </c>
      <c r="B11377" s="6" t="s">
        <v>8230</v>
      </c>
      <c r="C11377" s="6" t="s">
        <v>4849</v>
      </c>
      <c r="D11377" s="6" t="s">
        <v>4851</v>
      </c>
      <c r="G11377" s="488">
        <v>766351.92</v>
      </c>
    </row>
    <row r="11378" spans="1:7" x14ac:dyDescent="0.25">
      <c r="A11378" s="6">
        <v>14513</v>
      </c>
      <c r="B11378" s="6" t="s">
        <v>8231</v>
      </c>
      <c r="C11378" s="6" t="s">
        <v>4849</v>
      </c>
      <c r="D11378" s="6" t="s">
        <v>4851</v>
      </c>
      <c r="G11378" s="488">
        <v>574782.13</v>
      </c>
    </row>
    <row r="11379" spans="1:7" x14ac:dyDescent="0.25">
      <c r="A11379" s="6">
        <v>13600</v>
      </c>
      <c r="B11379" s="6" t="s">
        <v>8232</v>
      </c>
      <c r="C11379" s="6" t="s">
        <v>4849</v>
      </c>
      <c r="D11379" s="6" t="s">
        <v>4851</v>
      </c>
      <c r="G11379" s="488">
        <v>741630.81</v>
      </c>
    </row>
    <row r="11380" spans="1:7" x14ac:dyDescent="0.25">
      <c r="A11380" s="6">
        <v>10646</v>
      </c>
      <c r="B11380" s="6" t="s">
        <v>8233</v>
      </c>
      <c r="C11380" s="6" t="s">
        <v>4849</v>
      </c>
      <c r="D11380" s="6" t="s">
        <v>4851</v>
      </c>
      <c r="G11380" s="488">
        <v>552836.36</v>
      </c>
    </row>
    <row r="11381" spans="1:7" x14ac:dyDescent="0.25">
      <c r="A11381" s="6">
        <v>6070</v>
      </c>
      <c r="B11381" s="6" t="s">
        <v>8234</v>
      </c>
      <c r="C11381" s="6" t="s">
        <v>4849</v>
      </c>
      <c r="D11381" s="6" t="s">
        <v>4851</v>
      </c>
      <c r="G11381" s="488">
        <v>755382.84</v>
      </c>
    </row>
    <row r="11382" spans="1:7" x14ac:dyDescent="0.25">
      <c r="A11382" s="6">
        <v>6069</v>
      </c>
      <c r="B11382" s="6" t="s">
        <v>8235</v>
      </c>
      <c r="C11382" s="6" t="s">
        <v>4849</v>
      </c>
      <c r="D11382" s="6" t="s">
        <v>4851</v>
      </c>
      <c r="G11382" s="488">
        <v>166875.46</v>
      </c>
    </row>
    <row r="11383" spans="1:7" x14ac:dyDescent="0.25">
      <c r="A11383" s="6">
        <v>14626</v>
      </c>
      <c r="B11383" s="6" t="s">
        <v>8236</v>
      </c>
      <c r="C11383" s="6" t="s">
        <v>4849</v>
      </c>
      <c r="D11383" s="6" t="s">
        <v>4851</v>
      </c>
      <c r="G11383" s="488">
        <v>826971.46</v>
      </c>
    </row>
    <row r="11384" spans="1:7" x14ac:dyDescent="0.25">
      <c r="A11384" s="6">
        <v>6067</v>
      </c>
      <c r="B11384" s="6" t="s">
        <v>8237</v>
      </c>
      <c r="C11384" s="6" t="s">
        <v>4849</v>
      </c>
      <c r="D11384" s="6" t="s">
        <v>4851</v>
      </c>
      <c r="G11384" s="488">
        <v>678857.15</v>
      </c>
    </row>
    <row r="11385" spans="1:7" x14ac:dyDescent="0.25">
      <c r="A11385" s="6">
        <v>38393</v>
      </c>
      <c r="B11385" s="6" t="s">
        <v>8238</v>
      </c>
      <c r="C11385" s="6" t="s">
        <v>4849</v>
      </c>
      <c r="D11385" s="6" t="s">
        <v>4850</v>
      </c>
      <c r="G11385" s="487">
        <v>21</v>
      </c>
    </row>
    <row r="11386" spans="1:7" x14ac:dyDescent="0.25">
      <c r="A11386" s="6">
        <v>38390</v>
      </c>
      <c r="B11386" s="6" t="s">
        <v>8239</v>
      </c>
      <c r="C11386" s="6" t="s">
        <v>4849</v>
      </c>
      <c r="D11386" s="6" t="s">
        <v>4851</v>
      </c>
      <c r="G11386" s="487">
        <v>46.58</v>
      </c>
    </row>
    <row r="11387" spans="1:7" x14ac:dyDescent="0.25">
      <c r="A11387" s="6">
        <v>36532</v>
      </c>
      <c r="B11387" s="6" t="s">
        <v>8240</v>
      </c>
      <c r="C11387" s="6" t="s">
        <v>4849</v>
      </c>
      <c r="D11387" s="6" t="s">
        <v>4851</v>
      </c>
      <c r="G11387" s="488">
        <v>30541.16</v>
      </c>
    </row>
    <row r="11388" spans="1:7" x14ac:dyDescent="0.25">
      <c r="A11388" s="6">
        <v>11578</v>
      </c>
      <c r="B11388" s="6" t="s">
        <v>8241</v>
      </c>
      <c r="C11388" s="6" t="s">
        <v>4849</v>
      </c>
      <c r="D11388" s="6" t="s">
        <v>4851</v>
      </c>
      <c r="G11388" s="487">
        <v>13.76</v>
      </c>
    </row>
    <row r="11389" spans="1:7" x14ac:dyDescent="0.25">
      <c r="A11389" s="6">
        <v>11577</v>
      </c>
      <c r="B11389" s="6" t="s">
        <v>8242</v>
      </c>
      <c r="C11389" s="6" t="s">
        <v>4849</v>
      </c>
      <c r="D11389" s="6" t="s">
        <v>4851</v>
      </c>
      <c r="G11389" s="487">
        <v>13.14</v>
      </c>
    </row>
    <row r="11390" spans="1:7" x14ac:dyDescent="0.25">
      <c r="A11390" s="6">
        <v>42432</v>
      </c>
      <c r="B11390" s="6" t="s">
        <v>8243</v>
      </c>
      <c r="C11390" s="6" t="s">
        <v>4849</v>
      </c>
      <c r="D11390" s="6" t="s">
        <v>4853</v>
      </c>
      <c r="G11390" s="488">
        <v>2424.64</v>
      </c>
    </row>
    <row r="11391" spans="1:7" x14ac:dyDescent="0.25">
      <c r="A11391" s="6">
        <v>42437</v>
      </c>
      <c r="B11391" s="6" t="s">
        <v>8244</v>
      </c>
      <c r="C11391" s="6" t="s">
        <v>4849</v>
      </c>
      <c r="D11391" s="6" t="s">
        <v>4853</v>
      </c>
      <c r="G11391" s="488">
        <v>1843.37</v>
      </c>
    </row>
    <row r="11392" spans="1:7" x14ac:dyDescent="0.25">
      <c r="A11392" s="6">
        <v>1116</v>
      </c>
      <c r="B11392" s="6" t="s">
        <v>8245</v>
      </c>
      <c r="C11392" s="6" t="s">
        <v>4854</v>
      </c>
      <c r="D11392" s="6" t="s">
        <v>4851</v>
      </c>
      <c r="G11392" s="487">
        <v>22.15</v>
      </c>
    </row>
    <row r="11393" spans="1:7" x14ac:dyDescent="0.25">
      <c r="A11393" s="6">
        <v>1115</v>
      </c>
      <c r="B11393" s="6" t="s">
        <v>8246</v>
      </c>
      <c r="C11393" s="6" t="s">
        <v>4854</v>
      </c>
      <c r="D11393" s="6" t="s">
        <v>4851</v>
      </c>
      <c r="G11393" s="487">
        <v>26.54</v>
      </c>
    </row>
    <row r="11394" spans="1:7" x14ac:dyDescent="0.25">
      <c r="A11394" s="6">
        <v>1113</v>
      </c>
      <c r="B11394" s="6" t="s">
        <v>8247</v>
      </c>
      <c r="C11394" s="6" t="s">
        <v>4854</v>
      </c>
      <c r="D11394" s="6" t="s">
        <v>4851</v>
      </c>
      <c r="G11394" s="487">
        <v>31.03</v>
      </c>
    </row>
    <row r="11395" spans="1:7" x14ac:dyDescent="0.25">
      <c r="A11395" s="6">
        <v>1114</v>
      </c>
      <c r="B11395" s="6" t="s">
        <v>8248</v>
      </c>
      <c r="C11395" s="6" t="s">
        <v>4854</v>
      </c>
      <c r="D11395" s="6" t="s">
        <v>4851</v>
      </c>
      <c r="G11395" s="487">
        <v>36.96</v>
      </c>
    </row>
    <row r="11396" spans="1:7" x14ac:dyDescent="0.25">
      <c r="A11396" s="6">
        <v>40873</v>
      </c>
      <c r="B11396" s="6" t="s">
        <v>8249</v>
      </c>
      <c r="C11396" s="6" t="s">
        <v>4854</v>
      </c>
      <c r="D11396" s="6" t="s">
        <v>4851</v>
      </c>
      <c r="G11396" s="487">
        <v>28.92</v>
      </c>
    </row>
    <row r="11397" spans="1:7" x14ac:dyDescent="0.25">
      <c r="A11397" s="6">
        <v>20214</v>
      </c>
      <c r="B11397" s="6" t="s">
        <v>8250</v>
      </c>
      <c r="C11397" s="6" t="s">
        <v>4849</v>
      </c>
      <c r="D11397" s="6" t="s">
        <v>4851</v>
      </c>
      <c r="G11397" s="487">
        <v>60.41</v>
      </c>
    </row>
    <row r="11398" spans="1:7" x14ac:dyDescent="0.25">
      <c r="A11398" s="6">
        <v>7237</v>
      </c>
      <c r="B11398" s="6" t="s">
        <v>8251</v>
      </c>
      <c r="C11398" s="6" t="s">
        <v>4849</v>
      </c>
      <c r="D11398" s="6" t="s">
        <v>4851</v>
      </c>
      <c r="G11398" s="487">
        <v>59.14</v>
      </c>
    </row>
    <row r="11399" spans="1:7" x14ac:dyDescent="0.25">
      <c r="A11399" s="6">
        <v>11757</v>
      </c>
      <c r="B11399" s="6" t="s">
        <v>8252</v>
      </c>
      <c r="C11399" s="6" t="s">
        <v>4849</v>
      </c>
      <c r="D11399" s="6" t="s">
        <v>4850</v>
      </c>
      <c r="G11399" s="487">
        <v>75.900000000000006</v>
      </c>
    </row>
    <row r="11400" spans="1:7" x14ac:dyDescent="0.25">
      <c r="A11400" s="6">
        <v>11758</v>
      </c>
      <c r="B11400" s="6" t="s">
        <v>8253</v>
      </c>
      <c r="C11400" s="6" t="s">
        <v>4849</v>
      </c>
      <c r="D11400" s="6" t="s">
        <v>4850</v>
      </c>
      <c r="G11400" s="487">
        <v>49.9</v>
      </c>
    </row>
    <row r="11401" spans="1:7" x14ac:dyDescent="0.25">
      <c r="A11401" s="6">
        <v>37526</v>
      </c>
      <c r="B11401" s="6" t="s">
        <v>4872</v>
      </c>
      <c r="C11401" s="6" t="s">
        <v>4849</v>
      </c>
      <c r="D11401" s="6" t="s">
        <v>4851</v>
      </c>
      <c r="G11401" s="487">
        <v>3.33</v>
      </c>
    </row>
    <row r="11402" spans="1:7" x14ac:dyDescent="0.25">
      <c r="A11402" s="6">
        <v>6076</v>
      </c>
      <c r="B11402" s="6" t="s">
        <v>8254</v>
      </c>
      <c r="C11402" s="6" t="s">
        <v>4857</v>
      </c>
      <c r="D11402" s="6" t="s">
        <v>4853</v>
      </c>
      <c r="G11402" s="487">
        <v>65</v>
      </c>
    </row>
    <row r="11403" spans="1:7" x14ac:dyDescent="0.25">
      <c r="A11403" s="6">
        <v>13109</v>
      </c>
      <c r="B11403" s="6" t="s">
        <v>8255</v>
      </c>
      <c r="C11403" s="6" t="s">
        <v>4849</v>
      </c>
      <c r="D11403" s="6" t="s">
        <v>4853</v>
      </c>
      <c r="G11403" s="487">
        <v>270.93</v>
      </c>
    </row>
    <row r="11404" spans="1:7" x14ac:dyDescent="0.25">
      <c r="A11404" s="6">
        <v>13110</v>
      </c>
      <c r="B11404" s="6" t="s">
        <v>8256</v>
      </c>
      <c r="C11404" s="6" t="s">
        <v>4849</v>
      </c>
      <c r="D11404" s="6" t="s">
        <v>4853</v>
      </c>
      <c r="G11404" s="487">
        <v>356.56</v>
      </c>
    </row>
    <row r="11405" spans="1:7" x14ac:dyDescent="0.25">
      <c r="A11405" s="6">
        <v>7581</v>
      </c>
      <c r="B11405" s="6" t="s">
        <v>8257</v>
      </c>
      <c r="C11405" s="6" t="s">
        <v>4849</v>
      </c>
      <c r="D11405" s="6" t="s">
        <v>4851</v>
      </c>
      <c r="G11405" s="487">
        <v>5.16</v>
      </c>
    </row>
    <row r="11406" spans="1:7" x14ac:dyDescent="0.25">
      <c r="A11406" s="6">
        <v>4509</v>
      </c>
      <c r="B11406" s="6" t="s">
        <v>8258</v>
      </c>
      <c r="C11406" s="6" t="s">
        <v>4854</v>
      </c>
      <c r="D11406" s="6" t="s">
        <v>4851</v>
      </c>
      <c r="G11406" s="487">
        <v>3.57</v>
      </c>
    </row>
    <row r="11407" spans="1:7" x14ac:dyDescent="0.25">
      <c r="A11407" s="6">
        <v>4512</v>
      </c>
      <c r="B11407" s="6" t="s">
        <v>8259</v>
      </c>
      <c r="C11407" s="6" t="s">
        <v>4854</v>
      </c>
      <c r="D11407" s="6" t="s">
        <v>4851</v>
      </c>
      <c r="G11407" s="487">
        <v>1.71</v>
      </c>
    </row>
    <row r="11408" spans="1:7" x14ac:dyDescent="0.25">
      <c r="A11408" s="6">
        <v>4517</v>
      </c>
      <c r="B11408" s="6" t="s">
        <v>8260</v>
      </c>
      <c r="C11408" s="6" t="s">
        <v>4854</v>
      </c>
      <c r="D11408" s="6" t="s">
        <v>4851</v>
      </c>
      <c r="G11408" s="487">
        <v>2.46</v>
      </c>
    </row>
    <row r="11409" spans="1:7" x14ac:dyDescent="0.25">
      <c r="A11409" s="6">
        <v>20206</v>
      </c>
      <c r="B11409" s="6" t="s">
        <v>13162</v>
      </c>
      <c r="C11409" s="6" t="s">
        <v>4854</v>
      </c>
      <c r="D11409" s="6" t="s">
        <v>4851</v>
      </c>
      <c r="G11409" s="487">
        <v>5.46</v>
      </c>
    </row>
    <row r="11410" spans="1:7" x14ac:dyDescent="0.25">
      <c r="A11410" s="6">
        <v>4460</v>
      </c>
      <c r="B11410" s="6" t="s">
        <v>13163</v>
      </c>
      <c r="C11410" s="6" t="s">
        <v>4854</v>
      </c>
      <c r="D11410" s="6" t="s">
        <v>4851</v>
      </c>
      <c r="G11410" s="487">
        <v>5.61</v>
      </c>
    </row>
    <row r="11411" spans="1:7" x14ac:dyDescent="0.25">
      <c r="A11411" s="6">
        <v>4415</v>
      </c>
      <c r="B11411" s="6" t="s">
        <v>13164</v>
      </c>
      <c r="C11411" s="6" t="s">
        <v>4854</v>
      </c>
      <c r="D11411" s="6" t="s">
        <v>4851</v>
      </c>
      <c r="G11411" s="487">
        <v>3</v>
      </c>
    </row>
    <row r="11412" spans="1:7" x14ac:dyDescent="0.25">
      <c r="A11412" s="6">
        <v>4417</v>
      </c>
      <c r="B11412" s="6" t="s">
        <v>13165</v>
      </c>
      <c r="C11412" s="6" t="s">
        <v>4854</v>
      </c>
      <c r="D11412" s="6" t="s">
        <v>4851</v>
      </c>
      <c r="G11412" s="487">
        <v>4.32</v>
      </c>
    </row>
    <row r="11413" spans="1:7" x14ac:dyDescent="0.25">
      <c r="A11413" s="6">
        <v>37373</v>
      </c>
      <c r="B11413" s="6" t="s">
        <v>12161</v>
      </c>
      <c r="C11413" s="6" t="s">
        <v>4858</v>
      </c>
      <c r="D11413" s="6" t="s">
        <v>4850</v>
      </c>
      <c r="G11413" s="487">
        <v>7.0000000000000007E-2</v>
      </c>
    </row>
    <row r="11414" spans="1:7" x14ac:dyDescent="0.25">
      <c r="A11414" s="6">
        <v>40864</v>
      </c>
      <c r="B11414" s="6" t="s">
        <v>12162</v>
      </c>
      <c r="C11414" s="6" t="s">
        <v>4859</v>
      </c>
      <c r="D11414" s="6" t="s">
        <v>4850</v>
      </c>
      <c r="G11414" s="487">
        <v>12.89</v>
      </c>
    </row>
    <row r="11415" spans="1:7" x14ac:dyDescent="0.25">
      <c r="A11415" s="6">
        <v>4734</v>
      </c>
      <c r="B11415" s="6" t="s">
        <v>8262</v>
      </c>
      <c r="C11415" s="6" t="s">
        <v>4857</v>
      </c>
      <c r="D11415" s="6" t="s">
        <v>4851</v>
      </c>
      <c r="G11415" s="487">
        <v>237.11</v>
      </c>
    </row>
    <row r="11416" spans="1:7" x14ac:dyDescent="0.25">
      <c r="A11416" s="6">
        <v>6085</v>
      </c>
      <c r="B11416" s="6" t="s">
        <v>8263</v>
      </c>
      <c r="C11416" s="6" t="s">
        <v>4856</v>
      </c>
      <c r="D11416" s="6" t="s">
        <v>4850</v>
      </c>
      <c r="G11416" s="487">
        <v>8.5299999999999994</v>
      </c>
    </row>
    <row r="11417" spans="1:7" x14ac:dyDescent="0.25">
      <c r="A11417" s="6">
        <v>38396</v>
      </c>
      <c r="B11417" s="6" t="s">
        <v>8264</v>
      </c>
      <c r="C11417" s="6" t="s">
        <v>4849</v>
      </c>
      <c r="D11417" s="6" t="s">
        <v>4851</v>
      </c>
      <c r="G11417" s="487">
        <v>719.28</v>
      </c>
    </row>
    <row r="11418" spans="1:7" x14ac:dyDescent="0.25">
      <c r="A11418" s="6">
        <v>11622</v>
      </c>
      <c r="B11418" s="6" t="s">
        <v>8265</v>
      </c>
      <c r="C11418" s="6" t="s">
        <v>4855</v>
      </c>
      <c r="D11418" s="6" t="s">
        <v>4851</v>
      </c>
      <c r="G11418" s="487">
        <v>75.819999999999993</v>
      </c>
    </row>
    <row r="11419" spans="1:7" x14ac:dyDescent="0.25">
      <c r="A11419" s="6">
        <v>43143</v>
      </c>
      <c r="B11419" s="6" t="s">
        <v>8266</v>
      </c>
      <c r="C11419" s="6" t="s">
        <v>4856</v>
      </c>
      <c r="D11419" s="6" t="s">
        <v>4851</v>
      </c>
      <c r="G11419" s="487">
        <v>28.63</v>
      </c>
    </row>
    <row r="11420" spans="1:7" x14ac:dyDescent="0.25">
      <c r="A11420" s="6">
        <v>7317</v>
      </c>
      <c r="B11420" s="6" t="s">
        <v>8267</v>
      </c>
      <c r="C11420" s="6" t="s">
        <v>4855</v>
      </c>
      <c r="D11420" s="6" t="s">
        <v>4851</v>
      </c>
      <c r="G11420" s="487">
        <v>51.87</v>
      </c>
    </row>
    <row r="11421" spans="1:7" x14ac:dyDescent="0.25">
      <c r="A11421" s="6">
        <v>142</v>
      </c>
      <c r="B11421" s="6" t="s">
        <v>8268</v>
      </c>
      <c r="C11421" s="6" t="s">
        <v>4870</v>
      </c>
      <c r="D11421" s="6" t="s">
        <v>4851</v>
      </c>
      <c r="G11421" s="487">
        <v>35.770000000000003</v>
      </c>
    </row>
    <row r="11422" spans="1:7" x14ac:dyDescent="0.25">
      <c r="A11422" s="6">
        <v>43142</v>
      </c>
      <c r="B11422" s="6" t="s">
        <v>8269</v>
      </c>
      <c r="C11422" s="6" t="s">
        <v>4856</v>
      </c>
      <c r="D11422" s="6" t="s">
        <v>4851</v>
      </c>
      <c r="G11422" s="487">
        <v>162.51</v>
      </c>
    </row>
    <row r="11423" spans="1:7" x14ac:dyDescent="0.25">
      <c r="A11423" s="6">
        <v>38123</v>
      </c>
      <c r="B11423" s="6" t="s">
        <v>8270</v>
      </c>
      <c r="C11423" s="6" t="s">
        <v>4855</v>
      </c>
      <c r="D11423" s="6" t="s">
        <v>4851</v>
      </c>
      <c r="G11423" s="487">
        <v>53.92</v>
      </c>
    </row>
    <row r="11424" spans="1:7" x14ac:dyDescent="0.25">
      <c r="A11424" s="6">
        <v>42699</v>
      </c>
      <c r="B11424" s="6" t="s">
        <v>12163</v>
      </c>
      <c r="C11424" s="6" t="s">
        <v>4849</v>
      </c>
      <c r="D11424" s="6" t="s">
        <v>4851</v>
      </c>
      <c r="G11424" s="487">
        <v>36.979999999999997</v>
      </c>
    </row>
    <row r="11425" spans="1:7" x14ac:dyDescent="0.25">
      <c r="A11425" s="6">
        <v>37743</v>
      </c>
      <c r="B11425" s="6" t="s">
        <v>8271</v>
      </c>
      <c r="C11425" s="6" t="s">
        <v>4849</v>
      </c>
      <c r="D11425" s="6" t="s">
        <v>4851</v>
      </c>
      <c r="G11425" s="488">
        <v>272271.32</v>
      </c>
    </row>
    <row r="11426" spans="1:7" x14ac:dyDescent="0.25">
      <c r="A11426" s="6">
        <v>37744</v>
      </c>
      <c r="B11426" s="6" t="s">
        <v>8272</v>
      </c>
      <c r="C11426" s="6" t="s">
        <v>4849</v>
      </c>
      <c r="D11426" s="6" t="s">
        <v>4851</v>
      </c>
      <c r="G11426" s="488">
        <v>320139.86</v>
      </c>
    </row>
    <row r="11427" spans="1:7" x14ac:dyDescent="0.25">
      <c r="A11427" s="6">
        <v>37741</v>
      </c>
      <c r="B11427" s="6" t="s">
        <v>8273</v>
      </c>
      <c r="C11427" s="6" t="s">
        <v>4849</v>
      </c>
      <c r="D11427" s="6" t="s">
        <v>4851</v>
      </c>
      <c r="G11427" s="488">
        <v>247574.82</v>
      </c>
    </row>
    <row r="11428" spans="1:7" x14ac:dyDescent="0.25">
      <c r="A11428" s="6">
        <v>39396</v>
      </c>
      <c r="B11428" s="6" t="s">
        <v>8274</v>
      </c>
      <c r="C11428" s="6" t="s">
        <v>4849</v>
      </c>
      <c r="D11428" s="6" t="s">
        <v>4853</v>
      </c>
      <c r="G11428" s="487">
        <v>73.11</v>
      </c>
    </row>
    <row r="11429" spans="1:7" x14ac:dyDescent="0.25">
      <c r="A11429" s="6">
        <v>39392</v>
      </c>
      <c r="B11429" s="6" t="s">
        <v>8275</v>
      </c>
      <c r="C11429" s="6" t="s">
        <v>4849</v>
      </c>
      <c r="D11429" s="6" t="s">
        <v>4853</v>
      </c>
      <c r="G11429" s="487">
        <v>82.47</v>
      </c>
    </row>
    <row r="11430" spans="1:7" x14ac:dyDescent="0.25">
      <c r="A11430" s="6">
        <v>39393</v>
      </c>
      <c r="B11430" s="6" t="s">
        <v>8276</v>
      </c>
      <c r="C11430" s="6" t="s">
        <v>4849</v>
      </c>
      <c r="D11430" s="6" t="s">
        <v>4853</v>
      </c>
      <c r="G11430" s="487">
        <v>51</v>
      </c>
    </row>
    <row r="11431" spans="1:7" x14ac:dyDescent="0.25">
      <c r="A11431" s="6">
        <v>39394</v>
      </c>
      <c r="B11431" s="6" t="s">
        <v>8277</v>
      </c>
      <c r="C11431" s="6" t="s">
        <v>4849</v>
      </c>
      <c r="D11431" s="6" t="s">
        <v>4853</v>
      </c>
      <c r="G11431" s="487">
        <v>57.4</v>
      </c>
    </row>
    <row r="11432" spans="1:7" x14ac:dyDescent="0.25">
      <c r="A11432" s="6">
        <v>39395</v>
      </c>
      <c r="B11432" s="6" t="s">
        <v>8278</v>
      </c>
      <c r="C11432" s="6" t="s">
        <v>4849</v>
      </c>
      <c r="D11432" s="6" t="s">
        <v>4853</v>
      </c>
      <c r="G11432" s="487">
        <v>53.38</v>
      </c>
    </row>
    <row r="11433" spans="1:7" x14ac:dyDescent="0.25">
      <c r="A11433" s="6">
        <v>14618</v>
      </c>
      <c r="B11433" s="6" t="s">
        <v>8279</v>
      </c>
      <c r="C11433" s="6" t="s">
        <v>4849</v>
      </c>
      <c r="D11433" s="6" t="s">
        <v>4851</v>
      </c>
      <c r="G11433" s="488">
        <v>1414.29</v>
      </c>
    </row>
    <row r="11434" spans="1:7" x14ac:dyDescent="0.25">
      <c r="A11434" s="6">
        <v>40269</v>
      </c>
      <c r="B11434" s="6" t="s">
        <v>8280</v>
      </c>
      <c r="C11434" s="6" t="s">
        <v>4849</v>
      </c>
      <c r="D11434" s="6" t="s">
        <v>4851</v>
      </c>
      <c r="G11434" s="488">
        <v>5698.08</v>
      </c>
    </row>
    <row r="11435" spans="1:7" x14ac:dyDescent="0.25">
      <c r="A11435" s="6">
        <v>6110</v>
      </c>
      <c r="B11435" s="6" t="s">
        <v>8281</v>
      </c>
      <c r="C11435" s="6" t="s">
        <v>4858</v>
      </c>
      <c r="D11435" s="6" t="s">
        <v>4851</v>
      </c>
      <c r="G11435" s="487">
        <v>20.7</v>
      </c>
    </row>
    <row r="11436" spans="1:7" x14ac:dyDescent="0.25">
      <c r="A11436" s="6">
        <v>40910</v>
      </c>
      <c r="B11436" s="6" t="s">
        <v>8282</v>
      </c>
      <c r="C11436" s="6" t="s">
        <v>4859</v>
      </c>
      <c r="D11436" s="6" t="s">
        <v>4851</v>
      </c>
      <c r="G11436" s="488">
        <v>3636.45</v>
      </c>
    </row>
    <row r="11437" spans="1:7" x14ac:dyDescent="0.25">
      <c r="A11437" s="6">
        <v>6111</v>
      </c>
      <c r="B11437" s="6" t="s">
        <v>8283</v>
      </c>
      <c r="C11437" s="6" t="s">
        <v>4858</v>
      </c>
      <c r="D11437" s="6" t="s">
        <v>4850</v>
      </c>
      <c r="G11437" s="487">
        <v>16.27</v>
      </c>
    </row>
    <row r="11438" spans="1:7" x14ac:dyDescent="0.25">
      <c r="A11438" s="6">
        <v>41084</v>
      </c>
      <c r="B11438" s="6" t="s">
        <v>8284</v>
      </c>
      <c r="C11438" s="6" t="s">
        <v>4859</v>
      </c>
      <c r="D11438" s="6" t="s">
        <v>4851</v>
      </c>
      <c r="G11438" s="488">
        <v>2859.08</v>
      </c>
    </row>
    <row r="11439" spans="1:7" x14ac:dyDescent="0.25">
      <c r="A11439" s="6">
        <v>44535</v>
      </c>
      <c r="B11439" s="6" t="s">
        <v>12164</v>
      </c>
      <c r="C11439" s="6" t="s">
        <v>4857</v>
      </c>
      <c r="D11439" s="6" t="s">
        <v>4851</v>
      </c>
      <c r="G11439" s="487">
        <v>49.14</v>
      </c>
    </row>
    <row r="11440" spans="1:7" x14ac:dyDescent="0.25">
      <c r="A11440" s="6">
        <v>44945</v>
      </c>
      <c r="B11440" s="6" t="s">
        <v>12165</v>
      </c>
      <c r="C11440" s="6" t="s">
        <v>4849</v>
      </c>
      <c r="D11440" s="6" t="s">
        <v>4850</v>
      </c>
      <c r="G11440" s="487">
        <v>10.91</v>
      </c>
    </row>
    <row r="11441" spans="1:7" x14ac:dyDescent="0.25">
      <c r="A11441" s="6">
        <v>38637</v>
      </c>
      <c r="B11441" s="6" t="s">
        <v>8285</v>
      </c>
      <c r="C11441" s="6" t="s">
        <v>4849</v>
      </c>
      <c r="D11441" s="6" t="s">
        <v>4851</v>
      </c>
      <c r="G11441" s="487">
        <v>420.22</v>
      </c>
    </row>
    <row r="11442" spans="1:7" x14ac:dyDescent="0.25">
      <c r="A11442" s="6">
        <v>6150</v>
      </c>
      <c r="B11442" s="6" t="s">
        <v>8286</v>
      </c>
      <c r="C11442" s="6" t="s">
        <v>4849</v>
      </c>
      <c r="D11442" s="6" t="s">
        <v>4851</v>
      </c>
      <c r="G11442" s="487">
        <v>425.35</v>
      </c>
    </row>
    <row r="11443" spans="1:7" x14ac:dyDescent="0.25">
      <c r="A11443" s="6">
        <v>6136</v>
      </c>
      <c r="B11443" s="6" t="s">
        <v>8287</v>
      </c>
      <c r="C11443" s="6" t="s">
        <v>4849</v>
      </c>
      <c r="D11443" s="6" t="s">
        <v>4850</v>
      </c>
      <c r="G11443" s="487">
        <v>334.35</v>
      </c>
    </row>
    <row r="11444" spans="1:7" x14ac:dyDescent="0.25">
      <c r="A11444" s="6">
        <v>38638</v>
      </c>
      <c r="B11444" s="6" t="s">
        <v>8288</v>
      </c>
      <c r="C11444" s="6" t="s">
        <v>4849</v>
      </c>
      <c r="D11444" s="6" t="s">
        <v>4851</v>
      </c>
      <c r="G11444" s="487">
        <v>354.1</v>
      </c>
    </row>
    <row r="11445" spans="1:7" x14ac:dyDescent="0.25">
      <c r="A11445" s="6">
        <v>20262</v>
      </c>
      <c r="B11445" s="6" t="s">
        <v>8289</v>
      </c>
      <c r="C11445" s="6" t="s">
        <v>4849</v>
      </c>
      <c r="D11445" s="6" t="s">
        <v>4851</v>
      </c>
      <c r="G11445" s="487">
        <v>19.98</v>
      </c>
    </row>
    <row r="11446" spans="1:7" x14ac:dyDescent="0.25">
      <c r="A11446" s="6">
        <v>6145</v>
      </c>
      <c r="B11446" s="6" t="s">
        <v>8290</v>
      </c>
      <c r="C11446" s="6" t="s">
        <v>4849</v>
      </c>
      <c r="D11446" s="6" t="s">
        <v>4851</v>
      </c>
      <c r="G11446" s="487">
        <v>22.07</v>
      </c>
    </row>
    <row r="11447" spans="1:7" x14ac:dyDescent="0.25">
      <c r="A11447" s="6">
        <v>6149</v>
      </c>
      <c r="B11447" s="6" t="s">
        <v>8291</v>
      </c>
      <c r="C11447" s="6" t="s">
        <v>4849</v>
      </c>
      <c r="D11447" s="6" t="s">
        <v>4851</v>
      </c>
      <c r="G11447" s="487">
        <v>14.59</v>
      </c>
    </row>
    <row r="11448" spans="1:7" x14ac:dyDescent="0.25">
      <c r="A11448" s="6">
        <v>6146</v>
      </c>
      <c r="B11448" s="6" t="s">
        <v>8292</v>
      </c>
      <c r="C11448" s="6" t="s">
        <v>4849</v>
      </c>
      <c r="D11448" s="6" t="s">
        <v>4851</v>
      </c>
      <c r="G11448" s="487">
        <v>20.97</v>
      </c>
    </row>
    <row r="11449" spans="1:7" x14ac:dyDescent="0.25">
      <c r="A11449" s="6">
        <v>44536</v>
      </c>
      <c r="B11449" s="6" t="s">
        <v>8293</v>
      </c>
      <c r="C11449" s="6" t="s">
        <v>4855</v>
      </c>
      <c r="D11449" s="6" t="s">
        <v>4851</v>
      </c>
      <c r="G11449" s="487">
        <v>3.01</v>
      </c>
    </row>
    <row r="11450" spans="1:7" x14ac:dyDescent="0.25">
      <c r="A11450" s="6">
        <v>39961</v>
      </c>
      <c r="B11450" s="6" t="s">
        <v>8294</v>
      </c>
      <c r="C11450" s="6" t="s">
        <v>4849</v>
      </c>
      <c r="D11450" s="6" t="s">
        <v>4851</v>
      </c>
      <c r="G11450" s="487">
        <v>23.64</v>
      </c>
    </row>
    <row r="11451" spans="1:7" x14ac:dyDescent="0.25">
      <c r="A11451" s="6">
        <v>42433</v>
      </c>
      <c r="B11451" s="6" t="s">
        <v>8295</v>
      </c>
      <c r="C11451" s="6" t="s">
        <v>4849</v>
      </c>
      <c r="D11451" s="6" t="s">
        <v>4853</v>
      </c>
      <c r="G11451" s="488">
        <v>4789.18</v>
      </c>
    </row>
    <row r="11452" spans="1:7" x14ac:dyDescent="0.25">
      <c r="A11452" s="6">
        <v>42434</v>
      </c>
      <c r="B11452" s="6" t="s">
        <v>8296</v>
      </c>
      <c r="C11452" s="6" t="s">
        <v>4849</v>
      </c>
      <c r="D11452" s="6" t="s">
        <v>4853</v>
      </c>
      <c r="G11452" s="488">
        <v>5175.3999999999996</v>
      </c>
    </row>
    <row r="11453" spans="1:7" x14ac:dyDescent="0.25">
      <c r="A11453" s="6">
        <v>42435</v>
      </c>
      <c r="B11453" s="6" t="s">
        <v>8297</v>
      </c>
      <c r="C11453" s="6" t="s">
        <v>4849</v>
      </c>
      <c r="D11453" s="6" t="s">
        <v>4853</v>
      </c>
      <c r="G11453" s="488">
        <v>2580.7800000000002</v>
      </c>
    </row>
    <row r="11454" spans="1:7" x14ac:dyDescent="0.25">
      <c r="A11454" s="6">
        <v>38061</v>
      </c>
      <c r="B11454" s="6" t="s">
        <v>8298</v>
      </c>
      <c r="C11454" s="6" t="s">
        <v>4849</v>
      </c>
      <c r="D11454" s="6" t="s">
        <v>4851</v>
      </c>
      <c r="G11454" s="487">
        <v>47.74</v>
      </c>
    </row>
    <row r="11455" spans="1:7" x14ac:dyDescent="0.25">
      <c r="A11455" s="6">
        <v>20250</v>
      </c>
      <c r="B11455" s="6" t="s">
        <v>12166</v>
      </c>
      <c r="C11455" s="6" t="s">
        <v>4855</v>
      </c>
      <c r="D11455" s="6" t="s">
        <v>4850</v>
      </c>
      <c r="G11455" s="487">
        <v>15</v>
      </c>
    </row>
    <row r="11456" spans="1:7" x14ac:dyDescent="0.25">
      <c r="A11456" s="6">
        <v>13388</v>
      </c>
      <c r="B11456" s="6" t="s">
        <v>8299</v>
      </c>
      <c r="C11456" s="6" t="s">
        <v>4855</v>
      </c>
      <c r="D11456" s="6" t="s">
        <v>4851</v>
      </c>
      <c r="G11456" s="487">
        <v>281.08</v>
      </c>
    </row>
    <row r="11457" spans="1:7" x14ac:dyDescent="0.25">
      <c r="A11457" s="6">
        <v>39914</v>
      </c>
      <c r="B11457" s="6" t="s">
        <v>8300</v>
      </c>
      <c r="C11457" s="6" t="s">
        <v>4855</v>
      </c>
      <c r="D11457" s="6" t="s">
        <v>4853</v>
      </c>
      <c r="G11457" s="487">
        <v>231.97</v>
      </c>
    </row>
    <row r="11458" spans="1:7" x14ac:dyDescent="0.25">
      <c r="A11458" s="6">
        <v>12732</v>
      </c>
      <c r="B11458" s="6" t="s">
        <v>8301</v>
      </c>
      <c r="C11458" s="6" t="s">
        <v>4849</v>
      </c>
      <c r="D11458" s="6" t="s">
        <v>4853</v>
      </c>
      <c r="G11458" s="487">
        <v>267.66000000000003</v>
      </c>
    </row>
    <row r="11459" spans="1:7" x14ac:dyDescent="0.25">
      <c r="A11459" s="6">
        <v>6160</v>
      </c>
      <c r="B11459" s="6" t="s">
        <v>12167</v>
      </c>
      <c r="C11459" s="6" t="s">
        <v>4858</v>
      </c>
      <c r="D11459" s="6" t="s">
        <v>4850</v>
      </c>
      <c r="G11459" s="487">
        <v>27.31</v>
      </c>
    </row>
    <row r="11460" spans="1:7" x14ac:dyDescent="0.25">
      <c r="A11460" s="6">
        <v>41087</v>
      </c>
      <c r="B11460" s="6" t="s">
        <v>8302</v>
      </c>
      <c r="C11460" s="6" t="s">
        <v>4859</v>
      </c>
      <c r="D11460" s="6" t="s">
        <v>4851</v>
      </c>
      <c r="G11460" s="488">
        <v>4798.7700000000004</v>
      </c>
    </row>
    <row r="11461" spans="1:7" x14ac:dyDescent="0.25">
      <c r="A11461" s="6">
        <v>6166</v>
      </c>
      <c r="B11461" s="6" t="s">
        <v>12168</v>
      </c>
      <c r="C11461" s="6" t="s">
        <v>4858</v>
      </c>
      <c r="D11461" s="6" t="s">
        <v>4851</v>
      </c>
      <c r="G11461" s="487">
        <v>30.21</v>
      </c>
    </row>
    <row r="11462" spans="1:7" x14ac:dyDescent="0.25">
      <c r="A11462" s="6">
        <v>41088</v>
      </c>
      <c r="B11462" s="6" t="s">
        <v>8303</v>
      </c>
      <c r="C11462" s="6" t="s">
        <v>4859</v>
      </c>
      <c r="D11462" s="6" t="s">
        <v>4851</v>
      </c>
      <c r="G11462" s="488">
        <v>5308.88</v>
      </c>
    </row>
    <row r="11463" spans="1:7" x14ac:dyDescent="0.25">
      <c r="A11463" s="6">
        <v>20232</v>
      </c>
      <c r="B11463" s="6" t="s">
        <v>8304</v>
      </c>
      <c r="C11463" s="6" t="s">
        <v>4854</v>
      </c>
      <c r="D11463" s="6" t="s">
        <v>4851</v>
      </c>
      <c r="G11463" s="487">
        <v>75.84</v>
      </c>
    </row>
    <row r="11464" spans="1:7" x14ac:dyDescent="0.25">
      <c r="A11464" s="6">
        <v>10856</v>
      </c>
      <c r="B11464" s="6" t="s">
        <v>8305</v>
      </c>
      <c r="C11464" s="6" t="s">
        <v>4854</v>
      </c>
      <c r="D11464" s="6" t="s">
        <v>4853</v>
      </c>
      <c r="G11464" s="487">
        <v>103.78</v>
      </c>
    </row>
    <row r="11465" spans="1:7" x14ac:dyDescent="0.25">
      <c r="A11465" s="6">
        <v>4828</v>
      </c>
      <c r="B11465" s="6" t="s">
        <v>8306</v>
      </c>
      <c r="C11465" s="6" t="s">
        <v>4854</v>
      </c>
      <c r="D11465" s="6" t="s">
        <v>4851</v>
      </c>
      <c r="G11465" s="487">
        <v>66.37</v>
      </c>
    </row>
    <row r="11466" spans="1:7" x14ac:dyDescent="0.25">
      <c r="A11466" s="6">
        <v>20249</v>
      </c>
      <c r="B11466" s="6" t="s">
        <v>8307</v>
      </c>
      <c r="C11466" s="6" t="s">
        <v>4854</v>
      </c>
      <c r="D11466" s="6" t="s">
        <v>4851</v>
      </c>
      <c r="G11466" s="487">
        <v>36.340000000000003</v>
      </c>
    </row>
    <row r="11467" spans="1:7" x14ac:dyDescent="0.25">
      <c r="A11467" s="6">
        <v>11609</v>
      </c>
      <c r="B11467" s="6" t="s">
        <v>8308</v>
      </c>
      <c r="C11467" s="6" t="s">
        <v>4856</v>
      </c>
      <c r="D11467" s="6" t="s">
        <v>4851</v>
      </c>
      <c r="G11467" s="487">
        <v>12.6</v>
      </c>
    </row>
    <row r="11468" spans="1:7" x14ac:dyDescent="0.25">
      <c r="A11468" s="6">
        <v>20083</v>
      </c>
      <c r="B11468" s="6" t="s">
        <v>8309</v>
      </c>
      <c r="C11468" s="6" t="s">
        <v>4849</v>
      </c>
      <c r="D11468" s="6" t="s">
        <v>4851</v>
      </c>
      <c r="G11468" s="487">
        <v>82.81</v>
      </c>
    </row>
    <row r="11469" spans="1:7" x14ac:dyDescent="0.25">
      <c r="A11469" s="6">
        <v>10691</v>
      </c>
      <c r="B11469" s="6" t="s">
        <v>8310</v>
      </c>
      <c r="C11469" s="6" t="s">
        <v>4856</v>
      </c>
      <c r="D11469" s="6" t="s">
        <v>4853</v>
      </c>
      <c r="G11469" s="487">
        <v>83.23</v>
      </c>
    </row>
    <row r="11470" spans="1:7" x14ac:dyDescent="0.25">
      <c r="A11470" s="6">
        <v>12295</v>
      </c>
      <c r="B11470" s="6" t="s">
        <v>8311</v>
      </c>
      <c r="C11470" s="6" t="s">
        <v>4849</v>
      </c>
      <c r="D11470" s="6" t="s">
        <v>4851</v>
      </c>
      <c r="G11470" s="487">
        <v>3.91</v>
      </c>
    </row>
    <row r="11471" spans="1:7" x14ac:dyDescent="0.25">
      <c r="A11471" s="6">
        <v>12296</v>
      </c>
      <c r="B11471" s="6" t="s">
        <v>8312</v>
      </c>
      <c r="C11471" s="6" t="s">
        <v>4849</v>
      </c>
      <c r="D11471" s="6" t="s">
        <v>4851</v>
      </c>
      <c r="G11471" s="487">
        <v>5.0599999999999996</v>
      </c>
    </row>
    <row r="11472" spans="1:7" x14ac:dyDescent="0.25">
      <c r="A11472" s="6">
        <v>12294</v>
      </c>
      <c r="B11472" s="6" t="s">
        <v>8313</v>
      </c>
      <c r="C11472" s="6" t="s">
        <v>4849</v>
      </c>
      <c r="D11472" s="6" t="s">
        <v>4851</v>
      </c>
      <c r="G11472" s="487">
        <v>12.15</v>
      </c>
    </row>
    <row r="11473" spans="1:7" x14ac:dyDescent="0.25">
      <c r="A11473" s="6">
        <v>14543</v>
      </c>
      <c r="B11473" s="6" t="s">
        <v>8314</v>
      </c>
      <c r="C11473" s="6" t="s">
        <v>4849</v>
      </c>
      <c r="D11473" s="6" t="s">
        <v>4851</v>
      </c>
      <c r="G11473" s="487">
        <v>8.67</v>
      </c>
    </row>
    <row r="11474" spans="1:7" x14ac:dyDescent="0.25">
      <c r="A11474" s="6">
        <v>13329</v>
      </c>
      <c r="B11474" s="6" t="s">
        <v>8315</v>
      </c>
      <c r="C11474" s="6" t="s">
        <v>4849</v>
      </c>
      <c r="D11474" s="6" t="s">
        <v>4850</v>
      </c>
      <c r="G11474" s="487">
        <v>5.09</v>
      </c>
    </row>
    <row r="11475" spans="1:7" x14ac:dyDescent="0.25">
      <c r="A11475" s="6">
        <v>21047</v>
      </c>
      <c r="B11475" s="6" t="s">
        <v>12169</v>
      </c>
      <c r="C11475" s="6" t="s">
        <v>4849</v>
      </c>
      <c r="D11475" s="6" t="s">
        <v>4851</v>
      </c>
      <c r="G11475" s="487">
        <v>40.53</v>
      </c>
    </row>
    <row r="11476" spans="1:7" x14ac:dyDescent="0.25">
      <c r="A11476" s="6">
        <v>21042</v>
      </c>
      <c r="B11476" s="6" t="s">
        <v>12170</v>
      </c>
      <c r="C11476" s="6" t="s">
        <v>4849</v>
      </c>
      <c r="D11476" s="6" t="s">
        <v>4851</v>
      </c>
      <c r="G11476" s="487">
        <v>31.24</v>
      </c>
    </row>
    <row r="11477" spans="1:7" x14ac:dyDescent="0.25">
      <c r="A11477" s="6">
        <v>21043</v>
      </c>
      <c r="B11477" s="6" t="s">
        <v>12171</v>
      </c>
      <c r="C11477" s="6" t="s">
        <v>4849</v>
      </c>
      <c r="D11477" s="6" t="s">
        <v>4851</v>
      </c>
      <c r="G11477" s="487">
        <v>39.46</v>
      </c>
    </row>
    <row r="11478" spans="1:7" x14ac:dyDescent="0.25">
      <c r="A11478" s="6">
        <v>21044</v>
      </c>
      <c r="B11478" s="6" t="s">
        <v>12172</v>
      </c>
      <c r="C11478" s="6" t="s">
        <v>4849</v>
      </c>
      <c r="D11478" s="6" t="s">
        <v>4851</v>
      </c>
      <c r="G11478" s="487">
        <v>27.49</v>
      </c>
    </row>
    <row r="11479" spans="1:7" x14ac:dyDescent="0.25">
      <c r="A11479" s="6">
        <v>21045</v>
      </c>
      <c r="B11479" s="6" t="s">
        <v>12173</v>
      </c>
      <c r="C11479" s="6" t="s">
        <v>4849</v>
      </c>
      <c r="D11479" s="6" t="s">
        <v>4851</v>
      </c>
      <c r="G11479" s="487">
        <v>37.65</v>
      </c>
    </row>
    <row r="11480" spans="1:7" x14ac:dyDescent="0.25">
      <c r="A11480" s="6">
        <v>21041</v>
      </c>
      <c r="B11480" s="6" t="s">
        <v>12174</v>
      </c>
      <c r="C11480" s="6" t="s">
        <v>4849</v>
      </c>
      <c r="D11480" s="6" t="s">
        <v>4851</v>
      </c>
      <c r="G11480" s="487">
        <v>32.47</v>
      </c>
    </row>
    <row r="11481" spans="1:7" x14ac:dyDescent="0.25">
      <c r="A11481" s="6">
        <v>21040</v>
      </c>
      <c r="B11481" s="6" t="s">
        <v>12175</v>
      </c>
      <c r="C11481" s="6" t="s">
        <v>4849</v>
      </c>
      <c r="D11481" s="6" t="s">
        <v>4850</v>
      </c>
      <c r="G11481" s="487">
        <v>26.9</v>
      </c>
    </row>
    <row r="11482" spans="1:7" x14ac:dyDescent="0.25">
      <c r="A11482" s="6">
        <v>14149</v>
      </c>
      <c r="B11482" s="6" t="s">
        <v>8316</v>
      </c>
      <c r="C11482" s="6" t="s">
        <v>4866</v>
      </c>
      <c r="D11482" s="6" t="s">
        <v>4853</v>
      </c>
      <c r="G11482" s="487">
        <v>182.88</v>
      </c>
    </row>
    <row r="11483" spans="1:7" x14ac:dyDescent="0.25">
      <c r="A11483" s="6">
        <v>38099</v>
      </c>
      <c r="B11483" s="6" t="s">
        <v>8317</v>
      </c>
      <c r="C11483" s="6" t="s">
        <v>4849</v>
      </c>
      <c r="D11483" s="6" t="s">
        <v>4851</v>
      </c>
      <c r="G11483" s="487">
        <v>1.95</v>
      </c>
    </row>
    <row r="11484" spans="1:7" x14ac:dyDescent="0.25">
      <c r="A11484" s="6">
        <v>38100</v>
      </c>
      <c r="B11484" s="6" t="s">
        <v>8318</v>
      </c>
      <c r="C11484" s="6" t="s">
        <v>4849</v>
      </c>
      <c r="D11484" s="6" t="s">
        <v>4851</v>
      </c>
      <c r="G11484" s="487">
        <v>3.19</v>
      </c>
    </row>
    <row r="11485" spans="1:7" x14ac:dyDescent="0.25">
      <c r="A11485" s="6">
        <v>7576</v>
      </c>
      <c r="B11485" s="6" t="s">
        <v>8319</v>
      </c>
      <c r="C11485" s="6" t="s">
        <v>4849</v>
      </c>
      <c r="D11485" s="6" t="s">
        <v>4851</v>
      </c>
      <c r="G11485" s="487">
        <v>211.95</v>
      </c>
    </row>
    <row r="11486" spans="1:7" x14ac:dyDescent="0.25">
      <c r="A11486" s="6">
        <v>3384</v>
      </c>
      <c r="B11486" s="6" t="s">
        <v>8320</v>
      </c>
      <c r="C11486" s="6" t="s">
        <v>4849</v>
      </c>
      <c r="D11486" s="6" t="s">
        <v>4851</v>
      </c>
      <c r="G11486" s="487">
        <v>11.17</v>
      </c>
    </row>
    <row r="11487" spans="1:7" x14ac:dyDescent="0.25">
      <c r="A11487" s="6">
        <v>7572</v>
      </c>
      <c r="B11487" s="6" t="s">
        <v>8321</v>
      </c>
      <c r="C11487" s="6" t="s">
        <v>4849</v>
      </c>
      <c r="D11487" s="6" t="s">
        <v>4851</v>
      </c>
      <c r="G11487" s="487">
        <v>7.8</v>
      </c>
    </row>
    <row r="11488" spans="1:7" x14ac:dyDescent="0.25">
      <c r="A11488" s="6">
        <v>3396</v>
      </c>
      <c r="B11488" s="6" t="s">
        <v>8322</v>
      </c>
      <c r="C11488" s="6" t="s">
        <v>4849</v>
      </c>
      <c r="D11488" s="6" t="s">
        <v>4851</v>
      </c>
      <c r="G11488" s="487">
        <v>5.28</v>
      </c>
    </row>
    <row r="11489" spans="1:7" x14ac:dyDescent="0.25">
      <c r="A11489" s="6">
        <v>37590</v>
      </c>
      <c r="B11489" s="6" t="s">
        <v>8323</v>
      </c>
      <c r="C11489" s="6" t="s">
        <v>4849</v>
      </c>
      <c r="D11489" s="6" t="s">
        <v>4851</v>
      </c>
      <c r="G11489" s="487">
        <v>23.39</v>
      </c>
    </row>
    <row r="11490" spans="1:7" x14ac:dyDescent="0.25">
      <c r="A11490" s="6">
        <v>37591</v>
      </c>
      <c r="B11490" s="6" t="s">
        <v>8324</v>
      </c>
      <c r="C11490" s="6" t="s">
        <v>4849</v>
      </c>
      <c r="D11490" s="6" t="s">
        <v>4851</v>
      </c>
      <c r="G11490" s="487">
        <v>28.11</v>
      </c>
    </row>
    <row r="11491" spans="1:7" x14ac:dyDescent="0.25">
      <c r="A11491" s="6">
        <v>12626</v>
      </c>
      <c r="B11491" s="6" t="s">
        <v>12176</v>
      </c>
      <c r="C11491" s="6" t="s">
        <v>4849</v>
      </c>
      <c r="D11491" s="6" t="s">
        <v>4851</v>
      </c>
      <c r="G11491" s="487">
        <v>46.78</v>
      </c>
    </row>
    <row r="11492" spans="1:7" x14ac:dyDescent="0.25">
      <c r="A11492" s="6">
        <v>11033</v>
      </c>
      <c r="B11492" s="6" t="s">
        <v>8325</v>
      </c>
      <c r="C11492" s="6" t="s">
        <v>4849</v>
      </c>
      <c r="D11492" s="6" t="s">
        <v>4851</v>
      </c>
      <c r="G11492" s="487">
        <v>7.59</v>
      </c>
    </row>
    <row r="11493" spans="1:7" x14ac:dyDescent="0.25">
      <c r="A11493" s="6">
        <v>390</v>
      </c>
      <c r="B11493" s="6" t="s">
        <v>8326</v>
      </c>
      <c r="C11493" s="6" t="s">
        <v>4849</v>
      </c>
      <c r="D11493" s="6" t="s">
        <v>4851</v>
      </c>
      <c r="G11493" s="487">
        <v>9.5399999999999991</v>
      </c>
    </row>
    <row r="11494" spans="1:7" x14ac:dyDescent="0.25">
      <c r="A11494" s="6">
        <v>42436</v>
      </c>
      <c r="B11494" s="6" t="s">
        <v>8327</v>
      </c>
      <c r="C11494" s="6" t="s">
        <v>4849</v>
      </c>
      <c r="D11494" s="6" t="s">
        <v>4853</v>
      </c>
      <c r="G11494" s="488">
        <v>2701.34</v>
      </c>
    </row>
    <row r="11495" spans="1:7" x14ac:dyDescent="0.25">
      <c r="A11495" s="6">
        <v>6194</v>
      </c>
      <c r="B11495" s="6" t="s">
        <v>8328</v>
      </c>
      <c r="C11495" s="6" t="s">
        <v>4854</v>
      </c>
      <c r="D11495" s="6" t="s">
        <v>4851</v>
      </c>
      <c r="G11495" s="487">
        <v>5.03</v>
      </c>
    </row>
    <row r="11496" spans="1:7" x14ac:dyDescent="0.25">
      <c r="A11496" s="6">
        <v>10567</v>
      </c>
      <c r="B11496" s="6" t="s">
        <v>8329</v>
      </c>
      <c r="C11496" s="6" t="s">
        <v>4854</v>
      </c>
      <c r="D11496" s="6" t="s">
        <v>4851</v>
      </c>
      <c r="G11496" s="487">
        <v>7.96</v>
      </c>
    </row>
    <row r="11497" spans="1:7" x14ac:dyDescent="0.25">
      <c r="A11497" s="6">
        <v>6212</v>
      </c>
      <c r="B11497" s="6" t="s">
        <v>8330</v>
      </c>
      <c r="C11497" s="6" t="s">
        <v>4854</v>
      </c>
      <c r="D11497" s="6" t="s">
        <v>4850</v>
      </c>
      <c r="G11497" s="487">
        <v>11.69</v>
      </c>
    </row>
    <row r="11498" spans="1:7" x14ac:dyDescent="0.25">
      <c r="A11498" s="6">
        <v>3993</v>
      </c>
      <c r="B11498" s="6" t="s">
        <v>13166</v>
      </c>
      <c r="C11498" s="6" t="s">
        <v>4852</v>
      </c>
      <c r="D11498" s="6" t="s">
        <v>4851</v>
      </c>
      <c r="G11498" s="487">
        <v>72.61</v>
      </c>
    </row>
    <row r="11499" spans="1:7" x14ac:dyDescent="0.25">
      <c r="A11499" s="6">
        <v>3990</v>
      </c>
      <c r="B11499" s="6" t="s">
        <v>13167</v>
      </c>
      <c r="C11499" s="6" t="s">
        <v>4854</v>
      </c>
      <c r="D11499" s="6" t="s">
        <v>4851</v>
      </c>
      <c r="G11499" s="487">
        <v>13.66</v>
      </c>
    </row>
    <row r="11500" spans="1:7" x14ac:dyDescent="0.25">
      <c r="A11500" s="6">
        <v>3992</v>
      </c>
      <c r="B11500" s="6" t="s">
        <v>13168</v>
      </c>
      <c r="C11500" s="6" t="s">
        <v>4854</v>
      </c>
      <c r="D11500" s="6" t="s">
        <v>4851</v>
      </c>
      <c r="G11500" s="487">
        <v>18.440000000000001</v>
      </c>
    </row>
    <row r="11501" spans="1:7" x14ac:dyDescent="0.25">
      <c r="A11501" s="6">
        <v>6178</v>
      </c>
      <c r="B11501" s="6" t="s">
        <v>8331</v>
      </c>
      <c r="C11501" s="6" t="s">
        <v>4852</v>
      </c>
      <c r="D11501" s="6" t="s">
        <v>4851</v>
      </c>
      <c r="G11501" s="487">
        <v>265.08999999999997</v>
      </c>
    </row>
    <row r="11502" spans="1:7" x14ac:dyDescent="0.25">
      <c r="A11502" s="6">
        <v>6180</v>
      </c>
      <c r="B11502" s="6" t="s">
        <v>8332</v>
      </c>
      <c r="C11502" s="6" t="s">
        <v>4852</v>
      </c>
      <c r="D11502" s="6" t="s">
        <v>4850</v>
      </c>
      <c r="G11502" s="487">
        <v>286.10000000000002</v>
      </c>
    </row>
    <row r="11503" spans="1:7" x14ac:dyDescent="0.25">
      <c r="A11503" s="6">
        <v>6182</v>
      </c>
      <c r="B11503" s="6" t="s">
        <v>8333</v>
      </c>
      <c r="C11503" s="6" t="s">
        <v>4852</v>
      </c>
      <c r="D11503" s="6" t="s">
        <v>4851</v>
      </c>
      <c r="G11503" s="487">
        <v>355.12</v>
      </c>
    </row>
    <row r="11504" spans="1:7" x14ac:dyDescent="0.25">
      <c r="A11504" s="6">
        <v>43614</v>
      </c>
      <c r="B11504" s="6" t="s">
        <v>13169</v>
      </c>
      <c r="C11504" s="6" t="s">
        <v>4854</v>
      </c>
      <c r="D11504" s="6" t="s">
        <v>4851</v>
      </c>
      <c r="G11504" s="487">
        <v>9.23</v>
      </c>
    </row>
    <row r="11505" spans="1:7" x14ac:dyDescent="0.25">
      <c r="A11505" s="6">
        <v>6193</v>
      </c>
      <c r="B11505" s="6" t="s">
        <v>13170</v>
      </c>
      <c r="C11505" s="6" t="s">
        <v>4854</v>
      </c>
      <c r="D11505" s="6" t="s">
        <v>4851</v>
      </c>
      <c r="G11505" s="487">
        <v>11.23</v>
      </c>
    </row>
    <row r="11506" spans="1:7" x14ac:dyDescent="0.25">
      <c r="A11506" s="6">
        <v>6189</v>
      </c>
      <c r="B11506" s="6" t="s">
        <v>13171</v>
      </c>
      <c r="C11506" s="6" t="s">
        <v>4854</v>
      </c>
      <c r="D11506" s="6" t="s">
        <v>4851</v>
      </c>
      <c r="G11506" s="487">
        <v>16.39</v>
      </c>
    </row>
    <row r="11507" spans="1:7" x14ac:dyDescent="0.25">
      <c r="A11507" s="6">
        <v>6214</v>
      </c>
      <c r="B11507" s="6" t="s">
        <v>8334</v>
      </c>
      <c r="C11507" s="6" t="s">
        <v>4852</v>
      </c>
      <c r="D11507" s="6" t="s">
        <v>4851</v>
      </c>
      <c r="G11507" s="487">
        <v>166.05</v>
      </c>
    </row>
    <row r="11508" spans="1:7" x14ac:dyDescent="0.25">
      <c r="A11508" s="6">
        <v>36153</v>
      </c>
      <c r="B11508" s="6" t="s">
        <v>8335</v>
      </c>
      <c r="C11508" s="6" t="s">
        <v>4849</v>
      </c>
      <c r="D11508" s="6" t="s">
        <v>4851</v>
      </c>
      <c r="G11508" s="487">
        <v>229.64</v>
      </c>
    </row>
    <row r="11509" spans="1:7" x14ac:dyDescent="0.25">
      <c r="A11509" s="6">
        <v>10740</v>
      </c>
      <c r="B11509" s="6" t="s">
        <v>8336</v>
      </c>
      <c r="C11509" s="6" t="s">
        <v>4849</v>
      </c>
      <c r="D11509" s="6" t="s">
        <v>4851</v>
      </c>
      <c r="G11509" s="488">
        <v>9097.0300000000007</v>
      </c>
    </row>
    <row r="11510" spans="1:7" x14ac:dyDescent="0.25">
      <c r="A11510" s="6">
        <v>13914</v>
      </c>
      <c r="B11510" s="6" t="s">
        <v>8337</v>
      </c>
      <c r="C11510" s="6" t="s">
        <v>4849</v>
      </c>
      <c r="D11510" s="6" t="s">
        <v>4851</v>
      </c>
      <c r="G11510" s="487">
        <v>658.2</v>
      </c>
    </row>
    <row r="11511" spans="1:7" x14ac:dyDescent="0.25">
      <c r="A11511" s="6">
        <v>10742</v>
      </c>
      <c r="B11511" s="6" t="s">
        <v>8338</v>
      </c>
      <c r="C11511" s="6" t="s">
        <v>4849</v>
      </c>
      <c r="D11511" s="6" t="s">
        <v>4850</v>
      </c>
      <c r="G11511" s="487">
        <v>960</v>
      </c>
    </row>
    <row r="11512" spans="1:7" x14ac:dyDescent="0.25">
      <c r="A11512" s="6">
        <v>38465</v>
      </c>
      <c r="B11512" s="6" t="s">
        <v>8339</v>
      </c>
      <c r="C11512" s="6" t="s">
        <v>4849</v>
      </c>
      <c r="D11512" s="6" t="s">
        <v>4851</v>
      </c>
      <c r="G11512" s="487">
        <v>43.44</v>
      </c>
    </row>
    <row r="11513" spans="1:7" x14ac:dyDescent="0.25">
      <c r="A11513" s="6">
        <v>7543</v>
      </c>
      <c r="B11513" s="6" t="s">
        <v>8340</v>
      </c>
      <c r="C11513" s="6" t="s">
        <v>4849</v>
      </c>
      <c r="D11513" s="6" t="s">
        <v>4851</v>
      </c>
      <c r="G11513" s="487">
        <v>5.91</v>
      </c>
    </row>
    <row r="11514" spans="1:7" x14ac:dyDescent="0.25">
      <c r="A11514" s="6">
        <v>43427</v>
      </c>
      <c r="B11514" s="6" t="s">
        <v>8341</v>
      </c>
      <c r="C11514" s="6" t="s">
        <v>4849</v>
      </c>
      <c r="D11514" s="6" t="s">
        <v>4851</v>
      </c>
      <c r="G11514" s="488">
        <v>1831.73</v>
      </c>
    </row>
    <row r="11515" spans="1:7" x14ac:dyDescent="0.25">
      <c r="A11515" s="6">
        <v>41613</v>
      </c>
      <c r="B11515" s="6" t="s">
        <v>8342</v>
      </c>
      <c r="C11515" s="6" t="s">
        <v>4849</v>
      </c>
      <c r="D11515" s="6" t="s">
        <v>4851</v>
      </c>
      <c r="G11515" s="487">
        <v>117.74</v>
      </c>
    </row>
    <row r="11516" spans="1:7" x14ac:dyDescent="0.25">
      <c r="A11516" s="6">
        <v>41614</v>
      </c>
      <c r="B11516" s="6" t="s">
        <v>8343</v>
      </c>
      <c r="C11516" s="6" t="s">
        <v>4849</v>
      </c>
      <c r="D11516" s="6" t="s">
        <v>4851</v>
      </c>
      <c r="G11516" s="487">
        <v>150.03</v>
      </c>
    </row>
    <row r="11517" spans="1:7" x14ac:dyDescent="0.25">
      <c r="A11517" s="6">
        <v>41615</v>
      </c>
      <c r="B11517" s="6" t="s">
        <v>8344</v>
      </c>
      <c r="C11517" s="6" t="s">
        <v>4849</v>
      </c>
      <c r="D11517" s="6" t="s">
        <v>4851</v>
      </c>
      <c r="G11517" s="487">
        <v>231.88</v>
      </c>
    </row>
    <row r="11518" spans="1:7" x14ac:dyDescent="0.25">
      <c r="A11518" s="6">
        <v>41616</v>
      </c>
      <c r="B11518" s="6" t="s">
        <v>8345</v>
      </c>
      <c r="C11518" s="6" t="s">
        <v>4849</v>
      </c>
      <c r="D11518" s="6" t="s">
        <v>4851</v>
      </c>
      <c r="G11518" s="487">
        <v>346.47</v>
      </c>
    </row>
    <row r="11519" spans="1:7" x14ac:dyDescent="0.25">
      <c r="A11519" s="6">
        <v>41617</v>
      </c>
      <c r="B11519" s="6" t="s">
        <v>8346</v>
      </c>
      <c r="C11519" s="6" t="s">
        <v>4849</v>
      </c>
      <c r="D11519" s="6" t="s">
        <v>4851</v>
      </c>
      <c r="G11519" s="487">
        <v>688.92</v>
      </c>
    </row>
    <row r="11520" spans="1:7" x14ac:dyDescent="0.25">
      <c r="A11520" s="6">
        <v>41618</v>
      </c>
      <c r="B11520" s="6" t="s">
        <v>8347</v>
      </c>
      <c r="C11520" s="6" t="s">
        <v>4849</v>
      </c>
      <c r="D11520" s="6" t="s">
        <v>4851</v>
      </c>
      <c r="G11520" s="488">
        <v>1268.25</v>
      </c>
    </row>
    <row r="11521" spans="1:7" x14ac:dyDescent="0.25">
      <c r="A11521" s="6">
        <v>43428</v>
      </c>
      <c r="B11521" s="6" t="s">
        <v>8348</v>
      </c>
      <c r="C11521" s="6" t="s">
        <v>4849</v>
      </c>
      <c r="D11521" s="6" t="s">
        <v>4851</v>
      </c>
      <c r="G11521" s="488">
        <v>2227.71</v>
      </c>
    </row>
    <row r="11522" spans="1:7" x14ac:dyDescent="0.25">
      <c r="A11522" s="6">
        <v>41619</v>
      </c>
      <c r="B11522" s="6" t="s">
        <v>8349</v>
      </c>
      <c r="C11522" s="6" t="s">
        <v>4849</v>
      </c>
      <c r="D11522" s="6" t="s">
        <v>4851</v>
      </c>
      <c r="G11522" s="487">
        <v>144.33000000000001</v>
      </c>
    </row>
    <row r="11523" spans="1:7" x14ac:dyDescent="0.25">
      <c r="A11523" s="6">
        <v>41620</v>
      </c>
      <c r="B11523" s="6" t="s">
        <v>8350</v>
      </c>
      <c r="C11523" s="6" t="s">
        <v>4849</v>
      </c>
      <c r="D11523" s="6" t="s">
        <v>4851</v>
      </c>
      <c r="G11523" s="487">
        <v>182.31</v>
      </c>
    </row>
    <row r="11524" spans="1:7" x14ac:dyDescent="0.25">
      <c r="A11524" s="6">
        <v>41622</v>
      </c>
      <c r="B11524" s="6" t="s">
        <v>8351</v>
      </c>
      <c r="C11524" s="6" t="s">
        <v>4849</v>
      </c>
      <c r="D11524" s="6" t="s">
        <v>4851</v>
      </c>
      <c r="G11524" s="487">
        <v>316.20999999999998</v>
      </c>
    </row>
    <row r="11525" spans="1:7" x14ac:dyDescent="0.25">
      <c r="A11525" s="6">
        <v>41623</v>
      </c>
      <c r="B11525" s="6" t="s">
        <v>8352</v>
      </c>
      <c r="C11525" s="6" t="s">
        <v>4849</v>
      </c>
      <c r="D11525" s="6" t="s">
        <v>4851</v>
      </c>
      <c r="G11525" s="487">
        <v>486.18</v>
      </c>
    </row>
    <row r="11526" spans="1:7" x14ac:dyDescent="0.25">
      <c r="A11526" s="6">
        <v>41624</v>
      </c>
      <c r="B11526" s="6" t="s">
        <v>8353</v>
      </c>
      <c r="C11526" s="6" t="s">
        <v>4849</v>
      </c>
      <c r="D11526" s="6" t="s">
        <v>4851</v>
      </c>
      <c r="G11526" s="487">
        <v>911.59</v>
      </c>
    </row>
    <row r="11527" spans="1:7" x14ac:dyDescent="0.25">
      <c r="A11527" s="6">
        <v>41625</v>
      </c>
      <c r="B11527" s="6" t="s">
        <v>8354</v>
      </c>
      <c r="C11527" s="6" t="s">
        <v>4849</v>
      </c>
      <c r="D11527" s="6" t="s">
        <v>4851</v>
      </c>
      <c r="G11527" s="488">
        <v>1402.52</v>
      </c>
    </row>
    <row r="11528" spans="1:7" x14ac:dyDescent="0.25">
      <c r="A11528" s="6">
        <v>39352</v>
      </c>
      <c r="B11528" s="6" t="s">
        <v>8355</v>
      </c>
      <c r="C11528" s="6" t="s">
        <v>4849</v>
      </c>
      <c r="D11528" s="6" t="s">
        <v>4851</v>
      </c>
      <c r="G11528" s="487">
        <v>3.65</v>
      </c>
    </row>
    <row r="11529" spans="1:7" x14ac:dyDescent="0.25">
      <c r="A11529" s="6">
        <v>39346</v>
      </c>
      <c r="B11529" s="6" t="s">
        <v>8356</v>
      </c>
      <c r="C11529" s="6" t="s">
        <v>4849</v>
      </c>
      <c r="D11529" s="6" t="s">
        <v>4851</v>
      </c>
      <c r="G11529" s="487">
        <v>3.65</v>
      </c>
    </row>
    <row r="11530" spans="1:7" x14ac:dyDescent="0.25">
      <c r="A11530" s="6">
        <v>39350</v>
      </c>
      <c r="B11530" s="6" t="s">
        <v>8357</v>
      </c>
      <c r="C11530" s="6" t="s">
        <v>4849</v>
      </c>
      <c r="D11530" s="6" t="s">
        <v>4851</v>
      </c>
      <c r="G11530" s="487">
        <v>3.93</v>
      </c>
    </row>
    <row r="11531" spans="1:7" x14ac:dyDescent="0.25">
      <c r="A11531" s="6">
        <v>39351</v>
      </c>
      <c r="B11531" s="6" t="s">
        <v>8358</v>
      </c>
      <c r="C11531" s="6" t="s">
        <v>4849</v>
      </c>
      <c r="D11531" s="6" t="s">
        <v>4851</v>
      </c>
      <c r="G11531" s="487">
        <v>4.54</v>
      </c>
    </row>
    <row r="11532" spans="1:7" x14ac:dyDescent="0.25">
      <c r="A11532" s="6">
        <v>38837</v>
      </c>
      <c r="B11532" s="6" t="s">
        <v>12177</v>
      </c>
      <c r="C11532" s="6" t="s">
        <v>4849</v>
      </c>
      <c r="D11532" s="6" t="s">
        <v>4851</v>
      </c>
      <c r="G11532" s="487">
        <v>14.62</v>
      </c>
    </row>
    <row r="11533" spans="1:7" x14ac:dyDescent="0.25">
      <c r="A11533" s="6">
        <v>38836</v>
      </c>
      <c r="B11533" s="6" t="s">
        <v>12178</v>
      </c>
      <c r="C11533" s="6" t="s">
        <v>4849</v>
      </c>
      <c r="D11533" s="6" t="s">
        <v>4851</v>
      </c>
      <c r="G11533" s="487">
        <v>10.210000000000001</v>
      </c>
    </row>
    <row r="11534" spans="1:7" x14ac:dyDescent="0.25">
      <c r="A11534" s="6">
        <v>2666</v>
      </c>
      <c r="B11534" s="6" t="s">
        <v>8359</v>
      </c>
      <c r="C11534" s="6" t="s">
        <v>4849</v>
      </c>
      <c r="D11534" s="6" t="s">
        <v>4851</v>
      </c>
      <c r="G11534" s="487">
        <v>9.5399999999999991</v>
      </c>
    </row>
    <row r="11535" spans="1:7" x14ac:dyDescent="0.25">
      <c r="A11535" s="6">
        <v>2668</v>
      </c>
      <c r="B11535" s="6" t="s">
        <v>8360</v>
      </c>
      <c r="C11535" s="6" t="s">
        <v>4849</v>
      </c>
      <c r="D11535" s="6" t="s">
        <v>4851</v>
      </c>
      <c r="G11535" s="487">
        <v>10.89</v>
      </c>
    </row>
    <row r="11536" spans="1:7" x14ac:dyDescent="0.25">
      <c r="A11536" s="6">
        <v>2664</v>
      </c>
      <c r="B11536" s="6" t="s">
        <v>8361</v>
      </c>
      <c r="C11536" s="6" t="s">
        <v>4849</v>
      </c>
      <c r="D11536" s="6" t="s">
        <v>4851</v>
      </c>
      <c r="G11536" s="487">
        <v>16.059999999999999</v>
      </c>
    </row>
    <row r="11537" spans="1:7" x14ac:dyDescent="0.25">
      <c r="A11537" s="6">
        <v>2662</v>
      </c>
      <c r="B11537" s="6" t="s">
        <v>8362</v>
      </c>
      <c r="C11537" s="6" t="s">
        <v>4849</v>
      </c>
      <c r="D11537" s="6" t="s">
        <v>4851</v>
      </c>
      <c r="G11537" s="487">
        <v>19.71</v>
      </c>
    </row>
    <row r="11538" spans="1:7" x14ac:dyDescent="0.25">
      <c r="A11538" s="6">
        <v>20964</v>
      </c>
      <c r="B11538" s="6" t="s">
        <v>8363</v>
      </c>
      <c r="C11538" s="6" t="s">
        <v>4849</v>
      </c>
      <c r="D11538" s="6" t="s">
        <v>4851</v>
      </c>
      <c r="G11538" s="487">
        <v>64.760000000000005</v>
      </c>
    </row>
    <row r="11539" spans="1:7" x14ac:dyDescent="0.25">
      <c r="A11539" s="6">
        <v>10905</v>
      </c>
      <c r="B11539" s="6" t="s">
        <v>8364</v>
      </c>
      <c r="C11539" s="6" t="s">
        <v>4849</v>
      </c>
      <c r="D11539" s="6" t="s">
        <v>4851</v>
      </c>
      <c r="G11539" s="487">
        <v>86.87</v>
      </c>
    </row>
    <row r="11540" spans="1:7" x14ac:dyDescent="0.25">
      <c r="A11540" s="6">
        <v>11289</v>
      </c>
      <c r="B11540" s="6" t="s">
        <v>8365</v>
      </c>
      <c r="C11540" s="6" t="s">
        <v>4849</v>
      </c>
      <c r="D11540" s="6" t="s">
        <v>4853</v>
      </c>
      <c r="G11540" s="487">
        <v>101.49</v>
      </c>
    </row>
    <row r="11541" spans="1:7" x14ac:dyDescent="0.25">
      <c r="A11541" s="6">
        <v>11241</v>
      </c>
      <c r="B11541" s="6" t="s">
        <v>8366</v>
      </c>
      <c r="C11541" s="6" t="s">
        <v>4849</v>
      </c>
      <c r="D11541" s="6" t="s">
        <v>4853</v>
      </c>
      <c r="G11541" s="487">
        <v>253.73</v>
      </c>
    </row>
    <row r="11542" spans="1:7" x14ac:dyDescent="0.25">
      <c r="A11542" s="6">
        <v>11301</v>
      </c>
      <c r="B11542" s="6" t="s">
        <v>8367</v>
      </c>
      <c r="C11542" s="6" t="s">
        <v>4849</v>
      </c>
      <c r="D11542" s="6" t="s">
        <v>4853</v>
      </c>
      <c r="G11542" s="487">
        <v>643.4</v>
      </c>
    </row>
    <row r="11543" spans="1:7" x14ac:dyDescent="0.25">
      <c r="A11543" s="6">
        <v>21090</v>
      </c>
      <c r="B11543" s="6" t="s">
        <v>8368</v>
      </c>
      <c r="C11543" s="6" t="s">
        <v>4849</v>
      </c>
      <c r="D11543" s="6" t="s">
        <v>4853</v>
      </c>
      <c r="G11543" s="487">
        <v>788.39</v>
      </c>
    </row>
    <row r="11544" spans="1:7" x14ac:dyDescent="0.25">
      <c r="A11544" s="6">
        <v>11315</v>
      </c>
      <c r="B11544" s="6" t="s">
        <v>13172</v>
      </c>
      <c r="C11544" s="6" t="s">
        <v>4849</v>
      </c>
      <c r="D11544" s="6" t="s">
        <v>4853</v>
      </c>
      <c r="G11544" s="487">
        <v>154.05000000000001</v>
      </c>
    </row>
    <row r="11545" spans="1:7" x14ac:dyDescent="0.25">
      <c r="A11545" s="6">
        <v>21071</v>
      </c>
      <c r="B11545" s="6" t="s">
        <v>13173</v>
      </c>
      <c r="C11545" s="6" t="s">
        <v>4849</v>
      </c>
      <c r="D11545" s="6" t="s">
        <v>4853</v>
      </c>
      <c r="G11545" s="487">
        <v>235.61</v>
      </c>
    </row>
    <row r="11546" spans="1:7" x14ac:dyDescent="0.25">
      <c r="A11546" s="6">
        <v>14112</v>
      </c>
      <c r="B11546" s="6" t="s">
        <v>13174</v>
      </c>
      <c r="C11546" s="6" t="s">
        <v>4849</v>
      </c>
      <c r="D11546" s="6" t="s">
        <v>4853</v>
      </c>
      <c r="G11546" s="487">
        <v>328.95</v>
      </c>
    </row>
    <row r="11547" spans="1:7" x14ac:dyDescent="0.25">
      <c r="A11547" s="6">
        <v>11316</v>
      </c>
      <c r="B11547" s="6" t="s">
        <v>13175</v>
      </c>
      <c r="C11547" s="6" t="s">
        <v>4849</v>
      </c>
      <c r="D11547" s="6" t="s">
        <v>4853</v>
      </c>
      <c r="G11547" s="487">
        <v>507.47</v>
      </c>
    </row>
    <row r="11548" spans="1:7" x14ac:dyDescent="0.25">
      <c r="A11548" s="6">
        <v>6243</v>
      </c>
      <c r="B11548" s="6" t="s">
        <v>13176</v>
      </c>
      <c r="C11548" s="6" t="s">
        <v>4849</v>
      </c>
      <c r="D11548" s="6" t="s">
        <v>4853</v>
      </c>
      <c r="G11548" s="487">
        <v>584.5</v>
      </c>
    </row>
    <row r="11549" spans="1:7" x14ac:dyDescent="0.25">
      <c r="A11549" s="6">
        <v>6240</v>
      </c>
      <c r="B11549" s="6" t="s">
        <v>13177</v>
      </c>
      <c r="C11549" s="6" t="s">
        <v>4849</v>
      </c>
      <c r="D11549" s="6" t="s">
        <v>4853</v>
      </c>
      <c r="G11549" s="487">
        <v>773.89</v>
      </c>
    </row>
    <row r="11550" spans="1:7" x14ac:dyDescent="0.25">
      <c r="A11550" s="6">
        <v>11296</v>
      </c>
      <c r="B11550" s="6" t="s">
        <v>13178</v>
      </c>
      <c r="C11550" s="6" t="s">
        <v>4849</v>
      </c>
      <c r="D11550" s="6" t="s">
        <v>4853</v>
      </c>
      <c r="G11550" s="488">
        <v>2465.77</v>
      </c>
    </row>
    <row r="11551" spans="1:7" x14ac:dyDescent="0.25">
      <c r="A11551" s="6">
        <v>11299</v>
      </c>
      <c r="B11551" s="6" t="s">
        <v>13179</v>
      </c>
      <c r="C11551" s="6" t="s">
        <v>4849</v>
      </c>
      <c r="D11551" s="6" t="s">
        <v>4853</v>
      </c>
      <c r="G11551" s="487">
        <v>834.61</v>
      </c>
    </row>
    <row r="11552" spans="1:7" x14ac:dyDescent="0.25">
      <c r="A11552" s="6">
        <v>11688</v>
      </c>
      <c r="B11552" s="6" t="s">
        <v>8369</v>
      </c>
      <c r="C11552" s="6" t="s">
        <v>4849</v>
      </c>
      <c r="D11552" s="6" t="s">
        <v>4851</v>
      </c>
      <c r="G11552" s="487">
        <v>626.79999999999995</v>
      </c>
    </row>
    <row r="11553" spans="1:7" x14ac:dyDescent="0.25">
      <c r="A11553" s="6">
        <v>37736</v>
      </c>
      <c r="B11553" s="6" t="s">
        <v>8370</v>
      </c>
      <c r="C11553" s="6" t="s">
        <v>4849</v>
      </c>
      <c r="D11553" s="6" t="s">
        <v>4853</v>
      </c>
      <c r="G11553" s="488">
        <v>83450</v>
      </c>
    </row>
    <row r="11554" spans="1:7" x14ac:dyDescent="0.25">
      <c r="A11554" s="6">
        <v>37739</v>
      </c>
      <c r="B11554" s="6" t="s">
        <v>8371</v>
      </c>
      <c r="C11554" s="6" t="s">
        <v>4849</v>
      </c>
      <c r="D11554" s="6" t="s">
        <v>4853</v>
      </c>
      <c r="G11554" s="488">
        <v>102707.68</v>
      </c>
    </row>
    <row r="11555" spans="1:7" x14ac:dyDescent="0.25">
      <c r="A11555" s="6">
        <v>37740</v>
      </c>
      <c r="B11555" s="6" t="s">
        <v>8372</v>
      </c>
      <c r="C11555" s="6" t="s">
        <v>4849</v>
      </c>
      <c r="D11555" s="6" t="s">
        <v>4853</v>
      </c>
      <c r="G11555" s="488">
        <v>58610.36</v>
      </c>
    </row>
    <row r="11556" spans="1:7" x14ac:dyDescent="0.25">
      <c r="A11556" s="6">
        <v>37738</v>
      </c>
      <c r="B11556" s="6" t="s">
        <v>8373</v>
      </c>
      <c r="C11556" s="6" t="s">
        <v>4849</v>
      </c>
      <c r="D11556" s="6" t="s">
        <v>4853</v>
      </c>
      <c r="G11556" s="488">
        <v>69634.7</v>
      </c>
    </row>
    <row r="11557" spans="1:7" x14ac:dyDescent="0.25">
      <c r="A11557" s="6">
        <v>37737</v>
      </c>
      <c r="B11557" s="6" t="s">
        <v>8374</v>
      </c>
      <c r="C11557" s="6" t="s">
        <v>4849</v>
      </c>
      <c r="D11557" s="6" t="s">
        <v>4853</v>
      </c>
      <c r="G11557" s="488">
        <v>55400.75</v>
      </c>
    </row>
    <row r="11558" spans="1:7" x14ac:dyDescent="0.25">
      <c r="A11558" s="6">
        <v>25014</v>
      </c>
      <c r="B11558" s="6" t="s">
        <v>8375</v>
      </c>
      <c r="C11558" s="6" t="s">
        <v>4849</v>
      </c>
      <c r="D11558" s="6" t="s">
        <v>4853</v>
      </c>
      <c r="G11558" s="488">
        <v>116034.57</v>
      </c>
    </row>
    <row r="11559" spans="1:7" x14ac:dyDescent="0.25">
      <c r="A11559" s="6">
        <v>25013</v>
      </c>
      <c r="B11559" s="6" t="s">
        <v>8376</v>
      </c>
      <c r="C11559" s="6" t="s">
        <v>4849</v>
      </c>
      <c r="D11559" s="6" t="s">
        <v>4853</v>
      </c>
      <c r="G11559" s="488">
        <v>121616.51</v>
      </c>
    </row>
    <row r="11560" spans="1:7" x14ac:dyDescent="0.25">
      <c r="A11560" s="6">
        <v>14405</v>
      </c>
      <c r="B11560" s="6" t="s">
        <v>8377</v>
      </c>
      <c r="C11560" s="6" t="s">
        <v>4849</v>
      </c>
      <c r="D11560" s="6" t="s">
        <v>4853</v>
      </c>
      <c r="G11560" s="488">
        <v>142758.1</v>
      </c>
    </row>
    <row r="11561" spans="1:7" x14ac:dyDescent="0.25">
      <c r="A11561" s="6">
        <v>20271</v>
      </c>
      <c r="B11561" s="6" t="s">
        <v>8378</v>
      </c>
      <c r="C11561" s="6" t="s">
        <v>4849</v>
      </c>
      <c r="D11561" s="6" t="s">
        <v>4851</v>
      </c>
      <c r="G11561" s="487">
        <v>531.95000000000005</v>
      </c>
    </row>
    <row r="11562" spans="1:7" x14ac:dyDescent="0.25">
      <c r="A11562" s="6">
        <v>10423</v>
      </c>
      <c r="B11562" s="6" t="s">
        <v>8379</v>
      </c>
      <c r="C11562" s="6" t="s">
        <v>4849</v>
      </c>
      <c r="D11562" s="6" t="s">
        <v>4851</v>
      </c>
      <c r="G11562" s="487">
        <v>390.57</v>
      </c>
    </row>
    <row r="11563" spans="1:7" x14ac:dyDescent="0.25">
      <c r="A11563" s="6">
        <v>36790</v>
      </c>
      <c r="B11563" s="6" t="s">
        <v>8380</v>
      </c>
      <c r="C11563" s="6" t="s">
        <v>4849</v>
      </c>
      <c r="D11563" s="6" t="s">
        <v>4851</v>
      </c>
      <c r="G11563" s="487">
        <v>368.05</v>
      </c>
    </row>
    <row r="11564" spans="1:7" x14ac:dyDescent="0.25">
      <c r="A11564" s="6">
        <v>37589</v>
      </c>
      <c r="B11564" s="6" t="s">
        <v>8381</v>
      </c>
      <c r="C11564" s="6" t="s">
        <v>4849</v>
      </c>
      <c r="D11564" s="6" t="s">
        <v>4851</v>
      </c>
      <c r="G11564" s="487">
        <v>450.95</v>
      </c>
    </row>
    <row r="11565" spans="1:7" x14ac:dyDescent="0.25">
      <c r="A11565" s="6">
        <v>11690</v>
      </c>
      <c r="B11565" s="6" t="s">
        <v>8382</v>
      </c>
      <c r="C11565" s="6" t="s">
        <v>4849</v>
      </c>
      <c r="D11565" s="6" t="s">
        <v>4851</v>
      </c>
      <c r="G11565" s="487">
        <v>239.56</v>
      </c>
    </row>
    <row r="11566" spans="1:7" x14ac:dyDescent="0.25">
      <c r="A11566" s="6">
        <v>20234</v>
      </c>
      <c r="B11566" s="6" t="s">
        <v>8383</v>
      </c>
      <c r="C11566" s="6" t="s">
        <v>4849</v>
      </c>
      <c r="D11566" s="6" t="s">
        <v>4851</v>
      </c>
      <c r="G11566" s="487">
        <v>303.16000000000003</v>
      </c>
    </row>
    <row r="11567" spans="1:7" x14ac:dyDescent="0.25">
      <c r="A11567" s="6">
        <v>4763</v>
      </c>
      <c r="B11567" s="6" t="s">
        <v>8384</v>
      </c>
      <c r="C11567" s="6" t="s">
        <v>4858</v>
      </c>
      <c r="D11567" s="6" t="s">
        <v>4851</v>
      </c>
      <c r="G11567" s="487">
        <v>20.7</v>
      </c>
    </row>
    <row r="11568" spans="1:7" x14ac:dyDescent="0.25">
      <c r="A11568" s="6">
        <v>41070</v>
      </c>
      <c r="B11568" s="6" t="s">
        <v>8385</v>
      </c>
      <c r="C11568" s="6" t="s">
        <v>4859</v>
      </c>
      <c r="D11568" s="6" t="s">
        <v>4851</v>
      </c>
      <c r="G11568" s="488">
        <v>3636.45</v>
      </c>
    </row>
    <row r="11569" spans="1:7" x14ac:dyDescent="0.25">
      <c r="A11569" s="6">
        <v>44480</v>
      </c>
      <c r="B11569" s="6" t="s">
        <v>8386</v>
      </c>
      <c r="C11569" s="6" t="s">
        <v>4857</v>
      </c>
      <c r="D11569" s="6" t="s">
        <v>4851</v>
      </c>
      <c r="G11569" s="487">
        <v>16.649999999999999</v>
      </c>
    </row>
    <row r="11570" spans="1:7" x14ac:dyDescent="0.25">
      <c r="A11570" s="6">
        <v>11457</v>
      </c>
      <c r="B11570" s="6" t="s">
        <v>8387</v>
      </c>
      <c r="C11570" s="6" t="s">
        <v>4849</v>
      </c>
      <c r="D11570" s="6" t="s">
        <v>4851</v>
      </c>
      <c r="G11570" s="487">
        <v>52.11</v>
      </c>
    </row>
    <row r="11571" spans="1:7" x14ac:dyDescent="0.25">
      <c r="A11571" s="6">
        <v>44073</v>
      </c>
      <c r="B11571" s="6" t="s">
        <v>8388</v>
      </c>
      <c r="C11571" s="6" t="s">
        <v>4854</v>
      </c>
      <c r="D11571" s="6" t="s">
        <v>4851</v>
      </c>
      <c r="G11571" s="487">
        <v>0.95</v>
      </c>
    </row>
    <row r="11572" spans="1:7" x14ac:dyDescent="0.25">
      <c r="A11572" s="6">
        <v>44253</v>
      </c>
      <c r="B11572" s="6" t="s">
        <v>12179</v>
      </c>
      <c r="C11572" s="6" t="s">
        <v>4849</v>
      </c>
      <c r="D11572" s="6" t="s">
        <v>4851</v>
      </c>
      <c r="G11572" s="487">
        <v>307.22000000000003</v>
      </c>
    </row>
    <row r="11573" spans="1:7" x14ac:dyDescent="0.25">
      <c r="A11573" s="6">
        <v>21121</v>
      </c>
      <c r="B11573" s="6" t="s">
        <v>8389</v>
      </c>
      <c r="C11573" s="6" t="s">
        <v>4849</v>
      </c>
      <c r="D11573" s="6" t="s">
        <v>4851</v>
      </c>
      <c r="G11573" s="487">
        <v>4.4000000000000004</v>
      </c>
    </row>
    <row r="11574" spans="1:7" x14ac:dyDescent="0.25">
      <c r="A11574" s="6">
        <v>38010</v>
      </c>
      <c r="B11574" s="6" t="s">
        <v>8390</v>
      </c>
      <c r="C11574" s="6" t="s">
        <v>4849</v>
      </c>
      <c r="D11574" s="6" t="s">
        <v>4851</v>
      </c>
      <c r="G11574" s="487">
        <v>5.49</v>
      </c>
    </row>
    <row r="11575" spans="1:7" x14ac:dyDescent="0.25">
      <c r="A11575" s="6">
        <v>38011</v>
      </c>
      <c r="B11575" s="6" t="s">
        <v>8391</v>
      </c>
      <c r="C11575" s="6" t="s">
        <v>4849</v>
      </c>
      <c r="D11575" s="6" t="s">
        <v>4851</v>
      </c>
      <c r="G11575" s="487">
        <v>11</v>
      </c>
    </row>
    <row r="11576" spans="1:7" x14ac:dyDescent="0.25">
      <c r="A11576" s="6">
        <v>38012</v>
      </c>
      <c r="B11576" s="6" t="s">
        <v>8392</v>
      </c>
      <c r="C11576" s="6" t="s">
        <v>4849</v>
      </c>
      <c r="D11576" s="6" t="s">
        <v>4851</v>
      </c>
      <c r="G11576" s="487">
        <v>41.94</v>
      </c>
    </row>
    <row r="11577" spans="1:7" x14ac:dyDescent="0.25">
      <c r="A11577" s="6">
        <v>38013</v>
      </c>
      <c r="B11577" s="6" t="s">
        <v>8393</v>
      </c>
      <c r="C11577" s="6" t="s">
        <v>4849</v>
      </c>
      <c r="D11577" s="6" t="s">
        <v>4851</v>
      </c>
      <c r="G11577" s="487">
        <v>53.88</v>
      </c>
    </row>
    <row r="11578" spans="1:7" x14ac:dyDescent="0.25">
      <c r="A11578" s="6">
        <v>38014</v>
      </c>
      <c r="B11578" s="6" t="s">
        <v>8394</v>
      </c>
      <c r="C11578" s="6" t="s">
        <v>4849</v>
      </c>
      <c r="D11578" s="6" t="s">
        <v>4851</v>
      </c>
      <c r="G11578" s="487">
        <v>89.97</v>
      </c>
    </row>
    <row r="11579" spans="1:7" x14ac:dyDescent="0.25">
      <c r="A11579" s="6">
        <v>38015</v>
      </c>
      <c r="B11579" s="6" t="s">
        <v>8395</v>
      </c>
      <c r="C11579" s="6" t="s">
        <v>4849</v>
      </c>
      <c r="D11579" s="6" t="s">
        <v>4851</v>
      </c>
      <c r="G11579" s="487">
        <v>211.52</v>
      </c>
    </row>
    <row r="11580" spans="1:7" x14ac:dyDescent="0.25">
      <c r="A11580" s="6">
        <v>38016</v>
      </c>
      <c r="B11580" s="6" t="s">
        <v>8396</v>
      </c>
      <c r="C11580" s="6" t="s">
        <v>4849</v>
      </c>
      <c r="D11580" s="6" t="s">
        <v>4851</v>
      </c>
      <c r="G11580" s="487">
        <v>245.97</v>
      </c>
    </row>
    <row r="11581" spans="1:7" x14ac:dyDescent="0.25">
      <c r="A11581" s="6">
        <v>12741</v>
      </c>
      <c r="B11581" s="6" t="s">
        <v>8397</v>
      </c>
      <c r="C11581" s="6" t="s">
        <v>4849</v>
      </c>
      <c r="D11581" s="6" t="s">
        <v>4853</v>
      </c>
      <c r="G11581" s="488">
        <v>1285.23</v>
      </c>
    </row>
    <row r="11582" spans="1:7" x14ac:dyDescent="0.25">
      <c r="A11582" s="6">
        <v>12733</v>
      </c>
      <c r="B11582" s="6" t="s">
        <v>8398</v>
      </c>
      <c r="C11582" s="6" t="s">
        <v>4849</v>
      </c>
      <c r="D11582" s="6" t="s">
        <v>4853</v>
      </c>
      <c r="G11582" s="487">
        <v>6.46</v>
      </c>
    </row>
    <row r="11583" spans="1:7" x14ac:dyDescent="0.25">
      <c r="A11583" s="6">
        <v>12734</v>
      </c>
      <c r="B11583" s="6" t="s">
        <v>8399</v>
      </c>
      <c r="C11583" s="6" t="s">
        <v>4849</v>
      </c>
      <c r="D11583" s="6" t="s">
        <v>4853</v>
      </c>
      <c r="G11583" s="487">
        <v>13.78</v>
      </c>
    </row>
    <row r="11584" spans="1:7" x14ac:dyDescent="0.25">
      <c r="A11584" s="6">
        <v>12735</v>
      </c>
      <c r="B11584" s="6" t="s">
        <v>8400</v>
      </c>
      <c r="C11584" s="6" t="s">
        <v>4849</v>
      </c>
      <c r="D11584" s="6" t="s">
        <v>4853</v>
      </c>
      <c r="G11584" s="487">
        <v>22.67</v>
      </c>
    </row>
    <row r="11585" spans="1:7" x14ac:dyDescent="0.25">
      <c r="A11585" s="6">
        <v>12736</v>
      </c>
      <c r="B11585" s="6" t="s">
        <v>8401</v>
      </c>
      <c r="C11585" s="6" t="s">
        <v>4849</v>
      </c>
      <c r="D11585" s="6" t="s">
        <v>4853</v>
      </c>
      <c r="G11585" s="487">
        <v>51.83</v>
      </c>
    </row>
    <row r="11586" spans="1:7" x14ac:dyDescent="0.25">
      <c r="A11586" s="6">
        <v>12737</v>
      </c>
      <c r="B11586" s="6" t="s">
        <v>8402</v>
      </c>
      <c r="C11586" s="6" t="s">
        <v>4849</v>
      </c>
      <c r="D11586" s="6" t="s">
        <v>4853</v>
      </c>
      <c r="G11586" s="487">
        <v>66.78</v>
      </c>
    </row>
    <row r="11587" spans="1:7" x14ac:dyDescent="0.25">
      <c r="A11587" s="6">
        <v>12738</v>
      </c>
      <c r="B11587" s="6" t="s">
        <v>8403</v>
      </c>
      <c r="C11587" s="6" t="s">
        <v>4849</v>
      </c>
      <c r="D11587" s="6" t="s">
        <v>4853</v>
      </c>
      <c r="G11587" s="487">
        <v>131.97999999999999</v>
      </c>
    </row>
    <row r="11588" spans="1:7" x14ac:dyDescent="0.25">
      <c r="A11588" s="6">
        <v>12739</v>
      </c>
      <c r="B11588" s="6" t="s">
        <v>8404</v>
      </c>
      <c r="C11588" s="6" t="s">
        <v>4849</v>
      </c>
      <c r="D11588" s="6" t="s">
        <v>4853</v>
      </c>
      <c r="G11588" s="487">
        <v>375.71</v>
      </c>
    </row>
    <row r="11589" spans="1:7" x14ac:dyDescent="0.25">
      <c r="A11589" s="6">
        <v>12740</v>
      </c>
      <c r="B11589" s="6" t="s">
        <v>8405</v>
      </c>
      <c r="C11589" s="6" t="s">
        <v>4849</v>
      </c>
      <c r="D11589" s="6" t="s">
        <v>4853</v>
      </c>
      <c r="G11589" s="487">
        <v>587.82000000000005</v>
      </c>
    </row>
    <row r="11590" spans="1:7" x14ac:dyDescent="0.25">
      <c r="A11590" s="6">
        <v>6297</v>
      </c>
      <c r="B11590" s="6" t="s">
        <v>8406</v>
      </c>
      <c r="C11590" s="6" t="s">
        <v>4849</v>
      </c>
      <c r="D11590" s="6" t="s">
        <v>4851</v>
      </c>
      <c r="G11590" s="487">
        <v>38.630000000000003</v>
      </c>
    </row>
    <row r="11591" spans="1:7" x14ac:dyDescent="0.25">
      <c r="A11591" s="6">
        <v>6296</v>
      </c>
      <c r="B11591" s="6" t="s">
        <v>8407</v>
      </c>
      <c r="C11591" s="6" t="s">
        <v>4849</v>
      </c>
      <c r="D11591" s="6" t="s">
        <v>4851</v>
      </c>
      <c r="G11591" s="487">
        <v>30.49</v>
      </c>
    </row>
    <row r="11592" spans="1:7" x14ac:dyDescent="0.25">
      <c r="A11592" s="6">
        <v>6294</v>
      </c>
      <c r="B11592" s="6" t="s">
        <v>8408</v>
      </c>
      <c r="C11592" s="6" t="s">
        <v>4849</v>
      </c>
      <c r="D11592" s="6" t="s">
        <v>4851</v>
      </c>
      <c r="G11592" s="487">
        <v>8.69</v>
      </c>
    </row>
    <row r="11593" spans="1:7" x14ac:dyDescent="0.25">
      <c r="A11593" s="6">
        <v>6323</v>
      </c>
      <c r="B11593" s="6" t="s">
        <v>8409</v>
      </c>
      <c r="C11593" s="6" t="s">
        <v>4849</v>
      </c>
      <c r="D11593" s="6" t="s">
        <v>4851</v>
      </c>
      <c r="G11593" s="487">
        <v>19.920000000000002</v>
      </c>
    </row>
    <row r="11594" spans="1:7" x14ac:dyDescent="0.25">
      <c r="A11594" s="6">
        <v>6299</v>
      </c>
      <c r="B11594" s="6" t="s">
        <v>8410</v>
      </c>
      <c r="C11594" s="6" t="s">
        <v>4849</v>
      </c>
      <c r="D11594" s="6" t="s">
        <v>4851</v>
      </c>
      <c r="G11594" s="487">
        <v>116.19</v>
      </c>
    </row>
    <row r="11595" spans="1:7" x14ac:dyDescent="0.25">
      <c r="A11595" s="6">
        <v>6298</v>
      </c>
      <c r="B11595" s="6" t="s">
        <v>8411</v>
      </c>
      <c r="C11595" s="6" t="s">
        <v>4849</v>
      </c>
      <c r="D11595" s="6" t="s">
        <v>4851</v>
      </c>
      <c r="G11595" s="487">
        <v>61.19</v>
      </c>
    </row>
    <row r="11596" spans="1:7" x14ac:dyDescent="0.25">
      <c r="A11596" s="6">
        <v>6295</v>
      </c>
      <c r="B11596" s="6" t="s">
        <v>8412</v>
      </c>
      <c r="C11596" s="6" t="s">
        <v>4849</v>
      </c>
      <c r="D11596" s="6" t="s">
        <v>4851</v>
      </c>
      <c r="G11596" s="487">
        <v>12.38</v>
      </c>
    </row>
    <row r="11597" spans="1:7" x14ac:dyDescent="0.25">
      <c r="A11597" s="6">
        <v>6322</v>
      </c>
      <c r="B11597" s="6" t="s">
        <v>8413</v>
      </c>
      <c r="C11597" s="6" t="s">
        <v>4849</v>
      </c>
      <c r="D11597" s="6" t="s">
        <v>4851</v>
      </c>
      <c r="G11597" s="487">
        <v>155.63</v>
      </c>
    </row>
    <row r="11598" spans="1:7" x14ac:dyDescent="0.25">
      <c r="A11598" s="6">
        <v>6300</v>
      </c>
      <c r="B11598" s="6" t="s">
        <v>8414</v>
      </c>
      <c r="C11598" s="6" t="s">
        <v>4849</v>
      </c>
      <c r="D11598" s="6" t="s">
        <v>4851</v>
      </c>
      <c r="G11598" s="487">
        <v>286.92</v>
      </c>
    </row>
    <row r="11599" spans="1:7" x14ac:dyDescent="0.25">
      <c r="A11599" s="6">
        <v>6321</v>
      </c>
      <c r="B11599" s="6" t="s">
        <v>8415</v>
      </c>
      <c r="C11599" s="6" t="s">
        <v>4849</v>
      </c>
      <c r="D11599" s="6" t="s">
        <v>4851</v>
      </c>
      <c r="G11599" s="487">
        <v>409.85</v>
      </c>
    </row>
    <row r="11600" spans="1:7" x14ac:dyDescent="0.25">
      <c r="A11600" s="6">
        <v>6301</v>
      </c>
      <c r="B11600" s="6" t="s">
        <v>8416</v>
      </c>
      <c r="C11600" s="6" t="s">
        <v>4849</v>
      </c>
      <c r="D11600" s="6" t="s">
        <v>4851</v>
      </c>
      <c r="G11600" s="487">
        <v>960.64</v>
      </c>
    </row>
    <row r="11601" spans="1:7" x14ac:dyDescent="0.25">
      <c r="A11601" s="6">
        <v>7105</v>
      </c>
      <c r="B11601" s="6" t="s">
        <v>8417</v>
      </c>
      <c r="C11601" s="6" t="s">
        <v>4849</v>
      </c>
      <c r="D11601" s="6" t="s">
        <v>4851</v>
      </c>
      <c r="G11601" s="487">
        <v>47</v>
      </c>
    </row>
    <row r="11602" spans="1:7" x14ac:dyDescent="0.25">
      <c r="A11602" s="6">
        <v>20183</v>
      </c>
      <c r="B11602" s="6" t="s">
        <v>12180</v>
      </c>
      <c r="C11602" s="6" t="s">
        <v>4849</v>
      </c>
      <c r="D11602" s="6" t="s">
        <v>4851</v>
      </c>
      <c r="G11602" s="487">
        <v>57.91</v>
      </c>
    </row>
    <row r="11603" spans="1:7" x14ac:dyDescent="0.25">
      <c r="A11603" s="6">
        <v>38448</v>
      </c>
      <c r="B11603" s="6" t="s">
        <v>12181</v>
      </c>
      <c r="C11603" s="6" t="s">
        <v>4849</v>
      </c>
      <c r="D11603" s="6" t="s">
        <v>4851</v>
      </c>
      <c r="G11603" s="487">
        <v>262.77999999999997</v>
      </c>
    </row>
    <row r="11604" spans="1:7" x14ac:dyDescent="0.25">
      <c r="A11604" s="6">
        <v>20182</v>
      </c>
      <c r="B11604" s="6" t="s">
        <v>12182</v>
      </c>
      <c r="C11604" s="6" t="s">
        <v>4849</v>
      </c>
      <c r="D11604" s="6" t="s">
        <v>4851</v>
      </c>
      <c r="G11604" s="487">
        <v>33.67</v>
      </c>
    </row>
    <row r="11605" spans="1:7" x14ac:dyDescent="0.25">
      <c r="A11605" s="6">
        <v>7119</v>
      </c>
      <c r="B11605" s="6" t="s">
        <v>8418</v>
      </c>
      <c r="C11605" s="6" t="s">
        <v>4849</v>
      </c>
      <c r="D11605" s="6" t="s">
        <v>4851</v>
      </c>
      <c r="G11605" s="487">
        <v>12.6</v>
      </c>
    </row>
    <row r="11606" spans="1:7" x14ac:dyDescent="0.25">
      <c r="A11606" s="6">
        <v>7126</v>
      </c>
      <c r="B11606" s="6" t="s">
        <v>12183</v>
      </c>
      <c r="C11606" s="6" t="s">
        <v>4849</v>
      </c>
      <c r="D11606" s="6" t="s">
        <v>4851</v>
      </c>
      <c r="G11606" s="487">
        <v>25.71</v>
      </c>
    </row>
    <row r="11607" spans="1:7" x14ac:dyDescent="0.25">
      <c r="A11607" s="6">
        <v>7120</v>
      </c>
      <c r="B11607" s="6" t="s">
        <v>8419</v>
      </c>
      <c r="C11607" s="6" t="s">
        <v>4849</v>
      </c>
      <c r="D11607" s="6" t="s">
        <v>4851</v>
      </c>
      <c r="G11607" s="487">
        <v>9.66</v>
      </c>
    </row>
    <row r="11608" spans="1:7" x14ac:dyDescent="0.25">
      <c r="A11608" s="6">
        <v>6319</v>
      </c>
      <c r="B11608" s="6" t="s">
        <v>8420</v>
      </c>
      <c r="C11608" s="6" t="s">
        <v>4849</v>
      </c>
      <c r="D11608" s="6" t="s">
        <v>4851</v>
      </c>
      <c r="G11608" s="487">
        <v>45.39</v>
      </c>
    </row>
    <row r="11609" spans="1:7" x14ac:dyDescent="0.25">
      <c r="A11609" s="6">
        <v>6304</v>
      </c>
      <c r="B11609" s="6" t="s">
        <v>8421</v>
      </c>
      <c r="C11609" s="6" t="s">
        <v>4849</v>
      </c>
      <c r="D11609" s="6" t="s">
        <v>4851</v>
      </c>
      <c r="G11609" s="487">
        <v>45.39</v>
      </c>
    </row>
    <row r="11610" spans="1:7" x14ac:dyDescent="0.25">
      <c r="A11610" s="6">
        <v>21116</v>
      </c>
      <c r="B11610" s="6" t="s">
        <v>8422</v>
      </c>
      <c r="C11610" s="6" t="s">
        <v>4849</v>
      </c>
      <c r="D11610" s="6" t="s">
        <v>4851</v>
      </c>
      <c r="G11610" s="487">
        <v>34.369999999999997</v>
      </c>
    </row>
    <row r="11611" spans="1:7" x14ac:dyDescent="0.25">
      <c r="A11611" s="6">
        <v>6320</v>
      </c>
      <c r="B11611" s="6" t="s">
        <v>8423</v>
      </c>
      <c r="C11611" s="6" t="s">
        <v>4849</v>
      </c>
      <c r="D11611" s="6" t="s">
        <v>4851</v>
      </c>
      <c r="G11611" s="487">
        <v>23.37</v>
      </c>
    </row>
    <row r="11612" spans="1:7" x14ac:dyDescent="0.25">
      <c r="A11612" s="6">
        <v>6303</v>
      </c>
      <c r="B11612" s="6" t="s">
        <v>8424</v>
      </c>
      <c r="C11612" s="6" t="s">
        <v>4849</v>
      </c>
      <c r="D11612" s="6" t="s">
        <v>4851</v>
      </c>
      <c r="G11612" s="487">
        <v>23.37</v>
      </c>
    </row>
    <row r="11613" spans="1:7" x14ac:dyDescent="0.25">
      <c r="A11613" s="6">
        <v>6308</v>
      </c>
      <c r="B11613" s="6" t="s">
        <v>8425</v>
      </c>
      <c r="C11613" s="6" t="s">
        <v>4849</v>
      </c>
      <c r="D11613" s="6" t="s">
        <v>4851</v>
      </c>
      <c r="G11613" s="487">
        <v>125.59</v>
      </c>
    </row>
    <row r="11614" spans="1:7" x14ac:dyDescent="0.25">
      <c r="A11614" s="6">
        <v>6317</v>
      </c>
      <c r="B11614" s="6" t="s">
        <v>8426</v>
      </c>
      <c r="C11614" s="6" t="s">
        <v>4849</v>
      </c>
      <c r="D11614" s="6" t="s">
        <v>4851</v>
      </c>
      <c r="G11614" s="487">
        <v>125.59</v>
      </c>
    </row>
    <row r="11615" spans="1:7" x14ac:dyDescent="0.25">
      <c r="A11615" s="6">
        <v>6307</v>
      </c>
      <c r="B11615" s="6" t="s">
        <v>8427</v>
      </c>
      <c r="C11615" s="6" t="s">
        <v>4849</v>
      </c>
      <c r="D11615" s="6" t="s">
        <v>4851</v>
      </c>
      <c r="G11615" s="487">
        <v>125.59</v>
      </c>
    </row>
    <row r="11616" spans="1:7" x14ac:dyDescent="0.25">
      <c r="A11616" s="6">
        <v>6309</v>
      </c>
      <c r="B11616" s="6" t="s">
        <v>8428</v>
      </c>
      <c r="C11616" s="6" t="s">
        <v>4849</v>
      </c>
      <c r="D11616" s="6" t="s">
        <v>4851</v>
      </c>
      <c r="G11616" s="487">
        <v>129.24</v>
      </c>
    </row>
    <row r="11617" spans="1:7" x14ac:dyDescent="0.25">
      <c r="A11617" s="6">
        <v>6318</v>
      </c>
      <c r="B11617" s="6" t="s">
        <v>8429</v>
      </c>
      <c r="C11617" s="6" t="s">
        <v>4849</v>
      </c>
      <c r="D11617" s="6" t="s">
        <v>4851</v>
      </c>
      <c r="G11617" s="487">
        <v>67.739999999999995</v>
      </c>
    </row>
    <row r="11618" spans="1:7" x14ac:dyDescent="0.25">
      <c r="A11618" s="6">
        <v>6306</v>
      </c>
      <c r="B11618" s="6" t="s">
        <v>8430</v>
      </c>
      <c r="C11618" s="6" t="s">
        <v>4849</v>
      </c>
      <c r="D11618" s="6" t="s">
        <v>4851</v>
      </c>
      <c r="G11618" s="487">
        <v>67.739999999999995</v>
      </c>
    </row>
    <row r="11619" spans="1:7" x14ac:dyDescent="0.25">
      <c r="A11619" s="6">
        <v>6305</v>
      </c>
      <c r="B11619" s="6" t="s">
        <v>8431</v>
      </c>
      <c r="C11619" s="6" t="s">
        <v>4849</v>
      </c>
      <c r="D11619" s="6" t="s">
        <v>4851</v>
      </c>
      <c r="G11619" s="487">
        <v>67.739999999999995</v>
      </c>
    </row>
    <row r="11620" spans="1:7" x14ac:dyDescent="0.25">
      <c r="A11620" s="6">
        <v>6302</v>
      </c>
      <c r="B11620" s="6" t="s">
        <v>8432</v>
      </c>
      <c r="C11620" s="6" t="s">
        <v>4849</v>
      </c>
      <c r="D11620" s="6" t="s">
        <v>4851</v>
      </c>
      <c r="G11620" s="487">
        <v>14.37</v>
      </c>
    </row>
    <row r="11621" spans="1:7" x14ac:dyDescent="0.25">
      <c r="A11621" s="6">
        <v>6312</v>
      </c>
      <c r="B11621" s="6" t="s">
        <v>8433</v>
      </c>
      <c r="C11621" s="6" t="s">
        <v>4849</v>
      </c>
      <c r="D11621" s="6" t="s">
        <v>4851</v>
      </c>
      <c r="G11621" s="487">
        <v>180.65</v>
      </c>
    </row>
    <row r="11622" spans="1:7" x14ac:dyDescent="0.25">
      <c r="A11622" s="6">
        <v>6311</v>
      </c>
      <c r="B11622" s="6" t="s">
        <v>8434</v>
      </c>
      <c r="C11622" s="6" t="s">
        <v>4849</v>
      </c>
      <c r="D11622" s="6" t="s">
        <v>4851</v>
      </c>
      <c r="G11622" s="487">
        <v>180.65</v>
      </c>
    </row>
    <row r="11623" spans="1:7" x14ac:dyDescent="0.25">
      <c r="A11623" s="6">
        <v>6310</v>
      </c>
      <c r="B11623" s="6" t="s">
        <v>8435</v>
      </c>
      <c r="C11623" s="6" t="s">
        <v>4849</v>
      </c>
      <c r="D11623" s="6" t="s">
        <v>4851</v>
      </c>
      <c r="G11623" s="487">
        <v>180.65</v>
      </c>
    </row>
    <row r="11624" spans="1:7" x14ac:dyDescent="0.25">
      <c r="A11624" s="6">
        <v>6314</v>
      </c>
      <c r="B11624" s="6" t="s">
        <v>8436</v>
      </c>
      <c r="C11624" s="6" t="s">
        <v>4849</v>
      </c>
      <c r="D11624" s="6" t="s">
        <v>4851</v>
      </c>
      <c r="G11624" s="487">
        <v>180.65</v>
      </c>
    </row>
    <row r="11625" spans="1:7" x14ac:dyDescent="0.25">
      <c r="A11625" s="6">
        <v>6313</v>
      </c>
      <c r="B11625" s="6" t="s">
        <v>8437</v>
      </c>
      <c r="C11625" s="6" t="s">
        <v>4849</v>
      </c>
      <c r="D11625" s="6" t="s">
        <v>4851</v>
      </c>
      <c r="G11625" s="487">
        <v>180.65</v>
      </c>
    </row>
    <row r="11626" spans="1:7" x14ac:dyDescent="0.25">
      <c r="A11626" s="6">
        <v>6315</v>
      </c>
      <c r="B11626" s="6" t="s">
        <v>8438</v>
      </c>
      <c r="C11626" s="6" t="s">
        <v>4849</v>
      </c>
      <c r="D11626" s="6" t="s">
        <v>4851</v>
      </c>
      <c r="G11626" s="487">
        <v>342.05</v>
      </c>
    </row>
    <row r="11627" spans="1:7" x14ac:dyDescent="0.25">
      <c r="A11627" s="6">
        <v>6316</v>
      </c>
      <c r="B11627" s="6" t="s">
        <v>8439</v>
      </c>
      <c r="C11627" s="6" t="s">
        <v>4849</v>
      </c>
      <c r="D11627" s="6" t="s">
        <v>4851</v>
      </c>
      <c r="G11627" s="487">
        <v>342.05</v>
      </c>
    </row>
    <row r="11628" spans="1:7" x14ac:dyDescent="0.25">
      <c r="A11628" s="6">
        <v>39324</v>
      </c>
      <c r="B11628" s="6" t="s">
        <v>8440</v>
      </c>
      <c r="C11628" s="6" t="s">
        <v>4849</v>
      </c>
      <c r="D11628" s="6" t="s">
        <v>4851</v>
      </c>
      <c r="G11628" s="487">
        <v>5.74</v>
      </c>
    </row>
    <row r="11629" spans="1:7" x14ac:dyDescent="0.25">
      <c r="A11629" s="6">
        <v>39325</v>
      </c>
      <c r="B11629" s="6" t="s">
        <v>8441</v>
      </c>
      <c r="C11629" s="6" t="s">
        <v>4849</v>
      </c>
      <c r="D11629" s="6" t="s">
        <v>4851</v>
      </c>
      <c r="G11629" s="487">
        <v>8.64</v>
      </c>
    </row>
    <row r="11630" spans="1:7" x14ac:dyDescent="0.25">
      <c r="A11630" s="6">
        <v>39326</v>
      </c>
      <c r="B11630" s="6" t="s">
        <v>8442</v>
      </c>
      <c r="C11630" s="6" t="s">
        <v>4849</v>
      </c>
      <c r="D11630" s="6" t="s">
        <v>4851</v>
      </c>
      <c r="G11630" s="487">
        <v>31.01</v>
      </c>
    </row>
    <row r="11631" spans="1:7" x14ac:dyDescent="0.25">
      <c r="A11631" s="6">
        <v>39327</v>
      </c>
      <c r="B11631" s="6" t="s">
        <v>8443</v>
      </c>
      <c r="C11631" s="6" t="s">
        <v>4849</v>
      </c>
      <c r="D11631" s="6" t="s">
        <v>4851</v>
      </c>
      <c r="G11631" s="487">
        <v>46.79</v>
      </c>
    </row>
    <row r="11632" spans="1:7" x14ac:dyDescent="0.25">
      <c r="A11632" s="6">
        <v>11378</v>
      </c>
      <c r="B11632" s="6" t="s">
        <v>8444</v>
      </c>
      <c r="C11632" s="6" t="s">
        <v>4849</v>
      </c>
      <c r="D11632" s="6" t="s">
        <v>4853</v>
      </c>
      <c r="G11632" s="487">
        <v>75.33</v>
      </c>
    </row>
    <row r="11633" spans="1:7" x14ac:dyDescent="0.25">
      <c r="A11633" s="6">
        <v>11379</v>
      </c>
      <c r="B11633" s="6" t="s">
        <v>8445</v>
      </c>
      <c r="C11633" s="6" t="s">
        <v>4849</v>
      </c>
      <c r="D11633" s="6" t="s">
        <v>4853</v>
      </c>
      <c r="G11633" s="487">
        <v>63.65</v>
      </c>
    </row>
    <row r="11634" spans="1:7" x14ac:dyDescent="0.25">
      <c r="A11634" s="6">
        <v>11493</v>
      </c>
      <c r="B11634" s="6" t="s">
        <v>8446</v>
      </c>
      <c r="C11634" s="6" t="s">
        <v>4849</v>
      </c>
      <c r="D11634" s="6" t="s">
        <v>4853</v>
      </c>
      <c r="G11634" s="487">
        <v>36.71</v>
      </c>
    </row>
    <row r="11635" spans="1:7" x14ac:dyDescent="0.25">
      <c r="A11635" s="6">
        <v>7106</v>
      </c>
      <c r="B11635" s="6" t="s">
        <v>8447</v>
      </c>
      <c r="C11635" s="6" t="s">
        <v>4849</v>
      </c>
      <c r="D11635" s="6" t="s">
        <v>4851</v>
      </c>
      <c r="G11635" s="487">
        <v>159.08000000000001</v>
      </c>
    </row>
    <row r="11636" spans="1:7" x14ac:dyDescent="0.25">
      <c r="A11636" s="6">
        <v>7104</v>
      </c>
      <c r="B11636" s="6" t="s">
        <v>8448</v>
      </c>
      <c r="C11636" s="6" t="s">
        <v>4849</v>
      </c>
      <c r="D11636" s="6" t="s">
        <v>4851</v>
      </c>
      <c r="G11636" s="487">
        <v>4.29</v>
      </c>
    </row>
    <row r="11637" spans="1:7" x14ac:dyDescent="0.25">
      <c r="A11637" s="6">
        <v>7136</v>
      </c>
      <c r="B11637" s="6" t="s">
        <v>8449</v>
      </c>
      <c r="C11637" s="6" t="s">
        <v>4849</v>
      </c>
      <c r="D11637" s="6" t="s">
        <v>4851</v>
      </c>
      <c r="G11637" s="487">
        <v>7.47</v>
      </c>
    </row>
    <row r="11638" spans="1:7" x14ac:dyDescent="0.25">
      <c r="A11638" s="6">
        <v>7128</v>
      </c>
      <c r="B11638" s="6" t="s">
        <v>8450</v>
      </c>
      <c r="C11638" s="6" t="s">
        <v>4849</v>
      </c>
      <c r="D11638" s="6" t="s">
        <v>4851</v>
      </c>
      <c r="G11638" s="487">
        <v>9.69</v>
      </c>
    </row>
    <row r="11639" spans="1:7" x14ac:dyDescent="0.25">
      <c r="A11639" s="6">
        <v>7108</v>
      </c>
      <c r="B11639" s="6" t="s">
        <v>8451</v>
      </c>
      <c r="C11639" s="6" t="s">
        <v>4849</v>
      </c>
      <c r="D11639" s="6" t="s">
        <v>4851</v>
      </c>
      <c r="G11639" s="487">
        <v>9.66</v>
      </c>
    </row>
    <row r="11640" spans="1:7" x14ac:dyDescent="0.25">
      <c r="A11640" s="6">
        <v>7129</v>
      </c>
      <c r="B11640" s="6" t="s">
        <v>8452</v>
      </c>
      <c r="C11640" s="6" t="s">
        <v>4849</v>
      </c>
      <c r="D11640" s="6" t="s">
        <v>4851</v>
      </c>
      <c r="G11640" s="487">
        <v>11.37</v>
      </c>
    </row>
    <row r="11641" spans="1:7" x14ac:dyDescent="0.25">
      <c r="A11641" s="6">
        <v>7130</v>
      </c>
      <c r="B11641" s="6" t="s">
        <v>8453</v>
      </c>
      <c r="C11641" s="6" t="s">
        <v>4849</v>
      </c>
      <c r="D11641" s="6" t="s">
        <v>4851</v>
      </c>
      <c r="G11641" s="487">
        <v>16.52</v>
      </c>
    </row>
    <row r="11642" spans="1:7" x14ac:dyDescent="0.25">
      <c r="A11642" s="6">
        <v>7131</v>
      </c>
      <c r="B11642" s="6" t="s">
        <v>8454</v>
      </c>
      <c r="C11642" s="6" t="s">
        <v>4849</v>
      </c>
      <c r="D11642" s="6" t="s">
        <v>4851</v>
      </c>
      <c r="G11642" s="487">
        <v>20.21</v>
      </c>
    </row>
    <row r="11643" spans="1:7" x14ac:dyDescent="0.25">
      <c r="A11643" s="6">
        <v>7132</v>
      </c>
      <c r="B11643" s="6" t="s">
        <v>8455</v>
      </c>
      <c r="C11643" s="6" t="s">
        <v>4849</v>
      </c>
      <c r="D11643" s="6" t="s">
        <v>4851</v>
      </c>
      <c r="G11643" s="487">
        <v>47.58</v>
      </c>
    </row>
    <row r="11644" spans="1:7" x14ac:dyDescent="0.25">
      <c r="A11644" s="6">
        <v>7133</v>
      </c>
      <c r="B11644" s="6" t="s">
        <v>8456</v>
      </c>
      <c r="C11644" s="6" t="s">
        <v>4849</v>
      </c>
      <c r="D11644" s="6" t="s">
        <v>4851</v>
      </c>
      <c r="G11644" s="487">
        <v>109.96</v>
      </c>
    </row>
    <row r="11645" spans="1:7" x14ac:dyDescent="0.25">
      <c r="A11645" s="6">
        <v>37420</v>
      </c>
      <c r="B11645" s="6" t="s">
        <v>8457</v>
      </c>
      <c r="C11645" s="6" t="s">
        <v>4849</v>
      </c>
      <c r="D11645" s="6" t="s">
        <v>4851</v>
      </c>
      <c r="G11645" s="487">
        <v>81.430000000000007</v>
      </c>
    </row>
    <row r="11646" spans="1:7" x14ac:dyDescent="0.25">
      <c r="A11646" s="6">
        <v>37421</v>
      </c>
      <c r="B11646" s="6" t="s">
        <v>8458</v>
      </c>
      <c r="C11646" s="6" t="s">
        <v>4849</v>
      </c>
      <c r="D11646" s="6" t="s">
        <v>4851</v>
      </c>
      <c r="G11646" s="487">
        <v>111.3</v>
      </c>
    </row>
    <row r="11647" spans="1:7" x14ac:dyDescent="0.25">
      <c r="A11647" s="6">
        <v>37422</v>
      </c>
      <c r="B11647" s="6" t="s">
        <v>8459</v>
      </c>
      <c r="C11647" s="6" t="s">
        <v>4849</v>
      </c>
      <c r="D11647" s="6" t="s">
        <v>4851</v>
      </c>
      <c r="G11647" s="487">
        <v>104.18</v>
      </c>
    </row>
    <row r="11648" spans="1:7" x14ac:dyDescent="0.25">
      <c r="A11648" s="6">
        <v>37443</v>
      </c>
      <c r="B11648" s="6" t="s">
        <v>8460</v>
      </c>
      <c r="C11648" s="6" t="s">
        <v>4849</v>
      </c>
      <c r="D11648" s="6" t="s">
        <v>4851</v>
      </c>
      <c r="G11648" s="487">
        <v>192.51</v>
      </c>
    </row>
    <row r="11649" spans="1:7" x14ac:dyDescent="0.25">
      <c r="A11649" s="6">
        <v>37444</v>
      </c>
      <c r="B11649" s="6" t="s">
        <v>8461</v>
      </c>
      <c r="C11649" s="6" t="s">
        <v>4849</v>
      </c>
      <c r="D11649" s="6" t="s">
        <v>4851</v>
      </c>
      <c r="G11649" s="487">
        <v>195.78</v>
      </c>
    </row>
    <row r="11650" spans="1:7" x14ac:dyDescent="0.25">
      <c r="A11650" s="6">
        <v>37445</v>
      </c>
      <c r="B11650" s="6" t="s">
        <v>8462</v>
      </c>
      <c r="C11650" s="6" t="s">
        <v>4849</v>
      </c>
      <c r="D11650" s="6" t="s">
        <v>4851</v>
      </c>
      <c r="G11650" s="487">
        <v>296.74</v>
      </c>
    </row>
    <row r="11651" spans="1:7" x14ac:dyDescent="0.25">
      <c r="A11651" s="6">
        <v>37446</v>
      </c>
      <c r="B11651" s="6" t="s">
        <v>8463</v>
      </c>
      <c r="C11651" s="6" t="s">
        <v>4849</v>
      </c>
      <c r="D11651" s="6" t="s">
        <v>4851</v>
      </c>
      <c r="G11651" s="487">
        <v>323.5</v>
      </c>
    </row>
    <row r="11652" spans="1:7" x14ac:dyDescent="0.25">
      <c r="A11652" s="6">
        <v>37447</v>
      </c>
      <c r="B11652" s="6" t="s">
        <v>8464</v>
      </c>
      <c r="C11652" s="6" t="s">
        <v>4849</v>
      </c>
      <c r="D11652" s="6" t="s">
        <v>4851</v>
      </c>
      <c r="G11652" s="487">
        <v>328.56</v>
      </c>
    </row>
    <row r="11653" spans="1:7" x14ac:dyDescent="0.25">
      <c r="A11653" s="6">
        <v>37448</v>
      </c>
      <c r="B11653" s="6" t="s">
        <v>8465</v>
      </c>
      <c r="C11653" s="6" t="s">
        <v>4849</v>
      </c>
      <c r="D11653" s="6" t="s">
        <v>4851</v>
      </c>
      <c r="G11653" s="487">
        <v>450.67</v>
      </c>
    </row>
    <row r="11654" spans="1:7" x14ac:dyDescent="0.25">
      <c r="A11654" s="6">
        <v>37440</v>
      </c>
      <c r="B11654" s="6" t="s">
        <v>8466</v>
      </c>
      <c r="C11654" s="6" t="s">
        <v>4849</v>
      </c>
      <c r="D11654" s="6" t="s">
        <v>4851</v>
      </c>
      <c r="G11654" s="487">
        <v>152.80000000000001</v>
      </c>
    </row>
    <row r="11655" spans="1:7" x14ac:dyDescent="0.25">
      <c r="A11655" s="6">
        <v>37441</v>
      </c>
      <c r="B11655" s="6" t="s">
        <v>8467</v>
      </c>
      <c r="C11655" s="6" t="s">
        <v>4849</v>
      </c>
      <c r="D11655" s="6" t="s">
        <v>4851</v>
      </c>
      <c r="G11655" s="487">
        <v>152.80000000000001</v>
      </c>
    </row>
    <row r="11656" spans="1:7" x14ac:dyDescent="0.25">
      <c r="A11656" s="6">
        <v>37442</v>
      </c>
      <c r="B11656" s="6" t="s">
        <v>8468</v>
      </c>
      <c r="C11656" s="6" t="s">
        <v>4849</v>
      </c>
      <c r="D11656" s="6" t="s">
        <v>4851</v>
      </c>
      <c r="G11656" s="487">
        <v>184.04</v>
      </c>
    </row>
    <row r="11657" spans="1:7" x14ac:dyDescent="0.25">
      <c r="A11657" s="6">
        <v>38017</v>
      </c>
      <c r="B11657" s="6" t="s">
        <v>8469</v>
      </c>
      <c r="C11657" s="6" t="s">
        <v>4849</v>
      </c>
      <c r="D11657" s="6" t="s">
        <v>4851</v>
      </c>
      <c r="G11657" s="487">
        <v>11.73</v>
      </c>
    </row>
    <row r="11658" spans="1:7" x14ac:dyDescent="0.25">
      <c r="A11658" s="6">
        <v>38018</v>
      </c>
      <c r="B11658" s="6" t="s">
        <v>8470</v>
      </c>
      <c r="C11658" s="6" t="s">
        <v>4849</v>
      </c>
      <c r="D11658" s="6" t="s">
        <v>4851</v>
      </c>
      <c r="G11658" s="487">
        <v>13.18</v>
      </c>
    </row>
    <row r="11659" spans="1:7" x14ac:dyDescent="0.25">
      <c r="A11659" s="6">
        <v>39895</v>
      </c>
      <c r="B11659" s="6" t="s">
        <v>8471</v>
      </c>
      <c r="C11659" s="6" t="s">
        <v>4849</v>
      </c>
      <c r="D11659" s="6" t="s">
        <v>4853</v>
      </c>
      <c r="G11659" s="487">
        <v>46.69</v>
      </c>
    </row>
    <row r="11660" spans="1:7" x14ac:dyDescent="0.25">
      <c r="A11660" s="6">
        <v>39896</v>
      </c>
      <c r="B11660" s="6" t="s">
        <v>8472</v>
      </c>
      <c r="C11660" s="6" t="s">
        <v>4849</v>
      </c>
      <c r="D11660" s="6" t="s">
        <v>4853</v>
      </c>
      <c r="G11660" s="487">
        <v>68.430000000000007</v>
      </c>
    </row>
    <row r="11661" spans="1:7" x14ac:dyDescent="0.25">
      <c r="A11661" s="6">
        <v>38873</v>
      </c>
      <c r="B11661" s="6" t="s">
        <v>12184</v>
      </c>
      <c r="C11661" s="6" t="s">
        <v>4849</v>
      </c>
      <c r="D11661" s="6" t="s">
        <v>4851</v>
      </c>
      <c r="G11661" s="487">
        <v>27.84</v>
      </c>
    </row>
    <row r="11662" spans="1:7" x14ac:dyDescent="0.25">
      <c r="A11662" s="6">
        <v>38874</v>
      </c>
      <c r="B11662" s="6" t="s">
        <v>12185</v>
      </c>
      <c r="C11662" s="6" t="s">
        <v>4849</v>
      </c>
      <c r="D11662" s="6" t="s">
        <v>4851</v>
      </c>
      <c r="G11662" s="487">
        <v>35.25</v>
      </c>
    </row>
    <row r="11663" spans="1:7" x14ac:dyDescent="0.25">
      <c r="A11663" s="6">
        <v>38875</v>
      </c>
      <c r="B11663" s="6" t="s">
        <v>12186</v>
      </c>
      <c r="C11663" s="6" t="s">
        <v>4849</v>
      </c>
      <c r="D11663" s="6" t="s">
        <v>4851</v>
      </c>
      <c r="G11663" s="487">
        <v>55.86</v>
      </c>
    </row>
    <row r="11664" spans="1:7" x14ac:dyDescent="0.25">
      <c r="A11664" s="6">
        <v>38876</v>
      </c>
      <c r="B11664" s="6" t="s">
        <v>12187</v>
      </c>
      <c r="C11664" s="6" t="s">
        <v>4849</v>
      </c>
      <c r="D11664" s="6" t="s">
        <v>4851</v>
      </c>
      <c r="G11664" s="487">
        <v>75.069999999999993</v>
      </c>
    </row>
    <row r="11665" spans="1:7" x14ac:dyDescent="0.25">
      <c r="A11665" s="6">
        <v>39000</v>
      </c>
      <c r="B11665" s="6" t="s">
        <v>8473</v>
      </c>
      <c r="C11665" s="6" t="s">
        <v>4849</v>
      </c>
      <c r="D11665" s="6" t="s">
        <v>4851</v>
      </c>
      <c r="G11665" s="487">
        <v>31.89</v>
      </c>
    </row>
    <row r="11666" spans="1:7" x14ac:dyDescent="0.25">
      <c r="A11666" s="6">
        <v>38674</v>
      </c>
      <c r="B11666" s="6" t="s">
        <v>8474</v>
      </c>
      <c r="C11666" s="6" t="s">
        <v>4849</v>
      </c>
      <c r="D11666" s="6" t="s">
        <v>4851</v>
      </c>
      <c r="G11666" s="487">
        <v>39.46</v>
      </c>
    </row>
    <row r="11667" spans="1:7" x14ac:dyDescent="0.25">
      <c r="A11667" s="6">
        <v>38019</v>
      </c>
      <c r="B11667" s="6" t="s">
        <v>8475</v>
      </c>
      <c r="C11667" s="6" t="s">
        <v>4849</v>
      </c>
      <c r="D11667" s="6" t="s">
        <v>4851</v>
      </c>
      <c r="G11667" s="487">
        <v>8.35</v>
      </c>
    </row>
    <row r="11668" spans="1:7" x14ac:dyDescent="0.25">
      <c r="A11668" s="6">
        <v>38020</v>
      </c>
      <c r="B11668" s="6" t="s">
        <v>8476</v>
      </c>
      <c r="C11668" s="6" t="s">
        <v>4849</v>
      </c>
      <c r="D11668" s="6" t="s">
        <v>4851</v>
      </c>
      <c r="G11668" s="487">
        <v>10.28</v>
      </c>
    </row>
    <row r="11669" spans="1:7" x14ac:dyDescent="0.25">
      <c r="A11669" s="6">
        <v>38454</v>
      </c>
      <c r="B11669" s="6" t="s">
        <v>12188</v>
      </c>
      <c r="C11669" s="6" t="s">
        <v>4849</v>
      </c>
      <c r="D11669" s="6" t="s">
        <v>4851</v>
      </c>
      <c r="G11669" s="487">
        <v>11.96</v>
      </c>
    </row>
    <row r="11670" spans="1:7" x14ac:dyDescent="0.25">
      <c r="A11670" s="6">
        <v>38455</v>
      </c>
      <c r="B11670" s="6" t="s">
        <v>12189</v>
      </c>
      <c r="C11670" s="6" t="s">
        <v>4849</v>
      </c>
      <c r="D11670" s="6" t="s">
        <v>4851</v>
      </c>
      <c r="G11670" s="487">
        <v>16</v>
      </c>
    </row>
    <row r="11671" spans="1:7" x14ac:dyDescent="0.25">
      <c r="A11671" s="6">
        <v>38462</v>
      </c>
      <c r="B11671" s="6" t="s">
        <v>12190</v>
      </c>
      <c r="C11671" s="6" t="s">
        <v>4849</v>
      </c>
      <c r="D11671" s="6" t="s">
        <v>4851</v>
      </c>
      <c r="G11671" s="487">
        <v>258.07</v>
      </c>
    </row>
    <row r="11672" spans="1:7" x14ac:dyDescent="0.25">
      <c r="A11672" s="6">
        <v>36362</v>
      </c>
      <c r="B11672" s="6" t="s">
        <v>12191</v>
      </c>
      <c r="C11672" s="6" t="s">
        <v>4849</v>
      </c>
      <c r="D11672" s="6" t="s">
        <v>4851</v>
      </c>
      <c r="G11672" s="487">
        <v>3.56</v>
      </c>
    </row>
    <row r="11673" spans="1:7" x14ac:dyDescent="0.25">
      <c r="A11673" s="6">
        <v>36298</v>
      </c>
      <c r="B11673" s="6" t="s">
        <v>12192</v>
      </c>
      <c r="C11673" s="6" t="s">
        <v>4849</v>
      </c>
      <c r="D11673" s="6" t="s">
        <v>4851</v>
      </c>
      <c r="G11673" s="487">
        <v>3.06</v>
      </c>
    </row>
    <row r="11674" spans="1:7" x14ac:dyDescent="0.25">
      <c r="A11674" s="6">
        <v>38456</v>
      </c>
      <c r="B11674" s="6" t="s">
        <v>12193</v>
      </c>
      <c r="C11674" s="6" t="s">
        <v>4849</v>
      </c>
      <c r="D11674" s="6" t="s">
        <v>4851</v>
      </c>
      <c r="G11674" s="487">
        <v>7.63</v>
      </c>
    </row>
    <row r="11675" spans="1:7" x14ac:dyDescent="0.25">
      <c r="A11675" s="6">
        <v>38457</v>
      </c>
      <c r="B11675" s="6" t="s">
        <v>12194</v>
      </c>
      <c r="C11675" s="6" t="s">
        <v>4849</v>
      </c>
      <c r="D11675" s="6" t="s">
        <v>4851</v>
      </c>
      <c r="G11675" s="487">
        <v>13.9</v>
      </c>
    </row>
    <row r="11676" spans="1:7" x14ac:dyDescent="0.25">
      <c r="A11676" s="6">
        <v>38458</v>
      </c>
      <c r="B11676" s="6" t="s">
        <v>12195</v>
      </c>
      <c r="C11676" s="6" t="s">
        <v>4849</v>
      </c>
      <c r="D11676" s="6" t="s">
        <v>4851</v>
      </c>
      <c r="G11676" s="487">
        <v>26.79</v>
      </c>
    </row>
    <row r="11677" spans="1:7" x14ac:dyDescent="0.25">
      <c r="A11677" s="6">
        <v>38459</v>
      </c>
      <c r="B11677" s="6" t="s">
        <v>12196</v>
      </c>
      <c r="C11677" s="6" t="s">
        <v>4849</v>
      </c>
      <c r="D11677" s="6" t="s">
        <v>4851</v>
      </c>
      <c r="G11677" s="487">
        <v>42.11</v>
      </c>
    </row>
    <row r="11678" spans="1:7" x14ac:dyDescent="0.25">
      <c r="A11678" s="6">
        <v>38460</v>
      </c>
      <c r="B11678" s="6" t="s">
        <v>12197</v>
      </c>
      <c r="C11678" s="6" t="s">
        <v>4849</v>
      </c>
      <c r="D11678" s="6" t="s">
        <v>4851</v>
      </c>
      <c r="G11678" s="487">
        <v>90.34</v>
      </c>
    </row>
    <row r="11679" spans="1:7" x14ac:dyDescent="0.25">
      <c r="A11679" s="6">
        <v>38461</v>
      </c>
      <c r="B11679" s="6" t="s">
        <v>12198</v>
      </c>
      <c r="C11679" s="6" t="s">
        <v>4849</v>
      </c>
      <c r="D11679" s="6" t="s">
        <v>4851</v>
      </c>
      <c r="G11679" s="487">
        <v>121.23</v>
      </c>
    </row>
    <row r="11680" spans="1:7" x14ac:dyDescent="0.25">
      <c r="A11680" s="6">
        <v>7094</v>
      </c>
      <c r="B11680" s="6" t="s">
        <v>8477</v>
      </c>
      <c r="C11680" s="6" t="s">
        <v>4849</v>
      </c>
      <c r="D11680" s="6" t="s">
        <v>4851</v>
      </c>
      <c r="G11680" s="487">
        <v>14</v>
      </c>
    </row>
    <row r="11681" spans="1:7" x14ac:dyDescent="0.25">
      <c r="A11681" s="6">
        <v>7116</v>
      </c>
      <c r="B11681" s="6" t="s">
        <v>8478</v>
      </c>
      <c r="C11681" s="6" t="s">
        <v>4849</v>
      </c>
      <c r="D11681" s="6" t="s">
        <v>4851</v>
      </c>
      <c r="G11681" s="487">
        <v>4.21</v>
      </c>
    </row>
    <row r="11682" spans="1:7" x14ac:dyDescent="0.25">
      <c r="A11682" s="6">
        <v>7118</v>
      </c>
      <c r="B11682" s="6" t="s">
        <v>8479</v>
      </c>
      <c r="C11682" s="6" t="s">
        <v>4849</v>
      </c>
      <c r="D11682" s="6" t="s">
        <v>4851</v>
      </c>
      <c r="G11682" s="487">
        <v>28.79</v>
      </c>
    </row>
    <row r="11683" spans="1:7" x14ac:dyDescent="0.25">
      <c r="A11683" s="6">
        <v>7098</v>
      </c>
      <c r="B11683" s="6" t="s">
        <v>8480</v>
      </c>
      <c r="C11683" s="6" t="s">
        <v>4849</v>
      </c>
      <c r="D11683" s="6" t="s">
        <v>4851</v>
      </c>
      <c r="G11683" s="487">
        <v>4.28</v>
      </c>
    </row>
    <row r="11684" spans="1:7" x14ac:dyDescent="0.25">
      <c r="A11684" s="6">
        <v>7110</v>
      </c>
      <c r="B11684" s="6" t="s">
        <v>8481</v>
      </c>
      <c r="C11684" s="6" t="s">
        <v>4849</v>
      </c>
      <c r="D11684" s="6" t="s">
        <v>4851</v>
      </c>
      <c r="G11684" s="487">
        <v>54.73</v>
      </c>
    </row>
    <row r="11685" spans="1:7" x14ac:dyDescent="0.25">
      <c r="A11685" s="6">
        <v>7123</v>
      </c>
      <c r="B11685" s="6" t="s">
        <v>8482</v>
      </c>
      <c r="C11685" s="6" t="s">
        <v>4849</v>
      </c>
      <c r="D11685" s="6" t="s">
        <v>4851</v>
      </c>
      <c r="G11685" s="487">
        <v>5.17</v>
      </c>
    </row>
    <row r="11686" spans="1:7" x14ac:dyDescent="0.25">
      <c r="A11686" s="6">
        <v>7121</v>
      </c>
      <c r="B11686" s="6" t="s">
        <v>8483</v>
      </c>
      <c r="C11686" s="6" t="s">
        <v>4849</v>
      </c>
      <c r="D11686" s="6" t="s">
        <v>4851</v>
      </c>
      <c r="G11686" s="487">
        <v>10.23</v>
      </c>
    </row>
    <row r="11687" spans="1:7" x14ac:dyDescent="0.25">
      <c r="A11687" s="6">
        <v>7137</v>
      </c>
      <c r="B11687" s="6" t="s">
        <v>8484</v>
      </c>
      <c r="C11687" s="6" t="s">
        <v>4849</v>
      </c>
      <c r="D11687" s="6" t="s">
        <v>4851</v>
      </c>
      <c r="G11687" s="487">
        <v>11.18</v>
      </c>
    </row>
    <row r="11688" spans="1:7" x14ac:dyDescent="0.25">
      <c r="A11688" s="6">
        <v>7122</v>
      </c>
      <c r="B11688" s="6" t="s">
        <v>8485</v>
      </c>
      <c r="C11688" s="6" t="s">
        <v>4849</v>
      </c>
      <c r="D11688" s="6" t="s">
        <v>4851</v>
      </c>
      <c r="G11688" s="487">
        <v>12.3</v>
      </c>
    </row>
    <row r="11689" spans="1:7" x14ac:dyDescent="0.25">
      <c r="A11689" s="6">
        <v>7114</v>
      </c>
      <c r="B11689" s="6" t="s">
        <v>8486</v>
      </c>
      <c r="C11689" s="6" t="s">
        <v>4849</v>
      </c>
      <c r="D11689" s="6" t="s">
        <v>4851</v>
      </c>
      <c r="G11689" s="487">
        <v>14.31</v>
      </c>
    </row>
    <row r="11690" spans="1:7" x14ac:dyDescent="0.25">
      <c r="A11690" s="6">
        <v>7109</v>
      </c>
      <c r="B11690" s="6" t="s">
        <v>8487</v>
      </c>
      <c r="C11690" s="6" t="s">
        <v>4849</v>
      </c>
      <c r="D11690" s="6" t="s">
        <v>4851</v>
      </c>
      <c r="G11690" s="487">
        <v>2.83</v>
      </c>
    </row>
    <row r="11691" spans="1:7" x14ac:dyDescent="0.25">
      <c r="A11691" s="6">
        <v>7135</v>
      </c>
      <c r="B11691" s="6" t="s">
        <v>8488</v>
      </c>
      <c r="C11691" s="6" t="s">
        <v>4849</v>
      </c>
      <c r="D11691" s="6" t="s">
        <v>4851</v>
      </c>
      <c r="G11691" s="487">
        <v>5.81</v>
      </c>
    </row>
    <row r="11692" spans="1:7" x14ac:dyDescent="0.25">
      <c r="A11692" s="6">
        <v>37947</v>
      </c>
      <c r="B11692" s="6" t="s">
        <v>8489</v>
      </c>
      <c r="C11692" s="6" t="s">
        <v>4849</v>
      </c>
      <c r="D11692" s="6" t="s">
        <v>4851</v>
      </c>
      <c r="G11692" s="487">
        <v>4.72</v>
      </c>
    </row>
    <row r="11693" spans="1:7" x14ac:dyDescent="0.25">
      <c r="A11693" s="6">
        <v>7103</v>
      </c>
      <c r="B11693" s="6" t="s">
        <v>8490</v>
      </c>
      <c r="C11693" s="6" t="s">
        <v>4849</v>
      </c>
      <c r="D11693" s="6" t="s">
        <v>4851</v>
      </c>
      <c r="G11693" s="487">
        <v>15.39</v>
      </c>
    </row>
    <row r="11694" spans="1:7" x14ac:dyDescent="0.25">
      <c r="A11694" s="6">
        <v>40419</v>
      </c>
      <c r="B11694" s="6" t="s">
        <v>8491</v>
      </c>
      <c r="C11694" s="6" t="s">
        <v>4849</v>
      </c>
      <c r="D11694" s="6" t="s">
        <v>4853</v>
      </c>
      <c r="G11694" s="487">
        <v>36.93</v>
      </c>
    </row>
    <row r="11695" spans="1:7" x14ac:dyDescent="0.25">
      <c r="A11695" s="6">
        <v>40420</v>
      </c>
      <c r="B11695" s="6" t="s">
        <v>8492</v>
      </c>
      <c r="C11695" s="6" t="s">
        <v>4849</v>
      </c>
      <c r="D11695" s="6" t="s">
        <v>4853</v>
      </c>
      <c r="G11695" s="487">
        <v>53.88</v>
      </c>
    </row>
    <row r="11696" spans="1:7" x14ac:dyDescent="0.25">
      <c r="A11696" s="6">
        <v>40421</v>
      </c>
      <c r="B11696" s="6" t="s">
        <v>8493</v>
      </c>
      <c r="C11696" s="6" t="s">
        <v>4849</v>
      </c>
      <c r="D11696" s="6" t="s">
        <v>4853</v>
      </c>
      <c r="G11696" s="487">
        <v>57.36</v>
      </c>
    </row>
    <row r="11697" spans="1:7" x14ac:dyDescent="0.25">
      <c r="A11697" s="6">
        <v>38905</v>
      </c>
      <c r="B11697" s="6" t="s">
        <v>12199</v>
      </c>
      <c r="C11697" s="6" t="s">
        <v>4849</v>
      </c>
      <c r="D11697" s="6" t="s">
        <v>4851</v>
      </c>
      <c r="G11697" s="487">
        <v>36.020000000000003</v>
      </c>
    </row>
    <row r="11698" spans="1:7" x14ac:dyDescent="0.25">
      <c r="A11698" s="6">
        <v>38907</v>
      </c>
      <c r="B11698" s="6" t="s">
        <v>12200</v>
      </c>
      <c r="C11698" s="6" t="s">
        <v>4849</v>
      </c>
      <c r="D11698" s="6" t="s">
        <v>4851</v>
      </c>
      <c r="G11698" s="487">
        <v>34.729999999999997</v>
      </c>
    </row>
    <row r="11699" spans="1:7" x14ac:dyDescent="0.25">
      <c r="A11699" s="6">
        <v>38910</v>
      </c>
      <c r="B11699" s="6" t="s">
        <v>12201</v>
      </c>
      <c r="C11699" s="6" t="s">
        <v>4849</v>
      </c>
      <c r="D11699" s="6" t="s">
        <v>4851</v>
      </c>
      <c r="G11699" s="487">
        <v>40.619999999999997</v>
      </c>
    </row>
    <row r="11700" spans="1:7" x14ac:dyDescent="0.25">
      <c r="A11700" s="6">
        <v>11655</v>
      </c>
      <c r="B11700" s="6" t="s">
        <v>12202</v>
      </c>
      <c r="C11700" s="6" t="s">
        <v>4849</v>
      </c>
      <c r="D11700" s="6" t="s">
        <v>4851</v>
      </c>
      <c r="G11700" s="487">
        <v>19.48</v>
      </c>
    </row>
    <row r="11701" spans="1:7" x14ac:dyDescent="0.25">
      <c r="A11701" s="6">
        <v>11656</v>
      </c>
      <c r="B11701" s="6" t="s">
        <v>12203</v>
      </c>
      <c r="C11701" s="6" t="s">
        <v>4849</v>
      </c>
      <c r="D11701" s="6" t="s">
        <v>4851</v>
      </c>
      <c r="G11701" s="487">
        <v>22.36</v>
      </c>
    </row>
    <row r="11702" spans="1:7" x14ac:dyDescent="0.25">
      <c r="A11702" s="6">
        <v>7091</v>
      </c>
      <c r="B11702" s="6" t="s">
        <v>8494</v>
      </c>
      <c r="C11702" s="6" t="s">
        <v>4849</v>
      </c>
      <c r="D11702" s="6" t="s">
        <v>4851</v>
      </c>
      <c r="G11702" s="487">
        <v>18.32</v>
      </c>
    </row>
    <row r="11703" spans="1:7" x14ac:dyDescent="0.25">
      <c r="A11703" s="6">
        <v>37948</v>
      </c>
      <c r="B11703" s="6" t="s">
        <v>8495</v>
      </c>
      <c r="C11703" s="6" t="s">
        <v>4849</v>
      </c>
      <c r="D11703" s="6" t="s">
        <v>4851</v>
      </c>
      <c r="G11703" s="487">
        <v>4.24</v>
      </c>
    </row>
    <row r="11704" spans="1:7" x14ac:dyDescent="0.25">
      <c r="A11704" s="6">
        <v>7097</v>
      </c>
      <c r="B11704" s="6" t="s">
        <v>8496</v>
      </c>
      <c r="C11704" s="6" t="s">
        <v>4849</v>
      </c>
      <c r="D11704" s="6" t="s">
        <v>4851</v>
      </c>
      <c r="G11704" s="487">
        <v>8.61</v>
      </c>
    </row>
    <row r="11705" spans="1:7" x14ac:dyDescent="0.25">
      <c r="A11705" s="6">
        <v>11658</v>
      </c>
      <c r="B11705" s="6" t="s">
        <v>8497</v>
      </c>
      <c r="C11705" s="6" t="s">
        <v>4849</v>
      </c>
      <c r="D11705" s="6" t="s">
        <v>4851</v>
      </c>
      <c r="G11705" s="487">
        <v>19.02</v>
      </c>
    </row>
    <row r="11706" spans="1:7" x14ac:dyDescent="0.25">
      <c r="A11706" s="6">
        <v>7146</v>
      </c>
      <c r="B11706" s="6" t="s">
        <v>8498</v>
      </c>
      <c r="C11706" s="6" t="s">
        <v>4849</v>
      </c>
      <c r="D11706" s="6" t="s">
        <v>4851</v>
      </c>
      <c r="G11706" s="487">
        <v>187.33</v>
      </c>
    </row>
    <row r="11707" spans="1:7" x14ac:dyDescent="0.25">
      <c r="A11707" s="6">
        <v>7138</v>
      </c>
      <c r="B11707" s="6" t="s">
        <v>8499</v>
      </c>
      <c r="C11707" s="6" t="s">
        <v>4849</v>
      </c>
      <c r="D11707" s="6" t="s">
        <v>4851</v>
      </c>
      <c r="G11707" s="487">
        <v>1.18</v>
      </c>
    </row>
    <row r="11708" spans="1:7" x14ac:dyDescent="0.25">
      <c r="A11708" s="6">
        <v>7139</v>
      </c>
      <c r="B11708" s="6" t="s">
        <v>8500</v>
      </c>
      <c r="C11708" s="6" t="s">
        <v>4849</v>
      </c>
      <c r="D11708" s="6" t="s">
        <v>4851</v>
      </c>
      <c r="G11708" s="487">
        <v>1.34</v>
      </c>
    </row>
    <row r="11709" spans="1:7" x14ac:dyDescent="0.25">
      <c r="A11709" s="6">
        <v>7140</v>
      </c>
      <c r="B11709" s="6" t="s">
        <v>8501</v>
      </c>
      <c r="C11709" s="6" t="s">
        <v>4849</v>
      </c>
      <c r="D11709" s="6" t="s">
        <v>4851</v>
      </c>
      <c r="G11709" s="487">
        <v>4.21</v>
      </c>
    </row>
    <row r="11710" spans="1:7" x14ac:dyDescent="0.25">
      <c r="A11710" s="6">
        <v>7141</v>
      </c>
      <c r="B11710" s="6" t="s">
        <v>8502</v>
      </c>
      <c r="C11710" s="6" t="s">
        <v>4849</v>
      </c>
      <c r="D11710" s="6" t="s">
        <v>4851</v>
      </c>
      <c r="G11710" s="487">
        <v>10.31</v>
      </c>
    </row>
    <row r="11711" spans="1:7" x14ac:dyDescent="0.25">
      <c r="A11711" s="6">
        <v>7143</v>
      </c>
      <c r="B11711" s="6" t="s">
        <v>8503</v>
      </c>
      <c r="C11711" s="6" t="s">
        <v>4849</v>
      </c>
      <c r="D11711" s="6" t="s">
        <v>4851</v>
      </c>
      <c r="G11711" s="487">
        <v>34.58</v>
      </c>
    </row>
    <row r="11712" spans="1:7" x14ac:dyDescent="0.25">
      <c r="A11712" s="6">
        <v>7144</v>
      </c>
      <c r="B11712" s="6" t="s">
        <v>8504</v>
      </c>
      <c r="C11712" s="6" t="s">
        <v>4849</v>
      </c>
      <c r="D11712" s="6" t="s">
        <v>4851</v>
      </c>
      <c r="G11712" s="487">
        <v>64.16</v>
      </c>
    </row>
    <row r="11713" spans="1:7" x14ac:dyDescent="0.25">
      <c r="A11713" s="6">
        <v>7145</v>
      </c>
      <c r="B11713" s="6" t="s">
        <v>8505</v>
      </c>
      <c r="C11713" s="6" t="s">
        <v>4849</v>
      </c>
      <c r="D11713" s="6" t="s">
        <v>4851</v>
      </c>
      <c r="G11713" s="487">
        <v>87.24</v>
      </c>
    </row>
    <row r="11714" spans="1:7" x14ac:dyDescent="0.25">
      <c r="A11714" s="6">
        <v>7142</v>
      </c>
      <c r="B11714" s="6" t="s">
        <v>8506</v>
      </c>
      <c r="C11714" s="6" t="s">
        <v>4849</v>
      </c>
      <c r="D11714" s="6" t="s">
        <v>4851</v>
      </c>
      <c r="G11714" s="487">
        <v>10.77</v>
      </c>
    </row>
    <row r="11715" spans="1:7" x14ac:dyDescent="0.25">
      <c r="A11715" s="6">
        <v>3593</v>
      </c>
      <c r="B11715" s="6" t="s">
        <v>8507</v>
      </c>
      <c r="C11715" s="6" t="s">
        <v>4849</v>
      </c>
      <c r="D11715" s="6" t="s">
        <v>4851</v>
      </c>
      <c r="G11715" s="487">
        <v>83.85</v>
      </c>
    </row>
    <row r="11716" spans="1:7" x14ac:dyDescent="0.25">
      <c r="A11716" s="6">
        <v>3588</v>
      </c>
      <c r="B11716" s="6" t="s">
        <v>8508</v>
      </c>
      <c r="C11716" s="6" t="s">
        <v>4849</v>
      </c>
      <c r="D11716" s="6" t="s">
        <v>4851</v>
      </c>
      <c r="G11716" s="487">
        <v>64.63</v>
      </c>
    </row>
    <row r="11717" spans="1:7" x14ac:dyDescent="0.25">
      <c r="A11717" s="6">
        <v>3585</v>
      </c>
      <c r="B11717" s="6" t="s">
        <v>8509</v>
      </c>
      <c r="C11717" s="6" t="s">
        <v>4849</v>
      </c>
      <c r="D11717" s="6" t="s">
        <v>4851</v>
      </c>
      <c r="G11717" s="487">
        <v>19.96</v>
      </c>
    </row>
    <row r="11718" spans="1:7" x14ac:dyDescent="0.25">
      <c r="A11718" s="6">
        <v>3587</v>
      </c>
      <c r="B11718" s="6" t="s">
        <v>8510</v>
      </c>
      <c r="C11718" s="6" t="s">
        <v>4849</v>
      </c>
      <c r="D11718" s="6" t="s">
        <v>4851</v>
      </c>
      <c r="G11718" s="487">
        <v>40.1</v>
      </c>
    </row>
    <row r="11719" spans="1:7" x14ac:dyDescent="0.25">
      <c r="A11719" s="6">
        <v>3590</v>
      </c>
      <c r="B11719" s="6" t="s">
        <v>8511</v>
      </c>
      <c r="C11719" s="6" t="s">
        <v>4849</v>
      </c>
      <c r="D11719" s="6" t="s">
        <v>4851</v>
      </c>
      <c r="G11719" s="487">
        <v>238.07</v>
      </c>
    </row>
    <row r="11720" spans="1:7" x14ac:dyDescent="0.25">
      <c r="A11720" s="6">
        <v>3589</v>
      </c>
      <c r="B11720" s="6" t="s">
        <v>8512</v>
      </c>
      <c r="C11720" s="6" t="s">
        <v>4849</v>
      </c>
      <c r="D11720" s="6" t="s">
        <v>4851</v>
      </c>
      <c r="G11720" s="487">
        <v>127.78</v>
      </c>
    </row>
    <row r="11721" spans="1:7" x14ac:dyDescent="0.25">
      <c r="A11721" s="6">
        <v>3586</v>
      </c>
      <c r="B11721" s="6" t="s">
        <v>8513</v>
      </c>
      <c r="C11721" s="6" t="s">
        <v>4849</v>
      </c>
      <c r="D11721" s="6" t="s">
        <v>4851</v>
      </c>
      <c r="G11721" s="487">
        <v>26.14</v>
      </c>
    </row>
    <row r="11722" spans="1:7" x14ac:dyDescent="0.25">
      <c r="A11722" s="6">
        <v>3592</v>
      </c>
      <c r="B11722" s="6" t="s">
        <v>8514</v>
      </c>
      <c r="C11722" s="6" t="s">
        <v>4849</v>
      </c>
      <c r="D11722" s="6" t="s">
        <v>4851</v>
      </c>
      <c r="G11722" s="487">
        <v>376.32</v>
      </c>
    </row>
    <row r="11723" spans="1:7" x14ac:dyDescent="0.25">
      <c r="A11723" s="6">
        <v>3591</v>
      </c>
      <c r="B11723" s="6" t="s">
        <v>8515</v>
      </c>
      <c r="C11723" s="6" t="s">
        <v>4849</v>
      </c>
      <c r="D11723" s="6" t="s">
        <v>4851</v>
      </c>
      <c r="G11723" s="487">
        <v>603.25</v>
      </c>
    </row>
    <row r="11724" spans="1:7" x14ac:dyDescent="0.25">
      <c r="A11724" s="6">
        <v>40396</v>
      </c>
      <c r="B11724" s="6" t="s">
        <v>8516</v>
      </c>
      <c r="C11724" s="6" t="s">
        <v>4849</v>
      </c>
      <c r="D11724" s="6" t="s">
        <v>4851</v>
      </c>
      <c r="G11724" s="487">
        <v>266.07</v>
      </c>
    </row>
    <row r="11725" spans="1:7" x14ac:dyDescent="0.25">
      <c r="A11725" s="6">
        <v>40395</v>
      </c>
      <c r="B11725" s="6" t="s">
        <v>8517</v>
      </c>
      <c r="C11725" s="6" t="s">
        <v>4849</v>
      </c>
      <c r="D11725" s="6" t="s">
        <v>4851</v>
      </c>
      <c r="G11725" s="487">
        <v>204.19</v>
      </c>
    </row>
    <row r="11726" spans="1:7" x14ac:dyDescent="0.25">
      <c r="A11726" s="6">
        <v>40392</v>
      </c>
      <c r="B11726" s="6" t="s">
        <v>8518</v>
      </c>
      <c r="C11726" s="6" t="s">
        <v>4849</v>
      </c>
      <c r="D11726" s="6" t="s">
        <v>4851</v>
      </c>
      <c r="G11726" s="487">
        <v>65.7</v>
      </c>
    </row>
    <row r="11727" spans="1:7" x14ac:dyDescent="0.25">
      <c r="A11727" s="6">
        <v>40394</v>
      </c>
      <c r="B11727" s="6" t="s">
        <v>8519</v>
      </c>
      <c r="C11727" s="6" t="s">
        <v>4849</v>
      </c>
      <c r="D11727" s="6" t="s">
        <v>4851</v>
      </c>
      <c r="G11727" s="487">
        <v>132.94</v>
      </c>
    </row>
    <row r="11728" spans="1:7" x14ac:dyDescent="0.25">
      <c r="A11728" s="6">
        <v>40398</v>
      </c>
      <c r="B11728" s="6" t="s">
        <v>8520</v>
      </c>
      <c r="C11728" s="6" t="s">
        <v>4849</v>
      </c>
      <c r="D11728" s="6" t="s">
        <v>4851</v>
      </c>
      <c r="G11728" s="487">
        <v>853.61</v>
      </c>
    </row>
    <row r="11729" spans="1:7" x14ac:dyDescent="0.25">
      <c r="A11729" s="6">
        <v>40397</v>
      </c>
      <c r="B11729" s="6" t="s">
        <v>8521</v>
      </c>
      <c r="C11729" s="6" t="s">
        <v>4849</v>
      </c>
      <c r="D11729" s="6" t="s">
        <v>4851</v>
      </c>
      <c r="G11729" s="487">
        <v>437.15</v>
      </c>
    </row>
    <row r="11730" spans="1:7" x14ac:dyDescent="0.25">
      <c r="A11730" s="6">
        <v>40393</v>
      </c>
      <c r="B11730" s="6" t="s">
        <v>8522</v>
      </c>
      <c r="C11730" s="6" t="s">
        <v>4849</v>
      </c>
      <c r="D11730" s="6" t="s">
        <v>4851</v>
      </c>
      <c r="G11730" s="487">
        <v>84.63</v>
      </c>
    </row>
    <row r="11731" spans="1:7" x14ac:dyDescent="0.25">
      <c r="A11731" s="6">
        <v>40399</v>
      </c>
      <c r="B11731" s="6" t="s">
        <v>8523</v>
      </c>
      <c r="C11731" s="6" t="s">
        <v>4849</v>
      </c>
      <c r="D11731" s="6" t="s">
        <v>4851</v>
      </c>
      <c r="G11731" s="488">
        <v>1396.49</v>
      </c>
    </row>
    <row r="11732" spans="1:7" x14ac:dyDescent="0.25">
      <c r="A11732" s="6">
        <v>39322</v>
      </c>
      <c r="B11732" s="6" t="s">
        <v>12204</v>
      </c>
      <c r="C11732" s="6" t="s">
        <v>4849</v>
      </c>
      <c r="D11732" s="6" t="s">
        <v>4851</v>
      </c>
      <c r="G11732" s="487">
        <v>17.14</v>
      </c>
    </row>
    <row r="11733" spans="1:7" x14ac:dyDescent="0.25">
      <c r="A11733" s="6">
        <v>39289</v>
      </c>
      <c r="B11733" s="6" t="s">
        <v>12205</v>
      </c>
      <c r="C11733" s="6" t="s">
        <v>4849</v>
      </c>
      <c r="D11733" s="6" t="s">
        <v>4851</v>
      </c>
      <c r="G11733" s="487">
        <v>31.94</v>
      </c>
    </row>
    <row r="11734" spans="1:7" x14ac:dyDescent="0.25">
      <c r="A11734" s="6">
        <v>39290</v>
      </c>
      <c r="B11734" s="6" t="s">
        <v>12206</v>
      </c>
      <c r="C11734" s="6" t="s">
        <v>4849</v>
      </c>
      <c r="D11734" s="6" t="s">
        <v>4851</v>
      </c>
      <c r="G11734" s="487">
        <v>53.92</v>
      </c>
    </row>
    <row r="11735" spans="1:7" x14ac:dyDescent="0.25">
      <c r="A11735" s="6">
        <v>39291</v>
      </c>
      <c r="B11735" s="6" t="s">
        <v>12207</v>
      </c>
      <c r="C11735" s="6" t="s">
        <v>4849</v>
      </c>
      <c r="D11735" s="6" t="s">
        <v>4851</v>
      </c>
      <c r="G11735" s="487">
        <v>59.63</v>
      </c>
    </row>
    <row r="11736" spans="1:7" x14ac:dyDescent="0.25">
      <c r="A11736" s="6">
        <v>41892</v>
      </c>
      <c r="B11736" s="6" t="s">
        <v>8524</v>
      </c>
      <c r="C11736" s="6" t="s">
        <v>4849</v>
      </c>
      <c r="D11736" s="6" t="s">
        <v>4853</v>
      </c>
      <c r="G11736" s="487">
        <v>94.79</v>
      </c>
    </row>
    <row r="11737" spans="1:7" x14ac:dyDescent="0.25">
      <c r="A11737" s="6">
        <v>7048</v>
      </c>
      <c r="B11737" s="6" t="s">
        <v>8525</v>
      </c>
      <c r="C11737" s="6" t="s">
        <v>4849</v>
      </c>
      <c r="D11737" s="6" t="s">
        <v>4853</v>
      </c>
      <c r="G11737" s="487">
        <v>20.46</v>
      </c>
    </row>
    <row r="11738" spans="1:7" x14ac:dyDescent="0.25">
      <c r="A11738" s="6">
        <v>7088</v>
      </c>
      <c r="B11738" s="6" t="s">
        <v>8526</v>
      </c>
      <c r="C11738" s="6" t="s">
        <v>4849</v>
      </c>
      <c r="D11738" s="6" t="s">
        <v>4853</v>
      </c>
      <c r="G11738" s="487">
        <v>44.74</v>
      </c>
    </row>
    <row r="11739" spans="1:7" x14ac:dyDescent="0.25">
      <c r="A11739" s="6">
        <v>20179</v>
      </c>
      <c r="B11739" s="6" t="s">
        <v>12208</v>
      </c>
      <c r="C11739" s="6" t="s">
        <v>4849</v>
      </c>
      <c r="D11739" s="6" t="s">
        <v>4851</v>
      </c>
      <c r="G11739" s="487">
        <v>50.13</v>
      </c>
    </row>
    <row r="11740" spans="1:7" x14ac:dyDescent="0.25">
      <c r="A11740" s="6">
        <v>20178</v>
      </c>
      <c r="B11740" s="6" t="s">
        <v>12209</v>
      </c>
      <c r="C11740" s="6" t="s">
        <v>4849</v>
      </c>
      <c r="D11740" s="6" t="s">
        <v>4851</v>
      </c>
      <c r="G11740" s="487">
        <v>60.09</v>
      </c>
    </row>
    <row r="11741" spans="1:7" x14ac:dyDescent="0.25">
      <c r="A11741" s="6">
        <v>20180</v>
      </c>
      <c r="B11741" s="6" t="s">
        <v>12210</v>
      </c>
      <c r="C11741" s="6" t="s">
        <v>4849</v>
      </c>
      <c r="D11741" s="6" t="s">
        <v>4851</v>
      </c>
      <c r="G11741" s="487">
        <v>99.18</v>
      </c>
    </row>
    <row r="11742" spans="1:7" x14ac:dyDescent="0.25">
      <c r="A11742" s="6">
        <v>20181</v>
      </c>
      <c r="B11742" s="6" t="s">
        <v>12211</v>
      </c>
      <c r="C11742" s="6" t="s">
        <v>4849</v>
      </c>
      <c r="D11742" s="6" t="s">
        <v>4851</v>
      </c>
      <c r="G11742" s="487">
        <v>132.79</v>
      </c>
    </row>
    <row r="11743" spans="1:7" x14ac:dyDescent="0.25">
      <c r="A11743" s="6">
        <v>20177</v>
      </c>
      <c r="B11743" s="6" t="s">
        <v>12212</v>
      </c>
      <c r="C11743" s="6" t="s">
        <v>4849</v>
      </c>
      <c r="D11743" s="6" t="s">
        <v>4851</v>
      </c>
      <c r="G11743" s="487">
        <v>32.85</v>
      </c>
    </row>
    <row r="11744" spans="1:7" x14ac:dyDescent="0.25">
      <c r="A11744" s="6">
        <v>7070</v>
      </c>
      <c r="B11744" s="6" t="s">
        <v>12213</v>
      </c>
      <c r="C11744" s="6" t="s">
        <v>4849</v>
      </c>
      <c r="D11744" s="6" t="s">
        <v>4851</v>
      </c>
      <c r="G11744" s="487">
        <v>235.71</v>
      </c>
    </row>
    <row r="11745" spans="1:7" x14ac:dyDescent="0.25">
      <c r="A11745" s="6">
        <v>40945</v>
      </c>
      <c r="B11745" s="6" t="s">
        <v>12214</v>
      </c>
      <c r="C11745" s="6" t="s">
        <v>4858</v>
      </c>
      <c r="D11745" s="6" t="s">
        <v>4851</v>
      </c>
      <c r="G11745" s="487">
        <v>30.1</v>
      </c>
    </row>
    <row r="11746" spans="1:7" x14ac:dyDescent="0.25">
      <c r="A11746" s="6">
        <v>40946</v>
      </c>
      <c r="B11746" s="6" t="s">
        <v>8527</v>
      </c>
      <c r="C11746" s="6" t="s">
        <v>4859</v>
      </c>
      <c r="D11746" s="6" t="s">
        <v>4851</v>
      </c>
      <c r="G11746" s="488">
        <v>5288.78</v>
      </c>
    </row>
    <row r="11747" spans="1:7" x14ac:dyDescent="0.25">
      <c r="A11747" s="6">
        <v>7153</v>
      </c>
      <c r="B11747" s="6" t="s">
        <v>12215</v>
      </c>
      <c r="C11747" s="6" t="s">
        <v>4858</v>
      </c>
      <c r="D11747" s="6" t="s">
        <v>4851</v>
      </c>
      <c r="G11747" s="487">
        <v>32.72</v>
      </c>
    </row>
    <row r="11748" spans="1:7" x14ac:dyDescent="0.25">
      <c r="A11748" s="6">
        <v>41089</v>
      </c>
      <c r="B11748" s="6" t="s">
        <v>8528</v>
      </c>
      <c r="C11748" s="6" t="s">
        <v>4859</v>
      </c>
      <c r="D11748" s="6" t="s">
        <v>4851</v>
      </c>
      <c r="G11748" s="488">
        <v>5748.68</v>
      </c>
    </row>
    <row r="11749" spans="1:7" x14ac:dyDescent="0.25">
      <c r="A11749" s="6">
        <v>40943</v>
      </c>
      <c r="B11749" s="6" t="s">
        <v>12216</v>
      </c>
      <c r="C11749" s="6" t="s">
        <v>4858</v>
      </c>
      <c r="D11749" s="6" t="s">
        <v>4851</v>
      </c>
      <c r="G11749" s="487">
        <v>37.74</v>
      </c>
    </row>
    <row r="11750" spans="1:7" x14ac:dyDescent="0.25">
      <c r="A11750" s="6">
        <v>40944</v>
      </c>
      <c r="B11750" s="6" t="s">
        <v>8529</v>
      </c>
      <c r="C11750" s="6" t="s">
        <v>4859</v>
      </c>
      <c r="D11750" s="6" t="s">
        <v>4851</v>
      </c>
      <c r="G11750" s="488">
        <v>6630.21</v>
      </c>
    </row>
    <row r="11751" spans="1:7" x14ac:dyDescent="0.25">
      <c r="A11751" s="6">
        <v>6175</v>
      </c>
      <c r="B11751" s="6" t="s">
        <v>8530</v>
      </c>
      <c r="C11751" s="6" t="s">
        <v>4858</v>
      </c>
      <c r="D11751" s="6" t="s">
        <v>4851</v>
      </c>
      <c r="G11751" s="487">
        <v>31.25</v>
      </c>
    </row>
    <row r="11752" spans="1:7" x14ac:dyDescent="0.25">
      <c r="A11752" s="6">
        <v>41092</v>
      </c>
      <c r="B11752" s="6" t="s">
        <v>8531</v>
      </c>
      <c r="C11752" s="6" t="s">
        <v>4859</v>
      </c>
      <c r="D11752" s="6" t="s">
        <v>4851</v>
      </c>
      <c r="G11752" s="488">
        <v>5490.82</v>
      </c>
    </row>
    <row r="11753" spans="1:7" x14ac:dyDescent="0.25">
      <c r="A11753" s="6">
        <v>37712</v>
      </c>
      <c r="B11753" s="6" t="s">
        <v>8532</v>
      </c>
      <c r="C11753" s="6" t="s">
        <v>4852</v>
      </c>
      <c r="D11753" s="6" t="s">
        <v>4851</v>
      </c>
      <c r="G11753" s="487">
        <v>63.57</v>
      </c>
    </row>
    <row r="11754" spans="1:7" x14ac:dyDescent="0.25">
      <c r="A11754" s="6">
        <v>34547</v>
      </c>
      <c r="B11754" s="6" t="s">
        <v>8533</v>
      </c>
      <c r="C11754" s="6" t="s">
        <v>4854</v>
      </c>
      <c r="D11754" s="6" t="s">
        <v>4851</v>
      </c>
      <c r="G11754" s="487">
        <v>3.82</v>
      </c>
    </row>
    <row r="11755" spans="1:7" x14ac:dyDescent="0.25">
      <c r="A11755" s="6">
        <v>34548</v>
      </c>
      <c r="B11755" s="6" t="s">
        <v>8534</v>
      </c>
      <c r="C11755" s="6" t="s">
        <v>4854</v>
      </c>
      <c r="D11755" s="6" t="s">
        <v>4851</v>
      </c>
      <c r="G11755" s="487">
        <v>6.27</v>
      </c>
    </row>
    <row r="11756" spans="1:7" x14ac:dyDescent="0.25">
      <c r="A11756" s="6">
        <v>34558</v>
      </c>
      <c r="B11756" s="6" t="s">
        <v>8535</v>
      </c>
      <c r="C11756" s="6" t="s">
        <v>4854</v>
      </c>
      <c r="D11756" s="6" t="s">
        <v>4851</v>
      </c>
      <c r="G11756" s="487">
        <v>3.11</v>
      </c>
    </row>
    <row r="11757" spans="1:7" x14ac:dyDescent="0.25">
      <c r="A11757" s="6">
        <v>34550</v>
      </c>
      <c r="B11757" s="6" t="s">
        <v>8536</v>
      </c>
      <c r="C11757" s="6" t="s">
        <v>4854</v>
      </c>
      <c r="D11757" s="6" t="s">
        <v>4851</v>
      </c>
      <c r="G11757" s="487">
        <v>1.65</v>
      </c>
    </row>
    <row r="11758" spans="1:7" x14ac:dyDescent="0.25">
      <c r="A11758" s="6">
        <v>34557</v>
      </c>
      <c r="B11758" s="6" t="s">
        <v>8537</v>
      </c>
      <c r="C11758" s="6" t="s">
        <v>4854</v>
      </c>
      <c r="D11758" s="6" t="s">
        <v>4851</v>
      </c>
      <c r="G11758" s="487">
        <v>2.42</v>
      </c>
    </row>
    <row r="11759" spans="1:7" x14ac:dyDescent="0.25">
      <c r="A11759" s="6">
        <v>37411</v>
      </c>
      <c r="B11759" s="6" t="s">
        <v>8538</v>
      </c>
      <c r="C11759" s="6" t="s">
        <v>4852</v>
      </c>
      <c r="D11759" s="6" t="s">
        <v>4851</v>
      </c>
      <c r="G11759" s="487">
        <v>17.71</v>
      </c>
    </row>
    <row r="11760" spans="1:7" x14ac:dyDescent="0.25">
      <c r="A11760" s="6">
        <v>39508</v>
      </c>
      <c r="B11760" s="6" t="s">
        <v>8539</v>
      </c>
      <c r="C11760" s="6" t="s">
        <v>4852</v>
      </c>
      <c r="D11760" s="6" t="s">
        <v>4851</v>
      </c>
      <c r="G11760" s="487">
        <v>9.9499999999999993</v>
      </c>
    </row>
    <row r="11761" spans="1:7" x14ac:dyDescent="0.25">
      <c r="A11761" s="6">
        <v>39507</v>
      </c>
      <c r="B11761" s="6" t="s">
        <v>8540</v>
      </c>
      <c r="C11761" s="6" t="s">
        <v>4852</v>
      </c>
      <c r="D11761" s="6" t="s">
        <v>4851</v>
      </c>
      <c r="G11761" s="487">
        <v>14.84</v>
      </c>
    </row>
    <row r="11762" spans="1:7" x14ac:dyDescent="0.25">
      <c r="A11762" s="6">
        <v>7155</v>
      </c>
      <c r="B11762" s="6" t="s">
        <v>8541</v>
      </c>
      <c r="C11762" s="6" t="s">
        <v>4852</v>
      </c>
      <c r="D11762" s="6" t="s">
        <v>4851</v>
      </c>
      <c r="G11762" s="487">
        <v>19.05</v>
      </c>
    </row>
    <row r="11763" spans="1:7" x14ac:dyDescent="0.25">
      <c r="A11763" s="6">
        <v>42406</v>
      </c>
      <c r="B11763" s="6" t="s">
        <v>8542</v>
      </c>
      <c r="C11763" s="6" t="s">
        <v>4852</v>
      </c>
      <c r="D11763" s="6" t="s">
        <v>4851</v>
      </c>
      <c r="G11763" s="487">
        <v>21.85</v>
      </c>
    </row>
    <row r="11764" spans="1:7" x14ac:dyDescent="0.25">
      <c r="A11764" s="6">
        <v>7156</v>
      </c>
      <c r="B11764" s="6" t="s">
        <v>8543</v>
      </c>
      <c r="C11764" s="6" t="s">
        <v>4852</v>
      </c>
      <c r="D11764" s="6" t="s">
        <v>4850</v>
      </c>
      <c r="G11764" s="487">
        <v>27.34</v>
      </c>
    </row>
    <row r="11765" spans="1:7" x14ac:dyDescent="0.25">
      <c r="A11765" s="6">
        <v>43127</v>
      </c>
      <c r="B11765" s="6" t="s">
        <v>8544</v>
      </c>
      <c r="C11765" s="6" t="s">
        <v>4852</v>
      </c>
      <c r="D11765" s="6" t="s">
        <v>4851</v>
      </c>
      <c r="G11765" s="487">
        <v>39.130000000000003</v>
      </c>
    </row>
    <row r="11766" spans="1:7" x14ac:dyDescent="0.25">
      <c r="A11766" s="6">
        <v>10917</v>
      </c>
      <c r="B11766" s="6" t="s">
        <v>8545</v>
      </c>
      <c r="C11766" s="6" t="s">
        <v>4852</v>
      </c>
      <c r="D11766" s="6" t="s">
        <v>4851</v>
      </c>
      <c r="G11766" s="487">
        <v>8.26</v>
      </c>
    </row>
    <row r="11767" spans="1:7" x14ac:dyDescent="0.25">
      <c r="A11767" s="6">
        <v>21141</v>
      </c>
      <c r="B11767" s="6" t="s">
        <v>8546</v>
      </c>
      <c r="C11767" s="6" t="s">
        <v>4852</v>
      </c>
      <c r="D11767" s="6" t="s">
        <v>4851</v>
      </c>
      <c r="G11767" s="487">
        <v>12.78</v>
      </c>
    </row>
    <row r="11768" spans="1:7" x14ac:dyDescent="0.25">
      <c r="A11768" s="6">
        <v>39509</v>
      </c>
      <c r="B11768" s="6" t="s">
        <v>8547</v>
      </c>
      <c r="C11768" s="6" t="s">
        <v>4852</v>
      </c>
      <c r="D11768" s="6" t="s">
        <v>4851</v>
      </c>
      <c r="G11768" s="487">
        <v>12.3</v>
      </c>
    </row>
    <row r="11769" spans="1:7" x14ac:dyDescent="0.25">
      <c r="A11769" s="6">
        <v>44529</v>
      </c>
      <c r="B11769" s="6" t="s">
        <v>8548</v>
      </c>
      <c r="C11769" s="6" t="s">
        <v>4852</v>
      </c>
      <c r="D11769" s="6" t="s">
        <v>4851</v>
      </c>
      <c r="G11769" s="487">
        <v>13.47</v>
      </c>
    </row>
    <row r="11770" spans="1:7" x14ac:dyDescent="0.25">
      <c r="A11770" s="6">
        <v>7167</v>
      </c>
      <c r="B11770" s="6" t="s">
        <v>8549</v>
      </c>
      <c r="C11770" s="6" t="s">
        <v>4852</v>
      </c>
      <c r="D11770" s="6" t="s">
        <v>4851</v>
      </c>
      <c r="G11770" s="487">
        <v>20.18</v>
      </c>
    </row>
    <row r="11771" spans="1:7" x14ac:dyDescent="0.25">
      <c r="A11771" s="6">
        <v>10928</v>
      </c>
      <c r="B11771" s="6" t="s">
        <v>8550</v>
      </c>
      <c r="C11771" s="6" t="s">
        <v>4852</v>
      </c>
      <c r="D11771" s="6" t="s">
        <v>4851</v>
      </c>
      <c r="G11771" s="487">
        <v>11.59</v>
      </c>
    </row>
    <row r="11772" spans="1:7" x14ac:dyDescent="0.25">
      <c r="A11772" s="6">
        <v>10933</v>
      </c>
      <c r="B11772" s="6" t="s">
        <v>8551</v>
      </c>
      <c r="C11772" s="6" t="s">
        <v>4852</v>
      </c>
      <c r="D11772" s="6" t="s">
        <v>4851</v>
      </c>
      <c r="G11772" s="487">
        <v>17.489999999999998</v>
      </c>
    </row>
    <row r="11773" spans="1:7" x14ac:dyDescent="0.25">
      <c r="A11773" s="6">
        <v>7158</v>
      </c>
      <c r="B11773" s="6" t="s">
        <v>8552</v>
      </c>
      <c r="C11773" s="6" t="s">
        <v>4852</v>
      </c>
      <c r="D11773" s="6" t="s">
        <v>4850</v>
      </c>
      <c r="G11773" s="487">
        <v>29.66</v>
      </c>
    </row>
    <row r="11774" spans="1:7" x14ac:dyDescent="0.25">
      <c r="A11774" s="6">
        <v>10927</v>
      </c>
      <c r="B11774" s="6" t="s">
        <v>8553</v>
      </c>
      <c r="C11774" s="6" t="s">
        <v>4852</v>
      </c>
      <c r="D11774" s="6" t="s">
        <v>4851</v>
      </c>
      <c r="G11774" s="487">
        <v>18.97</v>
      </c>
    </row>
    <row r="11775" spans="1:7" x14ac:dyDescent="0.25">
      <c r="A11775" s="6">
        <v>7162</v>
      </c>
      <c r="B11775" s="6" t="s">
        <v>8554</v>
      </c>
      <c r="C11775" s="6" t="s">
        <v>4852</v>
      </c>
      <c r="D11775" s="6" t="s">
        <v>4851</v>
      </c>
      <c r="G11775" s="487">
        <v>46.41</v>
      </c>
    </row>
    <row r="11776" spans="1:7" x14ac:dyDescent="0.25">
      <c r="A11776" s="6">
        <v>10932</v>
      </c>
      <c r="B11776" s="6" t="s">
        <v>8555</v>
      </c>
      <c r="C11776" s="6" t="s">
        <v>4852</v>
      </c>
      <c r="D11776" s="6" t="s">
        <v>4851</v>
      </c>
      <c r="G11776" s="487">
        <v>80.73</v>
      </c>
    </row>
    <row r="11777" spans="1:7" x14ac:dyDescent="0.25">
      <c r="A11777" s="6">
        <v>10937</v>
      </c>
      <c r="B11777" s="6" t="s">
        <v>8556</v>
      </c>
      <c r="C11777" s="6" t="s">
        <v>4852</v>
      </c>
      <c r="D11777" s="6" t="s">
        <v>4851</v>
      </c>
      <c r="G11777" s="487">
        <v>20.75</v>
      </c>
    </row>
    <row r="11778" spans="1:7" x14ac:dyDescent="0.25">
      <c r="A11778" s="6">
        <v>10935</v>
      </c>
      <c r="B11778" s="6" t="s">
        <v>8557</v>
      </c>
      <c r="C11778" s="6" t="s">
        <v>4852</v>
      </c>
      <c r="D11778" s="6" t="s">
        <v>4851</v>
      </c>
      <c r="G11778" s="487">
        <v>35.99</v>
      </c>
    </row>
    <row r="11779" spans="1:7" x14ac:dyDescent="0.25">
      <c r="A11779" s="6">
        <v>10931</v>
      </c>
      <c r="B11779" s="6" t="s">
        <v>8558</v>
      </c>
      <c r="C11779" s="6" t="s">
        <v>4852</v>
      </c>
      <c r="D11779" s="6" t="s">
        <v>4851</v>
      </c>
      <c r="G11779" s="487">
        <v>10.119999999999999</v>
      </c>
    </row>
    <row r="11780" spans="1:7" x14ac:dyDescent="0.25">
      <c r="A11780" s="6">
        <v>7164</v>
      </c>
      <c r="B11780" s="6" t="s">
        <v>8559</v>
      </c>
      <c r="C11780" s="6" t="s">
        <v>4852</v>
      </c>
      <c r="D11780" s="6" t="s">
        <v>4851</v>
      </c>
      <c r="G11780" s="487">
        <v>33.5</v>
      </c>
    </row>
    <row r="11781" spans="1:7" x14ac:dyDescent="0.25">
      <c r="A11781" s="6">
        <v>36887</v>
      </c>
      <c r="B11781" s="6" t="s">
        <v>8560</v>
      </c>
      <c r="C11781" s="6" t="s">
        <v>4852</v>
      </c>
      <c r="D11781" s="6" t="s">
        <v>4851</v>
      </c>
      <c r="G11781" s="487">
        <v>12.54</v>
      </c>
    </row>
    <row r="11782" spans="1:7" x14ac:dyDescent="0.25">
      <c r="A11782" s="6">
        <v>34630</v>
      </c>
      <c r="B11782" s="6" t="s">
        <v>8561</v>
      </c>
      <c r="C11782" s="6" t="s">
        <v>4849</v>
      </c>
      <c r="D11782" s="6" t="s">
        <v>4851</v>
      </c>
      <c r="G11782" s="488">
        <v>1033.18</v>
      </c>
    </row>
    <row r="11783" spans="1:7" x14ac:dyDescent="0.25">
      <c r="A11783" s="6">
        <v>7161</v>
      </c>
      <c r="B11783" s="6" t="s">
        <v>8562</v>
      </c>
      <c r="C11783" s="6" t="s">
        <v>4852</v>
      </c>
      <c r="D11783" s="6" t="s">
        <v>4851</v>
      </c>
      <c r="G11783" s="487">
        <v>4.17</v>
      </c>
    </row>
    <row r="11784" spans="1:7" x14ac:dyDescent="0.25">
      <c r="A11784" s="6">
        <v>7170</v>
      </c>
      <c r="B11784" s="6" t="s">
        <v>8563</v>
      </c>
      <c r="C11784" s="6" t="s">
        <v>4852</v>
      </c>
      <c r="D11784" s="6" t="s">
        <v>4851</v>
      </c>
      <c r="G11784" s="487">
        <v>3.03</v>
      </c>
    </row>
    <row r="11785" spans="1:7" x14ac:dyDescent="0.25">
      <c r="A11785" s="6">
        <v>37524</v>
      </c>
      <c r="B11785" s="6" t="s">
        <v>8564</v>
      </c>
      <c r="C11785" s="6" t="s">
        <v>4854</v>
      </c>
      <c r="D11785" s="6" t="s">
        <v>4850</v>
      </c>
      <c r="G11785" s="487">
        <v>2.77</v>
      </c>
    </row>
    <row r="11786" spans="1:7" x14ac:dyDescent="0.25">
      <c r="A11786" s="6">
        <v>37525</v>
      </c>
      <c r="B11786" s="6" t="s">
        <v>8565</v>
      </c>
      <c r="C11786" s="6" t="s">
        <v>4854</v>
      </c>
      <c r="D11786" s="6" t="s">
        <v>4851</v>
      </c>
      <c r="G11786" s="487">
        <v>3.79</v>
      </c>
    </row>
    <row r="11787" spans="1:7" x14ac:dyDescent="0.25">
      <c r="A11787" s="6">
        <v>36789</v>
      </c>
      <c r="B11787" s="6" t="s">
        <v>8566</v>
      </c>
      <c r="C11787" s="6" t="s">
        <v>4849</v>
      </c>
      <c r="D11787" s="6" t="s">
        <v>4851</v>
      </c>
      <c r="G11787" s="487">
        <v>4.0999999999999996</v>
      </c>
    </row>
    <row r="11788" spans="1:7" x14ac:dyDescent="0.25">
      <c r="A11788" s="6">
        <v>7173</v>
      </c>
      <c r="B11788" s="6" t="s">
        <v>8567</v>
      </c>
      <c r="C11788" s="6" t="s">
        <v>4862</v>
      </c>
      <c r="D11788" s="6" t="s">
        <v>4850</v>
      </c>
      <c r="G11788" s="488">
        <v>2650</v>
      </c>
    </row>
    <row r="11789" spans="1:7" x14ac:dyDescent="0.25">
      <c r="A11789" s="6">
        <v>7175</v>
      </c>
      <c r="B11789" s="6" t="s">
        <v>8568</v>
      </c>
      <c r="C11789" s="6" t="s">
        <v>4849</v>
      </c>
      <c r="D11789" s="6" t="s">
        <v>4851</v>
      </c>
      <c r="G11789" s="487">
        <v>2.99</v>
      </c>
    </row>
    <row r="11790" spans="1:7" x14ac:dyDescent="0.25">
      <c r="A11790" s="6">
        <v>40741</v>
      </c>
      <c r="B11790" s="6" t="s">
        <v>8569</v>
      </c>
      <c r="C11790" s="6" t="s">
        <v>4849</v>
      </c>
      <c r="D11790" s="6" t="s">
        <v>4851</v>
      </c>
      <c r="G11790" s="487">
        <v>3.63</v>
      </c>
    </row>
    <row r="11791" spans="1:7" x14ac:dyDescent="0.25">
      <c r="A11791" s="6">
        <v>7184</v>
      </c>
      <c r="B11791" s="6" t="s">
        <v>8570</v>
      </c>
      <c r="C11791" s="6" t="s">
        <v>4852</v>
      </c>
      <c r="D11791" s="6" t="s">
        <v>4850</v>
      </c>
      <c r="G11791" s="487">
        <v>49.2</v>
      </c>
    </row>
    <row r="11792" spans="1:7" x14ac:dyDescent="0.25">
      <c r="A11792" s="6">
        <v>34458</v>
      </c>
      <c r="B11792" s="6" t="s">
        <v>8571</v>
      </c>
      <c r="C11792" s="6" t="s">
        <v>4849</v>
      </c>
      <c r="D11792" s="6" t="s">
        <v>4851</v>
      </c>
      <c r="G11792" s="487">
        <v>164.98</v>
      </c>
    </row>
    <row r="11793" spans="1:7" x14ac:dyDescent="0.25">
      <c r="A11793" s="6">
        <v>34464</v>
      </c>
      <c r="B11793" s="6" t="s">
        <v>8572</v>
      </c>
      <c r="C11793" s="6" t="s">
        <v>4849</v>
      </c>
      <c r="D11793" s="6" t="s">
        <v>4851</v>
      </c>
      <c r="G11793" s="487">
        <v>245.58</v>
      </c>
    </row>
    <row r="11794" spans="1:7" x14ac:dyDescent="0.25">
      <c r="A11794" s="6">
        <v>34468</v>
      </c>
      <c r="B11794" s="6" t="s">
        <v>8573</v>
      </c>
      <c r="C11794" s="6" t="s">
        <v>4849</v>
      </c>
      <c r="D11794" s="6" t="s">
        <v>4851</v>
      </c>
      <c r="G11794" s="487">
        <v>309.61</v>
      </c>
    </row>
    <row r="11795" spans="1:7" x14ac:dyDescent="0.25">
      <c r="A11795" s="6">
        <v>34473</v>
      </c>
      <c r="B11795" s="6" t="s">
        <v>8574</v>
      </c>
      <c r="C11795" s="6" t="s">
        <v>4849</v>
      </c>
      <c r="D11795" s="6" t="s">
        <v>4851</v>
      </c>
      <c r="G11795" s="487">
        <v>187.82</v>
      </c>
    </row>
    <row r="11796" spans="1:7" x14ac:dyDescent="0.25">
      <c r="A11796" s="6">
        <v>34480</v>
      </c>
      <c r="B11796" s="6" t="s">
        <v>8575</v>
      </c>
      <c r="C11796" s="6" t="s">
        <v>4849</v>
      </c>
      <c r="D11796" s="6" t="s">
        <v>4851</v>
      </c>
      <c r="G11796" s="487">
        <v>347.09</v>
      </c>
    </row>
    <row r="11797" spans="1:7" x14ac:dyDescent="0.25">
      <c r="A11797" s="6">
        <v>34486</v>
      </c>
      <c r="B11797" s="6" t="s">
        <v>8576</v>
      </c>
      <c r="C11797" s="6" t="s">
        <v>4849</v>
      </c>
      <c r="D11797" s="6" t="s">
        <v>4851</v>
      </c>
      <c r="G11797" s="487">
        <v>410.95</v>
      </c>
    </row>
    <row r="11798" spans="1:7" x14ac:dyDescent="0.25">
      <c r="A11798" s="6">
        <v>7190</v>
      </c>
      <c r="B11798" s="6" t="s">
        <v>8577</v>
      </c>
      <c r="C11798" s="6" t="s">
        <v>4849</v>
      </c>
      <c r="D11798" s="6" t="s">
        <v>4851</v>
      </c>
      <c r="G11798" s="487">
        <v>13.72</v>
      </c>
    </row>
    <row r="11799" spans="1:7" x14ac:dyDescent="0.25">
      <c r="A11799" s="6">
        <v>34417</v>
      </c>
      <c r="B11799" s="6" t="s">
        <v>8578</v>
      </c>
      <c r="C11799" s="6" t="s">
        <v>4849</v>
      </c>
      <c r="D11799" s="6" t="s">
        <v>4851</v>
      </c>
      <c r="G11799" s="487">
        <v>21.95</v>
      </c>
    </row>
    <row r="11800" spans="1:7" x14ac:dyDescent="0.25">
      <c r="A11800" s="6">
        <v>7213</v>
      </c>
      <c r="B11800" s="6" t="s">
        <v>8579</v>
      </c>
      <c r="C11800" s="6" t="s">
        <v>4852</v>
      </c>
      <c r="D11800" s="6" t="s">
        <v>4851</v>
      </c>
      <c r="G11800" s="487">
        <v>20.13</v>
      </c>
    </row>
    <row r="11801" spans="1:7" x14ac:dyDescent="0.25">
      <c r="A11801" s="6">
        <v>7195</v>
      </c>
      <c r="B11801" s="6" t="s">
        <v>8580</v>
      </c>
      <c r="C11801" s="6" t="s">
        <v>4849</v>
      </c>
      <c r="D11801" s="6" t="s">
        <v>4851</v>
      </c>
      <c r="G11801" s="487">
        <v>59.12</v>
      </c>
    </row>
    <row r="11802" spans="1:7" x14ac:dyDescent="0.25">
      <c r="A11802" s="6">
        <v>7186</v>
      </c>
      <c r="B11802" s="6" t="s">
        <v>8581</v>
      </c>
      <c r="C11802" s="6" t="s">
        <v>4849</v>
      </c>
      <c r="D11802" s="6" t="s">
        <v>4850</v>
      </c>
      <c r="G11802" s="487">
        <v>64.400000000000006</v>
      </c>
    </row>
    <row r="11803" spans="1:7" x14ac:dyDescent="0.25">
      <c r="A11803" s="6">
        <v>7194</v>
      </c>
      <c r="B11803" s="6" t="s">
        <v>8582</v>
      </c>
      <c r="C11803" s="6" t="s">
        <v>4852</v>
      </c>
      <c r="D11803" s="6" t="s">
        <v>4851</v>
      </c>
      <c r="G11803" s="487">
        <v>29.69</v>
      </c>
    </row>
    <row r="11804" spans="1:7" x14ac:dyDescent="0.25">
      <c r="A11804" s="6">
        <v>7197</v>
      </c>
      <c r="B11804" s="6" t="s">
        <v>8583</v>
      </c>
      <c r="C11804" s="6" t="s">
        <v>4849</v>
      </c>
      <c r="D11804" s="6" t="s">
        <v>4851</v>
      </c>
      <c r="G11804" s="487">
        <v>125.32</v>
      </c>
    </row>
    <row r="11805" spans="1:7" x14ac:dyDescent="0.25">
      <c r="A11805" s="6">
        <v>7192</v>
      </c>
      <c r="B11805" s="6" t="s">
        <v>8584</v>
      </c>
      <c r="C11805" s="6" t="s">
        <v>4849</v>
      </c>
      <c r="D11805" s="6" t="s">
        <v>4851</v>
      </c>
      <c r="G11805" s="487">
        <v>112.28</v>
      </c>
    </row>
    <row r="11806" spans="1:7" x14ac:dyDescent="0.25">
      <c r="A11806" s="6">
        <v>7193</v>
      </c>
      <c r="B11806" s="6" t="s">
        <v>8585</v>
      </c>
      <c r="C11806" s="6" t="s">
        <v>4849</v>
      </c>
      <c r="D11806" s="6" t="s">
        <v>4851</v>
      </c>
      <c r="G11806" s="487">
        <v>126.41</v>
      </c>
    </row>
    <row r="11807" spans="1:7" x14ac:dyDescent="0.25">
      <c r="A11807" s="6">
        <v>7189</v>
      </c>
      <c r="B11807" s="6" t="s">
        <v>8586</v>
      </c>
      <c r="C11807" s="6" t="s">
        <v>4849</v>
      </c>
      <c r="D11807" s="6" t="s">
        <v>4851</v>
      </c>
      <c r="G11807" s="487">
        <v>146.9</v>
      </c>
    </row>
    <row r="11808" spans="1:7" x14ac:dyDescent="0.25">
      <c r="A11808" s="6">
        <v>34402</v>
      </c>
      <c r="B11808" s="6" t="s">
        <v>8587</v>
      </c>
      <c r="C11808" s="6" t="s">
        <v>4849</v>
      </c>
      <c r="D11808" s="6" t="s">
        <v>4851</v>
      </c>
      <c r="G11808" s="487">
        <v>207.39</v>
      </c>
    </row>
    <row r="11809" spans="1:7" x14ac:dyDescent="0.25">
      <c r="A11809" s="6">
        <v>7245</v>
      </c>
      <c r="B11809" s="6" t="s">
        <v>8588</v>
      </c>
      <c r="C11809" s="6" t="s">
        <v>4849</v>
      </c>
      <c r="D11809" s="6" t="s">
        <v>4851</v>
      </c>
      <c r="G11809" s="487">
        <v>37.36</v>
      </c>
    </row>
    <row r="11810" spans="1:7" x14ac:dyDescent="0.25">
      <c r="A11810" s="6">
        <v>34425</v>
      </c>
      <c r="B11810" s="6" t="s">
        <v>8589</v>
      </c>
      <c r="C11810" s="6" t="s">
        <v>4849</v>
      </c>
      <c r="D11810" s="6" t="s">
        <v>4851</v>
      </c>
      <c r="G11810" s="487">
        <v>133.22999999999999</v>
      </c>
    </row>
    <row r="11811" spans="1:7" x14ac:dyDescent="0.25">
      <c r="A11811" s="6">
        <v>7223</v>
      </c>
      <c r="B11811" s="6" t="s">
        <v>8590</v>
      </c>
      <c r="C11811" s="6" t="s">
        <v>4849</v>
      </c>
      <c r="D11811" s="6" t="s">
        <v>4851</v>
      </c>
      <c r="G11811" s="487">
        <v>148.47</v>
      </c>
    </row>
    <row r="11812" spans="1:7" x14ac:dyDescent="0.25">
      <c r="A11812" s="6">
        <v>7234</v>
      </c>
      <c r="B11812" s="6" t="s">
        <v>8591</v>
      </c>
      <c r="C11812" s="6" t="s">
        <v>4849</v>
      </c>
      <c r="D11812" s="6" t="s">
        <v>4851</v>
      </c>
      <c r="G11812" s="487">
        <v>224.04</v>
      </c>
    </row>
    <row r="11813" spans="1:7" x14ac:dyDescent="0.25">
      <c r="A11813" s="6">
        <v>7224</v>
      </c>
      <c r="B11813" s="6" t="s">
        <v>8592</v>
      </c>
      <c r="C11813" s="6" t="s">
        <v>4849</v>
      </c>
      <c r="D11813" s="6" t="s">
        <v>4851</v>
      </c>
      <c r="G11813" s="487">
        <v>272.94</v>
      </c>
    </row>
    <row r="11814" spans="1:7" x14ac:dyDescent="0.25">
      <c r="A11814" s="6">
        <v>7225</v>
      </c>
      <c r="B11814" s="6" t="s">
        <v>8593</v>
      </c>
      <c r="C11814" s="6" t="s">
        <v>4849</v>
      </c>
      <c r="D11814" s="6" t="s">
        <v>4851</v>
      </c>
      <c r="G11814" s="487">
        <v>292.66000000000003</v>
      </c>
    </row>
    <row r="11815" spans="1:7" x14ac:dyDescent="0.25">
      <c r="A11815" s="6">
        <v>7226</v>
      </c>
      <c r="B11815" s="6" t="s">
        <v>8594</v>
      </c>
      <c r="C11815" s="6" t="s">
        <v>4849</v>
      </c>
      <c r="D11815" s="6" t="s">
        <v>4851</v>
      </c>
      <c r="G11815" s="487">
        <v>312.31</v>
      </c>
    </row>
    <row r="11816" spans="1:7" x14ac:dyDescent="0.25">
      <c r="A11816" s="6">
        <v>7227</v>
      </c>
      <c r="B11816" s="6" t="s">
        <v>8595</v>
      </c>
      <c r="C11816" s="6" t="s">
        <v>4849</v>
      </c>
      <c r="D11816" s="6" t="s">
        <v>4851</v>
      </c>
      <c r="G11816" s="487">
        <v>355.49</v>
      </c>
    </row>
    <row r="11817" spans="1:7" x14ac:dyDescent="0.25">
      <c r="A11817" s="6">
        <v>7212</v>
      </c>
      <c r="B11817" s="6" t="s">
        <v>8596</v>
      </c>
      <c r="C11817" s="6" t="s">
        <v>4849</v>
      </c>
      <c r="D11817" s="6" t="s">
        <v>4851</v>
      </c>
      <c r="G11817" s="487">
        <v>390.6</v>
      </c>
    </row>
    <row r="11818" spans="1:7" x14ac:dyDescent="0.25">
      <c r="A11818" s="6">
        <v>7229</v>
      </c>
      <c r="B11818" s="6" t="s">
        <v>8597</v>
      </c>
      <c r="C11818" s="6" t="s">
        <v>4849</v>
      </c>
      <c r="D11818" s="6" t="s">
        <v>4851</v>
      </c>
      <c r="G11818" s="487">
        <v>247.59</v>
      </c>
    </row>
    <row r="11819" spans="1:7" x14ac:dyDescent="0.25">
      <c r="A11819" s="6">
        <v>7230</v>
      </c>
      <c r="B11819" s="6" t="s">
        <v>8598</v>
      </c>
      <c r="C11819" s="6" t="s">
        <v>4849</v>
      </c>
      <c r="D11819" s="6" t="s">
        <v>4851</v>
      </c>
      <c r="G11819" s="487">
        <v>412.18</v>
      </c>
    </row>
    <row r="11820" spans="1:7" x14ac:dyDescent="0.25">
      <c r="A11820" s="6">
        <v>7231</v>
      </c>
      <c r="B11820" s="6" t="s">
        <v>8599</v>
      </c>
      <c r="C11820" s="6" t="s">
        <v>4849</v>
      </c>
      <c r="D11820" s="6" t="s">
        <v>4851</v>
      </c>
      <c r="G11820" s="487">
        <v>584.72</v>
      </c>
    </row>
    <row r="11821" spans="1:7" x14ac:dyDescent="0.25">
      <c r="A11821" s="6">
        <v>7220</v>
      </c>
      <c r="B11821" s="6" t="s">
        <v>8600</v>
      </c>
      <c r="C11821" s="6" t="s">
        <v>4849</v>
      </c>
      <c r="D11821" s="6" t="s">
        <v>4851</v>
      </c>
      <c r="G11821" s="487">
        <v>721.78</v>
      </c>
    </row>
    <row r="11822" spans="1:7" x14ac:dyDescent="0.25">
      <c r="A11822" s="6">
        <v>34447</v>
      </c>
      <c r="B11822" s="6" t="s">
        <v>8601</v>
      </c>
      <c r="C11822" s="6" t="s">
        <v>4849</v>
      </c>
      <c r="D11822" s="6" t="s">
        <v>4851</v>
      </c>
      <c r="G11822" s="487">
        <v>807.05</v>
      </c>
    </row>
    <row r="11823" spans="1:7" x14ac:dyDescent="0.25">
      <c r="A11823" s="6">
        <v>7233</v>
      </c>
      <c r="B11823" s="6" t="s">
        <v>8602</v>
      </c>
      <c r="C11823" s="6" t="s">
        <v>4849</v>
      </c>
      <c r="D11823" s="6" t="s">
        <v>4851</v>
      </c>
      <c r="G11823" s="487">
        <v>925.82</v>
      </c>
    </row>
    <row r="11824" spans="1:7" x14ac:dyDescent="0.25">
      <c r="A11824" s="6">
        <v>40740</v>
      </c>
      <c r="B11824" s="6" t="s">
        <v>8603</v>
      </c>
      <c r="C11824" s="6" t="s">
        <v>4852</v>
      </c>
      <c r="D11824" s="6" t="s">
        <v>4851</v>
      </c>
      <c r="G11824" s="487">
        <v>145.13</v>
      </c>
    </row>
    <row r="11825" spans="1:7" x14ac:dyDescent="0.25">
      <c r="A11825" s="6">
        <v>25007</v>
      </c>
      <c r="B11825" s="6" t="s">
        <v>8604</v>
      </c>
      <c r="C11825" s="6" t="s">
        <v>4852</v>
      </c>
      <c r="D11825" s="6" t="s">
        <v>4850</v>
      </c>
      <c r="G11825" s="487">
        <v>41.53</v>
      </c>
    </row>
    <row r="11826" spans="1:7" x14ac:dyDescent="0.25">
      <c r="A11826" s="6">
        <v>43071</v>
      </c>
      <c r="B11826" s="6" t="s">
        <v>8605</v>
      </c>
      <c r="C11826" s="6" t="s">
        <v>4852</v>
      </c>
      <c r="D11826" s="6" t="s">
        <v>4851</v>
      </c>
      <c r="G11826" s="487">
        <v>163.41999999999999</v>
      </c>
    </row>
    <row r="11827" spans="1:7" x14ac:dyDescent="0.25">
      <c r="A11827" s="6">
        <v>39520</v>
      </c>
      <c r="B11827" s="6" t="s">
        <v>8606</v>
      </c>
      <c r="C11827" s="6" t="s">
        <v>4852</v>
      </c>
      <c r="D11827" s="6" t="s">
        <v>4851</v>
      </c>
      <c r="G11827" s="487">
        <v>133.33000000000001</v>
      </c>
    </row>
    <row r="11828" spans="1:7" x14ac:dyDescent="0.25">
      <c r="A11828" s="6">
        <v>39521</v>
      </c>
      <c r="B11828" s="6" t="s">
        <v>8607</v>
      </c>
      <c r="C11828" s="6" t="s">
        <v>4852</v>
      </c>
      <c r="D11828" s="6" t="s">
        <v>4851</v>
      </c>
      <c r="G11828" s="487">
        <v>137.68</v>
      </c>
    </row>
    <row r="11829" spans="1:7" x14ac:dyDescent="0.25">
      <c r="A11829" s="6">
        <v>39522</v>
      </c>
      <c r="B11829" s="6" t="s">
        <v>8608</v>
      </c>
      <c r="C11829" s="6" t="s">
        <v>4852</v>
      </c>
      <c r="D11829" s="6" t="s">
        <v>4851</v>
      </c>
      <c r="G11829" s="487">
        <v>142.16999999999999</v>
      </c>
    </row>
    <row r="11830" spans="1:7" x14ac:dyDescent="0.25">
      <c r="A11830" s="6">
        <v>7243</v>
      </c>
      <c r="B11830" s="6" t="s">
        <v>8609</v>
      </c>
      <c r="C11830" s="6" t="s">
        <v>4852</v>
      </c>
      <c r="D11830" s="6" t="s">
        <v>4851</v>
      </c>
      <c r="G11830" s="487">
        <v>43.4</v>
      </c>
    </row>
    <row r="11831" spans="1:7" x14ac:dyDescent="0.25">
      <c r="A11831" s="6">
        <v>11067</v>
      </c>
      <c r="B11831" s="6" t="s">
        <v>8610</v>
      </c>
      <c r="C11831" s="6" t="s">
        <v>4849</v>
      </c>
      <c r="D11831" s="6" t="s">
        <v>4853</v>
      </c>
      <c r="G11831" s="487">
        <v>352.37</v>
      </c>
    </row>
    <row r="11832" spans="1:7" x14ac:dyDescent="0.25">
      <c r="A11832" s="6">
        <v>11068</v>
      </c>
      <c r="B11832" s="6" t="s">
        <v>8611</v>
      </c>
      <c r="C11832" s="6" t="s">
        <v>4849</v>
      </c>
      <c r="D11832" s="6" t="s">
        <v>4853</v>
      </c>
      <c r="G11832" s="487">
        <v>445.16</v>
      </c>
    </row>
    <row r="11833" spans="1:7" x14ac:dyDescent="0.25">
      <c r="A11833" s="6">
        <v>7246</v>
      </c>
      <c r="B11833" s="6" t="s">
        <v>8612</v>
      </c>
      <c r="C11833" s="6" t="s">
        <v>4849</v>
      </c>
      <c r="D11833" s="6" t="s">
        <v>4851</v>
      </c>
      <c r="G11833" s="487">
        <v>41.26</v>
      </c>
    </row>
    <row r="11834" spans="1:7" x14ac:dyDescent="0.25">
      <c r="A11834" s="6">
        <v>41097</v>
      </c>
      <c r="B11834" s="6" t="s">
        <v>8613</v>
      </c>
      <c r="C11834" s="6" t="s">
        <v>4859</v>
      </c>
      <c r="D11834" s="6" t="s">
        <v>4851</v>
      </c>
      <c r="G11834" s="488">
        <v>3593.21</v>
      </c>
    </row>
    <row r="11835" spans="1:7" x14ac:dyDescent="0.25">
      <c r="A11835" s="6">
        <v>12869</v>
      </c>
      <c r="B11835" s="6" t="s">
        <v>8614</v>
      </c>
      <c r="C11835" s="6" t="s">
        <v>4858</v>
      </c>
      <c r="D11835" s="6" t="s">
        <v>4851</v>
      </c>
      <c r="G11835" s="487">
        <v>20.440000000000001</v>
      </c>
    </row>
    <row r="11836" spans="1:7" x14ac:dyDescent="0.25">
      <c r="A11836" s="6">
        <v>1574</v>
      </c>
      <c r="B11836" s="6" t="s">
        <v>8615</v>
      </c>
      <c r="C11836" s="6" t="s">
        <v>4849</v>
      </c>
      <c r="D11836" s="6" t="s">
        <v>4851</v>
      </c>
      <c r="G11836" s="487">
        <v>2.04</v>
      </c>
    </row>
    <row r="11837" spans="1:7" x14ac:dyDescent="0.25">
      <c r="A11837" s="6">
        <v>1581</v>
      </c>
      <c r="B11837" s="6" t="s">
        <v>8616</v>
      </c>
      <c r="C11837" s="6" t="s">
        <v>4849</v>
      </c>
      <c r="D11837" s="6" t="s">
        <v>4851</v>
      </c>
      <c r="G11837" s="487">
        <v>14.13</v>
      </c>
    </row>
    <row r="11838" spans="1:7" x14ac:dyDescent="0.25">
      <c r="A11838" s="6">
        <v>1575</v>
      </c>
      <c r="B11838" s="6" t="s">
        <v>8617</v>
      </c>
      <c r="C11838" s="6" t="s">
        <v>4849</v>
      </c>
      <c r="D11838" s="6" t="s">
        <v>4851</v>
      </c>
      <c r="G11838" s="487">
        <v>2.42</v>
      </c>
    </row>
    <row r="11839" spans="1:7" x14ac:dyDescent="0.25">
      <c r="A11839" s="6">
        <v>1570</v>
      </c>
      <c r="B11839" s="6" t="s">
        <v>8618</v>
      </c>
      <c r="C11839" s="6" t="s">
        <v>4849</v>
      </c>
      <c r="D11839" s="6" t="s">
        <v>4851</v>
      </c>
      <c r="G11839" s="487">
        <v>1.21</v>
      </c>
    </row>
    <row r="11840" spans="1:7" x14ac:dyDescent="0.25">
      <c r="A11840" s="6">
        <v>1576</v>
      </c>
      <c r="B11840" s="6" t="s">
        <v>8619</v>
      </c>
      <c r="C11840" s="6" t="s">
        <v>4849</v>
      </c>
      <c r="D11840" s="6" t="s">
        <v>4851</v>
      </c>
      <c r="G11840" s="487">
        <v>3.35</v>
      </c>
    </row>
    <row r="11841" spans="1:7" x14ac:dyDescent="0.25">
      <c r="A11841" s="6">
        <v>1577</v>
      </c>
      <c r="B11841" s="6" t="s">
        <v>8620</v>
      </c>
      <c r="C11841" s="6" t="s">
        <v>4849</v>
      </c>
      <c r="D11841" s="6" t="s">
        <v>4851</v>
      </c>
      <c r="G11841" s="487">
        <v>3.77</v>
      </c>
    </row>
    <row r="11842" spans="1:7" x14ac:dyDescent="0.25">
      <c r="A11842" s="6">
        <v>1571</v>
      </c>
      <c r="B11842" s="6" t="s">
        <v>8621</v>
      </c>
      <c r="C11842" s="6" t="s">
        <v>4849</v>
      </c>
      <c r="D11842" s="6" t="s">
        <v>4851</v>
      </c>
      <c r="G11842" s="487">
        <v>1.58</v>
      </c>
    </row>
    <row r="11843" spans="1:7" x14ac:dyDescent="0.25">
      <c r="A11843" s="6">
        <v>1578</v>
      </c>
      <c r="B11843" s="6" t="s">
        <v>8622</v>
      </c>
      <c r="C11843" s="6" t="s">
        <v>4849</v>
      </c>
      <c r="D11843" s="6" t="s">
        <v>4851</v>
      </c>
      <c r="G11843" s="487">
        <v>6.54</v>
      </c>
    </row>
    <row r="11844" spans="1:7" x14ac:dyDescent="0.25">
      <c r="A11844" s="6">
        <v>1573</v>
      </c>
      <c r="B11844" s="6" t="s">
        <v>8623</v>
      </c>
      <c r="C11844" s="6" t="s">
        <v>4849</v>
      </c>
      <c r="D11844" s="6" t="s">
        <v>4851</v>
      </c>
      <c r="G11844" s="487">
        <v>1.88</v>
      </c>
    </row>
    <row r="11845" spans="1:7" x14ac:dyDescent="0.25">
      <c r="A11845" s="6">
        <v>1579</v>
      </c>
      <c r="B11845" s="6" t="s">
        <v>8624</v>
      </c>
      <c r="C11845" s="6" t="s">
        <v>4849</v>
      </c>
      <c r="D11845" s="6" t="s">
        <v>4851</v>
      </c>
      <c r="G11845" s="487">
        <v>8.16</v>
      </c>
    </row>
    <row r="11846" spans="1:7" x14ac:dyDescent="0.25">
      <c r="A11846" s="6">
        <v>1580</v>
      </c>
      <c r="B11846" s="6" t="s">
        <v>8625</v>
      </c>
      <c r="C11846" s="6" t="s">
        <v>4849</v>
      </c>
      <c r="D11846" s="6" t="s">
        <v>4851</v>
      </c>
      <c r="G11846" s="487">
        <v>10.050000000000001</v>
      </c>
    </row>
    <row r="11847" spans="1:7" x14ac:dyDescent="0.25">
      <c r="A11847" s="6">
        <v>39321</v>
      </c>
      <c r="B11847" s="6" t="s">
        <v>8626</v>
      </c>
      <c r="C11847" s="6" t="s">
        <v>4849</v>
      </c>
      <c r="D11847" s="6" t="s">
        <v>4851</v>
      </c>
      <c r="G11847" s="487">
        <v>25.12</v>
      </c>
    </row>
    <row r="11848" spans="1:7" x14ac:dyDescent="0.25">
      <c r="A11848" s="6">
        <v>39319</v>
      </c>
      <c r="B11848" s="6" t="s">
        <v>8627</v>
      </c>
      <c r="C11848" s="6" t="s">
        <v>4849</v>
      </c>
      <c r="D11848" s="6" t="s">
        <v>4851</v>
      </c>
      <c r="G11848" s="487">
        <v>10.45</v>
      </c>
    </row>
    <row r="11849" spans="1:7" x14ac:dyDescent="0.25">
      <c r="A11849" s="6">
        <v>39320</v>
      </c>
      <c r="B11849" s="6" t="s">
        <v>8628</v>
      </c>
      <c r="C11849" s="6" t="s">
        <v>4849</v>
      </c>
      <c r="D11849" s="6" t="s">
        <v>4851</v>
      </c>
      <c r="G11849" s="487">
        <v>20.09</v>
      </c>
    </row>
    <row r="11850" spans="1:7" x14ac:dyDescent="0.25">
      <c r="A11850" s="6">
        <v>1591</v>
      </c>
      <c r="B11850" s="6" t="s">
        <v>8629</v>
      </c>
      <c r="C11850" s="6" t="s">
        <v>4849</v>
      </c>
      <c r="D11850" s="6" t="s">
        <v>4851</v>
      </c>
      <c r="G11850" s="487">
        <v>31.15</v>
      </c>
    </row>
    <row r="11851" spans="1:7" x14ac:dyDescent="0.25">
      <c r="A11851" s="6">
        <v>1547</v>
      </c>
      <c r="B11851" s="6" t="s">
        <v>8630</v>
      </c>
      <c r="C11851" s="6" t="s">
        <v>4849</v>
      </c>
      <c r="D11851" s="6" t="s">
        <v>4851</v>
      </c>
      <c r="G11851" s="487">
        <v>163.25</v>
      </c>
    </row>
    <row r="11852" spans="1:7" x14ac:dyDescent="0.25">
      <c r="A11852" s="6">
        <v>38196</v>
      </c>
      <c r="B11852" s="6" t="s">
        <v>8631</v>
      </c>
      <c r="C11852" s="6" t="s">
        <v>4849</v>
      </c>
      <c r="D11852" s="6" t="s">
        <v>4851</v>
      </c>
      <c r="G11852" s="487">
        <v>31.79</v>
      </c>
    </row>
    <row r="11853" spans="1:7" x14ac:dyDescent="0.25">
      <c r="A11853" s="6">
        <v>1543</v>
      </c>
      <c r="B11853" s="6" t="s">
        <v>8632</v>
      </c>
      <c r="C11853" s="6" t="s">
        <v>4849</v>
      </c>
      <c r="D11853" s="6" t="s">
        <v>4851</v>
      </c>
      <c r="G11853" s="487">
        <v>33.79</v>
      </c>
    </row>
    <row r="11854" spans="1:7" x14ac:dyDescent="0.25">
      <c r="A11854" s="6">
        <v>1585</v>
      </c>
      <c r="B11854" s="6" t="s">
        <v>8633</v>
      </c>
      <c r="C11854" s="6" t="s">
        <v>4849</v>
      </c>
      <c r="D11854" s="6" t="s">
        <v>4851</v>
      </c>
      <c r="G11854" s="487">
        <v>6.54</v>
      </c>
    </row>
    <row r="11855" spans="1:7" x14ac:dyDescent="0.25">
      <c r="A11855" s="6">
        <v>1593</v>
      </c>
      <c r="B11855" s="6" t="s">
        <v>8634</v>
      </c>
      <c r="C11855" s="6" t="s">
        <v>4849</v>
      </c>
      <c r="D11855" s="6" t="s">
        <v>4851</v>
      </c>
      <c r="G11855" s="487">
        <v>34.75</v>
      </c>
    </row>
    <row r="11856" spans="1:7" x14ac:dyDescent="0.25">
      <c r="A11856" s="6">
        <v>11838</v>
      </c>
      <c r="B11856" s="6" t="s">
        <v>8635</v>
      </c>
      <c r="C11856" s="6" t="s">
        <v>4849</v>
      </c>
      <c r="D11856" s="6" t="s">
        <v>4851</v>
      </c>
      <c r="G11856" s="487">
        <v>45.85</v>
      </c>
    </row>
    <row r="11857" spans="1:7" x14ac:dyDescent="0.25">
      <c r="A11857" s="6">
        <v>1594</v>
      </c>
      <c r="B11857" s="6" t="s">
        <v>8636</v>
      </c>
      <c r="C11857" s="6" t="s">
        <v>4849</v>
      </c>
      <c r="D11857" s="6" t="s">
        <v>4851</v>
      </c>
      <c r="G11857" s="487">
        <v>46.35</v>
      </c>
    </row>
    <row r="11858" spans="1:7" x14ac:dyDescent="0.25">
      <c r="A11858" s="6">
        <v>1586</v>
      </c>
      <c r="B11858" s="6" t="s">
        <v>8637</v>
      </c>
      <c r="C11858" s="6" t="s">
        <v>4849</v>
      </c>
      <c r="D11858" s="6" t="s">
        <v>4851</v>
      </c>
      <c r="G11858" s="487">
        <v>8.2799999999999994</v>
      </c>
    </row>
    <row r="11859" spans="1:7" x14ac:dyDescent="0.25">
      <c r="A11859" s="6">
        <v>11839</v>
      </c>
      <c r="B11859" s="6" t="s">
        <v>8638</v>
      </c>
      <c r="C11859" s="6" t="s">
        <v>4849</v>
      </c>
      <c r="D11859" s="6" t="s">
        <v>4851</v>
      </c>
      <c r="G11859" s="487">
        <v>66.709999999999994</v>
      </c>
    </row>
    <row r="11860" spans="1:7" x14ac:dyDescent="0.25">
      <c r="A11860" s="6">
        <v>1587</v>
      </c>
      <c r="B11860" s="6" t="s">
        <v>8639</v>
      </c>
      <c r="C11860" s="6" t="s">
        <v>4849</v>
      </c>
      <c r="D11860" s="6" t="s">
        <v>4851</v>
      </c>
      <c r="G11860" s="487">
        <v>8.43</v>
      </c>
    </row>
    <row r="11861" spans="1:7" x14ac:dyDescent="0.25">
      <c r="A11861" s="6">
        <v>1545</v>
      </c>
      <c r="B11861" s="6" t="s">
        <v>8640</v>
      </c>
      <c r="C11861" s="6" t="s">
        <v>4849</v>
      </c>
      <c r="D11861" s="6" t="s">
        <v>4851</v>
      </c>
      <c r="G11861" s="487">
        <v>80.05</v>
      </c>
    </row>
    <row r="11862" spans="1:7" x14ac:dyDescent="0.25">
      <c r="A11862" s="6">
        <v>1588</v>
      </c>
      <c r="B11862" s="6" t="s">
        <v>8641</v>
      </c>
      <c r="C11862" s="6" t="s">
        <v>4849</v>
      </c>
      <c r="D11862" s="6" t="s">
        <v>4851</v>
      </c>
      <c r="G11862" s="487">
        <v>11.57</v>
      </c>
    </row>
    <row r="11863" spans="1:7" x14ac:dyDescent="0.25">
      <c r="A11863" s="6">
        <v>1535</v>
      </c>
      <c r="B11863" s="6" t="s">
        <v>8642</v>
      </c>
      <c r="C11863" s="6" t="s">
        <v>4849</v>
      </c>
      <c r="D11863" s="6" t="s">
        <v>4851</v>
      </c>
      <c r="G11863" s="487">
        <v>6.67</v>
      </c>
    </row>
    <row r="11864" spans="1:7" x14ac:dyDescent="0.25">
      <c r="A11864" s="6">
        <v>1589</v>
      </c>
      <c r="B11864" s="6" t="s">
        <v>8643</v>
      </c>
      <c r="C11864" s="6" t="s">
        <v>4849</v>
      </c>
      <c r="D11864" s="6" t="s">
        <v>4851</v>
      </c>
      <c r="G11864" s="487">
        <v>11.93</v>
      </c>
    </row>
    <row r="11865" spans="1:7" x14ac:dyDescent="0.25">
      <c r="A11865" s="6">
        <v>1546</v>
      </c>
      <c r="B11865" s="6" t="s">
        <v>8644</v>
      </c>
      <c r="C11865" s="6" t="s">
        <v>4849</v>
      </c>
      <c r="D11865" s="6" t="s">
        <v>4851</v>
      </c>
      <c r="G11865" s="487">
        <v>135.09</v>
      </c>
    </row>
    <row r="11866" spans="1:7" x14ac:dyDescent="0.25">
      <c r="A11866" s="6">
        <v>1590</v>
      </c>
      <c r="B11866" s="6" t="s">
        <v>8645</v>
      </c>
      <c r="C11866" s="6" t="s">
        <v>4849</v>
      </c>
      <c r="D11866" s="6" t="s">
        <v>4851</v>
      </c>
      <c r="G11866" s="487">
        <v>21.01</v>
      </c>
    </row>
    <row r="11867" spans="1:7" x14ac:dyDescent="0.25">
      <c r="A11867" s="6">
        <v>1542</v>
      </c>
      <c r="B11867" s="6" t="s">
        <v>8646</v>
      </c>
      <c r="C11867" s="6" t="s">
        <v>4849</v>
      </c>
      <c r="D11867" s="6" t="s">
        <v>4851</v>
      </c>
      <c r="G11867" s="487">
        <v>27.83</v>
      </c>
    </row>
    <row r="11868" spans="1:7" x14ac:dyDescent="0.25">
      <c r="A11868" s="6">
        <v>38415</v>
      </c>
      <c r="B11868" s="6" t="s">
        <v>8647</v>
      </c>
      <c r="C11868" s="6" t="s">
        <v>4849</v>
      </c>
      <c r="D11868" s="6" t="s">
        <v>4851</v>
      </c>
      <c r="G11868" s="488">
        <v>1048.76</v>
      </c>
    </row>
    <row r="11869" spans="1:7" x14ac:dyDescent="0.25">
      <c r="A11869" s="6">
        <v>38414</v>
      </c>
      <c r="B11869" s="6" t="s">
        <v>8648</v>
      </c>
      <c r="C11869" s="6" t="s">
        <v>4849</v>
      </c>
      <c r="D11869" s="6" t="s">
        <v>4851</v>
      </c>
      <c r="G11869" s="488">
        <v>1471.94</v>
      </c>
    </row>
    <row r="11870" spans="1:7" x14ac:dyDescent="0.25">
      <c r="A11870" s="6">
        <v>38128</v>
      </c>
      <c r="B11870" s="6" t="s">
        <v>8649</v>
      </c>
      <c r="C11870" s="6" t="s">
        <v>4855</v>
      </c>
      <c r="D11870" s="6" t="s">
        <v>4850</v>
      </c>
      <c r="G11870" s="487">
        <v>0.78</v>
      </c>
    </row>
    <row r="11871" spans="1:7" x14ac:dyDescent="0.25">
      <c r="A11871" s="6">
        <v>7253</v>
      </c>
      <c r="B11871" s="6" t="s">
        <v>8650</v>
      </c>
      <c r="C11871" s="6" t="s">
        <v>4857</v>
      </c>
      <c r="D11871" s="6" t="s">
        <v>4851</v>
      </c>
      <c r="G11871" s="487">
        <v>167.14</v>
      </c>
    </row>
    <row r="11872" spans="1:7" x14ac:dyDescent="0.25">
      <c r="A11872" s="6">
        <v>4806</v>
      </c>
      <c r="B11872" s="6" t="s">
        <v>8651</v>
      </c>
      <c r="C11872" s="6" t="s">
        <v>4854</v>
      </c>
      <c r="D11872" s="6" t="s">
        <v>4851</v>
      </c>
      <c r="G11872" s="487">
        <v>17.850000000000001</v>
      </c>
    </row>
    <row r="11873" spans="1:7" x14ac:dyDescent="0.25">
      <c r="A11873" s="6">
        <v>34401</v>
      </c>
      <c r="B11873" s="6" t="s">
        <v>8652</v>
      </c>
      <c r="C11873" s="6" t="s">
        <v>4849</v>
      </c>
      <c r="D11873" s="6" t="s">
        <v>4851</v>
      </c>
      <c r="G11873" s="487">
        <v>1.88</v>
      </c>
    </row>
    <row r="11874" spans="1:7" x14ac:dyDescent="0.25">
      <c r="A11874" s="6">
        <v>7260</v>
      </c>
      <c r="B11874" s="6" t="s">
        <v>8653</v>
      </c>
      <c r="C11874" s="6" t="s">
        <v>4849</v>
      </c>
      <c r="D11874" s="6" t="s">
        <v>4851</v>
      </c>
      <c r="G11874" s="487">
        <v>1.67</v>
      </c>
    </row>
    <row r="11875" spans="1:7" x14ac:dyDescent="0.25">
      <c r="A11875" s="6">
        <v>7256</v>
      </c>
      <c r="B11875" s="6" t="s">
        <v>8654</v>
      </c>
      <c r="C11875" s="6" t="s">
        <v>4849</v>
      </c>
      <c r="D11875" s="6" t="s">
        <v>4851</v>
      </c>
      <c r="G11875" s="487">
        <v>1.65</v>
      </c>
    </row>
    <row r="11876" spans="1:7" x14ac:dyDescent="0.25">
      <c r="A11876" s="6">
        <v>7258</v>
      </c>
      <c r="B11876" s="6" t="s">
        <v>8655</v>
      </c>
      <c r="C11876" s="6" t="s">
        <v>4849</v>
      </c>
      <c r="D11876" s="6" t="s">
        <v>4851</v>
      </c>
      <c r="G11876" s="487">
        <v>0.67</v>
      </c>
    </row>
    <row r="11877" spans="1:7" x14ac:dyDescent="0.25">
      <c r="A11877" s="6">
        <v>34400</v>
      </c>
      <c r="B11877" s="6" t="s">
        <v>8656</v>
      </c>
      <c r="C11877" s="6" t="s">
        <v>4849</v>
      </c>
      <c r="D11877" s="6" t="s">
        <v>4851</v>
      </c>
      <c r="G11877" s="487">
        <v>2.9</v>
      </c>
    </row>
    <row r="11878" spans="1:7" x14ac:dyDescent="0.25">
      <c r="A11878" s="6">
        <v>10617</v>
      </c>
      <c r="B11878" s="6" t="s">
        <v>8657</v>
      </c>
      <c r="C11878" s="6" t="s">
        <v>4849</v>
      </c>
      <c r="D11878" s="6" t="s">
        <v>4851</v>
      </c>
      <c r="G11878" s="487">
        <v>5.55</v>
      </c>
    </row>
    <row r="11879" spans="1:7" x14ac:dyDescent="0.25">
      <c r="A11879" s="6">
        <v>44261</v>
      </c>
      <c r="B11879" s="6" t="s">
        <v>12217</v>
      </c>
      <c r="C11879" s="6" t="s">
        <v>4849</v>
      </c>
      <c r="D11879" s="6" t="s">
        <v>4851</v>
      </c>
      <c r="G11879" s="487">
        <v>166.88</v>
      </c>
    </row>
    <row r="11880" spans="1:7" x14ac:dyDescent="0.25">
      <c r="A11880" s="6">
        <v>7274</v>
      </c>
      <c r="B11880" s="6" t="s">
        <v>12218</v>
      </c>
      <c r="C11880" s="6" t="s">
        <v>4849</v>
      </c>
      <c r="D11880" s="6" t="s">
        <v>4851</v>
      </c>
      <c r="G11880" s="487">
        <v>80.790000000000006</v>
      </c>
    </row>
    <row r="11881" spans="1:7" x14ac:dyDescent="0.25">
      <c r="A11881" s="6">
        <v>44326</v>
      </c>
      <c r="B11881" s="6" t="s">
        <v>12219</v>
      </c>
      <c r="C11881" s="6" t="s">
        <v>4849</v>
      </c>
      <c r="D11881" s="6" t="s">
        <v>4851</v>
      </c>
      <c r="G11881" s="488">
        <v>1744.96</v>
      </c>
    </row>
    <row r="11882" spans="1:7" x14ac:dyDescent="0.25">
      <c r="A11882" s="6">
        <v>154</v>
      </c>
      <c r="B11882" s="6" t="s">
        <v>8658</v>
      </c>
      <c r="C11882" s="6" t="s">
        <v>4856</v>
      </c>
      <c r="D11882" s="6" t="s">
        <v>4851</v>
      </c>
      <c r="G11882" s="487">
        <v>75.64</v>
      </c>
    </row>
    <row r="11883" spans="1:7" x14ac:dyDescent="0.25">
      <c r="A11883" s="6">
        <v>38121</v>
      </c>
      <c r="B11883" s="6" t="s">
        <v>8659</v>
      </c>
      <c r="C11883" s="6" t="s">
        <v>4856</v>
      </c>
      <c r="D11883" s="6" t="s">
        <v>4851</v>
      </c>
      <c r="G11883" s="487">
        <v>15.75</v>
      </c>
    </row>
    <row r="11884" spans="1:7" x14ac:dyDescent="0.25">
      <c r="A11884" s="6">
        <v>43776</v>
      </c>
      <c r="B11884" s="6" t="s">
        <v>8660</v>
      </c>
      <c r="C11884" s="6" t="s">
        <v>4856</v>
      </c>
      <c r="D11884" s="6" t="s">
        <v>4851</v>
      </c>
      <c r="G11884" s="487">
        <v>29</v>
      </c>
    </row>
    <row r="11885" spans="1:7" x14ac:dyDescent="0.25">
      <c r="A11885" s="6">
        <v>7343</v>
      </c>
      <c r="B11885" s="6" t="s">
        <v>8661</v>
      </c>
      <c r="C11885" s="6" t="s">
        <v>4856</v>
      </c>
      <c r="D11885" s="6" t="s">
        <v>4851</v>
      </c>
      <c r="G11885" s="487">
        <v>13.93</v>
      </c>
    </row>
    <row r="11886" spans="1:7" x14ac:dyDescent="0.25">
      <c r="A11886" s="6">
        <v>7348</v>
      </c>
      <c r="B11886" s="6" t="s">
        <v>8662</v>
      </c>
      <c r="C11886" s="6" t="s">
        <v>4856</v>
      </c>
      <c r="D11886" s="6" t="s">
        <v>4851</v>
      </c>
      <c r="G11886" s="487">
        <v>21.78</v>
      </c>
    </row>
    <row r="11887" spans="1:7" x14ac:dyDescent="0.25">
      <c r="A11887" s="6">
        <v>7313</v>
      </c>
      <c r="B11887" s="6" t="s">
        <v>8663</v>
      </c>
      <c r="C11887" s="6" t="s">
        <v>4856</v>
      </c>
      <c r="D11887" s="6" t="s">
        <v>4851</v>
      </c>
      <c r="G11887" s="487">
        <v>27.39</v>
      </c>
    </row>
    <row r="11888" spans="1:7" x14ac:dyDescent="0.25">
      <c r="A11888" s="6">
        <v>7319</v>
      </c>
      <c r="B11888" s="6" t="s">
        <v>8664</v>
      </c>
      <c r="C11888" s="6" t="s">
        <v>4856</v>
      </c>
      <c r="D11888" s="6" t="s">
        <v>4851</v>
      </c>
      <c r="G11888" s="487">
        <v>15.68</v>
      </c>
    </row>
    <row r="11889" spans="1:7" x14ac:dyDescent="0.25">
      <c r="A11889" s="6">
        <v>7314</v>
      </c>
      <c r="B11889" s="6" t="s">
        <v>8665</v>
      </c>
      <c r="C11889" s="6" t="s">
        <v>4856</v>
      </c>
      <c r="D11889" s="6" t="s">
        <v>4851</v>
      </c>
      <c r="G11889" s="487">
        <v>62.37</v>
      </c>
    </row>
    <row r="11890" spans="1:7" x14ac:dyDescent="0.25">
      <c r="A11890" s="6">
        <v>7304</v>
      </c>
      <c r="B11890" s="6" t="s">
        <v>8666</v>
      </c>
      <c r="C11890" s="6" t="s">
        <v>4856</v>
      </c>
      <c r="D11890" s="6" t="s">
        <v>4851</v>
      </c>
      <c r="G11890" s="487">
        <v>85.95</v>
      </c>
    </row>
    <row r="11891" spans="1:7" x14ac:dyDescent="0.25">
      <c r="A11891" s="6">
        <v>43649</v>
      </c>
      <c r="B11891" s="6" t="s">
        <v>8667</v>
      </c>
      <c r="C11891" s="6" t="s">
        <v>4856</v>
      </c>
      <c r="D11891" s="6" t="s">
        <v>4851</v>
      </c>
      <c r="G11891" s="487">
        <v>44.45</v>
      </c>
    </row>
    <row r="11892" spans="1:7" x14ac:dyDescent="0.25">
      <c r="A11892" s="6">
        <v>43650</v>
      </c>
      <c r="B11892" s="6" t="s">
        <v>8668</v>
      </c>
      <c r="C11892" s="6" t="s">
        <v>4856</v>
      </c>
      <c r="D11892" s="6" t="s">
        <v>4851</v>
      </c>
      <c r="G11892" s="487">
        <v>42.01</v>
      </c>
    </row>
    <row r="11893" spans="1:7" x14ac:dyDescent="0.25">
      <c r="A11893" s="6">
        <v>7311</v>
      </c>
      <c r="B11893" s="6" t="s">
        <v>8669</v>
      </c>
      <c r="C11893" s="6" t="s">
        <v>4856</v>
      </c>
      <c r="D11893" s="6" t="s">
        <v>4851</v>
      </c>
      <c r="G11893" s="487">
        <v>43.03</v>
      </c>
    </row>
    <row r="11894" spans="1:7" x14ac:dyDescent="0.25">
      <c r="A11894" s="6">
        <v>7292</v>
      </c>
      <c r="B11894" s="6" t="s">
        <v>8670</v>
      </c>
      <c r="C11894" s="6" t="s">
        <v>4856</v>
      </c>
      <c r="D11894" s="6" t="s">
        <v>4850</v>
      </c>
      <c r="G11894" s="487">
        <v>41.66</v>
      </c>
    </row>
    <row r="11895" spans="1:7" x14ac:dyDescent="0.25">
      <c r="A11895" s="6">
        <v>7293</v>
      </c>
      <c r="B11895" s="6" t="s">
        <v>8671</v>
      </c>
      <c r="C11895" s="6" t="s">
        <v>4856</v>
      </c>
      <c r="D11895" s="6" t="s">
        <v>4851</v>
      </c>
      <c r="G11895" s="487">
        <v>46.09</v>
      </c>
    </row>
    <row r="11896" spans="1:7" x14ac:dyDescent="0.25">
      <c r="A11896" s="6">
        <v>7306</v>
      </c>
      <c r="B11896" s="6" t="s">
        <v>8672</v>
      </c>
      <c r="C11896" s="6" t="s">
        <v>4856</v>
      </c>
      <c r="D11896" s="6" t="s">
        <v>4851</v>
      </c>
      <c r="G11896" s="487">
        <v>50.86</v>
      </c>
    </row>
    <row r="11897" spans="1:7" x14ac:dyDescent="0.25">
      <c r="A11897" s="6">
        <v>7288</v>
      </c>
      <c r="B11897" s="6" t="s">
        <v>8673</v>
      </c>
      <c r="C11897" s="6" t="s">
        <v>4856</v>
      </c>
      <c r="D11897" s="6" t="s">
        <v>4851</v>
      </c>
      <c r="G11897" s="487">
        <v>42.23</v>
      </c>
    </row>
    <row r="11898" spans="1:7" x14ac:dyDescent="0.25">
      <c r="A11898" s="6">
        <v>43625</v>
      </c>
      <c r="B11898" s="6" t="s">
        <v>8674</v>
      </c>
      <c r="C11898" s="6" t="s">
        <v>4856</v>
      </c>
      <c r="D11898" s="6" t="s">
        <v>4851</v>
      </c>
      <c r="G11898" s="487">
        <v>34.1</v>
      </c>
    </row>
    <row r="11899" spans="1:7" x14ac:dyDescent="0.25">
      <c r="A11899" s="6">
        <v>43647</v>
      </c>
      <c r="B11899" s="6" t="s">
        <v>8675</v>
      </c>
      <c r="C11899" s="6" t="s">
        <v>4856</v>
      </c>
      <c r="D11899" s="6" t="s">
        <v>4851</v>
      </c>
      <c r="G11899" s="487">
        <v>30.97</v>
      </c>
    </row>
    <row r="11900" spans="1:7" x14ac:dyDescent="0.25">
      <c r="A11900" s="6">
        <v>43648</v>
      </c>
      <c r="B11900" s="6" t="s">
        <v>8676</v>
      </c>
      <c r="C11900" s="6" t="s">
        <v>4856</v>
      </c>
      <c r="D11900" s="6" t="s">
        <v>4851</v>
      </c>
      <c r="G11900" s="487">
        <v>29.89</v>
      </c>
    </row>
    <row r="11901" spans="1:7" x14ac:dyDescent="0.25">
      <c r="A11901" s="6">
        <v>35693</v>
      </c>
      <c r="B11901" s="6" t="s">
        <v>8677</v>
      </c>
      <c r="C11901" s="6" t="s">
        <v>4856</v>
      </c>
      <c r="D11901" s="6" t="s">
        <v>4851</v>
      </c>
      <c r="G11901" s="487">
        <v>13.55</v>
      </c>
    </row>
    <row r="11902" spans="1:7" x14ac:dyDescent="0.25">
      <c r="A11902" s="6">
        <v>7356</v>
      </c>
      <c r="B11902" s="6" t="s">
        <v>8678</v>
      </c>
      <c r="C11902" s="6" t="s">
        <v>4856</v>
      </c>
      <c r="D11902" s="6" t="s">
        <v>4850</v>
      </c>
      <c r="G11902" s="487">
        <v>32.479999999999997</v>
      </c>
    </row>
    <row r="11903" spans="1:7" x14ac:dyDescent="0.25">
      <c r="A11903" s="6">
        <v>35692</v>
      </c>
      <c r="B11903" s="6" t="s">
        <v>8679</v>
      </c>
      <c r="C11903" s="6" t="s">
        <v>4856</v>
      </c>
      <c r="D11903" s="6" t="s">
        <v>4851</v>
      </c>
      <c r="G11903" s="487">
        <v>21.26</v>
      </c>
    </row>
    <row r="11904" spans="1:7" x14ac:dyDescent="0.25">
      <c r="A11904" s="6">
        <v>43624</v>
      </c>
      <c r="B11904" s="6" t="s">
        <v>8680</v>
      </c>
      <c r="C11904" s="6" t="s">
        <v>4856</v>
      </c>
      <c r="D11904" s="6" t="s">
        <v>4851</v>
      </c>
      <c r="G11904" s="487">
        <v>39.590000000000003</v>
      </c>
    </row>
    <row r="11905" spans="1:7" x14ac:dyDescent="0.25">
      <c r="A11905" s="6">
        <v>7342</v>
      </c>
      <c r="B11905" s="6" t="s">
        <v>8681</v>
      </c>
      <c r="C11905" s="6" t="s">
        <v>4855</v>
      </c>
      <c r="D11905" s="6" t="s">
        <v>4851</v>
      </c>
      <c r="G11905" s="487">
        <v>3</v>
      </c>
    </row>
    <row r="11906" spans="1:7" x14ac:dyDescent="0.25">
      <c r="A11906" s="6">
        <v>7350</v>
      </c>
      <c r="B11906" s="6" t="s">
        <v>12220</v>
      </c>
      <c r="C11906" s="6" t="s">
        <v>4856</v>
      </c>
      <c r="D11906" s="6" t="s">
        <v>4851</v>
      </c>
      <c r="G11906" s="487">
        <v>46.88</v>
      </c>
    </row>
    <row r="11907" spans="1:7" x14ac:dyDescent="0.25">
      <c r="A11907" s="6">
        <v>39574</v>
      </c>
      <c r="B11907" s="6" t="s">
        <v>8682</v>
      </c>
      <c r="C11907" s="6" t="s">
        <v>4849</v>
      </c>
      <c r="D11907" s="6" t="s">
        <v>4851</v>
      </c>
      <c r="G11907" s="487">
        <v>5.28</v>
      </c>
    </row>
    <row r="11908" spans="1:7" x14ac:dyDescent="0.25">
      <c r="A11908" s="6">
        <v>11060</v>
      </c>
      <c r="B11908" s="6" t="s">
        <v>8683</v>
      </c>
      <c r="C11908" s="6" t="s">
        <v>4849</v>
      </c>
      <c r="D11908" s="6" t="s">
        <v>4851</v>
      </c>
      <c r="G11908" s="487">
        <v>44.99</v>
      </c>
    </row>
    <row r="11909" spans="1:7" x14ac:dyDescent="0.25">
      <c r="A11909" s="6">
        <v>37401</v>
      </c>
      <c r="B11909" s="6" t="s">
        <v>8684</v>
      </c>
      <c r="C11909" s="6" t="s">
        <v>4849</v>
      </c>
      <c r="D11909" s="6" t="s">
        <v>4851</v>
      </c>
      <c r="G11909" s="487">
        <v>51.95</v>
      </c>
    </row>
    <row r="11910" spans="1:7" x14ac:dyDescent="0.25">
      <c r="A11910" s="6">
        <v>7525</v>
      </c>
      <c r="B11910" s="6" t="s">
        <v>8685</v>
      </c>
      <c r="C11910" s="6" t="s">
        <v>4849</v>
      </c>
      <c r="D11910" s="6" t="s">
        <v>4851</v>
      </c>
      <c r="G11910" s="487">
        <v>58.35</v>
      </c>
    </row>
    <row r="11911" spans="1:7" x14ac:dyDescent="0.25">
      <c r="A11911" s="6">
        <v>7524</v>
      </c>
      <c r="B11911" s="6" t="s">
        <v>8686</v>
      </c>
      <c r="C11911" s="6" t="s">
        <v>4849</v>
      </c>
      <c r="D11911" s="6" t="s">
        <v>4851</v>
      </c>
      <c r="G11911" s="487">
        <v>54.98</v>
      </c>
    </row>
    <row r="11912" spans="1:7" x14ac:dyDescent="0.25">
      <c r="A11912" s="6">
        <v>38105</v>
      </c>
      <c r="B11912" s="6" t="s">
        <v>8687</v>
      </c>
      <c r="C11912" s="6" t="s">
        <v>4849</v>
      </c>
      <c r="D11912" s="6" t="s">
        <v>4851</v>
      </c>
      <c r="G11912" s="487">
        <v>14.12</v>
      </c>
    </row>
    <row r="11913" spans="1:7" x14ac:dyDescent="0.25">
      <c r="A11913" s="6">
        <v>38084</v>
      </c>
      <c r="B11913" s="6" t="s">
        <v>8688</v>
      </c>
      <c r="C11913" s="6" t="s">
        <v>4849</v>
      </c>
      <c r="D11913" s="6" t="s">
        <v>4851</v>
      </c>
      <c r="G11913" s="487">
        <v>20.059999999999999</v>
      </c>
    </row>
    <row r="11914" spans="1:7" x14ac:dyDescent="0.25">
      <c r="A11914" s="6">
        <v>38103</v>
      </c>
      <c r="B11914" s="6" t="s">
        <v>8689</v>
      </c>
      <c r="C11914" s="6" t="s">
        <v>4849</v>
      </c>
      <c r="D11914" s="6" t="s">
        <v>4851</v>
      </c>
      <c r="G11914" s="487">
        <v>21.2</v>
      </c>
    </row>
    <row r="11915" spans="1:7" x14ac:dyDescent="0.25">
      <c r="A11915" s="6">
        <v>38082</v>
      </c>
      <c r="B11915" s="6" t="s">
        <v>8690</v>
      </c>
      <c r="C11915" s="6" t="s">
        <v>4849</v>
      </c>
      <c r="D11915" s="6" t="s">
        <v>4851</v>
      </c>
      <c r="G11915" s="487">
        <v>26.12</v>
      </c>
    </row>
    <row r="11916" spans="1:7" x14ac:dyDescent="0.25">
      <c r="A11916" s="6">
        <v>38104</v>
      </c>
      <c r="B11916" s="6" t="s">
        <v>8691</v>
      </c>
      <c r="C11916" s="6" t="s">
        <v>4849</v>
      </c>
      <c r="D11916" s="6" t="s">
        <v>4851</v>
      </c>
      <c r="G11916" s="487">
        <v>41.51</v>
      </c>
    </row>
    <row r="11917" spans="1:7" x14ac:dyDescent="0.25">
      <c r="A11917" s="6">
        <v>38083</v>
      </c>
      <c r="B11917" s="6" t="s">
        <v>8692</v>
      </c>
      <c r="C11917" s="6" t="s">
        <v>4849</v>
      </c>
      <c r="D11917" s="6" t="s">
        <v>4851</v>
      </c>
      <c r="G11917" s="487">
        <v>46.09</v>
      </c>
    </row>
    <row r="11918" spans="1:7" x14ac:dyDescent="0.25">
      <c r="A11918" s="6">
        <v>38101</v>
      </c>
      <c r="B11918" s="6" t="s">
        <v>8693</v>
      </c>
      <c r="C11918" s="6" t="s">
        <v>4849</v>
      </c>
      <c r="D11918" s="6" t="s">
        <v>4851</v>
      </c>
      <c r="G11918" s="487">
        <v>10.08</v>
      </c>
    </row>
    <row r="11919" spans="1:7" x14ac:dyDescent="0.25">
      <c r="A11919" s="6">
        <v>7528</v>
      </c>
      <c r="B11919" s="6" t="s">
        <v>8694</v>
      </c>
      <c r="C11919" s="6" t="s">
        <v>4849</v>
      </c>
      <c r="D11919" s="6" t="s">
        <v>4850</v>
      </c>
      <c r="G11919" s="487">
        <v>11.85</v>
      </c>
    </row>
    <row r="11920" spans="1:7" x14ac:dyDescent="0.25">
      <c r="A11920" s="6">
        <v>12147</v>
      </c>
      <c r="B11920" s="6" t="s">
        <v>8695</v>
      </c>
      <c r="C11920" s="6" t="s">
        <v>4849</v>
      </c>
      <c r="D11920" s="6" t="s">
        <v>4851</v>
      </c>
      <c r="G11920" s="487">
        <v>18.07</v>
      </c>
    </row>
    <row r="11921" spans="1:7" x14ac:dyDescent="0.25">
      <c r="A11921" s="6">
        <v>38075</v>
      </c>
      <c r="B11921" s="6" t="s">
        <v>8696</v>
      </c>
      <c r="C11921" s="6" t="s">
        <v>4849</v>
      </c>
      <c r="D11921" s="6" t="s">
        <v>4851</v>
      </c>
      <c r="G11921" s="487">
        <v>20.52</v>
      </c>
    </row>
    <row r="11922" spans="1:7" x14ac:dyDescent="0.25">
      <c r="A11922" s="6">
        <v>38102</v>
      </c>
      <c r="B11922" s="6" t="s">
        <v>8697</v>
      </c>
      <c r="C11922" s="6" t="s">
        <v>4849</v>
      </c>
      <c r="D11922" s="6" t="s">
        <v>4851</v>
      </c>
      <c r="G11922" s="487">
        <v>12.9</v>
      </c>
    </row>
    <row r="11923" spans="1:7" x14ac:dyDescent="0.25">
      <c r="A11923" s="6">
        <v>38076</v>
      </c>
      <c r="B11923" s="6" t="s">
        <v>8698</v>
      </c>
      <c r="C11923" s="6" t="s">
        <v>4849</v>
      </c>
      <c r="D11923" s="6" t="s">
        <v>4851</v>
      </c>
      <c r="G11923" s="487">
        <v>23.01</v>
      </c>
    </row>
    <row r="11924" spans="1:7" x14ac:dyDescent="0.25">
      <c r="A11924" s="6">
        <v>7592</v>
      </c>
      <c r="B11924" s="6" t="s">
        <v>12221</v>
      </c>
      <c r="C11924" s="6" t="s">
        <v>4858</v>
      </c>
      <c r="D11924" s="6" t="s">
        <v>4850</v>
      </c>
      <c r="G11924" s="487">
        <v>38.1</v>
      </c>
    </row>
    <row r="11925" spans="1:7" x14ac:dyDescent="0.25">
      <c r="A11925" s="6">
        <v>40820</v>
      </c>
      <c r="B11925" s="6" t="s">
        <v>8699</v>
      </c>
      <c r="C11925" s="6" t="s">
        <v>4859</v>
      </c>
      <c r="D11925" s="6" t="s">
        <v>4851</v>
      </c>
      <c r="G11925" s="488">
        <v>6693.61</v>
      </c>
    </row>
    <row r="11926" spans="1:7" x14ac:dyDescent="0.25">
      <c r="A11926" s="6">
        <v>11826</v>
      </c>
      <c r="B11926" s="6" t="s">
        <v>8700</v>
      </c>
      <c r="C11926" s="6" t="s">
        <v>4849</v>
      </c>
      <c r="D11926" s="6" t="s">
        <v>4851</v>
      </c>
      <c r="G11926" s="487">
        <v>143.85</v>
      </c>
    </row>
    <row r="11927" spans="1:7" x14ac:dyDescent="0.25">
      <c r="A11927" s="6">
        <v>7606</v>
      </c>
      <c r="B11927" s="6" t="s">
        <v>8701</v>
      </c>
      <c r="C11927" s="6" t="s">
        <v>4849</v>
      </c>
      <c r="D11927" s="6" t="s">
        <v>4851</v>
      </c>
      <c r="G11927" s="487">
        <v>172.99</v>
      </c>
    </row>
    <row r="11928" spans="1:7" x14ac:dyDescent="0.25">
      <c r="A11928" s="6">
        <v>11763</v>
      </c>
      <c r="B11928" s="6" t="s">
        <v>8702</v>
      </c>
      <c r="C11928" s="6" t="s">
        <v>4849</v>
      </c>
      <c r="D11928" s="6" t="s">
        <v>4851</v>
      </c>
      <c r="G11928" s="487">
        <v>377.76</v>
      </c>
    </row>
    <row r="11929" spans="1:7" x14ac:dyDescent="0.25">
      <c r="A11929" s="6">
        <v>11764</v>
      </c>
      <c r="B11929" s="6" t="s">
        <v>8703</v>
      </c>
      <c r="C11929" s="6" t="s">
        <v>4849</v>
      </c>
      <c r="D11929" s="6" t="s">
        <v>4851</v>
      </c>
      <c r="G11929" s="487">
        <v>309.93</v>
      </c>
    </row>
    <row r="11930" spans="1:7" x14ac:dyDescent="0.25">
      <c r="A11930" s="6">
        <v>11829</v>
      </c>
      <c r="B11930" s="6" t="s">
        <v>8704</v>
      </c>
      <c r="C11930" s="6" t="s">
        <v>4849</v>
      </c>
      <c r="D11930" s="6" t="s">
        <v>4851</v>
      </c>
      <c r="G11930" s="487">
        <v>74.91</v>
      </c>
    </row>
    <row r="11931" spans="1:7" x14ac:dyDescent="0.25">
      <c r="A11931" s="6">
        <v>11830</v>
      </c>
      <c r="B11931" s="6" t="s">
        <v>8705</v>
      </c>
      <c r="C11931" s="6" t="s">
        <v>4849</v>
      </c>
      <c r="D11931" s="6" t="s">
        <v>4851</v>
      </c>
      <c r="G11931" s="487">
        <v>80.89</v>
      </c>
    </row>
    <row r="11932" spans="1:7" x14ac:dyDescent="0.25">
      <c r="A11932" s="6">
        <v>11825</v>
      </c>
      <c r="B11932" s="6" t="s">
        <v>8706</v>
      </c>
      <c r="C11932" s="6" t="s">
        <v>4849</v>
      </c>
      <c r="D11932" s="6" t="s">
        <v>4851</v>
      </c>
      <c r="G11932" s="487">
        <v>181.98</v>
      </c>
    </row>
    <row r="11933" spans="1:7" x14ac:dyDescent="0.25">
      <c r="A11933" s="6">
        <v>11767</v>
      </c>
      <c r="B11933" s="6" t="s">
        <v>8707</v>
      </c>
      <c r="C11933" s="6" t="s">
        <v>4849</v>
      </c>
      <c r="D11933" s="6" t="s">
        <v>4851</v>
      </c>
      <c r="G11933" s="487">
        <v>484.68</v>
      </c>
    </row>
    <row r="11934" spans="1:7" x14ac:dyDescent="0.25">
      <c r="A11934" s="6">
        <v>11766</v>
      </c>
      <c r="B11934" s="6" t="s">
        <v>8708</v>
      </c>
      <c r="C11934" s="6" t="s">
        <v>4849</v>
      </c>
      <c r="D11934" s="6" t="s">
        <v>4851</v>
      </c>
      <c r="G11934" s="487">
        <v>112.98</v>
      </c>
    </row>
    <row r="11935" spans="1:7" x14ac:dyDescent="0.25">
      <c r="A11935" s="6">
        <v>11765</v>
      </c>
      <c r="B11935" s="6" t="s">
        <v>8709</v>
      </c>
      <c r="C11935" s="6" t="s">
        <v>4849</v>
      </c>
      <c r="D11935" s="6" t="s">
        <v>4851</v>
      </c>
      <c r="G11935" s="487">
        <v>206.55</v>
      </c>
    </row>
    <row r="11936" spans="1:7" x14ac:dyDescent="0.25">
      <c r="A11936" s="6">
        <v>11824</v>
      </c>
      <c r="B11936" s="6" t="s">
        <v>8710</v>
      </c>
      <c r="C11936" s="6" t="s">
        <v>4849</v>
      </c>
      <c r="D11936" s="6" t="s">
        <v>4851</v>
      </c>
      <c r="G11936" s="487">
        <v>132.88999999999999</v>
      </c>
    </row>
    <row r="11937" spans="1:7" x14ac:dyDescent="0.25">
      <c r="A11937" s="6">
        <v>44045</v>
      </c>
      <c r="B11937" s="6" t="s">
        <v>8711</v>
      </c>
      <c r="C11937" s="6" t="s">
        <v>4849</v>
      </c>
      <c r="D11937" s="6" t="s">
        <v>4851</v>
      </c>
      <c r="G11937" s="487">
        <v>515.30999999999995</v>
      </c>
    </row>
    <row r="11938" spans="1:7" x14ac:dyDescent="0.25">
      <c r="A11938" s="6">
        <v>39702</v>
      </c>
      <c r="B11938" s="6" t="s">
        <v>8712</v>
      </c>
      <c r="C11938" s="6" t="s">
        <v>4849</v>
      </c>
      <c r="D11938" s="6" t="s">
        <v>4851</v>
      </c>
      <c r="G11938" s="488">
        <v>3422.39</v>
      </c>
    </row>
    <row r="11939" spans="1:7" x14ac:dyDescent="0.25">
      <c r="A11939" s="6">
        <v>13415</v>
      </c>
      <c r="B11939" s="6" t="s">
        <v>8713</v>
      </c>
      <c r="C11939" s="6" t="s">
        <v>4849</v>
      </c>
      <c r="D11939" s="6" t="s">
        <v>4850</v>
      </c>
      <c r="G11939" s="487">
        <v>112.36</v>
      </c>
    </row>
    <row r="11940" spans="1:7" x14ac:dyDescent="0.25">
      <c r="A11940" s="6">
        <v>7602</v>
      </c>
      <c r="B11940" s="6" t="s">
        <v>8714</v>
      </c>
      <c r="C11940" s="6" t="s">
        <v>4849</v>
      </c>
      <c r="D11940" s="6" t="s">
        <v>4851</v>
      </c>
      <c r="G11940" s="487">
        <v>71.7</v>
      </c>
    </row>
    <row r="11941" spans="1:7" x14ac:dyDescent="0.25">
      <c r="A11941" s="6">
        <v>7603</v>
      </c>
      <c r="B11941" s="6" t="s">
        <v>8715</v>
      </c>
      <c r="C11941" s="6" t="s">
        <v>4849</v>
      </c>
      <c r="D11941" s="6" t="s">
        <v>4851</v>
      </c>
      <c r="G11941" s="487">
        <v>60.83</v>
      </c>
    </row>
    <row r="11942" spans="1:7" x14ac:dyDescent="0.25">
      <c r="A11942" s="6">
        <v>11777</v>
      </c>
      <c r="B11942" s="6" t="s">
        <v>8716</v>
      </c>
      <c r="C11942" s="6" t="s">
        <v>4849</v>
      </c>
      <c r="D11942" s="6" t="s">
        <v>4851</v>
      </c>
      <c r="G11942" s="487">
        <v>171.08</v>
      </c>
    </row>
    <row r="11943" spans="1:7" x14ac:dyDescent="0.25">
      <c r="A11943" s="6">
        <v>13417</v>
      </c>
      <c r="B11943" s="6" t="s">
        <v>8717</v>
      </c>
      <c r="C11943" s="6" t="s">
        <v>4849</v>
      </c>
      <c r="D11943" s="6" t="s">
        <v>4851</v>
      </c>
      <c r="G11943" s="487">
        <v>146.34</v>
      </c>
    </row>
    <row r="11944" spans="1:7" x14ac:dyDescent="0.25">
      <c r="A11944" s="6">
        <v>36791</v>
      </c>
      <c r="B11944" s="6" t="s">
        <v>8718</v>
      </c>
      <c r="C11944" s="6" t="s">
        <v>4849</v>
      </c>
      <c r="D11944" s="6" t="s">
        <v>4851</v>
      </c>
      <c r="G11944" s="487">
        <v>219.63</v>
      </c>
    </row>
    <row r="11945" spans="1:7" x14ac:dyDescent="0.25">
      <c r="A11945" s="6">
        <v>36795</v>
      </c>
      <c r="B11945" s="6" t="s">
        <v>8719</v>
      </c>
      <c r="C11945" s="6" t="s">
        <v>4849</v>
      </c>
      <c r="D11945" s="6" t="s">
        <v>4851</v>
      </c>
      <c r="G11945" s="488">
        <v>2776.97</v>
      </c>
    </row>
    <row r="11946" spans="1:7" x14ac:dyDescent="0.25">
      <c r="A11946" s="6">
        <v>36796</v>
      </c>
      <c r="B11946" s="6" t="s">
        <v>8720</v>
      </c>
      <c r="C11946" s="6" t="s">
        <v>4849</v>
      </c>
      <c r="D11946" s="6" t="s">
        <v>4851</v>
      </c>
      <c r="G11946" s="487">
        <v>230.76</v>
      </c>
    </row>
    <row r="11947" spans="1:7" x14ac:dyDescent="0.25">
      <c r="A11947" s="6">
        <v>36792</v>
      </c>
      <c r="B11947" s="6" t="s">
        <v>8721</v>
      </c>
      <c r="C11947" s="6" t="s">
        <v>4849</v>
      </c>
      <c r="D11947" s="6" t="s">
        <v>4851</v>
      </c>
      <c r="G11947" s="487">
        <v>292.32</v>
      </c>
    </row>
    <row r="11948" spans="1:7" x14ac:dyDescent="0.25">
      <c r="A11948" s="6">
        <v>11773</v>
      </c>
      <c r="B11948" s="6" t="s">
        <v>8722</v>
      </c>
      <c r="C11948" s="6" t="s">
        <v>4849</v>
      </c>
      <c r="D11948" s="6" t="s">
        <v>4851</v>
      </c>
      <c r="G11948" s="487">
        <v>194.59</v>
      </c>
    </row>
    <row r="11949" spans="1:7" x14ac:dyDescent="0.25">
      <c r="A11949" s="6">
        <v>11762</v>
      </c>
      <c r="B11949" s="6" t="s">
        <v>8723</v>
      </c>
      <c r="C11949" s="6" t="s">
        <v>4849</v>
      </c>
      <c r="D11949" s="6" t="s">
        <v>4851</v>
      </c>
      <c r="G11949" s="487">
        <v>92.3</v>
      </c>
    </row>
    <row r="11950" spans="1:7" x14ac:dyDescent="0.25">
      <c r="A11950" s="6">
        <v>7604</v>
      </c>
      <c r="B11950" s="6" t="s">
        <v>8724</v>
      </c>
      <c r="C11950" s="6" t="s">
        <v>4849</v>
      </c>
      <c r="D11950" s="6" t="s">
        <v>4851</v>
      </c>
      <c r="G11950" s="487">
        <v>78.150000000000006</v>
      </c>
    </row>
    <row r="11951" spans="1:7" x14ac:dyDescent="0.25">
      <c r="A11951" s="6">
        <v>13984</v>
      </c>
      <c r="B11951" s="6" t="s">
        <v>8725</v>
      </c>
      <c r="C11951" s="6" t="s">
        <v>4849</v>
      </c>
      <c r="D11951" s="6" t="s">
        <v>4851</v>
      </c>
      <c r="G11951" s="487">
        <v>113.58</v>
      </c>
    </row>
    <row r="11952" spans="1:7" x14ac:dyDescent="0.25">
      <c r="A11952" s="6">
        <v>11772</v>
      </c>
      <c r="B11952" s="6" t="s">
        <v>8726</v>
      </c>
      <c r="C11952" s="6" t="s">
        <v>4849</v>
      </c>
      <c r="D11952" s="6" t="s">
        <v>4851</v>
      </c>
      <c r="G11952" s="487">
        <v>195.2</v>
      </c>
    </row>
    <row r="11953" spans="1:7" x14ac:dyDescent="0.25">
      <c r="A11953" s="6">
        <v>13983</v>
      </c>
      <c r="B11953" s="6" t="s">
        <v>8727</v>
      </c>
      <c r="C11953" s="6" t="s">
        <v>4849</v>
      </c>
      <c r="D11953" s="6" t="s">
        <v>4851</v>
      </c>
      <c r="G11953" s="487">
        <v>147.83000000000001</v>
      </c>
    </row>
    <row r="11954" spans="1:7" x14ac:dyDescent="0.25">
      <c r="A11954" s="6">
        <v>13416</v>
      </c>
      <c r="B11954" s="6" t="s">
        <v>8728</v>
      </c>
      <c r="C11954" s="6" t="s">
        <v>4849</v>
      </c>
      <c r="D11954" s="6" t="s">
        <v>4851</v>
      </c>
      <c r="G11954" s="487">
        <v>131.30000000000001</v>
      </c>
    </row>
    <row r="11955" spans="1:7" x14ac:dyDescent="0.25">
      <c r="A11955" s="6">
        <v>40329</v>
      </c>
      <c r="B11955" s="6" t="s">
        <v>8729</v>
      </c>
      <c r="C11955" s="6" t="s">
        <v>4849</v>
      </c>
      <c r="D11955" s="6" t="s">
        <v>4850</v>
      </c>
      <c r="G11955" s="487">
        <v>46.94</v>
      </c>
    </row>
    <row r="11956" spans="1:7" x14ac:dyDescent="0.25">
      <c r="A11956" s="6">
        <v>11823</v>
      </c>
      <c r="B11956" s="6" t="s">
        <v>8730</v>
      </c>
      <c r="C11956" s="6" t="s">
        <v>4849</v>
      </c>
      <c r="D11956" s="6" t="s">
        <v>4851</v>
      </c>
      <c r="G11956" s="487">
        <v>19.77</v>
      </c>
    </row>
    <row r="11957" spans="1:7" x14ac:dyDescent="0.25">
      <c r="A11957" s="6">
        <v>11822</v>
      </c>
      <c r="B11957" s="6" t="s">
        <v>8731</v>
      </c>
      <c r="C11957" s="6" t="s">
        <v>4849</v>
      </c>
      <c r="D11957" s="6" t="s">
        <v>4851</v>
      </c>
      <c r="G11957" s="487">
        <v>34.69</v>
      </c>
    </row>
    <row r="11958" spans="1:7" x14ac:dyDescent="0.25">
      <c r="A11958" s="6">
        <v>11831</v>
      </c>
      <c r="B11958" s="6" t="s">
        <v>8732</v>
      </c>
      <c r="C11958" s="6" t="s">
        <v>4849</v>
      </c>
      <c r="D11958" s="6" t="s">
        <v>4851</v>
      </c>
      <c r="G11958" s="487">
        <v>20.87</v>
      </c>
    </row>
    <row r="11959" spans="1:7" x14ac:dyDescent="0.25">
      <c r="A11959" s="6">
        <v>7613</v>
      </c>
      <c r="B11959" s="6" t="s">
        <v>8733</v>
      </c>
      <c r="C11959" s="6" t="s">
        <v>4849</v>
      </c>
      <c r="D11959" s="6" t="s">
        <v>4853</v>
      </c>
      <c r="G11959" s="488">
        <v>119503.15</v>
      </c>
    </row>
    <row r="11960" spans="1:7" x14ac:dyDescent="0.25">
      <c r="A11960" s="6">
        <v>7619</v>
      </c>
      <c r="B11960" s="6" t="s">
        <v>8734</v>
      </c>
      <c r="C11960" s="6" t="s">
        <v>4849</v>
      </c>
      <c r="D11960" s="6" t="s">
        <v>4853</v>
      </c>
      <c r="G11960" s="488">
        <v>18472.63</v>
      </c>
    </row>
    <row r="11961" spans="1:7" x14ac:dyDescent="0.25">
      <c r="A11961" s="6">
        <v>12076</v>
      </c>
      <c r="B11961" s="6" t="s">
        <v>8735</v>
      </c>
      <c r="C11961" s="6" t="s">
        <v>4849</v>
      </c>
      <c r="D11961" s="6" t="s">
        <v>4853</v>
      </c>
      <c r="G11961" s="488">
        <v>8473.68</v>
      </c>
    </row>
    <row r="11962" spans="1:7" x14ac:dyDescent="0.25">
      <c r="A11962" s="6">
        <v>7614</v>
      </c>
      <c r="B11962" s="6" t="s">
        <v>8736</v>
      </c>
      <c r="C11962" s="6" t="s">
        <v>4849</v>
      </c>
      <c r="D11962" s="6" t="s">
        <v>4853</v>
      </c>
      <c r="G11962" s="488">
        <v>23298.39</v>
      </c>
    </row>
    <row r="11963" spans="1:7" x14ac:dyDescent="0.25">
      <c r="A11963" s="6">
        <v>7618</v>
      </c>
      <c r="B11963" s="6" t="s">
        <v>8737</v>
      </c>
      <c r="C11963" s="6" t="s">
        <v>4849</v>
      </c>
      <c r="D11963" s="6" t="s">
        <v>4853</v>
      </c>
      <c r="G11963" s="488">
        <v>151107.57</v>
      </c>
    </row>
    <row r="11964" spans="1:7" x14ac:dyDescent="0.25">
      <c r="A11964" s="6">
        <v>7620</v>
      </c>
      <c r="B11964" s="6" t="s">
        <v>8738</v>
      </c>
      <c r="C11964" s="6" t="s">
        <v>4849</v>
      </c>
      <c r="D11964" s="6" t="s">
        <v>4853</v>
      </c>
      <c r="G11964" s="488">
        <v>32684.21</v>
      </c>
    </row>
    <row r="11965" spans="1:7" x14ac:dyDescent="0.25">
      <c r="A11965" s="6">
        <v>7610</v>
      </c>
      <c r="B11965" s="6" t="s">
        <v>8739</v>
      </c>
      <c r="C11965" s="6" t="s">
        <v>4849</v>
      </c>
      <c r="D11965" s="6" t="s">
        <v>4853</v>
      </c>
      <c r="G11965" s="488">
        <v>10349.99</v>
      </c>
    </row>
    <row r="11966" spans="1:7" x14ac:dyDescent="0.25">
      <c r="A11966" s="6">
        <v>7615</v>
      </c>
      <c r="B11966" s="6" t="s">
        <v>8740</v>
      </c>
      <c r="C11966" s="6" t="s">
        <v>4849</v>
      </c>
      <c r="D11966" s="6" t="s">
        <v>4853</v>
      </c>
      <c r="G11966" s="488">
        <v>38131.57</v>
      </c>
    </row>
    <row r="11967" spans="1:7" x14ac:dyDescent="0.25">
      <c r="A11967" s="6">
        <v>7617</v>
      </c>
      <c r="B11967" s="6" t="s">
        <v>8741</v>
      </c>
      <c r="C11967" s="6" t="s">
        <v>4849</v>
      </c>
      <c r="D11967" s="6" t="s">
        <v>4853</v>
      </c>
      <c r="G11967" s="488">
        <v>11560.52</v>
      </c>
    </row>
    <row r="11968" spans="1:7" x14ac:dyDescent="0.25">
      <c r="A11968" s="6">
        <v>7616</v>
      </c>
      <c r="B11968" s="6" t="s">
        <v>8742</v>
      </c>
      <c r="C11968" s="6" t="s">
        <v>4849</v>
      </c>
      <c r="D11968" s="6" t="s">
        <v>4853</v>
      </c>
      <c r="G11968" s="488">
        <v>62224.68</v>
      </c>
    </row>
    <row r="11969" spans="1:7" x14ac:dyDescent="0.25">
      <c r="A11969" s="6">
        <v>7611</v>
      </c>
      <c r="B11969" s="6" t="s">
        <v>8743</v>
      </c>
      <c r="C11969" s="6" t="s">
        <v>4849</v>
      </c>
      <c r="D11969" s="6" t="s">
        <v>4853</v>
      </c>
      <c r="G11969" s="488">
        <v>14950</v>
      </c>
    </row>
    <row r="11970" spans="1:7" x14ac:dyDescent="0.25">
      <c r="A11970" s="6">
        <v>7612</v>
      </c>
      <c r="B11970" s="6" t="s">
        <v>8744</v>
      </c>
      <c r="C11970" s="6" t="s">
        <v>4849</v>
      </c>
      <c r="D11970" s="6" t="s">
        <v>4853</v>
      </c>
      <c r="G11970" s="488">
        <v>85351.78</v>
      </c>
    </row>
    <row r="11971" spans="1:7" x14ac:dyDescent="0.25">
      <c r="A11971" s="6">
        <v>37371</v>
      </c>
      <c r="B11971" s="6" t="s">
        <v>12222</v>
      </c>
      <c r="C11971" s="6" t="s">
        <v>4858</v>
      </c>
      <c r="D11971" s="6" t="s">
        <v>4850</v>
      </c>
      <c r="G11971" s="487">
        <v>1.03</v>
      </c>
    </row>
    <row r="11972" spans="1:7" x14ac:dyDescent="0.25">
      <c r="A11972" s="6">
        <v>40861</v>
      </c>
      <c r="B11972" s="6" t="s">
        <v>12223</v>
      </c>
      <c r="C11972" s="6" t="s">
        <v>4859</v>
      </c>
      <c r="D11972" s="6" t="s">
        <v>4850</v>
      </c>
      <c r="G11972" s="487">
        <v>195.08</v>
      </c>
    </row>
    <row r="11973" spans="1:7" x14ac:dyDescent="0.25">
      <c r="A11973" s="6">
        <v>36510</v>
      </c>
      <c r="B11973" s="6" t="s">
        <v>8745</v>
      </c>
      <c r="C11973" s="6" t="s">
        <v>4849</v>
      </c>
      <c r="D11973" s="6" t="s">
        <v>4851</v>
      </c>
      <c r="G11973" s="488">
        <v>1097247.6599999999</v>
      </c>
    </row>
    <row r="11974" spans="1:7" x14ac:dyDescent="0.25">
      <c r="A11974" s="6">
        <v>25020</v>
      </c>
      <c r="B11974" s="6" t="s">
        <v>8746</v>
      </c>
      <c r="C11974" s="6" t="s">
        <v>4849</v>
      </c>
      <c r="D11974" s="6" t="s">
        <v>4851</v>
      </c>
      <c r="G11974" s="488">
        <v>4520274.3099999996</v>
      </c>
    </row>
    <row r="11975" spans="1:7" x14ac:dyDescent="0.25">
      <c r="A11975" s="6">
        <v>7622</v>
      </c>
      <c r="B11975" s="6" t="s">
        <v>8747</v>
      </c>
      <c r="C11975" s="6" t="s">
        <v>4849</v>
      </c>
      <c r="D11975" s="6" t="s">
        <v>4851</v>
      </c>
      <c r="G11975" s="488">
        <v>1064490.6000000001</v>
      </c>
    </row>
    <row r="11976" spans="1:7" x14ac:dyDescent="0.25">
      <c r="A11976" s="6">
        <v>7624</v>
      </c>
      <c r="B11976" s="6" t="s">
        <v>8748</v>
      </c>
      <c r="C11976" s="6" t="s">
        <v>4849</v>
      </c>
      <c r="D11976" s="6" t="s">
        <v>4850</v>
      </c>
      <c r="G11976" s="488">
        <v>1380000</v>
      </c>
    </row>
    <row r="11977" spans="1:7" x14ac:dyDescent="0.25">
      <c r="A11977" s="6">
        <v>7625</v>
      </c>
      <c r="B11977" s="6" t="s">
        <v>8749</v>
      </c>
      <c r="C11977" s="6" t="s">
        <v>4849</v>
      </c>
      <c r="D11977" s="6" t="s">
        <v>4851</v>
      </c>
      <c r="G11977" s="488">
        <v>1371559.5</v>
      </c>
    </row>
    <row r="11978" spans="1:7" x14ac:dyDescent="0.25">
      <c r="A11978" s="6">
        <v>7623</v>
      </c>
      <c r="B11978" s="6" t="s">
        <v>8750</v>
      </c>
      <c r="C11978" s="6" t="s">
        <v>4849</v>
      </c>
      <c r="D11978" s="6" t="s">
        <v>4851</v>
      </c>
      <c r="G11978" s="488">
        <v>4520274.3099999996</v>
      </c>
    </row>
    <row r="11979" spans="1:7" x14ac:dyDescent="0.25">
      <c r="A11979" s="6">
        <v>36508</v>
      </c>
      <c r="B11979" s="6" t="s">
        <v>8751</v>
      </c>
      <c r="C11979" s="6" t="s">
        <v>4849</v>
      </c>
      <c r="D11979" s="6" t="s">
        <v>4851</v>
      </c>
      <c r="G11979" s="488">
        <v>2032946.72</v>
      </c>
    </row>
    <row r="11980" spans="1:7" x14ac:dyDescent="0.25">
      <c r="A11980" s="6">
        <v>36509</v>
      </c>
      <c r="B11980" s="6" t="s">
        <v>8752</v>
      </c>
      <c r="C11980" s="6" t="s">
        <v>4849</v>
      </c>
      <c r="D11980" s="6" t="s">
        <v>4851</v>
      </c>
      <c r="G11980" s="488">
        <v>1114128.3700000001</v>
      </c>
    </row>
    <row r="11981" spans="1:7" x14ac:dyDescent="0.25">
      <c r="A11981" s="6">
        <v>13238</v>
      </c>
      <c r="B11981" s="6" t="s">
        <v>8753</v>
      </c>
      <c r="C11981" s="6" t="s">
        <v>4849</v>
      </c>
      <c r="D11981" s="6" t="s">
        <v>4851</v>
      </c>
      <c r="G11981" s="488">
        <v>359158.85</v>
      </c>
    </row>
    <row r="11982" spans="1:7" x14ac:dyDescent="0.25">
      <c r="A11982" s="6">
        <v>36511</v>
      </c>
      <c r="B11982" s="6" t="s">
        <v>8754</v>
      </c>
      <c r="C11982" s="6" t="s">
        <v>4849</v>
      </c>
      <c r="D11982" s="6" t="s">
        <v>4851</v>
      </c>
      <c r="G11982" s="488">
        <v>416168.19</v>
      </c>
    </row>
    <row r="11983" spans="1:7" x14ac:dyDescent="0.25">
      <c r="A11983" s="6">
        <v>36515</v>
      </c>
      <c r="B11983" s="6" t="s">
        <v>8755</v>
      </c>
      <c r="C11983" s="6" t="s">
        <v>4849</v>
      </c>
      <c r="D11983" s="6" t="s">
        <v>4851</v>
      </c>
      <c r="G11983" s="488">
        <v>122570.07</v>
      </c>
    </row>
    <row r="11984" spans="1:7" x14ac:dyDescent="0.25">
      <c r="A11984" s="6">
        <v>10598</v>
      </c>
      <c r="B11984" s="6" t="s">
        <v>8756</v>
      </c>
      <c r="C11984" s="6" t="s">
        <v>4849</v>
      </c>
      <c r="D11984" s="6" t="s">
        <v>4851</v>
      </c>
      <c r="G11984" s="488">
        <v>198765.9</v>
      </c>
    </row>
    <row r="11985" spans="1:7" x14ac:dyDescent="0.25">
      <c r="A11985" s="6">
        <v>7640</v>
      </c>
      <c r="B11985" s="6" t="s">
        <v>8757</v>
      </c>
      <c r="C11985" s="6" t="s">
        <v>4849</v>
      </c>
      <c r="D11985" s="6" t="s">
        <v>4850</v>
      </c>
      <c r="G11985" s="488">
        <v>305000</v>
      </c>
    </row>
    <row r="11986" spans="1:7" x14ac:dyDescent="0.25">
      <c r="A11986" s="6">
        <v>36513</v>
      </c>
      <c r="B11986" s="6" t="s">
        <v>8758</v>
      </c>
      <c r="C11986" s="6" t="s">
        <v>4849</v>
      </c>
      <c r="D11986" s="6" t="s">
        <v>4851</v>
      </c>
      <c r="G11986" s="488">
        <v>293811.89</v>
      </c>
    </row>
    <row r="11987" spans="1:7" x14ac:dyDescent="0.25">
      <c r="A11987" s="6">
        <v>36514</v>
      </c>
      <c r="B11987" s="6" t="s">
        <v>8759</v>
      </c>
      <c r="C11987" s="6" t="s">
        <v>4849</v>
      </c>
      <c r="D11987" s="6" t="s">
        <v>4851</v>
      </c>
      <c r="G11987" s="488">
        <v>327803.71999999997</v>
      </c>
    </row>
    <row r="11988" spans="1:7" x14ac:dyDescent="0.25">
      <c r="A11988" s="6">
        <v>11572</v>
      </c>
      <c r="B11988" s="6" t="s">
        <v>8760</v>
      </c>
      <c r="C11988" s="6" t="s">
        <v>4849</v>
      </c>
      <c r="D11988" s="6" t="s">
        <v>4851</v>
      </c>
      <c r="G11988" s="487">
        <v>35.42</v>
      </c>
    </row>
    <row r="11989" spans="1:7" x14ac:dyDescent="0.25">
      <c r="A11989" s="6">
        <v>36149</v>
      </c>
      <c r="B11989" s="6" t="s">
        <v>8761</v>
      </c>
      <c r="C11989" s="6" t="s">
        <v>4849</v>
      </c>
      <c r="D11989" s="6" t="s">
        <v>4851</v>
      </c>
      <c r="G11989" s="487">
        <v>201.74</v>
      </c>
    </row>
    <row r="11990" spans="1:7" x14ac:dyDescent="0.25">
      <c r="A11990" s="6">
        <v>42407</v>
      </c>
      <c r="B11990" s="6" t="s">
        <v>8762</v>
      </c>
      <c r="C11990" s="6" t="s">
        <v>4854</v>
      </c>
      <c r="D11990" s="6" t="s">
        <v>4851</v>
      </c>
      <c r="G11990" s="487">
        <v>6.24</v>
      </c>
    </row>
    <row r="11991" spans="1:7" x14ac:dyDescent="0.25">
      <c r="A11991" s="6">
        <v>11581</v>
      </c>
      <c r="B11991" s="6" t="s">
        <v>8763</v>
      </c>
      <c r="C11991" s="6" t="s">
        <v>4854</v>
      </c>
      <c r="D11991" s="6" t="s">
        <v>4851</v>
      </c>
      <c r="G11991" s="487">
        <v>23.38</v>
      </c>
    </row>
    <row r="11992" spans="1:7" x14ac:dyDescent="0.25">
      <c r="A11992" s="6">
        <v>43605</v>
      </c>
      <c r="B11992" s="6" t="s">
        <v>8764</v>
      </c>
      <c r="C11992" s="6" t="s">
        <v>4854</v>
      </c>
      <c r="D11992" s="6" t="s">
        <v>4851</v>
      </c>
      <c r="G11992" s="487">
        <v>47.84</v>
      </c>
    </row>
    <row r="11993" spans="1:7" x14ac:dyDescent="0.25">
      <c r="A11993" s="6">
        <v>11580</v>
      </c>
      <c r="B11993" s="6" t="s">
        <v>8765</v>
      </c>
      <c r="C11993" s="6" t="s">
        <v>4854</v>
      </c>
      <c r="D11993" s="6" t="s">
        <v>4851</v>
      </c>
      <c r="G11993" s="487">
        <v>9.3800000000000008</v>
      </c>
    </row>
    <row r="11994" spans="1:7" x14ac:dyDescent="0.25">
      <c r="A11994" s="6">
        <v>10743</v>
      </c>
      <c r="B11994" s="6" t="s">
        <v>8766</v>
      </c>
      <c r="C11994" s="6" t="s">
        <v>4849</v>
      </c>
      <c r="D11994" s="6" t="s">
        <v>4851</v>
      </c>
      <c r="G11994" s="487">
        <v>531.46</v>
      </c>
    </row>
    <row r="11995" spans="1:7" x14ac:dyDescent="0.25">
      <c r="A11995" s="6">
        <v>39848</v>
      </c>
      <c r="B11995" s="6" t="s">
        <v>8767</v>
      </c>
      <c r="C11995" s="6" t="s">
        <v>4854</v>
      </c>
      <c r="D11995" s="6" t="s">
        <v>4851</v>
      </c>
      <c r="G11995" s="487">
        <v>1.83</v>
      </c>
    </row>
    <row r="11996" spans="1:7" x14ac:dyDescent="0.25">
      <c r="A11996" s="6">
        <v>20999</v>
      </c>
      <c r="B11996" s="6" t="s">
        <v>8768</v>
      </c>
      <c r="C11996" s="6" t="s">
        <v>4854</v>
      </c>
      <c r="D11996" s="6" t="s">
        <v>4851</v>
      </c>
      <c r="G11996" s="487">
        <v>12.15</v>
      </c>
    </row>
    <row r="11997" spans="1:7" x14ac:dyDescent="0.25">
      <c r="A11997" s="6">
        <v>21001</v>
      </c>
      <c r="B11997" s="6" t="s">
        <v>8769</v>
      </c>
      <c r="C11997" s="6" t="s">
        <v>4854</v>
      </c>
      <c r="D11997" s="6" t="s">
        <v>4850</v>
      </c>
      <c r="G11997" s="487">
        <v>22.67</v>
      </c>
    </row>
    <row r="11998" spans="1:7" x14ac:dyDescent="0.25">
      <c r="A11998" s="6">
        <v>21003</v>
      </c>
      <c r="B11998" s="6" t="s">
        <v>8770</v>
      </c>
      <c r="C11998" s="6" t="s">
        <v>4854</v>
      </c>
      <c r="D11998" s="6" t="s">
        <v>4851</v>
      </c>
      <c r="G11998" s="487">
        <v>37.25</v>
      </c>
    </row>
    <row r="11999" spans="1:7" x14ac:dyDescent="0.25">
      <c r="A11999" s="6">
        <v>21006</v>
      </c>
      <c r="B11999" s="6" t="s">
        <v>8771</v>
      </c>
      <c r="C11999" s="6" t="s">
        <v>4854</v>
      </c>
      <c r="D11999" s="6" t="s">
        <v>4851</v>
      </c>
      <c r="G11999" s="487">
        <v>79.06</v>
      </c>
    </row>
    <row r="12000" spans="1:7" x14ac:dyDescent="0.25">
      <c r="A12000" s="6">
        <v>21019</v>
      </c>
      <c r="B12000" s="6" t="s">
        <v>8772</v>
      </c>
      <c r="C12000" s="6" t="s">
        <v>4854</v>
      </c>
      <c r="D12000" s="6" t="s">
        <v>4851</v>
      </c>
      <c r="G12000" s="487">
        <v>27.48</v>
      </c>
    </row>
    <row r="12001" spans="1:7" x14ac:dyDescent="0.25">
      <c r="A12001" s="6">
        <v>21021</v>
      </c>
      <c r="B12001" s="6" t="s">
        <v>8773</v>
      </c>
      <c r="C12001" s="6" t="s">
        <v>4854</v>
      </c>
      <c r="D12001" s="6" t="s">
        <v>4851</v>
      </c>
      <c r="G12001" s="487">
        <v>43.44</v>
      </c>
    </row>
    <row r="12002" spans="1:7" x14ac:dyDescent="0.25">
      <c r="A12002" s="6">
        <v>21024</v>
      </c>
      <c r="B12002" s="6" t="s">
        <v>8774</v>
      </c>
      <c r="C12002" s="6" t="s">
        <v>4854</v>
      </c>
      <c r="D12002" s="6" t="s">
        <v>4851</v>
      </c>
      <c r="G12002" s="487">
        <v>93.08</v>
      </c>
    </row>
    <row r="12003" spans="1:7" x14ac:dyDescent="0.25">
      <c r="A12003" s="6">
        <v>40624</v>
      </c>
      <c r="B12003" s="6" t="s">
        <v>8775</v>
      </c>
      <c r="C12003" s="6" t="s">
        <v>4854</v>
      </c>
      <c r="D12003" s="6" t="s">
        <v>4851</v>
      </c>
      <c r="G12003" s="487">
        <v>70.8</v>
      </c>
    </row>
    <row r="12004" spans="1:7" x14ac:dyDescent="0.25">
      <c r="A12004" s="6">
        <v>42575</v>
      </c>
      <c r="B12004" s="6" t="s">
        <v>8776</v>
      </c>
      <c r="C12004" s="6" t="s">
        <v>4854</v>
      </c>
      <c r="D12004" s="6" t="s">
        <v>4851</v>
      </c>
      <c r="G12004" s="487">
        <v>64.97</v>
      </c>
    </row>
    <row r="12005" spans="1:7" x14ac:dyDescent="0.25">
      <c r="A12005" s="6">
        <v>13127</v>
      </c>
      <c r="B12005" s="6" t="s">
        <v>8777</v>
      </c>
      <c r="C12005" s="6" t="s">
        <v>4854</v>
      </c>
      <c r="D12005" s="6" t="s">
        <v>4851</v>
      </c>
      <c r="G12005" s="487">
        <v>31.58</v>
      </c>
    </row>
    <row r="12006" spans="1:7" x14ac:dyDescent="0.25">
      <c r="A12006" s="6">
        <v>13137</v>
      </c>
      <c r="B12006" s="6" t="s">
        <v>8778</v>
      </c>
      <c r="C12006" s="6" t="s">
        <v>4854</v>
      </c>
      <c r="D12006" s="6" t="s">
        <v>4851</v>
      </c>
      <c r="G12006" s="487">
        <v>41.9</v>
      </c>
    </row>
    <row r="12007" spans="1:7" x14ac:dyDescent="0.25">
      <c r="A12007" s="6">
        <v>42574</v>
      </c>
      <c r="B12007" s="6" t="s">
        <v>8779</v>
      </c>
      <c r="C12007" s="6" t="s">
        <v>4854</v>
      </c>
      <c r="D12007" s="6" t="s">
        <v>4851</v>
      </c>
      <c r="G12007" s="487">
        <v>48.48</v>
      </c>
    </row>
    <row r="12008" spans="1:7" x14ac:dyDescent="0.25">
      <c r="A12008" s="6">
        <v>20989</v>
      </c>
      <c r="B12008" s="6" t="s">
        <v>8780</v>
      </c>
      <c r="C12008" s="6" t="s">
        <v>4854</v>
      </c>
      <c r="D12008" s="6" t="s">
        <v>4851</v>
      </c>
      <c r="G12008" s="488">
        <v>1501.31</v>
      </c>
    </row>
    <row r="12009" spans="1:7" x14ac:dyDescent="0.25">
      <c r="A12009" s="6">
        <v>21147</v>
      </c>
      <c r="B12009" s="6" t="s">
        <v>8781</v>
      </c>
      <c r="C12009" s="6" t="s">
        <v>4854</v>
      </c>
      <c r="D12009" s="6" t="s">
        <v>4851</v>
      </c>
      <c r="G12009" s="487">
        <v>140.76</v>
      </c>
    </row>
    <row r="12010" spans="1:7" x14ac:dyDescent="0.25">
      <c r="A12010" s="6">
        <v>21148</v>
      </c>
      <c r="B12010" s="6" t="s">
        <v>8782</v>
      </c>
      <c r="C12010" s="6" t="s">
        <v>4854</v>
      </c>
      <c r="D12010" s="6" t="s">
        <v>4850</v>
      </c>
      <c r="G12010" s="487">
        <v>86.88</v>
      </c>
    </row>
    <row r="12011" spans="1:7" x14ac:dyDescent="0.25">
      <c r="A12011" s="6">
        <v>20984</v>
      </c>
      <c r="B12011" s="6" t="s">
        <v>8783</v>
      </c>
      <c r="C12011" s="6" t="s">
        <v>4854</v>
      </c>
      <c r="D12011" s="6" t="s">
        <v>4851</v>
      </c>
      <c r="G12011" s="488">
        <v>2880.71</v>
      </c>
    </row>
    <row r="12012" spans="1:7" x14ac:dyDescent="0.25">
      <c r="A12012" s="6">
        <v>13042</v>
      </c>
      <c r="B12012" s="6" t="s">
        <v>8784</v>
      </c>
      <c r="C12012" s="6" t="s">
        <v>4854</v>
      </c>
      <c r="D12012" s="6" t="s">
        <v>4851</v>
      </c>
      <c r="G12012" s="488">
        <v>1596.34</v>
      </c>
    </row>
    <row r="12013" spans="1:7" x14ac:dyDescent="0.25">
      <c r="A12013" s="6">
        <v>21150</v>
      </c>
      <c r="B12013" s="6" t="s">
        <v>8785</v>
      </c>
      <c r="C12013" s="6" t="s">
        <v>4854</v>
      </c>
      <c r="D12013" s="6" t="s">
        <v>4851</v>
      </c>
      <c r="G12013" s="487">
        <v>43.08</v>
      </c>
    </row>
    <row r="12014" spans="1:7" x14ac:dyDescent="0.25">
      <c r="A12014" s="6">
        <v>13141</v>
      </c>
      <c r="B12014" s="6" t="s">
        <v>8786</v>
      </c>
      <c r="C12014" s="6" t="s">
        <v>4854</v>
      </c>
      <c r="D12014" s="6" t="s">
        <v>4851</v>
      </c>
      <c r="G12014" s="487">
        <v>54.28</v>
      </c>
    </row>
    <row r="12015" spans="1:7" x14ac:dyDescent="0.25">
      <c r="A12015" s="6">
        <v>42576</v>
      </c>
      <c r="B12015" s="6" t="s">
        <v>8787</v>
      </c>
      <c r="C12015" s="6" t="s">
        <v>4854</v>
      </c>
      <c r="D12015" s="6" t="s">
        <v>4851</v>
      </c>
      <c r="G12015" s="487">
        <v>177.22</v>
      </c>
    </row>
    <row r="12016" spans="1:7" x14ac:dyDescent="0.25">
      <c r="A12016" s="6">
        <v>21151</v>
      </c>
      <c r="B12016" s="6" t="s">
        <v>8788</v>
      </c>
      <c r="C12016" s="6" t="s">
        <v>4854</v>
      </c>
      <c r="D12016" s="6" t="s">
        <v>4851</v>
      </c>
      <c r="G12016" s="487">
        <v>257.86</v>
      </c>
    </row>
    <row r="12017" spans="1:7" x14ac:dyDescent="0.25">
      <c r="A12017" s="6">
        <v>13142</v>
      </c>
      <c r="B12017" s="6" t="s">
        <v>8789</v>
      </c>
      <c r="C12017" s="6" t="s">
        <v>4854</v>
      </c>
      <c r="D12017" s="6" t="s">
        <v>4851</v>
      </c>
      <c r="G12017" s="487">
        <v>368.63</v>
      </c>
    </row>
    <row r="12018" spans="1:7" x14ac:dyDescent="0.25">
      <c r="A12018" s="6">
        <v>42577</v>
      </c>
      <c r="B12018" s="6" t="s">
        <v>8790</v>
      </c>
      <c r="C12018" s="6" t="s">
        <v>4854</v>
      </c>
      <c r="D12018" s="6" t="s">
        <v>4851</v>
      </c>
      <c r="G12018" s="487">
        <v>404.49</v>
      </c>
    </row>
    <row r="12019" spans="1:7" x14ac:dyDescent="0.25">
      <c r="A12019" s="6">
        <v>20994</v>
      </c>
      <c r="B12019" s="6" t="s">
        <v>8791</v>
      </c>
      <c r="C12019" s="6" t="s">
        <v>4854</v>
      </c>
      <c r="D12019" s="6" t="s">
        <v>4851</v>
      </c>
      <c r="G12019" s="487">
        <v>695.03</v>
      </c>
    </row>
    <row r="12020" spans="1:7" x14ac:dyDescent="0.25">
      <c r="A12020" s="6">
        <v>7672</v>
      </c>
      <c r="B12020" s="6" t="s">
        <v>8792</v>
      </c>
      <c r="C12020" s="6" t="s">
        <v>4854</v>
      </c>
      <c r="D12020" s="6" t="s">
        <v>4851</v>
      </c>
      <c r="G12020" s="487">
        <v>455.32</v>
      </c>
    </row>
    <row r="12021" spans="1:7" x14ac:dyDescent="0.25">
      <c r="A12021" s="6">
        <v>20995</v>
      </c>
      <c r="B12021" s="6" t="s">
        <v>8793</v>
      </c>
      <c r="C12021" s="6" t="s">
        <v>4854</v>
      </c>
      <c r="D12021" s="6" t="s">
        <v>4851</v>
      </c>
      <c r="G12021" s="487">
        <v>913.39</v>
      </c>
    </row>
    <row r="12022" spans="1:7" x14ac:dyDescent="0.25">
      <c r="A12022" s="6">
        <v>7690</v>
      </c>
      <c r="B12022" s="6" t="s">
        <v>8794</v>
      </c>
      <c r="C12022" s="6" t="s">
        <v>4854</v>
      </c>
      <c r="D12022" s="6" t="s">
        <v>4851</v>
      </c>
      <c r="G12022" s="487">
        <v>528.28</v>
      </c>
    </row>
    <row r="12023" spans="1:7" x14ac:dyDescent="0.25">
      <c r="A12023" s="6">
        <v>20980</v>
      </c>
      <c r="B12023" s="6" t="s">
        <v>8795</v>
      </c>
      <c r="C12023" s="6" t="s">
        <v>4854</v>
      </c>
      <c r="D12023" s="6" t="s">
        <v>4851</v>
      </c>
      <c r="G12023" s="487">
        <v>576.29999999999995</v>
      </c>
    </row>
    <row r="12024" spans="1:7" x14ac:dyDescent="0.25">
      <c r="A12024" s="6">
        <v>7661</v>
      </c>
      <c r="B12024" s="6" t="s">
        <v>8796</v>
      </c>
      <c r="C12024" s="6" t="s">
        <v>4854</v>
      </c>
      <c r="D12024" s="6" t="s">
        <v>4851</v>
      </c>
      <c r="G12024" s="487">
        <v>685.56</v>
      </c>
    </row>
    <row r="12025" spans="1:7" x14ac:dyDescent="0.25">
      <c r="A12025" s="6">
        <v>21016</v>
      </c>
      <c r="B12025" s="6" t="s">
        <v>8797</v>
      </c>
      <c r="C12025" s="6" t="s">
        <v>4854</v>
      </c>
      <c r="D12025" s="6" t="s">
        <v>4851</v>
      </c>
      <c r="G12025" s="487">
        <v>158.6</v>
      </c>
    </row>
    <row r="12026" spans="1:7" x14ac:dyDescent="0.25">
      <c r="A12026" s="6">
        <v>21008</v>
      </c>
      <c r="B12026" s="6" t="s">
        <v>8798</v>
      </c>
      <c r="C12026" s="6" t="s">
        <v>4854</v>
      </c>
      <c r="D12026" s="6" t="s">
        <v>4851</v>
      </c>
      <c r="G12026" s="487">
        <v>18.53</v>
      </c>
    </row>
    <row r="12027" spans="1:7" x14ac:dyDescent="0.25">
      <c r="A12027" s="6">
        <v>21009</v>
      </c>
      <c r="B12027" s="6" t="s">
        <v>8799</v>
      </c>
      <c r="C12027" s="6" t="s">
        <v>4854</v>
      </c>
      <c r="D12027" s="6" t="s">
        <v>4851</v>
      </c>
      <c r="G12027" s="487">
        <v>24.12</v>
      </c>
    </row>
    <row r="12028" spans="1:7" x14ac:dyDescent="0.25">
      <c r="A12028" s="6">
        <v>21010</v>
      </c>
      <c r="B12028" s="6" t="s">
        <v>8800</v>
      </c>
      <c r="C12028" s="6" t="s">
        <v>4854</v>
      </c>
      <c r="D12028" s="6" t="s">
        <v>4850</v>
      </c>
      <c r="G12028" s="487">
        <v>32.39</v>
      </c>
    </row>
    <row r="12029" spans="1:7" x14ac:dyDescent="0.25">
      <c r="A12029" s="6">
        <v>21011</v>
      </c>
      <c r="B12029" s="6" t="s">
        <v>8801</v>
      </c>
      <c r="C12029" s="6" t="s">
        <v>4854</v>
      </c>
      <c r="D12029" s="6" t="s">
        <v>4851</v>
      </c>
      <c r="G12029" s="487">
        <v>47.21</v>
      </c>
    </row>
    <row r="12030" spans="1:7" x14ac:dyDescent="0.25">
      <c r="A12030" s="6">
        <v>21012</v>
      </c>
      <c r="B12030" s="6" t="s">
        <v>8802</v>
      </c>
      <c r="C12030" s="6" t="s">
        <v>4854</v>
      </c>
      <c r="D12030" s="6" t="s">
        <v>4851</v>
      </c>
      <c r="G12030" s="487">
        <v>52.16</v>
      </c>
    </row>
    <row r="12031" spans="1:7" x14ac:dyDescent="0.25">
      <c r="A12031" s="6">
        <v>21013</v>
      </c>
      <c r="B12031" s="6" t="s">
        <v>8803</v>
      </c>
      <c r="C12031" s="6" t="s">
        <v>4854</v>
      </c>
      <c r="D12031" s="6" t="s">
        <v>4851</v>
      </c>
      <c r="G12031" s="487">
        <v>68.08</v>
      </c>
    </row>
    <row r="12032" spans="1:7" x14ac:dyDescent="0.25">
      <c r="A12032" s="6">
        <v>21014</v>
      </c>
      <c r="B12032" s="6" t="s">
        <v>8804</v>
      </c>
      <c r="C12032" s="6" t="s">
        <v>4854</v>
      </c>
      <c r="D12032" s="6" t="s">
        <v>4851</v>
      </c>
      <c r="G12032" s="487">
        <v>95.25</v>
      </c>
    </row>
    <row r="12033" spans="1:7" x14ac:dyDescent="0.25">
      <c r="A12033" s="6">
        <v>21015</v>
      </c>
      <c r="B12033" s="6" t="s">
        <v>8805</v>
      </c>
      <c r="C12033" s="6" t="s">
        <v>4854</v>
      </c>
      <c r="D12033" s="6" t="s">
        <v>4851</v>
      </c>
      <c r="G12033" s="487">
        <v>109.43</v>
      </c>
    </row>
    <row r="12034" spans="1:7" x14ac:dyDescent="0.25">
      <c r="A12034" s="6">
        <v>7697</v>
      </c>
      <c r="B12034" s="6" t="s">
        <v>8806</v>
      </c>
      <c r="C12034" s="6" t="s">
        <v>4854</v>
      </c>
      <c r="D12034" s="6" t="s">
        <v>4851</v>
      </c>
      <c r="G12034" s="487">
        <v>52.22</v>
      </c>
    </row>
    <row r="12035" spans="1:7" x14ac:dyDescent="0.25">
      <c r="A12035" s="6">
        <v>7698</v>
      </c>
      <c r="B12035" s="6" t="s">
        <v>8807</v>
      </c>
      <c r="C12035" s="6" t="s">
        <v>4854</v>
      </c>
      <c r="D12035" s="6" t="s">
        <v>4851</v>
      </c>
      <c r="G12035" s="487">
        <v>44.95</v>
      </c>
    </row>
    <row r="12036" spans="1:7" x14ac:dyDescent="0.25">
      <c r="A12036" s="6">
        <v>7691</v>
      </c>
      <c r="B12036" s="6" t="s">
        <v>8808</v>
      </c>
      <c r="C12036" s="6" t="s">
        <v>4854</v>
      </c>
      <c r="D12036" s="6" t="s">
        <v>4851</v>
      </c>
      <c r="G12036" s="487">
        <v>18.989999999999998</v>
      </c>
    </row>
    <row r="12037" spans="1:7" x14ac:dyDescent="0.25">
      <c r="A12037" s="6">
        <v>40626</v>
      </c>
      <c r="B12037" s="6" t="s">
        <v>8809</v>
      </c>
      <c r="C12037" s="6" t="s">
        <v>4854</v>
      </c>
      <c r="D12037" s="6" t="s">
        <v>4851</v>
      </c>
      <c r="G12037" s="487">
        <v>35.64</v>
      </c>
    </row>
    <row r="12038" spans="1:7" x14ac:dyDescent="0.25">
      <c r="A12038" s="6">
        <v>7701</v>
      </c>
      <c r="B12038" s="6" t="s">
        <v>8810</v>
      </c>
      <c r="C12038" s="6" t="s">
        <v>4854</v>
      </c>
      <c r="D12038" s="6" t="s">
        <v>4851</v>
      </c>
      <c r="G12038" s="487">
        <v>93.45</v>
      </c>
    </row>
    <row r="12039" spans="1:7" x14ac:dyDescent="0.25">
      <c r="A12039" s="6">
        <v>7696</v>
      </c>
      <c r="B12039" s="6" t="s">
        <v>8811</v>
      </c>
      <c r="C12039" s="6" t="s">
        <v>4854</v>
      </c>
      <c r="D12039" s="6" t="s">
        <v>4851</v>
      </c>
      <c r="G12039" s="487">
        <v>75.3</v>
      </c>
    </row>
    <row r="12040" spans="1:7" x14ac:dyDescent="0.25">
      <c r="A12040" s="6">
        <v>7700</v>
      </c>
      <c r="B12040" s="6" t="s">
        <v>8812</v>
      </c>
      <c r="C12040" s="6" t="s">
        <v>4854</v>
      </c>
      <c r="D12040" s="6" t="s">
        <v>4851</v>
      </c>
      <c r="G12040" s="487">
        <v>24.02</v>
      </c>
    </row>
    <row r="12041" spans="1:7" x14ac:dyDescent="0.25">
      <c r="A12041" s="6">
        <v>7694</v>
      </c>
      <c r="B12041" s="6" t="s">
        <v>8813</v>
      </c>
      <c r="C12041" s="6" t="s">
        <v>4854</v>
      </c>
      <c r="D12041" s="6" t="s">
        <v>4851</v>
      </c>
      <c r="G12041" s="487">
        <v>125.75</v>
      </c>
    </row>
    <row r="12042" spans="1:7" x14ac:dyDescent="0.25">
      <c r="A12042" s="6">
        <v>7693</v>
      </c>
      <c r="B12042" s="6" t="s">
        <v>8814</v>
      </c>
      <c r="C12042" s="6" t="s">
        <v>4854</v>
      </c>
      <c r="D12042" s="6" t="s">
        <v>4851</v>
      </c>
      <c r="G12042" s="487">
        <v>173.19</v>
      </c>
    </row>
    <row r="12043" spans="1:7" x14ac:dyDescent="0.25">
      <c r="A12043" s="6">
        <v>7692</v>
      </c>
      <c r="B12043" s="6" t="s">
        <v>8815</v>
      </c>
      <c r="C12043" s="6" t="s">
        <v>4854</v>
      </c>
      <c r="D12043" s="6" t="s">
        <v>4851</v>
      </c>
      <c r="G12043" s="487">
        <v>259.3</v>
      </c>
    </row>
    <row r="12044" spans="1:7" x14ac:dyDescent="0.25">
      <c r="A12044" s="6">
        <v>7695</v>
      </c>
      <c r="B12044" s="6" t="s">
        <v>8816</v>
      </c>
      <c r="C12044" s="6" t="s">
        <v>4854</v>
      </c>
      <c r="D12044" s="6" t="s">
        <v>4851</v>
      </c>
      <c r="G12044" s="487">
        <v>281.20999999999998</v>
      </c>
    </row>
    <row r="12045" spans="1:7" x14ac:dyDescent="0.25">
      <c r="A12045" s="6">
        <v>13356</v>
      </c>
      <c r="B12045" s="6" t="s">
        <v>8817</v>
      </c>
      <c r="C12045" s="6" t="s">
        <v>4854</v>
      </c>
      <c r="D12045" s="6" t="s">
        <v>4851</v>
      </c>
      <c r="G12045" s="487">
        <v>20.39</v>
      </c>
    </row>
    <row r="12046" spans="1:7" x14ac:dyDescent="0.25">
      <c r="A12046" s="6">
        <v>36365</v>
      </c>
      <c r="B12046" s="6" t="s">
        <v>8818</v>
      </c>
      <c r="C12046" s="6" t="s">
        <v>4854</v>
      </c>
      <c r="D12046" s="6" t="s">
        <v>4851</v>
      </c>
      <c r="G12046" s="487">
        <v>45.97</v>
      </c>
    </row>
    <row r="12047" spans="1:7" x14ac:dyDescent="0.25">
      <c r="A12047" s="6">
        <v>41930</v>
      </c>
      <c r="B12047" s="6" t="s">
        <v>8819</v>
      </c>
      <c r="C12047" s="6" t="s">
        <v>4854</v>
      </c>
      <c r="D12047" s="6" t="s">
        <v>4851</v>
      </c>
      <c r="G12047" s="487">
        <v>153.12</v>
      </c>
    </row>
    <row r="12048" spans="1:7" x14ac:dyDescent="0.25">
      <c r="A12048" s="6">
        <v>41931</v>
      </c>
      <c r="B12048" s="6" t="s">
        <v>8820</v>
      </c>
      <c r="C12048" s="6" t="s">
        <v>4854</v>
      </c>
      <c r="D12048" s="6" t="s">
        <v>4851</v>
      </c>
      <c r="G12048" s="487">
        <v>239.82</v>
      </c>
    </row>
    <row r="12049" spans="1:7" x14ac:dyDescent="0.25">
      <c r="A12049" s="6">
        <v>41932</v>
      </c>
      <c r="B12049" s="6" t="s">
        <v>8821</v>
      </c>
      <c r="C12049" s="6" t="s">
        <v>4854</v>
      </c>
      <c r="D12049" s="6" t="s">
        <v>4851</v>
      </c>
      <c r="G12049" s="487">
        <v>369.13</v>
      </c>
    </row>
    <row r="12050" spans="1:7" x14ac:dyDescent="0.25">
      <c r="A12050" s="6">
        <v>41933</v>
      </c>
      <c r="B12050" s="6" t="s">
        <v>8822</v>
      </c>
      <c r="C12050" s="6" t="s">
        <v>4854</v>
      </c>
      <c r="D12050" s="6" t="s">
        <v>4851</v>
      </c>
      <c r="G12050" s="487">
        <v>521.66999999999996</v>
      </c>
    </row>
    <row r="12051" spans="1:7" x14ac:dyDescent="0.25">
      <c r="A12051" s="6">
        <v>41934</v>
      </c>
      <c r="B12051" s="6" t="s">
        <v>8823</v>
      </c>
      <c r="C12051" s="6" t="s">
        <v>4854</v>
      </c>
      <c r="D12051" s="6" t="s">
        <v>4851</v>
      </c>
      <c r="G12051" s="487">
        <v>607.54999999999995</v>
      </c>
    </row>
    <row r="12052" spans="1:7" x14ac:dyDescent="0.25">
      <c r="A12052" s="6">
        <v>41936</v>
      </c>
      <c r="B12052" s="6" t="s">
        <v>8824</v>
      </c>
      <c r="C12052" s="6" t="s">
        <v>4854</v>
      </c>
      <c r="D12052" s="6" t="s">
        <v>4851</v>
      </c>
      <c r="G12052" s="487">
        <v>90.16</v>
      </c>
    </row>
    <row r="12053" spans="1:7" x14ac:dyDescent="0.25">
      <c r="A12053" s="6">
        <v>44812</v>
      </c>
      <c r="B12053" s="6" t="s">
        <v>12224</v>
      </c>
      <c r="C12053" s="6" t="s">
        <v>4854</v>
      </c>
      <c r="D12053" s="6" t="s">
        <v>4851</v>
      </c>
      <c r="G12053" s="487">
        <v>658.88</v>
      </c>
    </row>
    <row r="12054" spans="1:7" x14ac:dyDescent="0.25">
      <c r="A12054" s="6">
        <v>41785</v>
      </c>
      <c r="B12054" s="6" t="s">
        <v>8825</v>
      </c>
      <c r="C12054" s="6" t="s">
        <v>4854</v>
      </c>
      <c r="D12054" s="6" t="s">
        <v>4851</v>
      </c>
      <c r="G12054" s="488">
        <v>2441.77</v>
      </c>
    </row>
    <row r="12055" spans="1:7" x14ac:dyDescent="0.25">
      <c r="A12055" s="6">
        <v>41781</v>
      </c>
      <c r="B12055" s="6" t="s">
        <v>8826</v>
      </c>
      <c r="C12055" s="6" t="s">
        <v>4854</v>
      </c>
      <c r="D12055" s="6" t="s">
        <v>4851</v>
      </c>
      <c r="G12055" s="487">
        <v>440.9</v>
      </c>
    </row>
    <row r="12056" spans="1:7" x14ac:dyDescent="0.25">
      <c r="A12056" s="6">
        <v>41783</v>
      </c>
      <c r="B12056" s="6" t="s">
        <v>8827</v>
      </c>
      <c r="C12056" s="6" t="s">
        <v>4854</v>
      </c>
      <c r="D12056" s="6" t="s">
        <v>4851</v>
      </c>
      <c r="G12056" s="488">
        <v>1585.07</v>
      </c>
    </row>
    <row r="12057" spans="1:7" x14ac:dyDescent="0.25">
      <c r="A12057" s="6">
        <v>41786</v>
      </c>
      <c r="B12057" s="6" t="s">
        <v>8828</v>
      </c>
      <c r="C12057" s="6" t="s">
        <v>4854</v>
      </c>
      <c r="D12057" s="6" t="s">
        <v>4851</v>
      </c>
      <c r="G12057" s="488">
        <v>3374.67</v>
      </c>
    </row>
    <row r="12058" spans="1:7" x14ac:dyDescent="0.25">
      <c r="A12058" s="6">
        <v>41779</v>
      </c>
      <c r="B12058" s="6" t="s">
        <v>8829</v>
      </c>
      <c r="C12058" s="6" t="s">
        <v>4854</v>
      </c>
      <c r="D12058" s="6" t="s">
        <v>4851</v>
      </c>
      <c r="G12058" s="487">
        <v>173.64</v>
      </c>
    </row>
    <row r="12059" spans="1:7" x14ac:dyDescent="0.25">
      <c r="A12059" s="6">
        <v>41780</v>
      </c>
      <c r="B12059" s="6" t="s">
        <v>8830</v>
      </c>
      <c r="C12059" s="6" t="s">
        <v>4854</v>
      </c>
      <c r="D12059" s="6" t="s">
        <v>4851</v>
      </c>
      <c r="G12059" s="487">
        <v>272.04000000000002</v>
      </c>
    </row>
    <row r="12060" spans="1:7" x14ac:dyDescent="0.25">
      <c r="A12060" s="6">
        <v>41782</v>
      </c>
      <c r="B12060" s="6" t="s">
        <v>8831</v>
      </c>
      <c r="C12060" s="6" t="s">
        <v>4854</v>
      </c>
      <c r="D12060" s="6" t="s">
        <v>4851</v>
      </c>
      <c r="G12060" s="487">
        <v>974.51</v>
      </c>
    </row>
    <row r="12061" spans="1:7" x14ac:dyDescent="0.25">
      <c r="A12061" s="6">
        <v>38130</v>
      </c>
      <c r="B12061" s="6" t="s">
        <v>8832</v>
      </c>
      <c r="C12061" s="6" t="s">
        <v>4854</v>
      </c>
      <c r="D12061" s="6" t="s">
        <v>4851</v>
      </c>
      <c r="G12061" s="487">
        <v>47.79</v>
      </c>
    </row>
    <row r="12062" spans="1:7" x14ac:dyDescent="0.25">
      <c r="A12062" s="6">
        <v>44260</v>
      </c>
      <c r="B12062" s="6" t="s">
        <v>12225</v>
      </c>
      <c r="C12062" s="6" t="s">
        <v>4854</v>
      </c>
      <c r="D12062" s="6" t="s">
        <v>4851</v>
      </c>
      <c r="G12062" s="487">
        <v>452.34</v>
      </c>
    </row>
    <row r="12063" spans="1:7" x14ac:dyDescent="0.25">
      <c r="A12063" s="6">
        <v>21123</v>
      </c>
      <c r="B12063" s="6" t="s">
        <v>8833</v>
      </c>
      <c r="C12063" s="6" t="s">
        <v>4854</v>
      </c>
      <c r="D12063" s="6" t="s">
        <v>4850</v>
      </c>
      <c r="G12063" s="487">
        <v>13.3</v>
      </c>
    </row>
    <row r="12064" spans="1:7" x14ac:dyDescent="0.25">
      <c r="A12064" s="6">
        <v>21124</v>
      </c>
      <c r="B12064" s="6" t="s">
        <v>8834</v>
      </c>
      <c r="C12064" s="6" t="s">
        <v>4854</v>
      </c>
      <c r="D12064" s="6" t="s">
        <v>4851</v>
      </c>
      <c r="G12064" s="487">
        <v>21.25</v>
      </c>
    </row>
    <row r="12065" spans="1:7" x14ac:dyDescent="0.25">
      <c r="A12065" s="6">
        <v>21125</v>
      </c>
      <c r="B12065" s="6" t="s">
        <v>8835</v>
      </c>
      <c r="C12065" s="6" t="s">
        <v>4854</v>
      </c>
      <c r="D12065" s="6" t="s">
        <v>4851</v>
      </c>
      <c r="G12065" s="487">
        <v>36.590000000000003</v>
      </c>
    </row>
    <row r="12066" spans="1:7" x14ac:dyDescent="0.25">
      <c r="A12066" s="6">
        <v>38028</v>
      </c>
      <c r="B12066" s="6" t="s">
        <v>8836</v>
      </c>
      <c r="C12066" s="6" t="s">
        <v>4854</v>
      </c>
      <c r="D12066" s="6" t="s">
        <v>4851</v>
      </c>
      <c r="G12066" s="487">
        <v>63.98</v>
      </c>
    </row>
    <row r="12067" spans="1:7" x14ac:dyDescent="0.25">
      <c r="A12067" s="6">
        <v>38029</v>
      </c>
      <c r="B12067" s="6" t="s">
        <v>8837</v>
      </c>
      <c r="C12067" s="6" t="s">
        <v>4854</v>
      </c>
      <c r="D12067" s="6" t="s">
        <v>4851</v>
      </c>
      <c r="G12067" s="487">
        <v>93.65</v>
      </c>
    </row>
    <row r="12068" spans="1:7" x14ac:dyDescent="0.25">
      <c r="A12068" s="6">
        <v>38030</v>
      </c>
      <c r="B12068" s="6" t="s">
        <v>8838</v>
      </c>
      <c r="C12068" s="6" t="s">
        <v>4854</v>
      </c>
      <c r="D12068" s="6" t="s">
        <v>4851</v>
      </c>
      <c r="G12068" s="487">
        <v>151.43</v>
      </c>
    </row>
    <row r="12069" spans="1:7" x14ac:dyDescent="0.25">
      <c r="A12069" s="6">
        <v>38031</v>
      </c>
      <c r="B12069" s="6" t="s">
        <v>8839</v>
      </c>
      <c r="C12069" s="6" t="s">
        <v>4854</v>
      </c>
      <c r="D12069" s="6" t="s">
        <v>4851</v>
      </c>
      <c r="G12069" s="487">
        <v>237.68</v>
      </c>
    </row>
    <row r="12070" spans="1:7" x14ac:dyDescent="0.25">
      <c r="A12070" s="6">
        <v>39735</v>
      </c>
      <c r="B12070" s="6" t="s">
        <v>8840</v>
      </c>
      <c r="C12070" s="6" t="s">
        <v>4854</v>
      </c>
      <c r="D12070" s="6" t="s">
        <v>4851</v>
      </c>
      <c r="G12070" s="487">
        <v>63.17</v>
      </c>
    </row>
    <row r="12071" spans="1:7" x14ac:dyDescent="0.25">
      <c r="A12071" s="6">
        <v>39734</v>
      </c>
      <c r="B12071" s="6" t="s">
        <v>8841</v>
      </c>
      <c r="C12071" s="6" t="s">
        <v>4854</v>
      </c>
      <c r="D12071" s="6" t="s">
        <v>4851</v>
      </c>
      <c r="G12071" s="487">
        <v>74.930000000000007</v>
      </c>
    </row>
    <row r="12072" spans="1:7" x14ac:dyDescent="0.25">
      <c r="A12072" s="6">
        <v>39736</v>
      </c>
      <c r="B12072" s="6" t="s">
        <v>8842</v>
      </c>
      <c r="C12072" s="6" t="s">
        <v>4854</v>
      </c>
      <c r="D12072" s="6" t="s">
        <v>4851</v>
      </c>
      <c r="G12072" s="487">
        <v>85.52</v>
      </c>
    </row>
    <row r="12073" spans="1:7" x14ac:dyDescent="0.25">
      <c r="A12073" s="6">
        <v>39737</v>
      </c>
      <c r="B12073" s="6" t="s">
        <v>8843</v>
      </c>
      <c r="C12073" s="6" t="s">
        <v>4854</v>
      </c>
      <c r="D12073" s="6" t="s">
        <v>4851</v>
      </c>
      <c r="G12073" s="487">
        <v>11.5</v>
      </c>
    </row>
    <row r="12074" spans="1:7" x14ac:dyDescent="0.25">
      <c r="A12074" s="6">
        <v>39738</v>
      </c>
      <c r="B12074" s="6" t="s">
        <v>8844</v>
      </c>
      <c r="C12074" s="6" t="s">
        <v>4854</v>
      </c>
      <c r="D12074" s="6" t="s">
        <v>4851</v>
      </c>
      <c r="G12074" s="487">
        <v>4.16</v>
      </c>
    </row>
    <row r="12075" spans="1:7" x14ac:dyDescent="0.25">
      <c r="A12075" s="6">
        <v>39739</v>
      </c>
      <c r="B12075" s="6" t="s">
        <v>8845</v>
      </c>
      <c r="C12075" s="6" t="s">
        <v>4854</v>
      </c>
      <c r="D12075" s="6" t="s">
        <v>4851</v>
      </c>
      <c r="G12075" s="487">
        <v>59.14</v>
      </c>
    </row>
    <row r="12076" spans="1:7" x14ac:dyDescent="0.25">
      <c r="A12076" s="6">
        <v>39733</v>
      </c>
      <c r="B12076" s="6" t="s">
        <v>8846</v>
      </c>
      <c r="C12076" s="6" t="s">
        <v>4854</v>
      </c>
      <c r="D12076" s="6" t="s">
        <v>4851</v>
      </c>
      <c r="G12076" s="487">
        <v>102.34</v>
      </c>
    </row>
    <row r="12077" spans="1:7" x14ac:dyDescent="0.25">
      <c r="A12077" s="6">
        <v>39854</v>
      </c>
      <c r="B12077" s="6" t="s">
        <v>8847</v>
      </c>
      <c r="C12077" s="6" t="s">
        <v>4854</v>
      </c>
      <c r="D12077" s="6" t="s">
        <v>4851</v>
      </c>
      <c r="G12077" s="487">
        <v>103.79</v>
      </c>
    </row>
    <row r="12078" spans="1:7" x14ac:dyDescent="0.25">
      <c r="A12078" s="6">
        <v>39740</v>
      </c>
      <c r="B12078" s="6" t="s">
        <v>8848</v>
      </c>
      <c r="C12078" s="6" t="s">
        <v>4854</v>
      </c>
      <c r="D12078" s="6" t="s">
        <v>4851</v>
      </c>
      <c r="G12078" s="487">
        <v>56.79</v>
      </c>
    </row>
    <row r="12079" spans="1:7" x14ac:dyDescent="0.25">
      <c r="A12079" s="6">
        <v>39741</v>
      </c>
      <c r="B12079" s="6" t="s">
        <v>8849</v>
      </c>
      <c r="C12079" s="6" t="s">
        <v>4854</v>
      </c>
      <c r="D12079" s="6" t="s">
        <v>4851</v>
      </c>
      <c r="G12079" s="487">
        <v>10.46</v>
      </c>
    </row>
    <row r="12080" spans="1:7" x14ac:dyDescent="0.25">
      <c r="A12080" s="6">
        <v>39853</v>
      </c>
      <c r="B12080" s="6" t="s">
        <v>8850</v>
      </c>
      <c r="C12080" s="6" t="s">
        <v>4854</v>
      </c>
      <c r="D12080" s="6" t="s">
        <v>4851</v>
      </c>
      <c r="G12080" s="487">
        <v>13.74</v>
      </c>
    </row>
    <row r="12081" spans="1:7" x14ac:dyDescent="0.25">
      <c r="A12081" s="6">
        <v>39742</v>
      </c>
      <c r="B12081" s="6" t="s">
        <v>8851</v>
      </c>
      <c r="C12081" s="6" t="s">
        <v>4854</v>
      </c>
      <c r="D12081" s="6" t="s">
        <v>4851</v>
      </c>
      <c r="G12081" s="487">
        <v>45.64</v>
      </c>
    </row>
    <row r="12082" spans="1:7" x14ac:dyDescent="0.25">
      <c r="A12082" s="6">
        <v>39749</v>
      </c>
      <c r="B12082" s="6" t="s">
        <v>8852</v>
      </c>
      <c r="C12082" s="6" t="s">
        <v>4854</v>
      </c>
      <c r="D12082" s="6" t="s">
        <v>4853</v>
      </c>
      <c r="G12082" s="487">
        <v>90.22</v>
      </c>
    </row>
    <row r="12083" spans="1:7" x14ac:dyDescent="0.25">
      <c r="A12083" s="6">
        <v>39751</v>
      </c>
      <c r="B12083" s="6" t="s">
        <v>8853</v>
      </c>
      <c r="C12083" s="6" t="s">
        <v>4854</v>
      </c>
      <c r="D12083" s="6" t="s">
        <v>4853</v>
      </c>
      <c r="G12083" s="487">
        <v>163.94</v>
      </c>
    </row>
    <row r="12084" spans="1:7" x14ac:dyDescent="0.25">
      <c r="A12084" s="6">
        <v>39750</v>
      </c>
      <c r="B12084" s="6" t="s">
        <v>8854</v>
      </c>
      <c r="C12084" s="6" t="s">
        <v>4854</v>
      </c>
      <c r="D12084" s="6" t="s">
        <v>4853</v>
      </c>
      <c r="G12084" s="487">
        <v>136.26</v>
      </c>
    </row>
    <row r="12085" spans="1:7" x14ac:dyDescent="0.25">
      <c r="A12085" s="6">
        <v>39747</v>
      </c>
      <c r="B12085" s="6" t="s">
        <v>8855</v>
      </c>
      <c r="C12085" s="6" t="s">
        <v>4854</v>
      </c>
      <c r="D12085" s="6" t="s">
        <v>4853</v>
      </c>
      <c r="G12085" s="487">
        <v>43.83</v>
      </c>
    </row>
    <row r="12086" spans="1:7" x14ac:dyDescent="0.25">
      <c r="A12086" s="6">
        <v>39753</v>
      </c>
      <c r="B12086" s="6" t="s">
        <v>8856</v>
      </c>
      <c r="C12086" s="6" t="s">
        <v>4854</v>
      </c>
      <c r="D12086" s="6" t="s">
        <v>4853</v>
      </c>
      <c r="G12086" s="487">
        <v>301.77999999999997</v>
      </c>
    </row>
    <row r="12087" spans="1:7" x14ac:dyDescent="0.25">
      <c r="A12087" s="6">
        <v>39754</v>
      </c>
      <c r="B12087" s="6" t="s">
        <v>8857</v>
      </c>
      <c r="C12087" s="6" t="s">
        <v>4854</v>
      </c>
      <c r="D12087" s="6" t="s">
        <v>4853</v>
      </c>
      <c r="G12087" s="487">
        <v>444.6</v>
      </c>
    </row>
    <row r="12088" spans="1:7" x14ac:dyDescent="0.25">
      <c r="A12088" s="6">
        <v>39748</v>
      </c>
      <c r="B12088" s="6" t="s">
        <v>8858</v>
      </c>
      <c r="C12088" s="6" t="s">
        <v>4854</v>
      </c>
      <c r="D12088" s="6" t="s">
        <v>4853</v>
      </c>
      <c r="G12088" s="487">
        <v>70.92</v>
      </c>
    </row>
    <row r="12089" spans="1:7" x14ac:dyDescent="0.25">
      <c r="A12089" s="6">
        <v>39755</v>
      </c>
      <c r="B12089" s="6" t="s">
        <v>8859</v>
      </c>
      <c r="C12089" s="6" t="s">
        <v>4854</v>
      </c>
      <c r="D12089" s="6" t="s">
        <v>4853</v>
      </c>
      <c r="G12089" s="487">
        <v>674.12</v>
      </c>
    </row>
    <row r="12090" spans="1:7" x14ac:dyDescent="0.25">
      <c r="A12090" s="6">
        <v>12742</v>
      </c>
      <c r="B12090" s="6" t="s">
        <v>8860</v>
      </c>
      <c r="C12090" s="6" t="s">
        <v>4854</v>
      </c>
      <c r="D12090" s="6" t="s">
        <v>4853</v>
      </c>
      <c r="G12090" s="487">
        <v>533.78</v>
      </c>
    </row>
    <row r="12091" spans="1:7" x14ac:dyDescent="0.25">
      <c r="A12091" s="6">
        <v>12713</v>
      </c>
      <c r="B12091" s="6" t="s">
        <v>8861</v>
      </c>
      <c r="C12091" s="6" t="s">
        <v>4854</v>
      </c>
      <c r="D12091" s="6" t="s">
        <v>4853</v>
      </c>
      <c r="G12091" s="487">
        <v>28.31</v>
      </c>
    </row>
    <row r="12092" spans="1:7" x14ac:dyDescent="0.25">
      <c r="A12092" s="6">
        <v>12743</v>
      </c>
      <c r="B12092" s="6" t="s">
        <v>8862</v>
      </c>
      <c r="C12092" s="6" t="s">
        <v>4854</v>
      </c>
      <c r="D12092" s="6" t="s">
        <v>4853</v>
      </c>
      <c r="G12092" s="487">
        <v>48.7</v>
      </c>
    </row>
    <row r="12093" spans="1:7" x14ac:dyDescent="0.25">
      <c r="A12093" s="6">
        <v>12744</v>
      </c>
      <c r="B12093" s="6" t="s">
        <v>8863</v>
      </c>
      <c r="C12093" s="6" t="s">
        <v>4854</v>
      </c>
      <c r="D12093" s="6" t="s">
        <v>4853</v>
      </c>
      <c r="G12093" s="487">
        <v>61.8</v>
      </c>
    </row>
    <row r="12094" spans="1:7" x14ac:dyDescent="0.25">
      <c r="A12094" s="6">
        <v>12745</v>
      </c>
      <c r="B12094" s="6" t="s">
        <v>8864</v>
      </c>
      <c r="C12094" s="6" t="s">
        <v>4854</v>
      </c>
      <c r="D12094" s="6" t="s">
        <v>4853</v>
      </c>
      <c r="G12094" s="487">
        <v>89.75</v>
      </c>
    </row>
    <row r="12095" spans="1:7" x14ac:dyDescent="0.25">
      <c r="A12095" s="6">
        <v>12746</v>
      </c>
      <c r="B12095" s="6" t="s">
        <v>8865</v>
      </c>
      <c r="C12095" s="6" t="s">
        <v>4854</v>
      </c>
      <c r="D12095" s="6" t="s">
        <v>4853</v>
      </c>
      <c r="G12095" s="487">
        <v>121.2</v>
      </c>
    </row>
    <row r="12096" spans="1:7" x14ac:dyDescent="0.25">
      <c r="A12096" s="6">
        <v>12747</v>
      </c>
      <c r="B12096" s="6" t="s">
        <v>8866</v>
      </c>
      <c r="C12096" s="6" t="s">
        <v>4854</v>
      </c>
      <c r="D12096" s="6" t="s">
        <v>4853</v>
      </c>
      <c r="G12096" s="487">
        <v>175.77</v>
      </c>
    </row>
    <row r="12097" spans="1:7" x14ac:dyDescent="0.25">
      <c r="A12097" s="6">
        <v>12748</v>
      </c>
      <c r="B12097" s="6" t="s">
        <v>8867</v>
      </c>
      <c r="C12097" s="6" t="s">
        <v>4854</v>
      </c>
      <c r="D12097" s="6" t="s">
        <v>4853</v>
      </c>
      <c r="G12097" s="487">
        <v>247.63</v>
      </c>
    </row>
    <row r="12098" spans="1:7" x14ac:dyDescent="0.25">
      <c r="A12098" s="6">
        <v>12749</v>
      </c>
      <c r="B12098" s="6" t="s">
        <v>8868</v>
      </c>
      <c r="C12098" s="6" t="s">
        <v>4854</v>
      </c>
      <c r="D12098" s="6" t="s">
        <v>4853</v>
      </c>
      <c r="G12098" s="487">
        <v>362</v>
      </c>
    </row>
    <row r="12099" spans="1:7" x14ac:dyDescent="0.25">
      <c r="A12099" s="6">
        <v>39726</v>
      </c>
      <c r="B12099" s="6" t="s">
        <v>8869</v>
      </c>
      <c r="C12099" s="6" t="s">
        <v>4854</v>
      </c>
      <c r="D12099" s="6" t="s">
        <v>4853</v>
      </c>
      <c r="G12099" s="487">
        <v>118.9</v>
      </c>
    </row>
    <row r="12100" spans="1:7" x14ac:dyDescent="0.25">
      <c r="A12100" s="6">
        <v>39728</v>
      </c>
      <c r="B12100" s="6" t="s">
        <v>8870</v>
      </c>
      <c r="C12100" s="6" t="s">
        <v>4854</v>
      </c>
      <c r="D12100" s="6" t="s">
        <v>4853</v>
      </c>
      <c r="G12100" s="487">
        <v>208.97</v>
      </c>
    </row>
    <row r="12101" spans="1:7" x14ac:dyDescent="0.25">
      <c r="A12101" s="6">
        <v>39727</v>
      </c>
      <c r="B12101" s="6" t="s">
        <v>8871</v>
      </c>
      <c r="C12101" s="6" t="s">
        <v>4854</v>
      </c>
      <c r="D12101" s="6" t="s">
        <v>4853</v>
      </c>
      <c r="G12101" s="487">
        <v>171.97</v>
      </c>
    </row>
    <row r="12102" spans="1:7" x14ac:dyDescent="0.25">
      <c r="A12102" s="6">
        <v>39724</v>
      </c>
      <c r="B12102" s="6" t="s">
        <v>8872</v>
      </c>
      <c r="C12102" s="6" t="s">
        <v>4854</v>
      </c>
      <c r="D12102" s="6" t="s">
        <v>4853</v>
      </c>
      <c r="G12102" s="487">
        <v>52.65</v>
      </c>
    </row>
    <row r="12103" spans="1:7" x14ac:dyDescent="0.25">
      <c r="A12103" s="6">
        <v>39729</v>
      </c>
      <c r="B12103" s="6" t="s">
        <v>8873</v>
      </c>
      <c r="C12103" s="6" t="s">
        <v>4854</v>
      </c>
      <c r="D12103" s="6" t="s">
        <v>4853</v>
      </c>
      <c r="G12103" s="487">
        <v>289.39</v>
      </c>
    </row>
    <row r="12104" spans="1:7" x14ac:dyDescent="0.25">
      <c r="A12104" s="6">
        <v>39730</v>
      </c>
      <c r="B12104" s="6" t="s">
        <v>8874</v>
      </c>
      <c r="C12104" s="6" t="s">
        <v>4854</v>
      </c>
      <c r="D12104" s="6" t="s">
        <v>4853</v>
      </c>
      <c r="G12104" s="487">
        <v>375.47</v>
      </c>
    </row>
    <row r="12105" spans="1:7" x14ac:dyDescent="0.25">
      <c r="A12105" s="6">
        <v>39731</v>
      </c>
      <c r="B12105" s="6" t="s">
        <v>8875</v>
      </c>
      <c r="C12105" s="6" t="s">
        <v>4854</v>
      </c>
      <c r="D12105" s="6" t="s">
        <v>4853</v>
      </c>
      <c r="G12105" s="487">
        <v>556.09</v>
      </c>
    </row>
    <row r="12106" spans="1:7" x14ac:dyDescent="0.25">
      <c r="A12106" s="6">
        <v>39725</v>
      </c>
      <c r="B12106" s="6" t="s">
        <v>8876</v>
      </c>
      <c r="C12106" s="6" t="s">
        <v>4854</v>
      </c>
      <c r="D12106" s="6" t="s">
        <v>4853</v>
      </c>
      <c r="G12106" s="487">
        <v>85.82</v>
      </c>
    </row>
    <row r="12107" spans="1:7" x14ac:dyDescent="0.25">
      <c r="A12107" s="6">
        <v>39732</v>
      </c>
      <c r="B12107" s="6" t="s">
        <v>8877</v>
      </c>
      <c r="C12107" s="6" t="s">
        <v>4854</v>
      </c>
      <c r="D12107" s="6" t="s">
        <v>4853</v>
      </c>
      <c r="G12107" s="487">
        <v>818.54</v>
      </c>
    </row>
    <row r="12108" spans="1:7" x14ac:dyDescent="0.25">
      <c r="A12108" s="6">
        <v>39660</v>
      </c>
      <c r="B12108" s="6" t="s">
        <v>8878</v>
      </c>
      <c r="C12108" s="6" t="s">
        <v>4854</v>
      </c>
      <c r="D12108" s="6" t="s">
        <v>4853</v>
      </c>
      <c r="G12108" s="487">
        <v>37.299999999999997</v>
      </c>
    </row>
    <row r="12109" spans="1:7" x14ac:dyDescent="0.25">
      <c r="A12109" s="6">
        <v>39662</v>
      </c>
      <c r="B12109" s="6" t="s">
        <v>8879</v>
      </c>
      <c r="C12109" s="6" t="s">
        <v>4854</v>
      </c>
      <c r="D12109" s="6" t="s">
        <v>4853</v>
      </c>
      <c r="G12109" s="487">
        <v>17.88</v>
      </c>
    </row>
    <row r="12110" spans="1:7" x14ac:dyDescent="0.25">
      <c r="A12110" s="6">
        <v>39661</v>
      </c>
      <c r="B12110" s="6" t="s">
        <v>8880</v>
      </c>
      <c r="C12110" s="6" t="s">
        <v>4854</v>
      </c>
      <c r="D12110" s="6" t="s">
        <v>4853</v>
      </c>
      <c r="G12110" s="487">
        <v>12.19</v>
      </c>
    </row>
    <row r="12111" spans="1:7" x14ac:dyDescent="0.25">
      <c r="A12111" s="6">
        <v>39666</v>
      </c>
      <c r="B12111" s="6" t="s">
        <v>8881</v>
      </c>
      <c r="C12111" s="6" t="s">
        <v>4854</v>
      </c>
      <c r="D12111" s="6" t="s">
        <v>4853</v>
      </c>
      <c r="G12111" s="487">
        <v>56.11</v>
      </c>
    </row>
    <row r="12112" spans="1:7" x14ac:dyDescent="0.25">
      <c r="A12112" s="6">
        <v>39664</v>
      </c>
      <c r="B12112" s="6" t="s">
        <v>8882</v>
      </c>
      <c r="C12112" s="6" t="s">
        <v>4854</v>
      </c>
      <c r="D12112" s="6" t="s">
        <v>4853</v>
      </c>
      <c r="G12112" s="487">
        <v>27.5</v>
      </c>
    </row>
    <row r="12113" spans="1:7" x14ac:dyDescent="0.25">
      <c r="A12113" s="6">
        <v>39663</v>
      </c>
      <c r="B12113" s="6" t="s">
        <v>8883</v>
      </c>
      <c r="C12113" s="6" t="s">
        <v>4854</v>
      </c>
      <c r="D12113" s="6" t="s">
        <v>4853</v>
      </c>
      <c r="G12113" s="487">
        <v>21.98</v>
      </c>
    </row>
    <row r="12114" spans="1:7" x14ac:dyDescent="0.25">
      <c r="A12114" s="6">
        <v>39665</v>
      </c>
      <c r="B12114" s="6" t="s">
        <v>8884</v>
      </c>
      <c r="C12114" s="6" t="s">
        <v>4854</v>
      </c>
      <c r="D12114" s="6" t="s">
        <v>4853</v>
      </c>
      <c r="G12114" s="487">
        <v>46.39</v>
      </c>
    </row>
    <row r="12115" spans="1:7" x14ac:dyDescent="0.25">
      <c r="A12115" s="6">
        <v>39752</v>
      </c>
      <c r="B12115" s="6" t="s">
        <v>8885</v>
      </c>
      <c r="C12115" s="6" t="s">
        <v>4854</v>
      </c>
      <c r="D12115" s="6" t="s">
        <v>4853</v>
      </c>
      <c r="G12115" s="487">
        <v>233.27</v>
      </c>
    </row>
    <row r="12116" spans="1:7" x14ac:dyDescent="0.25">
      <c r="A12116" s="6">
        <v>7725</v>
      </c>
      <c r="B12116" s="6" t="s">
        <v>8886</v>
      </c>
      <c r="C12116" s="6" t="s">
        <v>4854</v>
      </c>
      <c r="D12116" s="6" t="s">
        <v>4850</v>
      </c>
      <c r="G12116" s="487">
        <v>226</v>
      </c>
    </row>
    <row r="12117" spans="1:7" x14ac:dyDescent="0.25">
      <c r="A12117" s="6">
        <v>7753</v>
      </c>
      <c r="B12117" s="6" t="s">
        <v>8887</v>
      </c>
      <c r="C12117" s="6" t="s">
        <v>4854</v>
      </c>
      <c r="D12117" s="6" t="s">
        <v>4851</v>
      </c>
      <c r="G12117" s="487">
        <v>440.6</v>
      </c>
    </row>
    <row r="12118" spans="1:7" x14ac:dyDescent="0.25">
      <c r="A12118" s="6">
        <v>13256</v>
      </c>
      <c r="B12118" s="6" t="s">
        <v>8888</v>
      </c>
      <c r="C12118" s="6" t="s">
        <v>4854</v>
      </c>
      <c r="D12118" s="6" t="s">
        <v>4851</v>
      </c>
      <c r="G12118" s="487">
        <v>617.22</v>
      </c>
    </row>
    <row r="12119" spans="1:7" x14ac:dyDescent="0.25">
      <c r="A12119" s="6">
        <v>7757</v>
      </c>
      <c r="B12119" s="6" t="s">
        <v>8889</v>
      </c>
      <c r="C12119" s="6" t="s">
        <v>4854</v>
      </c>
      <c r="D12119" s="6" t="s">
        <v>4851</v>
      </c>
      <c r="G12119" s="487">
        <v>658.05</v>
      </c>
    </row>
    <row r="12120" spans="1:7" x14ac:dyDescent="0.25">
      <c r="A12120" s="6">
        <v>7758</v>
      </c>
      <c r="B12120" s="6" t="s">
        <v>8890</v>
      </c>
      <c r="C12120" s="6" t="s">
        <v>4854</v>
      </c>
      <c r="D12120" s="6" t="s">
        <v>4851</v>
      </c>
      <c r="G12120" s="487">
        <v>953.37</v>
      </c>
    </row>
    <row r="12121" spans="1:7" x14ac:dyDescent="0.25">
      <c r="A12121" s="6">
        <v>7759</v>
      </c>
      <c r="B12121" s="6" t="s">
        <v>8891</v>
      </c>
      <c r="C12121" s="6" t="s">
        <v>4854</v>
      </c>
      <c r="D12121" s="6" t="s">
        <v>4851</v>
      </c>
      <c r="G12121" s="488">
        <v>2641.8</v>
      </c>
    </row>
    <row r="12122" spans="1:7" x14ac:dyDescent="0.25">
      <c r="A12122" s="6">
        <v>40334</v>
      </c>
      <c r="B12122" s="6" t="s">
        <v>8892</v>
      </c>
      <c r="C12122" s="6" t="s">
        <v>4854</v>
      </c>
      <c r="D12122" s="6" t="s">
        <v>4851</v>
      </c>
      <c r="G12122" s="487">
        <v>103.5</v>
      </c>
    </row>
    <row r="12123" spans="1:7" x14ac:dyDescent="0.25">
      <c r="A12123" s="6">
        <v>7745</v>
      </c>
      <c r="B12123" s="6" t="s">
        <v>8893</v>
      </c>
      <c r="C12123" s="6" t="s">
        <v>4854</v>
      </c>
      <c r="D12123" s="6" t="s">
        <v>4851</v>
      </c>
      <c r="G12123" s="487">
        <v>116.79</v>
      </c>
    </row>
    <row r="12124" spans="1:7" x14ac:dyDescent="0.25">
      <c r="A12124" s="6">
        <v>7714</v>
      </c>
      <c r="B12124" s="6" t="s">
        <v>8894</v>
      </c>
      <c r="C12124" s="6" t="s">
        <v>4854</v>
      </c>
      <c r="D12124" s="6" t="s">
        <v>4851</v>
      </c>
      <c r="G12124" s="487">
        <v>139.58000000000001</v>
      </c>
    </row>
    <row r="12125" spans="1:7" x14ac:dyDescent="0.25">
      <c r="A12125" s="6">
        <v>7742</v>
      </c>
      <c r="B12125" s="6" t="s">
        <v>8895</v>
      </c>
      <c r="C12125" s="6" t="s">
        <v>4854</v>
      </c>
      <c r="D12125" s="6" t="s">
        <v>4851</v>
      </c>
      <c r="G12125" s="487">
        <v>308.04000000000002</v>
      </c>
    </row>
    <row r="12126" spans="1:7" x14ac:dyDescent="0.25">
      <c r="A12126" s="6">
        <v>7750</v>
      </c>
      <c r="B12126" s="6" t="s">
        <v>8896</v>
      </c>
      <c r="C12126" s="6" t="s">
        <v>4854</v>
      </c>
      <c r="D12126" s="6" t="s">
        <v>4851</v>
      </c>
      <c r="G12126" s="487">
        <v>376.03</v>
      </c>
    </row>
    <row r="12127" spans="1:7" x14ac:dyDescent="0.25">
      <c r="A12127" s="6">
        <v>7756</v>
      </c>
      <c r="B12127" s="6" t="s">
        <v>8897</v>
      </c>
      <c r="C12127" s="6" t="s">
        <v>4854</v>
      </c>
      <c r="D12127" s="6" t="s">
        <v>4851</v>
      </c>
      <c r="G12127" s="487">
        <v>432.05</v>
      </c>
    </row>
    <row r="12128" spans="1:7" x14ac:dyDescent="0.25">
      <c r="A12128" s="6">
        <v>7765</v>
      </c>
      <c r="B12128" s="6" t="s">
        <v>8898</v>
      </c>
      <c r="C12128" s="6" t="s">
        <v>4854</v>
      </c>
      <c r="D12128" s="6" t="s">
        <v>4851</v>
      </c>
      <c r="G12128" s="487">
        <v>484.28</v>
      </c>
    </row>
    <row r="12129" spans="1:7" x14ac:dyDescent="0.25">
      <c r="A12129" s="6">
        <v>12569</v>
      </c>
      <c r="B12129" s="6" t="s">
        <v>8899</v>
      </c>
      <c r="C12129" s="6" t="s">
        <v>4854</v>
      </c>
      <c r="D12129" s="6" t="s">
        <v>4851</v>
      </c>
      <c r="G12129" s="487">
        <v>668.5</v>
      </c>
    </row>
    <row r="12130" spans="1:7" x14ac:dyDescent="0.25">
      <c r="A12130" s="6">
        <v>7766</v>
      </c>
      <c r="B12130" s="6" t="s">
        <v>8900</v>
      </c>
      <c r="C12130" s="6" t="s">
        <v>4854</v>
      </c>
      <c r="D12130" s="6" t="s">
        <v>4851</v>
      </c>
      <c r="G12130" s="487">
        <v>710.28</v>
      </c>
    </row>
    <row r="12131" spans="1:7" x14ac:dyDescent="0.25">
      <c r="A12131" s="6">
        <v>7767</v>
      </c>
      <c r="B12131" s="6" t="s">
        <v>8901</v>
      </c>
      <c r="C12131" s="6" t="s">
        <v>4854</v>
      </c>
      <c r="D12131" s="6" t="s">
        <v>4851</v>
      </c>
      <c r="G12131" s="488">
        <v>1019.84</v>
      </c>
    </row>
    <row r="12132" spans="1:7" x14ac:dyDescent="0.25">
      <c r="A12132" s="6">
        <v>7727</v>
      </c>
      <c r="B12132" s="6" t="s">
        <v>8902</v>
      </c>
      <c r="C12132" s="6" t="s">
        <v>4854</v>
      </c>
      <c r="D12132" s="6" t="s">
        <v>4851</v>
      </c>
      <c r="G12132" s="488">
        <v>2962.68</v>
      </c>
    </row>
    <row r="12133" spans="1:7" x14ac:dyDescent="0.25">
      <c r="A12133" s="6">
        <v>7760</v>
      </c>
      <c r="B12133" s="6" t="s">
        <v>8903</v>
      </c>
      <c r="C12133" s="6" t="s">
        <v>4854</v>
      </c>
      <c r="D12133" s="6" t="s">
        <v>4851</v>
      </c>
      <c r="G12133" s="487">
        <v>117.74</v>
      </c>
    </row>
    <row r="12134" spans="1:7" x14ac:dyDescent="0.25">
      <c r="A12134" s="6">
        <v>7761</v>
      </c>
      <c r="B12134" s="6" t="s">
        <v>8904</v>
      </c>
      <c r="C12134" s="6" t="s">
        <v>4854</v>
      </c>
      <c r="D12134" s="6" t="s">
        <v>4851</v>
      </c>
      <c r="G12134" s="487">
        <v>123.44</v>
      </c>
    </row>
    <row r="12135" spans="1:7" x14ac:dyDescent="0.25">
      <c r="A12135" s="6">
        <v>7752</v>
      </c>
      <c r="B12135" s="6" t="s">
        <v>8905</v>
      </c>
      <c r="C12135" s="6" t="s">
        <v>4854</v>
      </c>
      <c r="D12135" s="6" t="s">
        <v>4851</v>
      </c>
      <c r="G12135" s="487">
        <v>150.03</v>
      </c>
    </row>
    <row r="12136" spans="1:7" x14ac:dyDescent="0.25">
      <c r="A12136" s="6">
        <v>7762</v>
      </c>
      <c r="B12136" s="6" t="s">
        <v>8906</v>
      </c>
      <c r="C12136" s="6" t="s">
        <v>4854</v>
      </c>
      <c r="D12136" s="6" t="s">
        <v>4851</v>
      </c>
      <c r="G12136" s="487">
        <v>196.08</v>
      </c>
    </row>
    <row r="12137" spans="1:7" x14ac:dyDescent="0.25">
      <c r="A12137" s="6">
        <v>7722</v>
      </c>
      <c r="B12137" s="6" t="s">
        <v>8907</v>
      </c>
      <c r="C12137" s="6" t="s">
        <v>4854</v>
      </c>
      <c r="D12137" s="6" t="s">
        <v>4851</v>
      </c>
      <c r="G12137" s="487">
        <v>300.06</v>
      </c>
    </row>
    <row r="12138" spans="1:7" x14ac:dyDescent="0.25">
      <c r="A12138" s="6">
        <v>7763</v>
      </c>
      <c r="B12138" s="6" t="s">
        <v>8908</v>
      </c>
      <c r="C12138" s="6" t="s">
        <v>4854</v>
      </c>
      <c r="D12138" s="6" t="s">
        <v>4851</v>
      </c>
      <c r="G12138" s="487">
        <v>365.58</v>
      </c>
    </row>
    <row r="12139" spans="1:7" x14ac:dyDescent="0.25">
      <c r="A12139" s="6">
        <v>7764</v>
      </c>
      <c r="B12139" s="6" t="s">
        <v>8909</v>
      </c>
      <c r="C12139" s="6" t="s">
        <v>4854</v>
      </c>
      <c r="D12139" s="6" t="s">
        <v>4851</v>
      </c>
      <c r="G12139" s="487">
        <v>436.8</v>
      </c>
    </row>
    <row r="12140" spans="1:7" x14ac:dyDescent="0.25">
      <c r="A12140" s="6">
        <v>12572</v>
      </c>
      <c r="B12140" s="6" t="s">
        <v>8910</v>
      </c>
      <c r="C12140" s="6" t="s">
        <v>4854</v>
      </c>
      <c r="D12140" s="6" t="s">
        <v>4851</v>
      </c>
      <c r="G12140" s="487">
        <v>617.22</v>
      </c>
    </row>
    <row r="12141" spans="1:7" x14ac:dyDescent="0.25">
      <c r="A12141" s="6">
        <v>12573</v>
      </c>
      <c r="B12141" s="6" t="s">
        <v>8911</v>
      </c>
      <c r="C12141" s="6" t="s">
        <v>4854</v>
      </c>
      <c r="D12141" s="6" t="s">
        <v>4851</v>
      </c>
      <c r="G12141" s="487">
        <v>811.89</v>
      </c>
    </row>
    <row r="12142" spans="1:7" x14ac:dyDescent="0.25">
      <c r="A12142" s="6">
        <v>12574</v>
      </c>
      <c r="B12142" s="6" t="s">
        <v>8912</v>
      </c>
      <c r="C12142" s="6" t="s">
        <v>4854</v>
      </c>
      <c r="D12142" s="6" t="s">
        <v>4851</v>
      </c>
      <c r="G12142" s="487">
        <v>981.67</v>
      </c>
    </row>
    <row r="12143" spans="1:7" x14ac:dyDescent="0.25">
      <c r="A12143" s="6">
        <v>12575</v>
      </c>
      <c r="B12143" s="6" t="s">
        <v>8913</v>
      </c>
      <c r="C12143" s="6" t="s">
        <v>4854</v>
      </c>
      <c r="D12143" s="6" t="s">
        <v>4851</v>
      </c>
      <c r="G12143" s="488">
        <v>1490.84</v>
      </c>
    </row>
    <row r="12144" spans="1:7" x14ac:dyDescent="0.25">
      <c r="A12144" s="6">
        <v>12576</v>
      </c>
      <c r="B12144" s="6" t="s">
        <v>8914</v>
      </c>
      <c r="C12144" s="6" t="s">
        <v>4854</v>
      </c>
      <c r="D12144" s="6" t="s">
        <v>4851</v>
      </c>
      <c r="G12144" s="487">
        <v>180.42</v>
      </c>
    </row>
    <row r="12145" spans="1:7" x14ac:dyDescent="0.25">
      <c r="A12145" s="6">
        <v>12577</v>
      </c>
      <c r="B12145" s="6" t="s">
        <v>8915</v>
      </c>
      <c r="C12145" s="6" t="s">
        <v>4854</v>
      </c>
      <c r="D12145" s="6" t="s">
        <v>4851</v>
      </c>
      <c r="G12145" s="487">
        <v>243.09</v>
      </c>
    </row>
    <row r="12146" spans="1:7" x14ac:dyDescent="0.25">
      <c r="A12146" s="6">
        <v>12578</v>
      </c>
      <c r="B12146" s="6" t="s">
        <v>8916</v>
      </c>
      <c r="C12146" s="6" t="s">
        <v>4854</v>
      </c>
      <c r="D12146" s="6" t="s">
        <v>4851</v>
      </c>
      <c r="G12146" s="487">
        <v>294.36</v>
      </c>
    </row>
    <row r="12147" spans="1:7" x14ac:dyDescent="0.25">
      <c r="A12147" s="6">
        <v>12579</v>
      </c>
      <c r="B12147" s="6" t="s">
        <v>8917</v>
      </c>
      <c r="C12147" s="6" t="s">
        <v>4854</v>
      </c>
      <c r="D12147" s="6" t="s">
        <v>4851</v>
      </c>
      <c r="G12147" s="487">
        <v>507.07</v>
      </c>
    </row>
    <row r="12148" spans="1:7" x14ac:dyDescent="0.25">
      <c r="A12148" s="6">
        <v>12580</v>
      </c>
      <c r="B12148" s="6" t="s">
        <v>8918</v>
      </c>
      <c r="C12148" s="6" t="s">
        <v>4854</v>
      </c>
      <c r="D12148" s="6" t="s">
        <v>4851</v>
      </c>
      <c r="G12148" s="487">
        <v>528.34</v>
      </c>
    </row>
    <row r="12149" spans="1:7" x14ac:dyDescent="0.25">
      <c r="A12149" s="6">
        <v>12581</v>
      </c>
      <c r="B12149" s="6" t="s">
        <v>8919</v>
      </c>
      <c r="C12149" s="6" t="s">
        <v>4854</v>
      </c>
      <c r="D12149" s="6" t="s">
        <v>4851</v>
      </c>
      <c r="G12149" s="487">
        <v>565.94000000000005</v>
      </c>
    </row>
    <row r="12150" spans="1:7" x14ac:dyDescent="0.25">
      <c r="A12150" s="6">
        <v>7720</v>
      </c>
      <c r="B12150" s="6" t="s">
        <v>8920</v>
      </c>
      <c r="C12150" s="6" t="s">
        <v>4854</v>
      </c>
      <c r="D12150" s="6" t="s">
        <v>4851</v>
      </c>
      <c r="G12150" s="487">
        <v>885</v>
      </c>
    </row>
    <row r="12151" spans="1:7" x14ac:dyDescent="0.25">
      <c r="A12151" s="6">
        <v>40335</v>
      </c>
      <c r="B12151" s="6" t="s">
        <v>8921</v>
      </c>
      <c r="C12151" s="6" t="s">
        <v>4854</v>
      </c>
      <c r="D12151" s="6" t="s">
        <v>4851</v>
      </c>
      <c r="G12151" s="487">
        <v>185.16</v>
      </c>
    </row>
    <row r="12152" spans="1:7" x14ac:dyDescent="0.25">
      <c r="A12152" s="6">
        <v>7740</v>
      </c>
      <c r="B12152" s="6" t="s">
        <v>8922</v>
      </c>
      <c r="C12152" s="6" t="s">
        <v>4854</v>
      </c>
      <c r="D12152" s="6" t="s">
        <v>4851</v>
      </c>
      <c r="G12152" s="487">
        <v>189.91</v>
      </c>
    </row>
    <row r="12153" spans="1:7" x14ac:dyDescent="0.25">
      <c r="A12153" s="6">
        <v>7741</v>
      </c>
      <c r="B12153" s="6" t="s">
        <v>8923</v>
      </c>
      <c r="C12153" s="6" t="s">
        <v>4854</v>
      </c>
      <c r="D12153" s="6" t="s">
        <v>4851</v>
      </c>
      <c r="G12153" s="487">
        <v>351.34</v>
      </c>
    </row>
    <row r="12154" spans="1:7" x14ac:dyDescent="0.25">
      <c r="A12154" s="6">
        <v>7774</v>
      </c>
      <c r="B12154" s="6" t="s">
        <v>8924</v>
      </c>
      <c r="C12154" s="6" t="s">
        <v>4854</v>
      </c>
      <c r="D12154" s="6" t="s">
        <v>4851</v>
      </c>
      <c r="G12154" s="487">
        <v>431.1</v>
      </c>
    </row>
    <row r="12155" spans="1:7" x14ac:dyDescent="0.25">
      <c r="A12155" s="6">
        <v>7744</v>
      </c>
      <c r="B12155" s="6" t="s">
        <v>8925</v>
      </c>
      <c r="C12155" s="6" t="s">
        <v>4854</v>
      </c>
      <c r="D12155" s="6" t="s">
        <v>4851</v>
      </c>
      <c r="G12155" s="487">
        <v>563.1</v>
      </c>
    </row>
    <row r="12156" spans="1:7" x14ac:dyDescent="0.25">
      <c r="A12156" s="6">
        <v>7773</v>
      </c>
      <c r="B12156" s="6" t="s">
        <v>8926</v>
      </c>
      <c r="C12156" s="6" t="s">
        <v>4854</v>
      </c>
      <c r="D12156" s="6" t="s">
        <v>4851</v>
      </c>
      <c r="G12156" s="487">
        <v>575.54</v>
      </c>
    </row>
    <row r="12157" spans="1:7" x14ac:dyDescent="0.25">
      <c r="A12157" s="6">
        <v>7754</v>
      </c>
      <c r="B12157" s="6" t="s">
        <v>8927</v>
      </c>
      <c r="C12157" s="6" t="s">
        <v>4854</v>
      </c>
      <c r="D12157" s="6" t="s">
        <v>4851</v>
      </c>
      <c r="G12157" s="487">
        <v>872.66</v>
      </c>
    </row>
    <row r="12158" spans="1:7" x14ac:dyDescent="0.25">
      <c r="A12158" s="6">
        <v>7735</v>
      </c>
      <c r="B12158" s="6" t="s">
        <v>8928</v>
      </c>
      <c r="C12158" s="6" t="s">
        <v>4854</v>
      </c>
      <c r="D12158" s="6" t="s">
        <v>4851</v>
      </c>
      <c r="G12158" s="488">
        <v>1130</v>
      </c>
    </row>
    <row r="12159" spans="1:7" x14ac:dyDescent="0.25">
      <c r="A12159" s="6">
        <v>7755</v>
      </c>
      <c r="B12159" s="6" t="s">
        <v>8929</v>
      </c>
      <c r="C12159" s="6" t="s">
        <v>4854</v>
      </c>
      <c r="D12159" s="6" t="s">
        <v>4851</v>
      </c>
      <c r="G12159" s="487">
        <v>224.1</v>
      </c>
    </row>
    <row r="12160" spans="1:7" x14ac:dyDescent="0.25">
      <c r="A12160" s="6">
        <v>7776</v>
      </c>
      <c r="B12160" s="6" t="s">
        <v>8930</v>
      </c>
      <c r="C12160" s="6" t="s">
        <v>4854</v>
      </c>
      <c r="D12160" s="6" t="s">
        <v>4851</v>
      </c>
      <c r="G12160" s="487">
        <v>467.19</v>
      </c>
    </row>
    <row r="12161" spans="1:7" x14ac:dyDescent="0.25">
      <c r="A12161" s="6">
        <v>7743</v>
      </c>
      <c r="B12161" s="6" t="s">
        <v>8931</v>
      </c>
      <c r="C12161" s="6" t="s">
        <v>4854</v>
      </c>
      <c r="D12161" s="6" t="s">
        <v>4851</v>
      </c>
      <c r="G12161" s="487">
        <v>494.73</v>
      </c>
    </row>
    <row r="12162" spans="1:7" x14ac:dyDescent="0.25">
      <c r="A12162" s="6">
        <v>7733</v>
      </c>
      <c r="B12162" s="6" t="s">
        <v>8932</v>
      </c>
      <c r="C12162" s="6" t="s">
        <v>4854</v>
      </c>
      <c r="D12162" s="6" t="s">
        <v>4851</v>
      </c>
      <c r="G12162" s="487">
        <v>645.71</v>
      </c>
    </row>
    <row r="12163" spans="1:7" x14ac:dyDescent="0.25">
      <c r="A12163" s="6">
        <v>7775</v>
      </c>
      <c r="B12163" s="6" t="s">
        <v>8933</v>
      </c>
      <c r="C12163" s="6" t="s">
        <v>4854</v>
      </c>
      <c r="D12163" s="6" t="s">
        <v>4851</v>
      </c>
      <c r="G12163" s="487">
        <v>707.43</v>
      </c>
    </row>
    <row r="12164" spans="1:7" x14ac:dyDescent="0.25">
      <c r="A12164" s="6">
        <v>7734</v>
      </c>
      <c r="B12164" s="6" t="s">
        <v>8934</v>
      </c>
      <c r="C12164" s="6" t="s">
        <v>4854</v>
      </c>
      <c r="D12164" s="6" t="s">
        <v>4851</v>
      </c>
      <c r="G12164" s="488">
        <v>1001.8</v>
      </c>
    </row>
    <row r="12165" spans="1:7" x14ac:dyDescent="0.25">
      <c r="A12165" s="6">
        <v>37449</v>
      </c>
      <c r="B12165" s="6" t="s">
        <v>8935</v>
      </c>
      <c r="C12165" s="6" t="s">
        <v>4854</v>
      </c>
      <c r="D12165" s="6" t="s">
        <v>4851</v>
      </c>
      <c r="G12165" s="487">
        <v>29.72</v>
      </c>
    </row>
    <row r="12166" spans="1:7" x14ac:dyDescent="0.25">
      <c r="A12166" s="6">
        <v>37450</v>
      </c>
      <c r="B12166" s="6" t="s">
        <v>8936</v>
      </c>
      <c r="C12166" s="6" t="s">
        <v>4854</v>
      </c>
      <c r="D12166" s="6" t="s">
        <v>4851</v>
      </c>
      <c r="G12166" s="487">
        <v>41.62</v>
      </c>
    </row>
    <row r="12167" spans="1:7" x14ac:dyDescent="0.25">
      <c r="A12167" s="6">
        <v>37451</v>
      </c>
      <c r="B12167" s="6" t="s">
        <v>8937</v>
      </c>
      <c r="C12167" s="6" t="s">
        <v>4854</v>
      </c>
      <c r="D12167" s="6" t="s">
        <v>4851</v>
      </c>
      <c r="G12167" s="487">
        <v>58.1</v>
      </c>
    </row>
    <row r="12168" spans="1:7" x14ac:dyDescent="0.25">
      <c r="A12168" s="6">
        <v>37452</v>
      </c>
      <c r="B12168" s="6" t="s">
        <v>8938</v>
      </c>
      <c r="C12168" s="6" t="s">
        <v>4854</v>
      </c>
      <c r="D12168" s="6" t="s">
        <v>4851</v>
      </c>
      <c r="G12168" s="487">
        <v>84.45</v>
      </c>
    </row>
    <row r="12169" spans="1:7" x14ac:dyDescent="0.25">
      <c r="A12169" s="6">
        <v>37453</v>
      </c>
      <c r="B12169" s="6" t="s">
        <v>8939</v>
      </c>
      <c r="C12169" s="6" t="s">
        <v>4854</v>
      </c>
      <c r="D12169" s="6" t="s">
        <v>4851</v>
      </c>
      <c r="G12169" s="487">
        <v>97.26</v>
      </c>
    </row>
    <row r="12170" spans="1:7" x14ac:dyDescent="0.25">
      <c r="A12170" s="6">
        <v>7778</v>
      </c>
      <c r="B12170" s="6" t="s">
        <v>8940</v>
      </c>
      <c r="C12170" s="6" t="s">
        <v>4854</v>
      </c>
      <c r="D12170" s="6" t="s">
        <v>4851</v>
      </c>
      <c r="G12170" s="487">
        <v>36.479999999999997</v>
      </c>
    </row>
    <row r="12171" spans="1:7" x14ac:dyDescent="0.25">
      <c r="A12171" s="6">
        <v>7796</v>
      </c>
      <c r="B12171" s="6" t="s">
        <v>8941</v>
      </c>
      <c r="C12171" s="6" t="s">
        <v>4854</v>
      </c>
      <c r="D12171" s="6" t="s">
        <v>4850</v>
      </c>
      <c r="G12171" s="487">
        <v>50</v>
      </c>
    </row>
    <row r="12172" spans="1:7" x14ac:dyDescent="0.25">
      <c r="A12172" s="6">
        <v>7781</v>
      </c>
      <c r="B12172" s="6" t="s">
        <v>8942</v>
      </c>
      <c r="C12172" s="6" t="s">
        <v>4854</v>
      </c>
      <c r="D12172" s="6" t="s">
        <v>4851</v>
      </c>
      <c r="G12172" s="487">
        <v>59.08</v>
      </c>
    </row>
    <row r="12173" spans="1:7" x14ac:dyDescent="0.25">
      <c r="A12173" s="6">
        <v>7795</v>
      </c>
      <c r="B12173" s="6" t="s">
        <v>8943</v>
      </c>
      <c r="C12173" s="6" t="s">
        <v>4854</v>
      </c>
      <c r="D12173" s="6" t="s">
        <v>4851</v>
      </c>
      <c r="G12173" s="487">
        <v>87.93</v>
      </c>
    </row>
    <row r="12174" spans="1:7" x14ac:dyDescent="0.25">
      <c r="A12174" s="6">
        <v>7791</v>
      </c>
      <c r="B12174" s="6" t="s">
        <v>8944</v>
      </c>
      <c r="C12174" s="6" t="s">
        <v>4854</v>
      </c>
      <c r="D12174" s="6" t="s">
        <v>4851</v>
      </c>
      <c r="G12174" s="487">
        <v>105.27</v>
      </c>
    </row>
    <row r="12175" spans="1:7" x14ac:dyDescent="0.25">
      <c r="A12175" s="6">
        <v>7783</v>
      </c>
      <c r="B12175" s="6" t="s">
        <v>8945</v>
      </c>
      <c r="C12175" s="6" t="s">
        <v>4854</v>
      </c>
      <c r="D12175" s="6" t="s">
        <v>4851</v>
      </c>
      <c r="G12175" s="487">
        <v>37.299999999999997</v>
      </c>
    </row>
    <row r="12176" spans="1:7" x14ac:dyDescent="0.25">
      <c r="A12176" s="6">
        <v>7790</v>
      </c>
      <c r="B12176" s="6" t="s">
        <v>8946</v>
      </c>
      <c r="C12176" s="6" t="s">
        <v>4854</v>
      </c>
      <c r="D12176" s="6" t="s">
        <v>4851</v>
      </c>
      <c r="G12176" s="487">
        <v>58.78</v>
      </c>
    </row>
    <row r="12177" spans="1:7" x14ac:dyDescent="0.25">
      <c r="A12177" s="6">
        <v>7785</v>
      </c>
      <c r="B12177" s="6" t="s">
        <v>8947</v>
      </c>
      <c r="C12177" s="6" t="s">
        <v>4854</v>
      </c>
      <c r="D12177" s="6" t="s">
        <v>4851</v>
      </c>
      <c r="G12177" s="487">
        <v>64.86</v>
      </c>
    </row>
    <row r="12178" spans="1:7" x14ac:dyDescent="0.25">
      <c r="A12178" s="6">
        <v>7792</v>
      </c>
      <c r="B12178" s="6" t="s">
        <v>8948</v>
      </c>
      <c r="C12178" s="6" t="s">
        <v>4854</v>
      </c>
      <c r="D12178" s="6" t="s">
        <v>4851</v>
      </c>
      <c r="G12178" s="487">
        <v>91.99</v>
      </c>
    </row>
    <row r="12179" spans="1:7" x14ac:dyDescent="0.25">
      <c r="A12179" s="6">
        <v>7793</v>
      </c>
      <c r="B12179" s="6" t="s">
        <v>8949</v>
      </c>
      <c r="C12179" s="6" t="s">
        <v>4854</v>
      </c>
      <c r="D12179" s="6" t="s">
        <v>4851</v>
      </c>
      <c r="G12179" s="487">
        <v>108.64</v>
      </c>
    </row>
    <row r="12180" spans="1:7" x14ac:dyDescent="0.25">
      <c r="A12180" s="6">
        <v>13159</v>
      </c>
      <c r="B12180" s="6" t="s">
        <v>8950</v>
      </c>
      <c r="C12180" s="6" t="s">
        <v>4854</v>
      </c>
      <c r="D12180" s="6" t="s">
        <v>4851</v>
      </c>
      <c r="G12180" s="487">
        <v>94.59</v>
      </c>
    </row>
    <row r="12181" spans="1:7" x14ac:dyDescent="0.25">
      <c r="A12181" s="6">
        <v>13168</v>
      </c>
      <c r="B12181" s="6" t="s">
        <v>8951</v>
      </c>
      <c r="C12181" s="6" t="s">
        <v>4854</v>
      </c>
      <c r="D12181" s="6" t="s">
        <v>4851</v>
      </c>
      <c r="G12181" s="487">
        <v>114.86</v>
      </c>
    </row>
    <row r="12182" spans="1:7" x14ac:dyDescent="0.25">
      <c r="A12182" s="6">
        <v>13173</v>
      </c>
      <c r="B12182" s="6" t="s">
        <v>8952</v>
      </c>
      <c r="C12182" s="6" t="s">
        <v>4854</v>
      </c>
      <c r="D12182" s="6" t="s">
        <v>4851</v>
      </c>
      <c r="G12182" s="487">
        <v>155.4</v>
      </c>
    </row>
    <row r="12183" spans="1:7" x14ac:dyDescent="0.25">
      <c r="A12183" s="6">
        <v>12583</v>
      </c>
      <c r="B12183" s="6" t="s">
        <v>8953</v>
      </c>
      <c r="C12183" s="6" t="s">
        <v>4854</v>
      </c>
      <c r="D12183" s="6" t="s">
        <v>4851</v>
      </c>
      <c r="G12183" s="487">
        <v>31.08</v>
      </c>
    </row>
    <row r="12184" spans="1:7" x14ac:dyDescent="0.25">
      <c r="A12184" s="6">
        <v>12584</v>
      </c>
      <c r="B12184" s="6" t="s">
        <v>8954</v>
      </c>
      <c r="C12184" s="6" t="s">
        <v>4854</v>
      </c>
      <c r="D12184" s="6" t="s">
        <v>4851</v>
      </c>
      <c r="G12184" s="487">
        <v>40.54</v>
      </c>
    </row>
    <row r="12185" spans="1:7" x14ac:dyDescent="0.25">
      <c r="A12185" s="6">
        <v>12613</v>
      </c>
      <c r="B12185" s="6" t="s">
        <v>8955</v>
      </c>
      <c r="C12185" s="6" t="s">
        <v>4849</v>
      </c>
      <c r="D12185" s="6" t="s">
        <v>4851</v>
      </c>
      <c r="G12185" s="487">
        <v>19.899999999999999</v>
      </c>
    </row>
    <row r="12186" spans="1:7" x14ac:dyDescent="0.25">
      <c r="A12186" s="6">
        <v>1031</v>
      </c>
      <c r="B12186" s="6" t="s">
        <v>13180</v>
      </c>
      <c r="C12186" s="6" t="s">
        <v>4849</v>
      </c>
      <c r="D12186" s="6" t="s">
        <v>4851</v>
      </c>
      <c r="G12186" s="487">
        <v>15.12</v>
      </c>
    </row>
    <row r="12187" spans="1:7" x14ac:dyDescent="0.25">
      <c r="A12187" s="6">
        <v>39707</v>
      </c>
      <c r="B12187" s="6" t="s">
        <v>8956</v>
      </c>
      <c r="C12187" s="6" t="s">
        <v>4854</v>
      </c>
      <c r="D12187" s="6" t="s">
        <v>4851</v>
      </c>
      <c r="G12187" s="487">
        <v>5.05</v>
      </c>
    </row>
    <row r="12188" spans="1:7" x14ac:dyDescent="0.25">
      <c r="A12188" s="6">
        <v>39708</v>
      </c>
      <c r="B12188" s="6" t="s">
        <v>8957</v>
      </c>
      <c r="C12188" s="6" t="s">
        <v>4854</v>
      </c>
      <c r="D12188" s="6" t="s">
        <v>4851</v>
      </c>
      <c r="G12188" s="487">
        <v>4.8899999999999997</v>
      </c>
    </row>
    <row r="12189" spans="1:7" x14ac:dyDescent="0.25">
      <c r="A12189" s="6">
        <v>39710</v>
      </c>
      <c r="B12189" s="6" t="s">
        <v>8958</v>
      </c>
      <c r="C12189" s="6" t="s">
        <v>4854</v>
      </c>
      <c r="D12189" s="6" t="s">
        <v>4851</v>
      </c>
      <c r="G12189" s="487">
        <v>3.44</v>
      </c>
    </row>
    <row r="12190" spans="1:7" x14ac:dyDescent="0.25">
      <c r="A12190" s="6">
        <v>39709</v>
      </c>
      <c r="B12190" s="6" t="s">
        <v>8959</v>
      </c>
      <c r="C12190" s="6" t="s">
        <v>4854</v>
      </c>
      <c r="D12190" s="6" t="s">
        <v>4851</v>
      </c>
      <c r="G12190" s="487">
        <v>4.7699999999999996</v>
      </c>
    </row>
    <row r="12191" spans="1:7" x14ac:dyDescent="0.25">
      <c r="A12191" s="6">
        <v>39711</v>
      </c>
      <c r="B12191" s="6" t="s">
        <v>8960</v>
      </c>
      <c r="C12191" s="6" t="s">
        <v>4854</v>
      </c>
      <c r="D12191" s="6" t="s">
        <v>4851</v>
      </c>
      <c r="G12191" s="487">
        <v>5.36</v>
      </c>
    </row>
    <row r="12192" spans="1:7" x14ac:dyDescent="0.25">
      <c r="A12192" s="6">
        <v>39712</v>
      </c>
      <c r="B12192" s="6" t="s">
        <v>8961</v>
      </c>
      <c r="C12192" s="6" t="s">
        <v>4854</v>
      </c>
      <c r="D12192" s="6" t="s">
        <v>4850</v>
      </c>
      <c r="G12192" s="487">
        <v>1.88</v>
      </c>
    </row>
    <row r="12193" spans="1:7" x14ac:dyDescent="0.25">
      <c r="A12193" s="6">
        <v>39713</v>
      </c>
      <c r="B12193" s="6" t="s">
        <v>8962</v>
      </c>
      <c r="C12193" s="6" t="s">
        <v>4854</v>
      </c>
      <c r="D12193" s="6" t="s">
        <v>4851</v>
      </c>
      <c r="G12193" s="487">
        <v>1.48</v>
      </c>
    </row>
    <row r="12194" spans="1:7" x14ac:dyDescent="0.25">
      <c r="A12194" s="6">
        <v>39714</v>
      </c>
      <c r="B12194" s="6" t="s">
        <v>8963</v>
      </c>
      <c r="C12194" s="6" t="s">
        <v>4854</v>
      </c>
      <c r="D12194" s="6" t="s">
        <v>4851</v>
      </c>
      <c r="G12194" s="487">
        <v>3.4</v>
      </c>
    </row>
    <row r="12195" spans="1:7" x14ac:dyDescent="0.25">
      <c r="A12195" s="6">
        <v>39715</v>
      </c>
      <c r="B12195" s="6" t="s">
        <v>8964</v>
      </c>
      <c r="C12195" s="6" t="s">
        <v>4854</v>
      </c>
      <c r="D12195" s="6" t="s">
        <v>4851</v>
      </c>
      <c r="G12195" s="487">
        <v>2.42</v>
      </c>
    </row>
    <row r="12196" spans="1:7" x14ac:dyDescent="0.25">
      <c r="A12196" s="6">
        <v>39716</v>
      </c>
      <c r="B12196" s="6" t="s">
        <v>8965</v>
      </c>
      <c r="C12196" s="6" t="s">
        <v>4854</v>
      </c>
      <c r="D12196" s="6" t="s">
        <v>4851</v>
      </c>
      <c r="G12196" s="487">
        <v>1.84</v>
      </c>
    </row>
    <row r="12197" spans="1:7" x14ac:dyDescent="0.25">
      <c r="A12197" s="6">
        <v>39718</v>
      </c>
      <c r="B12197" s="6" t="s">
        <v>8966</v>
      </c>
      <c r="C12197" s="6" t="s">
        <v>4854</v>
      </c>
      <c r="D12197" s="6" t="s">
        <v>4851</v>
      </c>
      <c r="G12197" s="487">
        <v>3.13</v>
      </c>
    </row>
    <row r="12198" spans="1:7" x14ac:dyDescent="0.25">
      <c r="A12198" s="6">
        <v>9813</v>
      </c>
      <c r="B12198" s="6" t="s">
        <v>8967</v>
      </c>
      <c r="C12198" s="6" t="s">
        <v>4854</v>
      </c>
      <c r="D12198" s="6" t="s">
        <v>4850</v>
      </c>
      <c r="G12198" s="487">
        <v>5.23</v>
      </c>
    </row>
    <row r="12199" spans="1:7" x14ac:dyDescent="0.25">
      <c r="A12199" s="6">
        <v>9815</v>
      </c>
      <c r="B12199" s="6" t="s">
        <v>8968</v>
      </c>
      <c r="C12199" s="6" t="s">
        <v>4854</v>
      </c>
      <c r="D12199" s="6" t="s">
        <v>4851</v>
      </c>
      <c r="G12199" s="487">
        <v>10.32</v>
      </c>
    </row>
    <row r="12200" spans="1:7" x14ac:dyDescent="0.25">
      <c r="A12200" s="6">
        <v>44543</v>
      </c>
      <c r="B12200" s="6" t="s">
        <v>8969</v>
      </c>
      <c r="C12200" s="6" t="s">
        <v>4854</v>
      </c>
      <c r="D12200" s="6" t="s">
        <v>4851</v>
      </c>
      <c r="G12200" s="488">
        <v>5139.34</v>
      </c>
    </row>
    <row r="12201" spans="1:7" x14ac:dyDescent="0.25">
      <c r="A12201" s="6">
        <v>44526</v>
      </c>
      <c r="B12201" s="6" t="s">
        <v>8970</v>
      </c>
      <c r="C12201" s="6" t="s">
        <v>4854</v>
      </c>
      <c r="D12201" s="6" t="s">
        <v>4851</v>
      </c>
      <c r="G12201" s="487">
        <v>125.96</v>
      </c>
    </row>
    <row r="12202" spans="1:7" x14ac:dyDescent="0.25">
      <c r="A12202" s="6">
        <v>44518</v>
      </c>
      <c r="B12202" s="6" t="s">
        <v>8971</v>
      </c>
      <c r="C12202" s="6" t="s">
        <v>4854</v>
      </c>
      <c r="D12202" s="6" t="s">
        <v>4851</v>
      </c>
      <c r="G12202" s="488">
        <v>7711.85</v>
      </c>
    </row>
    <row r="12203" spans="1:7" x14ac:dyDescent="0.25">
      <c r="A12203" s="6">
        <v>44544</v>
      </c>
      <c r="B12203" s="6" t="s">
        <v>8972</v>
      </c>
      <c r="C12203" s="6" t="s">
        <v>4854</v>
      </c>
      <c r="D12203" s="6" t="s">
        <v>4851</v>
      </c>
      <c r="G12203" s="488">
        <v>10119.31</v>
      </c>
    </row>
    <row r="12204" spans="1:7" x14ac:dyDescent="0.25">
      <c r="A12204" s="6">
        <v>44545</v>
      </c>
      <c r="B12204" s="6" t="s">
        <v>8973</v>
      </c>
      <c r="C12204" s="6" t="s">
        <v>4854</v>
      </c>
      <c r="D12204" s="6" t="s">
        <v>4851</v>
      </c>
      <c r="G12204" s="487">
        <v>270.37</v>
      </c>
    </row>
    <row r="12205" spans="1:7" x14ac:dyDescent="0.25">
      <c r="A12205" s="6">
        <v>44546</v>
      </c>
      <c r="B12205" s="6" t="s">
        <v>8974</v>
      </c>
      <c r="C12205" s="6" t="s">
        <v>4854</v>
      </c>
      <c r="D12205" s="6" t="s">
        <v>4851</v>
      </c>
      <c r="G12205" s="488">
        <v>13103.17</v>
      </c>
    </row>
    <row r="12206" spans="1:7" x14ac:dyDescent="0.25">
      <c r="A12206" s="6">
        <v>44525</v>
      </c>
      <c r="B12206" s="6" t="s">
        <v>8975</v>
      </c>
      <c r="C12206" s="6" t="s">
        <v>4854</v>
      </c>
      <c r="D12206" s="6" t="s">
        <v>4851</v>
      </c>
      <c r="G12206" s="488">
        <v>4661.3500000000004</v>
      </c>
    </row>
    <row r="12207" spans="1:7" x14ac:dyDescent="0.25">
      <c r="A12207" s="6">
        <v>44547</v>
      </c>
      <c r="B12207" s="6" t="s">
        <v>8976</v>
      </c>
      <c r="C12207" s="6" t="s">
        <v>4854</v>
      </c>
      <c r="D12207" s="6" t="s">
        <v>4851</v>
      </c>
      <c r="G12207" s="487">
        <v>421.47</v>
      </c>
    </row>
    <row r="12208" spans="1:7" x14ac:dyDescent="0.25">
      <c r="A12208" s="6">
        <v>44519</v>
      </c>
      <c r="B12208" s="6" t="s">
        <v>8977</v>
      </c>
      <c r="C12208" s="6" t="s">
        <v>4854</v>
      </c>
      <c r="D12208" s="6" t="s">
        <v>4851</v>
      </c>
      <c r="G12208" s="488">
        <v>1032.72</v>
      </c>
    </row>
    <row r="12209" spans="1:7" x14ac:dyDescent="0.25">
      <c r="A12209" s="6">
        <v>44520</v>
      </c>
      <c r="B12209" s="6" t="s">
        <v>8978</v>
      </c>
      <c r="C12209" s="6" t="s">
        <v>4854</v>
      </c>
      <c r="D12209" s="6" t="s">
        <v>4851</v>
      </c>
      <c r="G12209" s="488">
        <v>1663.34</v>
      </c>
    </row>
    <row r="12210" spans="1:7" x14ac:dyDescent="0.25">
      <c r="A12210" s="6">
        <v>44521</v>
      </c>
      <c r="B12210" s="6" t="s">
        <v>8979</v>
      </c>
      <c r="C12210" s="6" t="s">
        <v>4854</v>
      </c>
      <c r="D12210" s="6" t="s">
        <v>4851</v>
      </c>
      <c r="G12210" s="487">
        <v>26.83</v>
      </c>
    </row>
    <row r="12211" spans="1:7" x14ac:dyDescent="0.25">
      <c r="A12211" s="6">
        <v>44522</v>
      </c>
      <c r="B12211" s="6" t="s">
        <v>8980</v>
      </c>
      <c r="C12211" s="6" t="s">
        <v>4854</v>
      </c>
      <c r="D12211" s="6" t="s">
        <v>4851</v>
      </c>
      <c r="G12211" s="488">
        <v>2920.21</v>
      </c>
    </row>
    <row r="12212" spans="1:7" x14ac:dyDescent="0.25">
      <c r="A12212" s="6">
        <v>44523</v>
      </c>
      <c r="B12212" s="6" t="s">
        <v>8981</v>
      </c>
      <c r="C12212" s="6" t="s">
        <v>4854</v>
      </c>
      <c r="D12212" s="6" t="s">
        <v>4851</v>
      </c>
      <c r="G12212" s="488">
        <v>4343.18</v>
      </c>
    </row>
    <row r="12213" spans="1:7" x14ac:dyDescent="0.25">
      <c r="A12213" s="6">
        <v>44527</v>
      </c>
      <c r="B12213" s="6" t="s">
        <v>8982</v>
      </c>
      <c r="C12213" s="6" t="s">
        <v>4854</v>
      </c>
      <c r="D12213" s="6" t="s">
        <v>4851</v>
      </c>
      <c r="G12213" s="488">
        <v>2177.9899999999998</v>
      </c>
    </row>
    <row r="12214" spans="1:7" x14ac:dyDescent="0.25">
      <c r="A12214" s="6">
        <v>44524</v>
      </c>
      <c r="B12214" s="6" t="s">
        <v>8983</v>
      </c>
      <c r="C12214" s="6" t="s">
        <v>4854</v>
      </c>
      <c r="D12214" s="6" t="s">
        <v>4851</v>
      </c>
      <c r="G12214" s="487">
        <v>60.01</v>
      </c>
    </row>
    <row r="12215" spans="1:7" x14ac:dyDescent="0.25">
      <c r="A12215" s="6">
        <v>44542</v>
      </c>
      <c r="B12215" s="6" t="s">
        <v>8984</v>
      </c>
      <c r="C12215" s="6" t="s">
        <v>4854</v>
      </c>
      <c r="D12215" s="6" t="s">
        <v>4851</v>
      </c>
      <c r="G12215" s="488">
        <v>2841.55</v>
      </c>
    </row>
    <row r="12216" spans="1:7" x14ac:dyDescent="0.25">
      <c r="A12216" s="6">
        <v>9877</v>
      </c>
      <c r="B12216" s="6" t="s">
        <v>8985</v>
      </c>
      <c r="C12216" s="6" t="s">
        <v>4854</v>
      </c>
      <c r="D12216" s="6" t="s">
        <v>4851</v>
      </c>
      <c r="G12216" s="487">
        <v>141.63999999999999</v>
      </c>
    </row>
    <row r="12217" spans="1:7" x14ac:dyDescent="0.25">
      <c r="A12217" s="6">
        <v>9878</v>
      </c>
      <c r="B12217" s="6" t="s">
        <v>8986</v>
      </c>
      <c r="C12217" s="6" t="s">
        <v>4854</v>
      </c>
      <c r="D12217" s="6" t="s">
        <v>4851</v>
      </c>
      <c r="G12217" s="487">
        <v>174.37</v>
      </c>
    </row>
    <row r="12218" spans="1:7" x14ac:dyDescent="0.25">
      <c r="A12218" s="6">
        <v>41986</v>
      </c>
      <c r="B12218" s="6" t="s">
        <v>8987</v>
      </c>
      <c r="C12218" s="6" t="s">
        <v>4854</v>
      </c>
      <c r="D12218" s="6" t="s">
        <v>4851</v>
      </c>
      <c r="G12218" s="488">
        <v>2717.15</v>
      </c>
    </row>
    <row r="12219" spans="1:7" x14ac:dyDescent="0.25">
      <c r="A12219" s="6">
        <v>43422</v>
      </c>
      <c r="B12219" s="6" t="s">
        <v>8988</v>
      </c>
      <c r="C12219" s="6" t="s">
        <v>4854</v>
      </c>
      <c r="D12219" s="6" t="s">
        <v>4851</v>
      </c>
      <c r="G12219" s="488">
        <v>3332.31</v>
      </c>
    </row>
    <row r="12220" spans="1:7" x14ac:dyDescent="0.25">
      <c r="A12220" s="6">
        <v>41987</v>
      </c>
      <c r="B12220" s="6" t="s">
        <v>8989</v>
      </c>
      <c r="C12220" s="6" t="s">
        <v>4854</v>
      </c>
      <c r="D12220" s="6" t="s">
        <v>4851</v>
      </c>
      <c r="G12220" s="488">
        <v>3862.43</v>
      </c>
    </row>
    <row r="12221" spans="1:7" x14ac:dyDescent="0.25">
      <c r="A12221" s="6">
        <v>41988</v>
      </c>
      <c r="B12221" s="6" t="s">
        <v>8990</v>
      </c>
      <c r="C12221" s="6" t="s">
        <v>4854</v>
      </c>
      <c r="D12221" s="6" t="s">
        <v>4851</v>
      </c>
      <c r="G12221" s="488">
        <v>5101.72</v>
      </c>
    </row>
    <row r="12222" spans="1:7" x14ac:dyDescent="0.25">
      <c r="A12222" s="6">
        <v>41697</v>
      </c>
      <c r="B12222" s="6" t="s">
        <v>8991</v>
      </c>
      <c r="C12222" s="6" t="s">
        <v>4854</v>
      </c>
      <c r="D12222" s="6" t="s">
        <v>4851</v>
      </c>
      <c r="G12222" s="487">
        <v>904.26</v>
      </c>
    </row>
    <row r="12223" spans="1:7" x14ac:dyDescent="0.25">
      <c r="A12223" s="6">
        <v>41985</v>
      </c>
      <c r="B12223" s="6" t="s">
        <v>8992</v>
      </c>
      <c r="C12223" s="6" t="s">
        <v>4854</v>
      </c>
      <c r="D12223" s="6" t="s">
        <v>4851</v>
      </c>
      <c r="G12223" s="488">
        <v>1259.4000000000001</v>
      </c>
    </row>
    <row r="12224" spans="1:7" x14ac:dyDescent="0.25">
      <c r="A12224" s="6">
        <v>41699</v>
      </c>
      <c r="B12224" s="6" t="s">
        <v>8993</v>
      </c>
      <c r="C12224" s="6" t="s">
        <v>4854</v>
      </c>
      <c r="D12224" s="6" t="s">
        <v>4851</v>
      </c>
      <c r="G12224" s="488">
        <v>1793.32</v>
      </c>
    </row>
    <row r="12225" spans="1:7" x14ac:dyDescent="0.25">
      <c r="A12225" s="6">
        <v>38053</v>
      </c>
      <c r="B12225" s="6" t="s">
        <v>8994</v>
      </c>
      <c r="C12225" s="6" t="s">
        <v>4854</v>
      </c>
      <c r="D12225" s="6" t="s">
        <v>4853</v>
      </c>
      <c r="G12225" s="487">
        <v>21.79</v>
      </c>
    </row>
    <row r="12226" spans="1:7" x14ac:dyDescent="0.25">
      <c r="A12226" s="6">
        <v>38054</v>
      </c>
      <c r="B12226" s="6" t="s">
        <v>8995</v>
      </c>
      <c r="C12226" s="6" t="s">
        <v>4854</v>
      </c>
      <c r="D12226" s="6" t="s">
        <v>4853</v>
      </c>
      <c r="G12226" s="487">
        <v>37.450000000000003</v>
      </c>
    </row>
    <row r="12227" spans="1:7" x14ac:dyDescent="0.25">
      <c r="A12227" s="6">
        <v>38052</v>
      </c>
      <c r="B12227" s="6" t="s">
        <v>8996</v>
      </c>
      <c r="C12227" s="6" t="s">
        <v>4854</v>
      </c>
      <c r="D12227" s="6" t="s">
        <v>4853</v>
      </c>
      <c r="G12227" s="487">
        <v>10.55</v>
      </c>
    </row>
    <row r="12228" spans="1:7" x14ac:dyDescent="0.25">
      <c r="A12228" s="6">
        <v>38051</v>
      </c>
      <c r="B12228" s="6" t="s">
        <v>8997</v>
      </c>
      <c r="C12228" s="6" t="s">
        <v>4854</v>
      </c>
      <c r="D12228" s="6" t="s">
        <v>4853</v>
      </c>
      <c r="G12228" s="487">
        <v>6.58</v>
      </c>
    </row>
    <row r="12229" spans="1:7" x14ac:dyDescent="0.25">
      <c r="A12229" s="6">
        <v>38787</v>
      </c>
      <c r="B12229" s="6" t="s">
        <v>12226</v>
      </c>
      <c r="C12229" s="6" t="s">
        <v>4854</v>
      </c>
      <c r="D12229" s="6" t="s">
        <v>4850</v>
      </c>
      <c r="G12229" s="487">
        <v>7.49</v>
      </c>
    </row>
    <row r="12230" spans="1:7" x14ac:dyDescent="0.25">
      <c r="A12230" s="6">
        <v>38825</v>
      </c>
      <c r="B12230" s="6" t="s">
        <v>12227</v>
      </c>
      <c r="C12230" s="6" t="s">
        <v>4854</v>
      </c>
      <c r="D12230" s="6" t="s">
        <v>4851</v>
      </c>
      <c r="G12230" s="487">
        <v>9.68</v>
      </c>
    </row>
    <row r="12231" spans="1:7" x14ac:dyDescent="0.25">
      <c r="A12231" s="6">
        <v>38826</v>
      </c>
      <c r="B12231" s="6" t="s">
        <v>12228</v>
      </c>
      <c r="C12231" s="6" t="s">
        <v>4854</v>
      </c>
      <c r="D12231" s="6" t="s">
        <v>4851</v>
      </c>
      <c r="G12231" s="487">
        <v>13.77</v>
      </c>
    </row>
    <row r="12232" spans="1:7" x14ac:dyDescent="0.25">
      <c r="A12232" s="6">
        <v>38827</v>
      </c>
      <c r="B12232" s="6" t="s">
        <v>12229</v>
      </c>
      <c r="C12232" s="6" t="s">
        <v>4854</v>
      </c>
      <c r="D12232" s="6" t="s">
        <v>4851</v>
      </c>
      <c r="G12232" s="487">
        <v>22.52</v>
      </c>
    </row>
    <row r="12233" spans="1:7" x14ac:dyDescent="0.25">
      <c r="A12233" s="6">
        <v>38830</v>
      </c>
      <c r="B12233" s="6" t="s">
        <v>8998</v>
      </c>
      <c r="C12233" s="6" t="s">
        <v>4854</v>
      </c>
      <c r="D12233" s="6" t="s">
        <v>4851</v>
      </c>
      <c r="G12233" s="487">
        <v>32.72</v>
      </c>
    </row>
    <row r="12234" spans="1:7" x14ac:dyDescent="0.25">
      <c r="A12234" s="6">
        <v>38828</v>
      </c>
      <c r="B12234" s="6" t="s">
        <v>8999</v>
      </c>
      <c r="C12234" s="6" t="s">
        <v>4854</v>
      </c>
      <c r="D12234" s="6" t="s">
        <v>4851</v>
      </c>
      <c r="G12234" s="487">
        <v>14.43</v>
      </c>
    </row>
    <row r="12235" spans="1:7" x14ac:dyDescent="0.25">
      <c r="A12235" s="6">
        <v>38829</v>
      </c>
      <c r="B12235" s="6" t="s">
        <v>9000</v>
      </c>
      <c r="C12235" s="6" t="s">
        <v>4854</v>
      </c>
      <c r="D12235" s="6" t="s">
        <v>4851</v>
      </c>
      <c r="G12235" s="487">
        <v>23.63</v>
      </c>
    </row>
    <row r="12236" spans="1:7" x14ac:dyDescent="0.25">
      <c r="A12236" s="6">
        <v>38831</v>
      </c>
      <c r="B12236" s="6" t="s">
        <v>9001</v>
      </c>
      <c r="C12236" s="6" t="s">
        <v>4854</v>
      </c>
      <c r="D12236" s="6" t="s">
        <v>4851</v>
      </c>
      <c r="G12236" s="487">
        <v>45.63</v>
      </c>
    </row>
    <row r="12237" spans="1:7" x14ac:dyDescent="0.25">
      <c r="A12237" s="6">
        <v>36274</v>
      </c>
      <c r="B12237" s="6" t="s">
        <v>9002</v>
      </c>
      <c r="C12237" s="6" t="s">
        <v>4854</v>
      </c>
      <c r="D12237" s="6" t="s">
        <v>4850</v>
      </c>
      <c r="G12237" s="487">
        <v>9.57</v>
      </c>
    </row>
    <row r="12238" spans="1:7" x14ac:dyDescent="0.25">
      <c r="A12238" s="6">
        <v>36278</v>
      </c>
      <c r="B12238" s="6" t="s">
        <v>9003</v>
      </c>
      <c r="C12238" s="6" t="s">
        <v>4854</v>
      </c>
      <c r="D12238" s="6" t="s">
        <v>4851</v>
      </c>
      <c r="G12238" s="487">
        <v>12.98</v>
      </c>
    </row>
    <row r="12239" spans="1:7" x14ac:dyDescent="0.25">
      <c r="A12239" s="6">
        <v>38977</v>
      </c>
      <c r="B12239" s="6" t="s">
        <v>9004</v>
      </c>
      <c r="C12239" s="6" t="s">
        <v>4854</v>
      </c>
      <c r="D12239" s="6" t="s">
        <v>4851</v>
      </c>
      <c r="G12239" s="487">
        <v>126.96</v>
      </c>
    </row>
    <row r="12240" spans="1:7" x14ac:dyDescent="0.25">
      <c r="A12240" s="6">
        <v>38971</v>
      </c>
      <c r="B12240" s="6" t="s">
        <v>9005</v>
      </c>
      <c r="C12240" s="6" t="s">
        <v>4854</v>
      </c>
      <c r="D12240" s="6" t="s">
        <v>4851</v>
      </c>
      <c r="G12240" s="487">
        <v>10.65</v>
      </c>
    </row>
    <row r="12241" spans="1:7" x14ac:dyDescent="0.25">
      <c r="A12241" s="6">
        <v>38972</v>
      </c>
      <c r="B12241" s="6" t="s">
        <v>9006</v>
      </c>
      <c r="C12241" s="6" t="s">
        <v>4854</v>
      </c>
      <c r="D12241" s="6" t="s">
        <v>4851</v>
      </c>
      <c r="G12241" s="487">
        <v>14.36</v>
      </c>
    </row>
    <row r="12242" spans="1:7" x14ac:dyDescent="0.25">
      <c r="A12242" s="6">
        <v>38973</v>
      </c>
      <c r="B12242" s="6" t="s">
        <v>9007</v>
      </c>
      <c r="C12242" s="6" t="s">
        <v>4854</v>
      </c>
      <c r="D12242" s="6" t="s">
        <v>4851</v>
      </c>
      <c r="G12242" s="487">
        <v>23.74</v>
      </c>
    </row>
    <row r="12243" spans="1:7" x14ac:dyDescent="0.25">
      <c r="A12243" s="6">
        <v>38974</v>
      </c>
      <c r="B12243" s="6" t="s">
        <v>9008</v>
      </c>
      <c r="C12243" s="6" t="s">
        <v>4854</v>
      </c>
      <c r="D12243" s="6" t="s">
        <v>4851</v>
      </c>
      <c r="G12243" s="487">
        <v>38.549999999999997</v>
      </c>
    </row>
    <row r="12244" spans="1:7" x14ac:dyDescent="0.25">
      <c r="A12244" s="6">
        <v>38975</v>
      </c>
      <c r="B12244" s="6" t="s">
        <v>9009</v>
      </c>
      <c r="C12244" s="6" t="s">
        <v>4854</v>
      </c>
      <c r="D12244" s="6" t="s">
        <v>4851</v>
      </c>
      <c r="G12244" s="487">
        <v>49.43</v>
      </c>
    </row>
    <row r="12245" spans="1:7" x14ac:dyDescent="0.25">
      <c r="A12245" s="6">
        <v>38976</v>
      </c>
      <c r="B12245" s="6" t="s">
        <v>9010</v>
      </c>
      <c r="C12245" s="6" t="s">
        <v>4854</v>
      </c>
      <c r="D12245" s="6" t="s">
        <v>4851</v>
      </c>
      <c r="G12245" s="487">
        <v>84.97</v>
      </c>
    </row>
    <row r="12246" spans="1:7" x14ac:dyDescent="0.25">
      <c r="A12246" s="6">
        <v>44176</v>
      </c>
      <c r="B12246" s="6" t="s">
        <v>12230</v>
      </c>
      <c r="C12246" s="6" t="s">
        <v>4854</v>
      </c>
      <c r="D12246" s="6" t="s">
        <v>4851</v>
      </c>
      <c r="G12246" s="487">
        <v>19.53</v>
      </c>
    </row>
    <row r="12247" spans="1:7" x14ac:dyDescent="0.25">
      <c r="A12247" s="6">
        <v>38986</v>
      </c>
      <c r="B12247" s="6" t="s">
        <v>9011</v>
      </c>
      <c r="C12247" s="6" t="s">
        <v>4854</v>
      </c>
      <c r="D12247" s="6" t="s">
        <v>4851</v>
      </c>
      <c r="G12247" s="487">
        <v>256.51</v>
      </c>
    </row>
    <row r="12248" spans="1:7" x14ac:dyDescent="0.25">
      <c r="A12248" s="6">
        <v>38978</v>
      </c>
      <c r="B12248" s="6" t="s">
        <v>9012</v>
      </c>
      <c r="C12248" s="6" t="s">
        <v>4854</v>
      </c>
      <c r="D12248" s="6" t="s">
        <v>4851</v>
      </c>
      <c r="G12248" s="487">
        <v>10.52</v>
      </c>
    </row>
    <row r="12249" spans="1:7" x14ac:dyDescent="0.25">
      <c r="A12249" s="6">
        <v>38979</v>
      </c>
      <c r="B12249" s="6" t="s">
        <v>9013</v>
      </c>
      <c r="C12249" s="6" t="s">
        <v>4854</v>
      </c>
      <c r="D12249" s="6" t="s">
        <v>4851</v>
      </c>
      <c r="G12249" s="487">
        <v>14.55</v>
      </c>
    </row>
    <row r="12250" spans="1:7" x14ac:dyDescent="0.25">
      <c r="A12250" s="6">
        <v>38980</v>
      </c>
      <c r="B12250" s="6" t="s">
        <v>9014</v>
      </c>
      <c r="C12250" s="6" t="s">
        <v>4854</v>
      </c>
      <c r="D12250" s="6" t="s">
        <v>4851</v>
      </c>
      <c r="G12250" s="487">
        <v>19.47</v>
      </c>
    </row>
    <row r="12251" spans="1:7" x14ac:dyDescent="0.25">
      <c r="A12251" s="6">
        <v>38981</v>
      </c>
      <c r="B12251" s="6" t="s">
        <v>9015</v>
      </c>
      <c r="C12251" s="6" t="s">
        <v>4854</v>
      </c>
      <c r="D12251" s="6" t="s">
        <v>4851</v>
      </c>
      <c r="G12251" s="487">
        <v>28.09</v>
      </c>
    </row>
    <row r="12252" spans="1:7" x14ac:dyDescent="0.25">
      <c r="A12252" s="6">
        <v>38982</v>
      </c>
      <c r="B12252" s="6" t="s">
        <v>9016</v>
      </c>
      <c r="C12252" s="6" t="s">
        <v>4854</v>
      </c>
      <c r="D12252" s="6" t="s">
        <v>4851</v>
      </c>
      <c r="G12252" s="487">
        <v>44.39</v>
      </c>
    </row>
    <row r="12253" spans="1:7" x14ac:dyDescent="0.25">
      <c r="A12253" s="6">
        <v>38983</v>
      </c>
      <c r="B12253" s="6" t="s">
        <v>9017</v>
      </c>
      <c r="C12253" s="6" t="s">
        <v>4854</v>
      </c>
      <c r="D12253" s="6" t="s">
        <v>4851</v>
      </c>
      <c r="G12253" s="487">
        <v>78.099999999999994</v>
      </c>
    </row>
    <row r="12254" spans="1:7" x14ac:dyDescent="0.25">
      <c r="A12254" s="6">
        <v>38984</v>
      </c>
      <c r="B12254" s="6" t="s">
        <v>9018</v>
      </c>
      <c r="C12254" s="6" t="s">
        <v>4854</v>
      </c>
      <c r="D12254" s="6" t="s">
        <v>4851</v>
      </c>
      <c r="G12254" s="487">
        <v>107.36</v>
      </c>
    </row>
    <row r="12255" spans="1:7" x14ac:dyDescent="0.25">
      <c r="A12255" s="6">
        <v>38985</v>
      </c>
      <c r="B12255" s="6" t="s">
        <v>9019</v>
      </c>
      <c r="C12255" s="6" t="s">
        <v>4854</v>
      </c>
      <c r="D12255" s="6" t="s">
        <v>4851</v>
      </c>
      <c r="G12255" s="487">
        <v>184.59</v>
      </c>
    </row>
    <row r="12256" spans="1:7" x14ac:dyDescent="0.25">
      <c r="A12256" s="6">
        <v>9836</v>
      </c>
      <c r="B12256" s="6" t="s">
        <v>9020</v>
      </c>
      <c r="C12256" s="6" t="s">
        <v>4854</v>
      </c>
      <c r="D12256" s="6" t="s">
        <v>4850</v>
      </c>
      <c r="G12256" s="487">
        <v>17.07</v>
      </c>
    </row>
    <row r="12257" spans="1:7" x14ac:dyDescent="0.25">
      <c r="A12257" s="6">
        <v>20065</v>
      </c>
      <c r="B12257" s="6" t="s">
        <v>9021</v>
      </c>
      <c r="C12257" s="6" t="s">
        <v>4854</v>
      </c>
      <c r="D12257" s="6" t="s">
        <v>4851</v>
      </c>
      <c r="G12257" s="487">
        <v>44.62</v>
      </c>
    </row>
    <row r="12258" spans="1:7" x14ac:dyDescent="0.25">
      <c r="A12258" s="6">
        <v>9835</v>
      </c>
      <c r="B12258" s="6" t="s">
        <v>9022</v>
      </c>
      <c r="C12258" s="6" t="s">
        <v>4854</v>
      </c>
      <c r="D12258" s="6" t="s">
        <v>4851</v>
      </c>
      <c r="G12258" s="487">
        <v>7.46</v>
      </c>
    </row>
    <row r="12259" spans="1:7" x14ac:dyDescent="0.25">
      <c r="A12259" s="6">
        <v>38032</v>
      </c>
      <c r="B12259" s="6" t="s">
        <v>12231</v>
      </c>
      <c r="C12259" s="6" t="s">
        <v>4854</v>
      </c>
      <c r="D12259" s="6" t="s">
        <v>4851</v>
      </c>
      <c r="G12259" s="487">
        <v>67.45</v>
      </c>
    </row>
    <row r="12260" spans="1:7" x14ac:dyDescent="0.25">
      <c r="A12260" s="6">
        <v>38033</v>
      </c>
      <c r="B12260" s="6" t="s">
        <v>12232</v>
      </c>
      <c r="C12260" s="6" t="s">
        <v>4854</v>
      </c>
      <c r="D12260" s="6" t="s">
        <v>4851</v>
      </c>
      <c r="G12260" s="487">
        <v>114.66</v>
      </c>
    </row>
    <row r="12261" spans="1:7" x14ac:dyDescent="0.25">
      <c r="A12261" s="6">
        <v>38034</v>
      </c>
      <c r="B12261" s="6" t="s">
        <v>12233</v>
      </c>
      <c r="C12261" s="6" t="s">
        <v>4854</v>
      </c>
      <c r="D12261" s="6" t="s">
        <v>4851</v>
      </c>
      <c r="G12261" s="487">
        <v>179.61</v>
      </c>
    </row>
    <row r="12262" spans="1:7" x14ac:dyDescent="0.25">
      <c r="A12262" s="6">
        <v>38035</v>
      </c>
      <c r="B12262" s="6" t="s">
        <v>12234</v>
      </c>
      <c r="C12262" s="6" t="s">
        <v>4854</v>
      </c>
      <c r="D12262" s="6" t="s">
        <v>4851</v>
      </c>
      <c r="G12262" s="487">
        <v>264.23</v>
      </c>
    </row>
    <row r="12263" spans="1:7" x14ac:dyDescent="0.25">
      <c r="A12263" s="6">
        <v>38036</v>
      </c>
      <c r="B12263" s="6" t="s">
        <v>12235</v>
      </c>
      <c r="C12263" s="6" t="s">
        <v>4854</v>
      </c>
      <c r="D12263" s="6" t="s">
        <v>4851</v>
      </c>
      <c r="G12263" s="487">
        <v>355.95</v>
      </c>
    </row>
    <row r="12264" spans="1:7" x14ac:dyDescent="0.25">
      <c r="A12264" s="6">
        <v>38037</v>
      </c>
      <c r="B12264" s="6" t="s">
        <v>12236</v>
      </c>
      <c r="C12264" s="6" t="s">
        <v>4854</v>
      </c>
      <c r="D12264" s="6" t="s">
        <v>4851</v>
      </c>
      <c r="G12264" s="487">
        <v>470.17</v>
      </c>
    </row>
    <row r="12265" spans="1:7" x14ac:dyDescent="0.25">
      <c r="A12265" s="6">
        <v>9850</v>
      </c>
      <c r="B12265" s="6" t="s">
        <v>9023</v>
      </c>
      <c r="C12265" s="6" t="s">
        <v>4854</v>
      </c>
      <c r="D12265" s="6" t="s">
        <v>4853</v>
      </c>
      <c r="G12265" s="487">
        <v>147.75</v>
      </c>
    </row>
    <row r="12266" spans="1:7" x14ac:dyDescent="0.25">
      <c r="A12266" s="6">
        <v>9853</v>
      </c>
      <c r="B12266" s="6" t="s">
        <v>9024</v>
      </c>
      <c r="C12266" s="6" t="s">
        <v>4854</v>
      </c>
      <c r="D12266" s="6" t="s">
        <v>4853</v>
      </c>
      <c r="G12266" s="487">
        <v>262.74</v>
      </c>
    </row>
    <row r="12267" spans="1:7" x14ac:dyDescent="0.25">
      <c r="A12267" s="6">
        <v>9854</v>
      </c>
      <c r="B12267" s="6" t="s">
        <v>9025</v>
      </c>
      <c r="C12267" s="6" t="s">
        <v>4854</v>
      </c>
      <c r="D12267" s="6" t="s">
        <v>4853</v>
      </c>
      <c r="G12267" s="487">
        <v>115.12</v>
      </c>
    </row>
    <row r="12268" spans="1:7" x14ac:dyDescent="0.25">
      <c r="A12268" s="6">
        <v>9851</v>
      </c>
      <c r="B12268" s="6" t="s">
        <v>9026</v>
      </c>
      <c r="C12268" s="6" t="s">
        <v>4854</v>
      </c>
      <c r="D12268" s="6" t="s">
        <v>4853</v>
      </c>
      <c r="G12268" s="487">
        <v>199.62</v>
      </c>
    </row>
    <row r="12269" spans="1:7" x14ac:dyDescent="0.25">
      <c r="A12269" s="6">
        <v>9825</v>
      </c>
      <c r="B12269" s="6" t="s">
        <v>9027</v>
      </c>
      <c r="C12269" s="6" t="s">
        <v>4854</v>
      </c>
      <c r="D12269" s="6" t="s">
        <v>4853</v>
      </c>
      <c r="G12269" s="487">
        <v>38.409999999999997</v>
      </c>
    </row>
    <row r="12270" spans="1:7" x14ac:dyDescent="0.25">
      <c r="A12270" s="6">
        <v>9828</v>
      </c>
      <c r="B12270" s="6" t="s">
        <v>9028</v>
      </c>
      <c r="C12270" s="6" t="s">
        <v>4854</v>
      </c>
      <c r="D12270" s="6" t="s">
        <v>4853</v>
      </c>
      <c r="G12270" s="487">
        <v>103.38</v>
      </c>
    </row>
    <row r="12271" spans="1:7" x14ac:dyDescent="0.25">
      <c r="A12271" s="6">
        <v>9829</v>
      </c>
      <c r="B12271" s="6" t="s">
        <v>9029</v>
      </c>
      <c r="C12271" s="6" t="s">
        <v>4854</v>
      </c>
      <c r="D12271" s="6" t="s">
        <v>4853</v>
      </c>
      <c r="G12271" s="487">
        <v>175.2</v>
      </c>
    </row>
    <row r="12272" spans="1:7" x14ac:dyDescent="0.25">
      <c r="A12272" s="6">
        <v>9826</v>
      </c>
      <c r="B12272" s="6" t="s">
        <v>9030</v>
      </c>
      <c r="C12272" s="6" t="s">
        <v>4854</v>
      </c>
      <c r="D12272" s="6" t="s">
        <v>4853</v>
      </c>
      <c r="G12272" s="487">
        <v>266.72000000000003</v>
      </c>
    </row>
    <row r="12273" spans="1:7" x14ac:dyDescent="0.25">
      <c r="A12273" s="6">
        <v>9827</v>
      </c>
      <c r="B12273" s="6" t="s">
        <v>9031</v>
      </c>
      <c r="C12273" s="6" t="s">
        <v>4854</v>
      </c>
      <c r="D12273" s="6" t="s">
        <v>4853</v>
      </c>
      <c r="G12273" s="487">
        <v>378.75</v>
      </c>
    </row>
    <row r="12274" spans="1:7" x14ac:dyDescent="0.25">
      <c r="A12274" s="6">
        <v>36374</v>
      </c>
      <c r="B12274" s="6" t="s">
        <v>9032</v>
      </c>
      <c r="C12274" s="6" t="s">
        <v>4854</v>
      </c>
      <c r="D12274" s="6" t="s">
        <v>4853</v>
      </c>
      <c r="G12274" s="487">
        <v>46.04</v>
      </c>
    </row>
    <row r="12275" spans="1:7" x14ac:dyDescent="0.25">
      <c r="A12275" s="6">
        <v>36084</v>
      </c>
      <c r="B12275" s="6" t="s">
        <v>9033</v>
      </c>
      <c r="C12275" s="6" t="s">
        <v>4854</v>
      </c>
      <c r="D12275" s="6" t="s">
        <v>4853</v>
      </c>
      <c r="G12275" s="487">
        <v>13.64</v>
      </c>
    </row>
    <row r="12276" spans="1:7" x14ac:dyDescent="0.25">
      <c r="A12276" s="6">
        <v>36373</v>
      </c>
      <c r="B12276" s="6" t="s">
        <v>9034</v>
      </c>
      <c r="C12276" s="6" t="s">
        <v>4854</v>
      </c>
      <c r="D12276" s="6" t="s">
        <v>4853</v>
      </c>
      <c r="G12276" s="487">
        <v>28.32</v>
      </c>
    </row>
    <row r="12277" spans="1:7" x14ac:dyDescent="0.25">
      <c r="A12277" s="6">
        <v>36377</v>
      </c>
      <c r="B12277" s="6" t="s">
        <v>9035</v>
      </c>
      <c r="C12277" s="6" t="s">
        <v>4854</v>
      </c>
      <c r="D12277" s="6" t="s">
        <v>4853</v>
      </c>
      <c r="G12277" s="487">
        <v>55.23</v>
      </c>
    </row>
    <row r="12278" spans="1:7" x14ac:dyDescent="0.25">
      <c r="A12278" s="6">
        <v>36375</v>
      </c>
      <c r="B12278" s="6" t="s">
        <v>9036</v>
      </c>
      <c r="C12278" s="6" t="s">
        <v>4854</v>
      </c>
      <c r="D12278" s="6" t="s">
        <v>4853</v>
      </c>
      <c r="G12278" s="487">
        <v>16.829999999999998</v>
      </c>
    </row>
    <row r="12279" spans="1:7" x14ac:dyDescent="0.25">
      <c r="A12279" s="6">
        <v>36376</v>
      </c>
      <c r="B12279" s="6" t="s">
        <v>9037</v>
      </c>
      <c r="C12279" s="6" t="s">
        <v>4854</v>
      </c>
      <c r="D12279" s="6" t="s">
        <v>4853</v>
      </c>
      <c r="G12279" s="487">
        <v>33.049999999999997</v>
      </c>
    </row>
    <row r="12280" spans="1:7" x14ac:dyDescent="0.25">
      <c r="A12280" s="6">
        <v>36380</v>
      </c>
      <c r="B12280" s="6" t="s">
        <v>9038</v>
      </c>
      <c r="C12280" s="6" t="s">
        <v>4854</v>
      </c>
      <c r="D12280" s="6" t="s">
        <v>4853</v>
      </c>
      <c r="G12280" s="487">
        <v>69.06</v>
      </c>
    </row>
    <row r="12281" spans="1:7" x14ac:dyDescent="0.25">
      <c r="A12281" s="6">
        <v>36378</v>
      </c>
      <c r="B12281" s="6" t="s">
        <v>9039</v>
      </c>
      <c r="C12281" s="6" t="s">
        <v>4854</v>
      </c>
      <c r="D12281" s="6" t="s">
        <v>4853</v>
      </c>
      <c r="G12281" s="487">
        <v>20.69</v>
      </c>
    </row>
    <row r="12282" spans="1:7" x14ac:dyDescent="0.25">
      <c r="A12282" s="6">
        <v>36379</v>
      </c>
      <c r="B12282" s="6" t="s">
        <v>9040</v>
      </c>
      <c r="C12282" s="6" t="s">
        <v>4854</v>
      </c>
      <c r="D12282" s="6" t="s">
        <v>4853</v>
      </c>
      <c r="G12282" s="487">
        <v>41.71</v>
      </c>
    </row>
    <row r="12283" spans="1:7" x14ac:dyDescent="0.25">
      <c r="A12283" s="6">
        <v>9859</v>
      </c>
      <c r="B12283" s="6" t="s">
        <v>9041</v>
      </c>
      <c r="C12283" s="6" t="s">
        <v>4854</v>
      </c>
      <c r="D12283" s="6" t="s">
        <v>4851</v>
      </c>
      <c r="G12283" s="487">
        <v>11.36</v>
      </c>
    </row>
    <row r="12284" spans="1:7" x14ac:dyDescent="0.25">
      <c r="A12284" s="6">
        <v>9838</v>
      </c>
      <c r="B12284" s="6" t="s">
        <v>9042</v>
      </c>
      <c r="C12284" s="6" t="s">
        <v>4854</v>
      </c>
      <c r="D12284" s="6" t="s">
        <v>4851</v>
      </c>
      <c r="G12284" s="487">
        <v>12.32</v>
      </c>
    </row>
    <row r="12285" spans="1:7" x14ac:dyDescent="0.25">
      <c r="A12285" s="6">
        <v>9837</v>
      </c>
      <c r="B12285" s="6" t="s">
        <v>9043</v>
      </c>
      <c r="C12285" s="6" t="s">
        <v>4854</v>
      </c>
      <c r="D12285" s="6" t="s">
        <v>4851</v>
      </c>
      <c r="G12285" s="487">
        <v>16.16</v>
      </c>
    </row>
    <row r="12286" spans="1:7" x14ac:dyDescent="0.25">
      <c r="A12286" s="6">
        <v>44315</v>
      </c>
      <c r="B12286" s="6" t="s">
        <v>12237</v>
      </c>
      <c r="C12286" s="6" t="s">
        <v>4854</v>
      </c>
      <c r="D12286" s="6" t="s">
        <v>4851</v>
      </c>
      <c r="G12286" s="487">
        <v>66.83</v>
      </c>
    </row>
    <row r="12287" spans="1:7" x14ac:dyDescent="0.25">
      <c r="A12287" s="6">
        <v>9863</v>
      </c>
      <c r="B12287" s="6" t="s">
        <v>9044</v>
      </c>
      <c r="C12287" s="6" t="s">
        <v>4854</v>
      </c>
      <c r="D12287" s="6" t="s">
        <v>4851</v>
      </c>
      <c r="G12287" s="487">
        <v>68.64</v>
      </c>
    </row>
    <row r="12288" spans="1:7" x14ac:dyDescent="0.25">
      <c r="A12288" s="6">
        <v>9860</v>
      </c>
      <c r="B12288" s="6" t="s">
        <v>9045</v>
      </c>
      <c r="C12288" s="6" t="s">
        <v>4854</v>
      </c>
      <c r="D12288" s="6" t="s">
        <v>4851</v>
      </c>
      <c r="G12288" s="487">
        <v>50.1</v>
      </c>
    </row>
    <row r="12289" spans="1:7" x14ac:dyDescent="0.25">
      <c r="A12289" s="6">
        <v>9862</v>
      </c>
      <c r="B12289" s="6" t="s">
        <v>9046</v>
      </c>
      <c r="C12289" s="6" t="s">
        <v>4854</v>
      </c>
      <c r="D12289" s="6" t="s">
        <v>4851</v>
      </c>
      <c r="G12289" s="487">
        <v>35.01</v>
      </c>
    </row>
    <row r="12290" spans="1:7" x14ac:dyDescent="0.25">
      <c r="A12290" s="6">
        <v>9861</v>
      </c>
      <c r="B12290" s="6" t="s">
        <v>9047</v>
      </c>
      <c r="C12290" s="6" t="s">
        <v>4854</v>
      </c>
      <c r="D12290" s="6" t="s">
        <v>4851</v>
      </c>
      <c r="G12290" s="487">
        <v>27.49</v>
      </c>
    </row>
    <row r="12291" spans="1:7" x14ac:dyDescent="0.25">
      <c r="A12291" s="6">
        <v>9856</v>
      </c>
      <c r="B12291" s="6" t="s">
        <v>9048</v>
      </c>
      <c r="C12291" s="6" t="s">
        <v>4854</v>
      </c>
      <c r="D12291" s="6" t="s">
        <v>4851</v>
      </c>
      <c r="G12291" s="487">
        <v>8.8699999999999992</v>
      </c>
    </row>
    <row r="12292" spans="1:7" x14ac:dyDescent="0.25">
      <c r="A12292" s="6">
        <v>9866</v>
      </c>
      <c r="B12292" s="6" t="s">
        <v>9049</v>
      </c>
      <c r="C12292" s="6" t="s">
        <v>4854</v>
      </c>
      <c r="D12292" s="6" t="s">
        <v>4851</v>
      </c>
      <c r="G12292" s="487">
        <v>23.73</v>
      </c>
    </row>
    <row r="12293" spans="1:7" x14ac:dyDescent="0.25">
      <c r="A12293" s="6">
        <v>9841</v>
      </c>
      <c r="B12293" s="6" t="s">
        <v>12238</v>
      </c>
      <c r="C12293" s="6" t="s">
        <v>4854</v>
      </c>
      <c r="D12293" s="6" t="s">
        <v>4851</v>
      </c>
      <c r="G12293" s="487">
        <v>32.14</v>
      </c>
    </row>
    <row r="12294" spans="1:7" x14ac:dyDescent="0.25">
      <c r="A12294" s="6">
        <v>9840</v>
      </c>
      <c r="B12294" s="6" t="s">
        <v>12239</v>
      </c>
      <c r="C12294" s="6" t="s">
        <v>4854</v>
      </c>
      <c r="D12294" s="6" t="s">
        <v>4851</v>
      </c>
      <c r="G12294" s="487">
        <v>67.900000000000006</v>
      </c>
    </row>
    <row r="12295" spans="1:7" x14ac:dyDescent="0.25">
      <c r="A12295" s="6">
        <v>20067</v>
      </c>
      <c r="B12295" s="6" t="s">
        <v>12240</v>
      </c>
      <c r="C12295" s="6" t="s">
        <v>4854</v>
      </c>
      <c r="D12295" s="6" t="s">
        <v>4851</v>
      </c>
      <c r="G12295" s="487">
        <v>10.42</v>
      </c>
    </row>
    <row r="12296" spans="1:7" x14ac:dyDescent="0.25">
      <c r="A12296" s="6">
        <v>20068</v>
      </c>
      <c r="B12296" s="6" t="s">
        <v>12241</v>
      </c>
      <c r="C12296" s="6" t="s">
        <v>4854</v>
      </c>
      <c r="D12296" s="6" t="s">
        <v>4851</v>
      </c>
      <c r="G12296" s="487">
        <v>14.68</v>
      </c>
    </row>
    <row r="12297" spans="1:7" x14ac:dyDescent="0.25">
      <c r="A12297" s="6">
        <v>9839</v>
      </c>
      <c r="B12297" s="6" t="s">
        <v>12242</v>
      </c>
      <c r="C12297" s="6" t="s">
        <v>4854</v>
      </c>
      <c r="D12297" s="6" t="s">
        <v>4851</v>
      </c>
      <c r="G12297" s="487">
        <v>26.63</v>
      </c>
    </row>
    <row r="12298" spans="1:7" x14ac:dyDescent="0.25">
      <c r="A12298" s="6">
        <v>9870</v>
      </c>
      <c r="B12298" s="6" t="s">
        <v>12243</v>
      </c>
      <c r="C12298" s="6" t="s">
        <v>4854</v>
      </c>
      <c r="D12298" s="6" t="s">
        <v>4851</v>
      </c>
      <c r="G12298" s="487">
        <v>102.36</v>
      </c>
    </row>
    <row r="12299" spans="1:7" x14ac:dyDescent="0.25">
      <c r="A12299" s="6">
        <v>9867</v>
      </c>
      <c r="B12299" s="6" t="s">
        <v>12244</v>
      </c>
      <c r="C12299" s="6" t="s">
        <v>4854</v>
      </c>
      <c r="D12299" s="6" t="s">
        <v>4851</v>
      </c>
      <c r="G12299" s="487">
        <v>4.1100000000000003</v>
      </c>
    </row>
    <row r="12300" spans="1:7" x14ac:dyDescent="0.25">
      <c r="A12300" s="6">
        <v>9868</v>
      </c>
      <c r="B12300" s="6" t="s">
        <v>12245</v>
      </c>
      <c r="C12300" s="6" t="s">
        <v>4854</v>
      </c>
      <c r="D12300" s="6" t="s">
        <v>4850</v>
      </c>
      <c r="G12300" s="487">
        <v>4.6399999999999997</v>
      </c>
    </row>
    <row r="12301" spans="1:7" x14ac:dyDescent="0.25">
      <c r="A12301" s="6">
        <v>9869</v>
      </c>
      <c r="B12301" s="6" t="s">
        <v>12246</v>
      </c>
      <c r="C12301" s="6" t="s">
        <v>4854</v>
      </c>
      <c r="D12301" s="6" t="s">
        <v>4851</v>
      </c>
      <c r="G12301" s="487">
        <v>10.01</v>
      </c>
    </row>
    <row r="12302" spans="1:7" x14ac:dyDescent="0.25">
      <c r="A12302" s="6">
        <v>9874</v>
      </c>
      <c r="B12302" s="6" t="s">
        <v>12247</v>
      </c>
      <c r="C12302" s="6" t="s">
        <v>4854</v>
      </c>
      <c r="D12302" s="6" t="s">
        <v>4851</v>
      </c>
      <c r="G12302" s="487">
        <v>15.72</v>
      </c>
    </row>
    <row r="12303" spans="1:7" x14ac:dyDescent="0.25">
      <c r="A12303" s="6">
        <v>9875</v>
      </c>
      <c r="B12303" s="6" t="s">
        <v>12248</v>
      </c>
      <c r="C12303" s="6" t="s">
        <v>4854</v>
      </c>
      <c r="D12303" s="6" t="s">
        <v>4851</v>
      </c>
      <c r="G12303" s="487">
        <v>17.25</v>
      </c>
    </row>
    <row r="12304" spans="1:7" x14ac:dyDescent="0.25">
      <c r="A12304" s="6">
        <v>9873</v>
      </c>
      <c r="B12304" s="6" t="s">
        <v>12249</v>
      </c>
      <c r="C12304" s="6" t="s">
        <v>4854</v>
      </c>
      <c r="D12304" s="6" t="s">
        <v>4851</v>
      </c>
      <c r="G12304" s="487">
        <v>28.37</v>
      </c>
    </row>
    <row r="12305" spans="1:7" x14ac:dyDescent="0.25">
      <c r="A12305" s="6">
        <v>9871</v>
      </c>
      <c r="B12305" s="6" t="s">
        <v>12250</v>
      </c>
      <c r="C12305" s="6" t="s">
        <v>4854</v>
      </c>
      <c r="D12305" s="6" t="s">
        <v>4851</v>
      </c>
      <c r="G12305" s="487">
        <v>47.02</v>
      </c>
    </row>
    <row r="12306" spans="1:7" x14ac:dyDescent="0.25">
      <c r="A12306" s="6">
        <v>9872</v>
      </c>
      <c r="B12306" s="6" t="s">
        <v>12251</v>
      </c>
      <c r="C12306" s="6" t="s">
        <v>4854</v>
      </c>
      <c r="D12306" s="6" t="s">
        <v>4851</v>
      </c>
      <c r="G12306" s="487">
        <v>65.41</v>
      </c>
    </row>
    <row r="12307" spans="1:7" x14ac:dyDescent="0.25">
      <c r="A12307" s="6">
        <v>7667</v>
      </c>
      <c r="B12307" s="6" t="s">
        <v>9050</v>
      </c>
      <c r="C12307" s="6" t="s">
        <v>4854</v>
      </c>
      <c r="D12307" s="6" t="s">
        <v>4851</v>
      </c>
      <c r="G12307" s="488">
        <v>2564.4699999999998</v>
      </c>
    </row>
    <row r="12308" spans="1:7" x14ac:dyDescent="0.25">
      <c r="A12308" s="6">
        <v>7660</v>
      </c>
      <c r="B12308" s="6" t="s">
        <v>9051</v>
      </c>
      <c r="C12308" s="6" t="s">
        <v>4854</v>
      </c>
      <c r="D12308" s="6" t="s">
        <v>4851</v>
      </c>
      <c r="G12308" s="488">
        <v>3269.09</v>
      </c>
    </row>
    <row r="12309" spans="1:7" x14ac:dyDescent="0.25">
      <c r="A12309" s="6">
        <v>7676</v>
      </c>
      <c r="B12309" s="6" t="s">
        <v>9052</v>
      </c>
      <c r="C12309" s="6" t="s">
        <v>4854</v>
      </c>
      <c r="D12309" s="6" t="s">
        <v>4851</v>
      </c>
      <c r="G12309" s="488">
        <v>3306.45</v>
      </c>
    </row>
    <row r="12310" spans="1:7" x14ac:dyDescent="0.25">
      <c r="A12310" s="6">
        <v>12426</v>
      </c>
      <c r="B12310" s="6" t="s">
        <v>9053</v>
      </c>
      <c r="C12310" s="6" t="s">
        <v>4849</v>
      </c>
      <c r="D12310" s="6" t="s">
        <v>4851</v>
      </c>
      <c r="G12310" s="487">
        <v>41.89</v>
      </c>
    </row>
    <row r="12311" spans="1:7" x14ac:dyDescent="0.25">
      <c r="A12311" s="6">
        <v>12425</v>
      </c>
      <c r="B12311" s="6" t="s">
        <v>9054</v>
      </c>
      <c r="C12311" s="6" t="s">
        <v>4849</v>
      </c>
      <c r="D12311" s="6" t="s">
        <v>4851</v>
      </c>
      <c r="G12311" s="487">
        <v>57.56</v>
      </c>
    </row>
    <row r="12312" spans="1:7" x14ac:dyDescent="0.25">
      <c r="A12312" s="6">
        <v>12427</v>
      </c>
      <c r="B12312" s="6" t="s">
        <v>9055</v>
      </c>
      <c r="C12312" s="6" t="s">
        <v>4849</v>
      </c>
      <c r="D12312" s="6" t="s">
        <v>4851</v>
      </c>
      <c r="G12312" s="487">
        <v>238.9</v>
      </c>
    </row>
    <row r="12313" spans="1:7" x14ac:dyDescent="0.25">
      <c r="A12313" s="6">
        <v>12428</v>
      </c>
      <c r="B12313" s="6" t="s">
        <v>9056</v>
      </c>
      <c r="C12313" s="6" t="s">
        <v>4849</v>
      </c>
      <c r="D12313" s="6" t="s">
        <v>4851</v>
      </c>
      <c r="G12313" s="487">
        <v>153.34</v>
      </c>
    </row>
    <row r="12314" spans="1:7" x14ac:dyDescent="0.25">
      <c r="A12314" s="6">
        <v>12430</v>
      </c>
      <c r="B12314" s="6" t="s">
        <v>9057</v>
      </c>
      <c r="C12314" s="6" t="s">
        <v>4849</v>
      </c>
      <c r="D12314" s="6" t="s">
        <v>4851</v>
      </c>
      <c r="G12314" s="487">
        <v>51.36</v>
      </c>
    </row>
    <row r="12315" spans="1:7" x14ac:dyDescent="0.25">
      <c r="A12315" s="6">
        <v>12429</v>
      </c>
      <c r="B12315" s="6" t="s">
        <v>9058</v>
      </c>
      <c r="C12315" s="6" t="s">
        <v>4849</v>
      </c>
      <c r="D12315" s="6" t="s">
        <v>4851</v>
      </c>
      <c r="G12315" s="487">
        <v>386.3</v>
      </c>
    </row>
    <row r="12316" spans="1:7" x14ac:dyDescent="0.25">
      <c r="A12316" s="6">
        <v>12431</v>
      </c>
      <c r="B12316" s="6" t="s">
        <v>9059</v>
      </c>
      <c r="C12316" s="6" t="s">
        <v>4849</v>
      </c>
      <c r="D12316" s="6" t="s">
        <v>4851</v>
      </c>
      <c r="G12316" s="487">
        <v>657.42</v>
      </c>
    </row>
    <row r="12317" spans="1:7" x14ac:dyDescent="0.25">
      <c r="A12317" s="6">
        <v>12432</v>
      </c>
      <c r="B12317" s="6" t="s">
        <v>9060</v>
      </c>
      <c r="C12317" s="6" t="s">
        <v>4849</v>
      </c>
      <c r="D12317" s="6" t="s">
        <v>4851</v>
      </c>
      <c r="G12317" s="487">
        <v>135.21</v>
      </c>
    </row>
    <row r="12318" spans="1:7" x14ac:dyDescent="0.25">
      <c r="A12318" s="6">
        <v>12434</v>
      </c>
      <c r="B12318" s="6" t="s">
        <v>9061</v>
      </c>
      <c r="C12318" s="6" t="s">
        <v>4849</v>
      </c>
      <c r="D12318" s="6" t="s">
        <v>4851</v>
      </c>
      <c r="G12318" s="487">
        <v>44.06</v>
      </c>
    </row>
    <row r="12319" spans="1:7" x14ac:dyDescent="0.25">
      <c r="A12319" s="6">
        <v>12433</v>
      </c>
      <c r="B12319" s="6" t="s">
        <v>9062</v>
      </c>
      <c r="C12319" s="6" t="s">
        <v>4849</v>
      </c>
      <c r="D12319" s="6" t="s">
        <v>4851</v>
      </c>
      <c r="G12319" s="487">
        <v>86.07</v>
      </c>
    </row>
    <row r="12320" spans="1:7" x14ac:dyDescent="0.25">
      <c r="A12320" s="6">
        <v>12435</v>
      </c>
      <c r="B12320" s="6" t="s">
        <v>9063</v>
      </c>
      <c r="C12320" s="6" t="s">
        <v>4849</v>
      </c>
      <c r="D12320" s="6" t="s">
        <v>4851</v>
      </c>
      <c r="G12320" s="487">
        <v>266.39</v>
      </c>
    </row>
    <row r="12321" spans="1:7" x14ac:dyDescent="0.25">
      <c r="A12321" s="6">
        <v>12437</v>
      </c>
      <c r="B12321" s="6" t="s">
        <v>9064</v>
      </c>
      <c r="C12321" s="6" t="s">
        <v>4849</v>
      </c>
      <c r="D12321" s="6" t="s">
        <v>4851</v>
      </c>
      <c r="G12321" s="487">
        <v>215.14</v>
      </c>
    </row>
    <row r="12322" spans="1:7" x14ac:dyDescent="0.25">
      <c r="A12322" s="6">
        <v>12439</v>
      </c>
      <c r="B12322" s="6" t="s">
        <v>9065</v>
      </c>
      <c r="C12322" s="6" t="s">
        <v>4849</v>
      </c>
      <c r="D12322" s="6" t="s">
        <v>4851</v>
      </c>
      <c r="G12322" s="487">
        <v>69.05</v>
      </c>
    </row>
    <row r="12323" spans="1:7" x14ac:dyDescent="0.25">
      <c r="A12323" s="6">
        <v>12438</v>
      </c>
      <c r="B12323" s="6" t="s">
        <v>9066</v>
      </c>
      <c r="C12323" s="6" t="s">
        <v>4849</v>
      </c>
      <c r="D12323" s="6" t="s">
        <v>4851</v>
      </c>
      <c r="G12323" s="487">
        <v>389.34</v>
      </c>
    </row>
    <row r="12324" spans="1:7" x14ac:dyDescent="0.25">
      <c r="A12324" s="6">
        <v>12436</v>
      </c>
      <c r="B12324" s="6" t="s">
        <v>9067</v>
      </c>
      <c r="C12324" s="6" t="s">
        <v>4849</v>
      </c>
      <c r="D12324" s="6" t="s">
        <v>4851</v>
      </c>
      <c r="G12324" s="487">
        <v>491.82</v>
      </c>
    </row>
    <row r="12325" spans="1:7" x14ac:dyDescent="0.25">
      <c r="A12325" s="6">
        <v>36357</v>
      </c>
      <c r="B12325" s="6" t="s">
        <v>12252</v>
      </c>
      <c r="C12325" s="6" t="s">
        <v>4849</v>
      </c>
      <c r="D12325" s="6" t="s">
        <v>4851</v>
      </c>
      <c r="G12325" s="487">
        <v>141.66</v>
      </c>
    </row>
    <row r="12326" spans="1:7" x14ac:dyDescent="0.25">
      <c r="A12326" s="6">
        <v>12424</v>
      </c>
      <c r="B12326" s="6" t="s">
        <v>9068</v>
      </c>
      <c r="C12326" s="6" t="s">
        <v>4849</v>
      </c>
      <c r="D12326" s="6" t="s">
        <v>4851</v>
      </c>
      <c r="G12326" s="487">
        <v>88.62</v>
      </c>
    </row>
    <row r="12327" spans="1:7" x14ac:dyDescent="0.25">
      <c r="A12327" s="6">
        <v>12440</v>
      </c>
      <c r="B12327" s="6" t="s">
        <v>9069</v>
      </c>
      <c r="C12327" s="6" t="s">
        <v>4849</v>
      </c>
      <c r="D12327" s="6" t="s">
        <v>4851</v>
      </c>
      <c r="G12327" s="487">
        <v>85.66</v>
      </c>
    </row>
    <row r="12328" spans="1:7" x14ac:dyDescent="0.25">
      <c r="A12328" s="6">
        <v>9884</v>
      </c>
      <c r="B12328" s="6" t="s">
        <v>9070</v>
      </c>
      <c r="C12328" s="6" t="s">
        <v>4849</v>
      </c>
      <c r="D12328" s="6" t="s">
        <v>4851</v>
      </c>
      <c r="G12328" s="487">
        <v>63.89</v>
      </c>
    </row>
    <row r="12329" spans="1:7" x14ac:dyDescent="0.25">
      <c r="A12329" s="6">
        <v>9888</v>
      </c>
      <c r="B12329" s="6" t="s">
        <v>9071</v>
      </c>
      <c r="C12329" s="6" t="s">
        <v>4849</v>
      </c>
      <c r="D12329" s="6" t="s">
        <v>4851</v>
      </c>
      <c r="G12329" s="487">
        <v>51.33</v>
      </c>
    </row>
    <row r="12330" spans="1:7" x14ac:dyDescent="0.25">
      <c r="A12330" s="6">
        <v>9883</v>
      </c>
      <c r="B12330" s="6" t="s">
        <v>9072</v>
      </c>
      <c r="C12330" s="6" t="s">
        <v>4849</v>
      </c>
      <c r="D12330" s="6" t="s">
        <v>4851</v>
      </c>
      <c r="G12330" s="487">
        <v>22.4</v>
      </c>
    </row>
    <row r="12331" spans="1:7" x14ac:dyDescent="0.25">
      <c r="A12331" s="6">
        <v>9886</v>
      </c>
      <c r="B12331" s="6" t="s">
        <v>9073</v>
      </c>
      <c r="C12331" s="6" t="s">
        <v>4849</v>
      </c>
      <c r="D12331" s="6" t="s">
        <v>4851</v>
      </c>
      <c r="G12331" s="487">
        <v>30.68</v>
      </c>
    </row>
    <row r="12332" spans="1:7" x14ac:dyDescent="0.25">
      <c r="A12332" s="6">
        <v>9889</v>
      </c>
      <c r="B12332" s="6" t="s">
        <v>9074</v>
      </c>
      <c r="C12332" s="6" t="s">
        <v>4849</v>
      </c>
      <c r="D12332" s="6" t="s">
        <v>4851</v>
      </c>
      <c r="G12332" s="487">
        <v>155.44999999999999</v>
      </c>
    </row>
    <row r="12333" spans="1:7" x14ac:dyDescent="0.25">
      <c r="A12333" s="6">
        <v>9887</v>
      </c>
      <c r="B12333" s="6" t="s">
        <v>9075</v>
      </c>
      <c r="C12333" s="6" t="s">
        <v>4849</v>
      </c>
      <c r="D12333" s="6" t="s">
        <v>4851</v>
      </c>
      <c r="G12333" s="487">
        <v>93.95</v>
      </c>
    </row>
    <row r="12334" spans="1:7" x14ac:dyDescent="0.25">
      <c r="A12334" s="6">
        <v>9885</v>
      </c>
      <c r="B12334" s="6" t="s">
        <v>9076</v>
      </c>
      <c r="C12334" s="6" t="s">
        <v>4849</v>
      </c>
      <c r="D12334" s="6" t="s">
        <v>4851</v>
      </c>
      <c r="G12334" s="487">
        <v>29.66</v>
      </c>
    </row>
    <row r="12335" spans="1:7" x14ac:dyDescent="0.25">
      <c r="A12335" s="6">
        <v>9890</v>
      </c>
      <c r="B12335" s="6" t="s">
        <v>9077</v>
      </c>
      <c r="C12335" s="6" t="s">
        <v>4849</v>
      </c>
      <c r="D12335" s="6" t="s">
        <v>4851</v>
      </c>
      <c r="G12335" s="487">
        <v>240.83</v>
      </c>
    </row>
    <row r="12336" spans="1:7" x14ac:dyDescent="0.25">
      <c r="A12336" s="6">
        <v>9891</v>
      </c>
      <c r="B12336" s="6" t="s">
        <v>9078</v>
      </c>
      <c r="C12336" s="6" t="s">
        <v>4849</v>
      </c>
      <c r="D12336" s="6" t="s">
        <v>4851</v>
      </c>
      <c r="G12336" s="487">
        <v>338.08</v>
      </c>
    </row>
    <row r="12337" spans="1:7" x14ac:dyDescent="0.25">
      <c r="A12337" s="6">
        <v>36313</v>
      </c>
      <c r="B12337" s="6" t="s">
        <v>12253</v>
      </c>
      <c r="C12337" s="6" t="s">
        <v>4849</v>
      </c>
      <c r="D12337" s="6" t="s">
        <v>4851</v>
      </c>
      <c r="G12337" s="487">
        <v>14.82</v>
      </c>
    </row>
    <row r="12338" spans="1:7" x14ac:dyDescent="0.25">
      <c r="A12338" s="6">
        <v>36316</v>
      </c>
      <c r="B12338" s="6" t="s">
        <v>12254</v>
      </c>
      <c r="C12338" s="6" t="s">
        <v>4849</v>
      </c>
      <c r="D12338" s="6" t="s">
        <v>4851</v>
      </c>
      <c r="G12338" s="487">
        <v>23.09</v>
      </c>
    </row>
    <row r="12339" spans="1:7" x14ac:dyDescent="0.25">
      <c r="A12339" s="6">
        <v>64</v>
      </c>
      <c r="B12339" s="6" t="s">
        <v>9079</v>
      </c>
      <c r="C12339" s="6" t="s">
        <v>4849</v>
      </c>
      <c r="D12339" s="6" t="s">
        <v>4851</v>
      </c>
      <c r="G12339" s="487">
        <v>9.69</v>
      </c>
    </row>
    <row r="12340" spans="1:7" x14ac:dyDescent="0.25">
      <c r="A12340" s="6">
        <v>37423</v>
      </c>
      <c r="B12340" s="6" t="s">
        <v>9080</v>
      </c>
      <c r="C12340" s="6" t="s">
        <v>4849</v>
      </c>
      <c r="D12340" s="6" t="s">
        <v>4851</v>
      </c>
      <c r="G12340" s="487">
        <v>23.92</v>
      </c>
    </row>
    <row r="12341" spans="1:7" x14ac:dyDescent="0.25">
      <c r="A12341" s="6">
        <v>9892</v>
      </c>
      <c r="B12341" s="6" t="s">
        <v>9081</v>
      </c>
      <c r="C12341" s="6" t="s">
        <v>4849</v>
      </c>
      <c r="D12341" s="6" t="s">
        <v>4851</v>
      </c>
      <c r="G12341" s="487">
        <v>7.53</v>
      </c>
    </row>
    <row r="12342" spans="1:7" x14ac:dyDescent="0.25">
      <c r="A12342" s="6">
        <v>9901</v>
      </c>
      <c r="B12342" s="6" t="s">
        <v>9082</v>
      </c>
      <c r="C12342" s="6" t="s">
        <v>4849</v>
      </c>
      <c r="D12342" s="6" t="s">
        <v>4851</v>
      </c>
      <c r="G12342" s="487">
        <v>36.43</v>
      </c>
    </row>
    <row r="12343" spans="1:7" x14ac:dyDescent="0.25">
      <c r="A12343" s="6">
        <v>9900</v>
      </c>
      <c r="B12343" s="6" t="s">
        <v>9083</v>
      </c>
      <c r="C12343" s="6" t="s">
        <v>4849</v>
      </c>
      <c r="D12343" s="6" t="s">
        <v>4851</v>
      </c>
      <c r="G12343" s="487">
        <v>21.11</v>
      </c>
    </row>
    <row r="12344" spans="1:7" x14ac:dyDescent="0.25">
      <c r="A12344" s="6">
        <v>9899</v>
      </c>
      <c r="B12344" s="6" t="s">
        <v>9084</v>
      </c>
      <c r="C12344" s="6" t="s">
        <v>4849</v>
      </c>
      <c r="D12344" s="6" t="s">
        <v>4851</v>
      </c>
      <c r="G12344" s="487">
        <v>9.4700000000000006</v>
      </c>
    </row>
    <row r="12345" spans="1:7" x14ac:dyDescent="0.25">
      <c r="A12345" s="6">
        <v>9908</v>
      </c>
      <c r="B12345" s="6" t="s">
        <v>9085</v>
      </c>
      <c r="C12345" s="6" t="s">
        <v>4849</v>
      </c>
      <c r="D12345" s="6" t="s">
        <v>4851</v>
      </c>
      <c r="G12345" s="487">
        <v>425.55</v>
      </c>
    </row>
    <row r="12346" spans="1:7" x14ac:dyDescent="0.25">
      <c r="A12346" s="6">
        <v>9905</v>
      </c>
      <c r="B12346" s="6" t="s">
        <v>9086</v>
      </c>
      <c r="C12346" s="6" t="s">
        <v>4849</v>
      </c>
      <c r="D12346" s="6" t="s">
        <v>4851</v>
      </c>
      <c r="G12346" s="487">
        <v>7.4</v>
      </c>
    </row>
    <row r="12347" spans="1:7" x14ac:dyDescent="0.25">
      <c r="A12347" s="6">
        <v>9906</v>
      </c>
      <c r="B12347" s="6" t="s">
        <v>9087</v>
      </c>
      <c r="C12347" s="6" t="s">
        <v>4849</v>
      </c>
      <c r="D12347" s="6" t="s">
        <v>4851</v>
      </c>
      <c r="G12347" s="487">
        <v>8.93</v>
      </c>
    </row>
    <row r="12348" spans="1:7" x14ac:dyDescent="0.25">
      <c r="A12348" s="6">
        <v>9895</v>
      </c>
      <c r="B12348" s="6" t="s">
        <v>9088</v>
      </c>
      <c r="C12348" s="6" t="s">
        <v>4849</v>
      </c>
      <c r="D12348" s="6" t="s">
        <v>4851</v>
      </c>
      <c r="G12348" s="487">
        <v>15.03</v>
      </c>
    </row>
    <row r="12349" spans="1:7" x14ac:dyDescent="0.25">
      <c r="A12349" s="6">
        <v>9894</v>
      </c>
      <c r="B12349" s="6" t="s">
        <v>9089</v>
      </c>
      <c r="C12349" s="6" t="s">
        <v>4849</v>
      </c>
      <c r="D12349" s="6" t="s">
        <v>4851</v>
      </c>
      <c r="G12349" s="487">
        <v>28.91</v>
      </c>
    </row>
    <row r="12350" spans="1:7" x14ac:dyDescent="0.25">
      <c r="A12350" s="6">
        <v>9897</v>
      </c>
      <c r="B12350" s="6" t="s">
        <v>9090</v>
      </c>
      <c r="C12350" s="6" t="s">
        <v>4849</v>
      </c>
      <c r="D12350" s="6" t="s">
        <v>4851</v>
      </c>
      <c r="G12350" s="487">
        <v>30.87</v>
      </c>
    </row>
    <row r="12351" spans="1:7" x14ac:dyDescent="0.25">
      <c r="A12351" s="6">
        <v>9910</v>
      </c>
      <c r="B12351" s="6" t="s">
        <v>9091</v>
      </c>
      <c r="C12351" s="6" t="s">
        <v>4849</v>
      </c>
      <c r="D12351" s="6" t="s">
        <v>4851</v>
      </c>
      <c r="G12351" s="487">
        <v>80.33</v>
      </c>
    </row>
    <row r="12352" spans="1:7" x14ac:dyDescent="0.25">
      <c r="A12352" s="6">
        <v>9909</v>
      </c>
      <c r="B12352" s="6" t="s">
        <v>9092</v>
      </c>
      <c r="C12352" s="6" t="s">
        <v>4849</v>
      </c>
      <c r="D12352" s="6" t="s">
        <v>4851</v>
      </c>
      <c r="G12352" s="487">
        <v>163.59</v>
      </c>
    </row>
    <row r="12353" spans="1:7" x14ac:dyDescent="0.25">
      <c r="A12353" s="6">
        <v>9907</v>
      </c>
      <c r="B12353" s="6" t="s">
        <v>9093</v>
      </c>
      <c r="C12353" s="6" t="s">
        <v>4849</v>
      </c>
      <c r="D12353" s="6" t="s">
        <v>4851</v>
      </c>
      <c r="G12353" s="487">
        <v>193.15</v>
      </c>
    </row>
    <row r="12354" spans="1:7" x14ac:dyDescent="0.25">
      <c r="A12354" s="6">
        <v>20973</v>
      </c>
      <c r="B12354" s="6" t="s">
        <v>9094</v>
      </c>
      <c r="C12354" s="6" t="s">
        <v>4849</v>
      </c>
      <c r="D12354" s="6" t="s">
        <v>4851</v>
      </c>
      <c r="G12354" s="487">
        <v>101.57</v>
      </c>
    </row>
    <row r="12355" spans="1:7" x14ac:dyDescent="0.25">
      <c r="A12355" s="6">
        <v>20974</v>
      </c>
      <c r="B12355" s="6" t="s">
        <v>9095</v>
      </c>
      <c r="C12355" s="6" t="s">
        <v>4849</v>
      </c>
      <c r="D12355" s="6" t="s">
        <v>4851</v>
      </c>
      <c r="G12355" s="487">
        <v>145.31</v>
      </c>
    </row>
    <row r="12356" spans="1:7" x14ac:dyDescent="0.25">
      <c r="A12356" s="6">
        <v>37989</v>
      </c>
      <c r="B12356" s="6" t="s">
        <v>9096</v>
      </c>
      <c r="C12356" s="6" t="s">
        <v>4849</v>
      </c>
      <c r="D12356" s="6" t="s">
        <v>4851</v>
      </c>
      <c r="G12356" s="487">
        <v>16.66</v>
      </c>
    </row>
    <row r="12357" spans="1:7" x14ac:dyDescent="0.25">
      <c r="A12357" s="6">
        <v>37990</v>
      </c>
      <c r="B12357" s="6" t="s">
        <v>9097</v>
      </c>
      <c r="C12357" s="6" t="s">
        <v>4849</v>
      </c>
      <c r="D12357" s="6" t="s">
        <v>4851</v>
      </c>
      <c r="G12357" s="487">
        <v>18.37</v>
      </c>
    </row>
    <row r="12358" spans="1:7" x14ac:dyDescent="0.25">
      <c r="A12358" s="6">
        <v>37991</v>
      </c>
      <c r="B12358" s="6" t="s">
        <v>9098</v>
      </c>
      <c r="C12358" s="6" t="s">
        <v>4849</v>
      </c>
      <c r="D12358" s="6" t="s">
        <v>4851</v>
      </c>
      <c r="G12358" s="487">
        <v>24.45</v>
      </c>
    </row>
    <row r="12359" spans="1:7" x14ac:dyDescent="0.25">
      <c r="A12359" s="6">
        <v>37992</v>
      </c>
      <c r="B12359" s="6" t="s">
        <v>9099</v>
      </c>
      <c r="C12359" s="6" t="s">
        <v>4849</v>
      </c>
      <c r="D12359" s="6" t="s">
        <v>4851</v>
      </c>
      <c r="G12359" s="487">
        <v>37.94</v>
      </c>
    </row>
    <row r="12360" spans="1:7" x14ac:dyDescent="0.25">
      <c r="A12360" s="6">
        <v>37993</v>
      </c>
      <c r="B12360" s="6" t="s">
        <v>9100</v>
      </c>
      <c r="C12360" s="6" t="s">
        <v>4849</v>
      </c>
      <c r="D12360" s="6" t="s">
        <v>4851</v>
      </c>
      <c r="G12360" s="487">
        <v>57.57</v>
      </c>
    </row>
    <row r="12361" spans="1:7" x14ac:dyDescent="0.25">
      <c r="A12361" s="6">
        <v>37994</v>
      </c>
      <c r="B12361" s="6" t="s">
        <v>9101</v>
      </c>
      <c r="C12361" s="6" t="s">
        <v>4849</v>
      </c>
      <c r="D12361" s="6" t="s">
        <v>4851</v>
      </c>
      <c r="G12361" s="487">
        <v>137.08000000000001</v>
      </c>
    </row>
    <row r="12362" spans="1:7" x14ac:dyDescent="0.25">
      <c r="A12362" s="6">
        <v>37995</v>
      </c>
      <c r="B12362" s="6" t="s">
        <v>9102</v>
      </c>
      <c r="C12362" s="6" t="s">
        <v>4849</v>
      </c>
      <c r="D12362" s="6" t="s">
        <v>4851</v>
      </c>
      <c r="G12362" s="487">
        <v>178.68</v>
      </c>
    </row>
    <row r="12363" spans="1:7" x14ac:dyDescent="0.25">
      <c r="A12363" s="6">
        <v>37996</v>
      </c>
      <c r="B12363" s="6" t="s">
        <v>9103</v>
      </c>
      <c r="C12363" s="6" t="s">
        <v>4849</v>
      </c>
      <c r="D12363" s="6" t="s">
        <v>4851</v>
      </c>
      <c r="G12363" s="487">
        <v>272.08</v>
      </c>
    </row>
    <row r="12364" spans="1:7" x14ac:dyDescent="0.25">
      <c r="A12364" s="6">
        <v>13883</v>
      </c>
      <c r="B12364" s="6" t="s">
        <v>9104</v>
      </c>
      <c r="C12364" s="6" t="s">
        <v>4849</v>
      </c>
      <c r="D12364" s="6" t="s">
        <v>4853</v>
      </c>
      <c r="G12364" s="488">
        <v>116611.15</v>
      </c>
    </row>
    <row r="12365" spans="1:7" x14ac:dyDescent="0.25">
      <c r="A12365" s="6">
        <v>38604</v>
      </c>
      <c r="B12365" s="6" t="s">
        <v>9105</v>
      </c>
      <c r="C12365" s="6" t="s">
        <v>4849</v>
      </c>
      <c r="D12365" s="6" t="s">
        <v>4853</v>
      </c>
      <c r="G12365" s="488">
        <v>145237.64000000001</v>
      </c>
    </row>
    <row r="12366" spans="1:7" x14ac:dyDescent="0.25">
      <c r="A12366" s="6">
        <v>10601</v>
      </c>
      <c r="B12366" s="6" t="s">
        <v>9106</v>
      </c>
      <c r="C12366" s="6" t="s">
        <v>4849</v>
      </c>
      <c r="D12366" s="6" t="s">
        <v>4853</v>
      </c>
      <c r="G12366" s="488">
        <v>2825161.76</v>
      </c>
    </row>
    <row r="12367" spans="1:7" x14ac:dyDescent="0.25">
      <c r="A12367" s="6">
        <v>44469</v>
      </c>
      <c r="B12367" s="6" t="s">
        <v>9107</v>
      </c>
      <c r="C12367" s="6" t="s">
        <v>4849</v>
      </c>
      <c r="D12367" s="6" t="s">
        <v>4853</v>
      </c>
      <c r="G12367" s="488">
        <v>7438551.21</v>
      </c>
    </row>
    <row r="12368" spans="1:7" x14ac:dyDescent="0.25">
      <c r="A12368" s="6">
        <v>13894</v>
      </c>
      <c r="B12368" s="6" t="s">
        <v>9108</v>
      </c>
      <c r="C12368" s="6" t="s">
        <v>4849</v>
      </c>
      <c r="D12368" s="6" t="s">
        <v>4853</v>
      </c>
      <c r="G12368" s="488">
        <v>399604.75</v>
      </c>
    </row>
    <row r="12369" spans="1:7" x14ac:dyDescent="0.25">
      <c r="A12369" s="6">
        <v>13895</v>
      </c>
      <c r="B12369" s="6" t="s">
        <v>9109</v>
      </c>
      <c r="C12369" s="6" t="s">
        <v>4849</v>
      </c>
      <c r="D12369" s="6" t="s">
        <v>4853</v>
      </c>
      <c r="G12369" s="488">
        <v>537335.18000000005</v>
      </c>
    </row>
    <row r="12370" spans="1:7" x14ac:dyDescent="0.25">
      <c r="A12370" s="6">
        <v>13892</v>
      </c>
      <c r="B12370" s="6" t="s">
        <v>9110</v>
      </c>
      <c r="C12370" s="6" t="s">
        <v>4849</v>
      </c>
      <c r="D12370" s="6" t="s">
        <v>4853</v>
      </c>
      <c r="G12370" s="488">
        <v>658491.12</v>
      </c>
    </row>
    <row r="12371" spans="1:7" x14ac:dyDescent="0.25">
      <c r="A12371" s="6">
        <v>9914</v>
      </c>
      <c r="B12371" s="6" t="s">
        <v>9111</v>
      </c>
      <c r="C12371" s="6" t="s">
        <v>4849</v>
      </c>
      <c r="D12371" s="6" t="s">
        <v>4853</v>
      </c>
      <c r="G12371" s="488">
        <v>712400</v>
      </c>
    </row>
    <row r="12372" spans="1:7" x14ac:dyDescent="0.25">
      <c r="A12372" s="6">
        <v>36485</v>
      </c>
      <c r="B12372" s="6" t="s">
        <v>9112</v>
      </c>
      <c r="C12372" s="6" t="s">
        <v>4849</v>
      </c>
      <c r="D12372" s="6" t="s">
        <v>4853</v>
      </c>
      <c r="G12372" s="488">
        <v>665336.65</v>
      </c>
    </row>
    <row r="12373" spans="1:7" x14ac:dyDescent="0.25">
      <c r="A12373" s="6">
        <v>9912</v>
      </c>
      <c r="B12373" s="6" t="s">
        <v>9113</v>
      </c>
      <c r="C12373" s="6" t="s">
        <v>4849</v>
      </c>
      <c r="D12373" s="6" t="s">
        <v>4853</v>
      </c>
      <c r="G12373" s="488">
        <v>2300000</v>
      </c>
    </row>
    <row r="12374" spans="1:7" x14ac:dyDescent="0.25">
      <c r="A12374" s="6">
        <v>9921</v>
      </c>
      <c r="B12374" s="6" t="s">
        <v>9114</v>
      </c>
      <c r="C12374" s="6" t="s">
        <v>4849</v>
      </c>
      <c r="D12374" s="6" t="s">
        <v>4853</v>
      </c>
      <c r="G12374" s="488">
        <v>1186448.79</v>
      </c>
    </row>
    <row r="12375" spans="1:7" x14ac:dyDescent="0.25">
      <c r="A12375" s="6">
        <v>21112</v>
      </c>
      <c r="B12375" s="6" t="s">
        <v>68</v>
      </c>
      <c r="C12375" s="6" t="s">
        <v>4849</v>
      </c>
      <c r="D12375" s="6" t="s">
        <v>4851</v>
      </c>
      <c r="G12375" s="487">
        <v>269.41000000000003</v>
      </c>
    </row>
    <row r="12376" spans="1:7" x14ac:dyDescent="0.25">
      <c r="A12376" s="6">
        <v>10228</v>
      </c>
      <c r="B12376" s="6" t="s">
        <v>9115</v>
      </c>
      <c r="C12376" s="6" t="s">
        <v>4849</v>
      </c>
      <c r="D12376" s="6" t="s">
        <v>4850</v>
      </c>
      <c r="G12376" s="487">
        <v>312.98</v>
      </c>
    </row>
    <row r="12377" spans="1:7" x14ac:dyDescent="0.25">
      <c r="A12377" s="6">
        <v>11781</v>
      </c>
      <c r="B12377" s="6" t="s">
        <v>9116</v>
      </c>
      <c r="C12377" s="6" t="s">
        <v>4849</v>
      </c>
      <c r="D12377" s="6" t="s">
        <v>4851</v>
      </c>
      <c r="G12377" s="487">
        <v>253.55</v>
      </c>
    </row>
    <row r="12378" spans="1:7" x14ac:dyDescent="0.25">
      <c r="A12378" s="6">
        <v>37588</v>
      </c>
      <c r="B12378" s="6" t="s">
        <v>9117</v>
      </c>
      <c r="C12378" s="6" t="s">
        <v>4849</v>
      </c>
      <c r="D12378" s="6" t="s">
        <v>4851</v>
      </c>
      <c r="G12378" s="487">
        <v>105.18</v>
      </c>
    </row>
    <row r="12379" spans="1:7" x14ac:dyDescent="0.25">
      <c r="A12379" s="6">
        <v>11746</v>
      </c>
      <c r="B12379" s="6" t="s">
        <v>9118</v>
      </c>
      <c r="C12379" s="6" t="s">
        <v>4849</v>
      </c>
      <c r="D12379" s="6" t="s">
        <v>4851</v>
      </c>
      <c r="G12379" s="487">
        <v>89.59</v>
      </c>
    </row>
    <row r="12380" spans="1:7" x14ac:dyDescent="0.25">
      <c r="A12380" s="6">
        <v>11751</v>
      </c>
      <c r="B12380" s="6" t="s">
        <v>9119</v>
      </c>
      <c r="C12380" s="6" t="s">
        <v>4849</v>
      </c>
      <c r="D12380" s="6" t="s">
        <v>4851</v>
      </c>
      <c r="G12380" s="487">
        <v>160.91999999999999</v>
      </c>
    </row>
    <row r="12381" spans="1:7" x14ac:dyDescent="0.25">
      <c r="A12381" s="6">
        <v>11750</v>
      </c>
      <c r="B12381" s="6" t="s">
        <v>9120</v>
      </c>
      <c r="C12381" s="6" t="s">
        <v>4849</v>
      </c>
      <c r="D12381" s="6" t="s">
        <v>4851</v>
      </c>
      <c r="G12381" s="487">
        <v>133.54</v>
      </c>
    </row>
    <row r="12382" spans="1:7" x14ac:dyDescent="0.25">
      <c r="A12382" s="6">
        <v>11748</v>
      </c>
      <c r="B12382" s="6" t="s">
        <v>9121</v>
      </c>
      <c r="C12382" s="6" t="s">
        <v>4849</v>
      </c>
      <c r="D12382" s="6" t="s">
        <v>4851</v>
      </c>
      <c r="G12382" s="487">
        <v>57.49</v>
      </c>
    </row>
    <row r="12383" spans="1:7" x14ac:dyDescent="0.25">
      <c r="A12383" s="6">
        <v>11747</v>
      </c>
      <c r="B12383" s="6" t="s">
        <v>9122</v>
      </c>
      <c r="C12383" s="6" t="s">
        <v>4849</v>
      </c>
      <c r="D12383" s="6" t="s">
        <v>4851</v>
      </c>
      <c r="G12383" s="487">
        <v>248.14</v>
      </c>
    </row>
    <row r="12384" spans="1:7" x14ac:dyDescent="0.25">
      <c r="A12384" s="6">
        <v>11749</v>
      </c>
      <c r="B12384" s="6" t="s">
        <v>9123</v>
      </c>
      <c r="C12384" s="6" t="s">
        <v>4849</v>
      </c>
      <c r="D12384" s="6" t="s">
        <v>4851</v>
      </c>
      <c r="G12384" s="487">
        <v>66.36</v>
      </c>
    </row>
    <row r="12385" spans="1:7" x14ac:dyDescent="0.25">
      <c r="A12385" s="6">
        <v>10236</v>
      </c>
      <c r="B12385" s="6" t="s">
        <v>9124</v>
      </c>
      <c r="C12385" s="6" t="s">
        <v>4849</v>
      </c>
      <c r="D12385" s="6" t="s">
        <v>4851</v>
      </c>
      <c r="G12385" s="487">
        <v>146.11000000000001</v>
      </c>
    </row>
    <row r="12386" spans="1:7" x14ac:dyDescent="0.25">
      <c r="A12386" s="6">
        <v>10233</v>
      </c>
      <c r="B12386" s="6" t="s">
        <v>9125</v>
      </c>
      <c r="C12386" s="6" t="s">
        <v>4849</v>
      </c>
      <c r="D12386" s="6" t="s">
        <v>4851</v>
      </c>
      <c r="G12386" s="487">
        <v>136.91999999999999</v>
      </c>
    </row>
    <row r="12387" spans="1:7" x14ac:dyDescent="0.25">
      <c r="A12387" s="6">
        <v>10234</v>
      </c>
      <c r="B12387" s="6" t="s">
        <v>9126</v>
      </c>
      <c r="C12387" s="6" t="s">
        <v>4849</v>
      </c>
      <c r="D12387" s="6" t="s">
        <v>4851</v>
      </c>
      <c r="G12387" s="487">
        <v>86.25</v>
      </c>
    </row>
    <row r="12388" spans="1:7" x14ac:dyDescent="0.25">
      <c r="A12388" s="6">
        <v>10231</v>
      </c>
      <c r="B12388" s="6" t="s">
        <v>9127</v>
      </c>
      <c r="C12388" s="6" t="s">
        <v>4849</v>
      </c>
      <c r="D12388" s="6" t="s">
        <v>4851</v>
      </c>
      <c r="G12388" s="487">
        <v>395.5</v>
      </c>
    </row>
    <row r="12389" spans="1:7" x14ac:dyDescent="0.25">
      <c r="A12389" s="6">
        <v>10232</v>
      </c>
      <c r="B12389" s="6" t="s">
        <v>9128</v>
      </c>
      <c r="C12389" s="6" t="s">
        <v>4849</v>
      </c>
      <c r="D12389" s="6" t="s">
        <v>4851</v>
      </c>
      <c r="G12389" s="487">
        <v>221.32</v>
      </c>
    </row>
    <row r="12390" spans="1:7" x14ac:dyDescent="0.25">
      <c r="A12390" s="6">
        <v>10229</v>
      </c>
      <c r="B12390" s="6" t="s">
        <v>9129</v>
      </c>
      <c r="C12390" s="6" t="s">
        <v>4849</v>
      </c>
      <c r="D12390" s="6" t="s">
        <v>4850</v>
      </c>
      <c r="G12390" s="487">
        <v>78</v>
      </c>
    </row>
    <row r="12391" spans="1:7" x14ac:dyDescent="0.25">
      <c r="A12391" s="6">
        <v>10235</v>
      </c>
      <c r="B12391" s="6" t="s">
        <v>9130</v>
      </c>
      <c r="C12391" s="6" t="s">
        <v>4849</v>
      </c>
      <c r="D12391" s="6" t="s">
        <v>4851</v>
      </c>
      <c r="G12391" s="487">
        <v>542.19000000000005</v>
      </c>
    </row>
    <row r="12392" spans="1:7" x14ac:dyDescent="0.25">
      <c r="A12392" s="6">
        <v>10230</v>
      </c>
      <c r="B12392" s="6" t="s">
        <v>9131</v>
      </c>
      <c r="C12392" s="6" t="s">
        <v>4849</v>
      </c>
      <c r="D12392" s="6" t="s">
        <v>4851</v>
      </c>
      <c r="G12392" s="487">
        <v>954.21</v>
      </c>
    </row>
    <row r="12393" spans="1:7" x14ac:dyDescent="0.25">
      <c r="A12393" s="6">
        <v>10409</v>
      </c>
      <c r="B12393" s="6" t="s">
        <v>9132</v>
      </c>
      <c r="C12393" s="6" t="s">
        <v>4849</v>
      </c>
      <c r="D12393" s="6" t="s">
        <v>4851</v>
      </c>
      <c r="G12393" s="487">
        <v>283.48</v>
      </c>
    </row>
    <row r="12394" spans="1:7" x14ac:dyDescent="0.25">
      <c r="A12394" s="6">
        <v>10411</v>
      </c>
      <c r="B12394" s="6" t="s">
        <v>9133</v>
      </c>
      <c r="C12394" s="6" t="s">
        <v>4849</v>
      </c>
      <c r="D12394" s="6" t="s">
        <v>4851</v>
      </c>
      <c r="G12394" s="487">
        <v>253.66</v>
      </c>
    </row>
    <row r="12395" spans="1:7" x14ac:dyDescent="0.25">
      <c r="A12395" s="6">
        <v>10404</v>
      </c>
      <c r="B12395" s="6" t="s">
        <v>9134</v>
      </c>
      <c r="C12395" s="6" t="s">
        <v>4849</v>
      </c>
      <c r="D12395" s="6" t="s">
        <v>4851</v>
      </c>
      <c r="G12395" s="487">
        <v>102.87</v>
      </c>
    </row>
    <row r="12396" spans="1:7" x14ac:dyDescent="0.25">
      <c r="A12396" s="6">
        <v>10410</v>
      </c>
      <c r="B12396" s="6" t="s">
        <v>9135</v>
      </c>
      <c r="C12396" s="6" t="s">
        <v>4849</v>
      </c>
      <c r="D12396" s="6" t="s">
        <v>4851</v>
      </c>
      <c r="G12396" s="487">
        <v>169.44</v>
      </c>
    </row>
    <row r="12397" spans="1:7" x14ac:dyDescent="0.25">
      <c r="A12397" s="6">
        <v>10405</v>
      </c>
      <c r="B12397" s="6" t="s">
        <v>9136</v>
      </c>
      <c r="C12397" s="6" t="s">
        <v>4849</v>
      </c>
      <c r="D12397" s="6" t="s">
        <v>4851</v>
      </c>
      <c r="G12397" s="487">
        <v>567.96</v>
      </c>
    </row>
    <row r="12398" spans="1:7" x14ac:dyDescent="0.25">
      <c r="A12398" s="6">
        <v>10408</v>
      </c>
      <c r="B12398" s="6" t="s">
        <v>9137</v>
      </c>
      <c r="C12398" s="6" t="s">
        <v>4849</v>
      </c>
      <c r="D12398" s="6" t="s">
        <v>4851</v>
      </c>
      <c r="G12398" s="487">
        <v>397.16</v>
      </c>
    </row>
    <row r="12399" spans="1:7" x14ac:dyDescent="0.25">
      <c r="A12399" s="6">
        <v>10412</v>
      </c>
      <c r="B12399" s="6" t="s">
        <v>9138</v>
      </c>
      <c r="C12399" s="6" t="s">
        <v>4849</v>
      </c>
      <c r="D12399" s="6" t="s">
        <v>4851</v>
      </c>
      <c r="G12399" s="487">
        <v>124.67</v>
      </c>
    </row>
    <row r="12400" spans="1:7" x14ac:dyDescent="0.25">
      <c r="A12400" s="6">
        <v>10406</v>
      </c>
      <c r="B12400" s="6" t="s">
        <v>9139</v>
      </c>
      <c r="C12400" s="6" t="s">
        <v>4849</v>
      </c>
      <c r="D12400" s="6" t="s">
        <v>4851</v>
      </c>
      <c r="G12400" s="487">
        <v>784.47</v>
      </c>
    </row>
    <row r="12401" spans="1:7" x14ac:dyDescent="0.25">
      <c r="A12401" s="6">
        <v>10407</v>
      </c>
      <c r="B12401" s="6" t="s">
        <v>9140</v>
      </c>
      <c r="C12401" s="6" t="s">
        <v>4849</v>
      </c>
      <c r="D12401" s="6" t="s">
        <v>4851</v>
      </c>
      <c r="G12401" s="488">
        <v>1216.72</v>
      </c>
    </row>
    <row r="12402" spans="1:7" x14ac:dyDescent="0.25">
      <c r="A12402" s="6">
        <v>10416</v>
      </c>
      <c r="B12402" s="6" t="s">
        <v>9141</v>
      </c>
      <c r="C12402" s="6" t="s">
        <v>4849</v>
      </c>
      <c r="D12402" s="6" t="s">
        <v>4851</v>
      </c>
      <c r="G12402" s="487">
        <v>150.91999999999999</v>
      </c>
    </row>
    <row r="12403" spans="1:7" x14ac:dyDescent="0.25">
      <c r="A12403" s="6">
        <v>10419</v>
      </c>
      <c r="B12403" s="6" t="s">
        <v>9142</v>
      </c>
      <c r="C12403" s="6" t="s">
        <v>4849</v>
      </c>
      <c r="D12403" s="6" t="s">
        <v>4851</v>
      </c>
      <c r="G12403" s="487">
        <v>131</v>
      </c>
    </row>
    <row r="12404" spans="1:7" x14ac:dyDescent="0.25">
      <c r="A12404" s="6">
        <v>21092</v>
      </c>
      <c r="B12404" s="6" t="s">
        <v>9143</v>
      </c>
      <c r="C12404" s="6" t="s">
        <v>4849</v>
      </c>
      <c r="D12404" s="6" t="s">
        <v>4851</v>
      </c>
      <c r="G12404" s="487">
        <v>74.89</v>
      </c>
    </row>
    <row r="12405" spans="1:7" x14ac:dyDescent="0.25">
      <c r="A12405" s="6">
        <v>10418</v>
      </c>
      <c r="B12405" s="6" t="s">
        <v>9144</v>
      </c>
      <c r="C12405" s="6" t="s">
        <v>4849</v>
      </c>
      <c r="D12405" s="6" t="s">
        <v>4851</v>
      </c>
      <c r="G12405" s="487">
        <v>87.32</v>
      </c>
    </row>
    <row r="12406" spans="1:7" x14ac:dyDescent="0.25">
      <c r="A12406" s="6">
        <v>12657</v>
      </c>
      <c r="B12406" s="6" t="s">
        <v>9145</v>
      </c>
      <c r="C12406" s="6" t="s">
        <v>4849</v>
      </c>
      <c r="D12406" s="6" t="s">
        <v>4851</v>
      </c>
      <c r="G12406" s="487">
        <v>352.37</v>
      </c>
    </row>
    <row r="12407" spans="1:7" x14ac:dyDescent="0.25">
      <c r="A12407" s="6">
        <v>10417</v>
      </c>
      <c r="B12407" s="6" t="s">
        <v>9146</v>
      </c>
      <c r="C12407" s="6" t="s">
        <v>4849</v>
      </c>
      <c r="D12407" s="6" t="s">
        <v>4851</v>
      </c>
      <c r="G12407" s="487">
        <v>219.9</v>
      </c>
    </row>
    <row r="12408" spans="1:7" x14ac:dyDescent="0.25">
      <c r="A12408" s="6">
        <v>10413</v>
      </c>
      <c r="B12408" s="6" t="s">
        <v>9147</v>
      </c>
      <c r="C12408" s="6" t="s">
        <v>4849</v>
      </c>
      <c r="D12408" s="6" t="s">
        <v>4851</v>
      </c>
      <c r="G12408" s="487">
        <v>79.92</v>
      </c>
    </row>
    <row r="12409" spans="1:7" x14ac:dyDescent="0.25">
      <c r="A12409" s="6">
        <v>10414</v>
      </c>
      <c r="B12409" s="6" t="s">
        <v>9148</v>
      </c>
      <c r="C12409" s="6" t="s">
        <v>4849</v>
      </c>
      <c r="D12409" s="6" t="s">
        <v>4851</v>
      </c>
      <c r="G12409" s="487">
        <v>481.18</v>
      </c>
    </row>
    <row r="12410" spans="1:7" x14ac:dyDescent="0.25">
      <c r="A12410" s="6">
        <v>10415</v>
      </c>
      <c r="B12410" s="6" t="s">
        <v>9149</v>
      </c>
      <c r="C12410" s="6" t="s">
        <v>4849</v>
      </c>
      <c r="D12410" s="6" t="s">
        <v>4851</v>
      </c>
      <c r="G12410" s="487">
        <v>835.11</v>
      </c>
    </row>
    <row r="12411" spans="1:7" x14ac:dyDescent="0.25">
      <c r="A12411" s="6">
        <v>38643</v>
      </c>
      <c r="B12411" s="6" t="s">
        <v>9150</v>
      </c>
      <c r="C12411" s="6" t="s">
        <v>4849</v>
      </c>
      <c r="D12411" s="6" t="s">
        <v>4851</v>
      </c>
      <c r="G12411" s="487">
        <v>83.58</v>
      </c>
    </row>
    <row r="12412" spans="1:7" x14ac:dyDescent="0.25">
      <c r="A12412" s="6">
        <v>6157</v>
      </c>
      <c r="B12412" s="6" t="s">
        <v>9151</v>
      </c>
      <c r="C12412" s="6" t="s">
        <v>4849</v>
      </c>
      <c r="D12412" s="6" t="s">
        <v>4851</v>
      </c>
      <c r="G12412" s="487">
        <v>114.19</v>
      </c>
    </row>
    <row r="12413" spans="1:7" x14ac:dyDescent="0.25">
      <c r="A12413" s="6">
        <v>6158</v>
      </c>
      <c r="B12413" s="6" t="s">
        <v>9152</v>
      </c>
      <c r="C12413" s="6" t="s">
        <v>4849</v>
      </c>
      <c r="D12413" s="6" t="s">
        <v>4851</v>
      </c>
      <c r="G12413" s="487">
        <v>9.32</v>
      </c>
    </row>
    <row r="12414" spans="1:7" x14ac:dyDescent="0.25">
      <c r="A12414" s="6">
        <v>6153</v>
      </c>
      <c r="B12414" s="6" t="s">
        <v>9153</v>
      </c>
      <c r="C12414" s="6" t="s">
        <v>4849</v>
      </c>
      <c r="D12414" s="6" t="s">
        <v>4851</v>
      </c>
      <c r="G12414" s="487">
        <v>6.41</v>
      </c>
    </row>
    <row r="12415" spans="1:7" x14ac:dyDescent="0.25">
      <c r="A12415" s="6">
        <v>6156</v>
      </c>
      <c r="B12415" s="6" t="s">
        <v>9154</v>
      </c>
      <c r="C12415" s="6" t="s">
        <v>4849</v>
      </c>
      <c r="D12415" s="6" t="s">
        <v>4851</v>
      </c>
      <c r="G12415" s="487">
        <v>8</v>
      </c>
    </row>
    <row r="12416" spans="1:7" x14ac:dyDescent="0.25">
      <c r="A12416" s="6">
        <v>6154</v>
      </c>
      <c r="B12416" s="6" t="s">
        <v>9155</v>
      </c>
      <c r="C12416" s="6" t="s">
        <v>4849</v>
      </c>
      <c r="D12416" s="6" t="s">
        <v>4851</v>
      </c>
      <c r="G12416" s="487">
        <v>11.4</v>
      </c>
    </row>
    <row r="12417" spans="1:7" x14ac:dyDescent="0.25">
      <c r="A12417" s="6">
        <v>6155</v>
      </c>
      <c r="B12417" s="6" t="s">
        <v>9156</v>
      </c>
      <c r="C12417" s="6" t="s">
        <v>4849</v>
      </c>
      <c r="D12417" s="6" t="s">
        <v>4851</v>
      </c>
      <c r="G12417" s="487">
        <v>26.24</v>
      </c>
    </row>
    <row r="12418" spans="1:7" x14ac:dyDescent="0.25">
      <c r="A12418" s="6">
        <v>43595</v>
      </c>
      <c r="B12418" s="6" t="s">
        <v>9157</v>
      </c>
      <c r="C12418" s="6" t="s">
        <v>4849</v>
      </c>
      <c r="D12418" s="6" t="s">
        <v>4851</v>
      </c>
      <c r="G12418" s="487">
        <v>21.18</v>
      </c>
    </row>
    <row r="12419" spans="1:7" x14ac:dyDescent="0.25">
      <c r="A12419" s="6">
        <v>43596</v>
      </c>
      <c r="B12419" s="6" t="s">
        <v>9158</v>
      </c>
      <c r="C12419" s="6" t="s">
        <v>4849</v>
      </c>
      <c r="D12419" s="6" t="s">
        <v>4851</v>
      </c>
      <c r="G12419" s="487">
        <v>24.48</v>
      </c>
    </row>
    <row r="12420" spans="1:7" x14ac:dyDescent="0.25">
      <c r="A12420" s="6">
        <v>38108</v>
      </c>
      <c r="B12420" s="6" t="s">
        <v>9159</v>
      </c>
      <c r="C12420" s="6" t="s">
        <v>4849</v>
      </c>
      <c r="D12420" s="6" t="s">
        <v>4851</v>
      </c>
      <c r="G12420" s="487">
        <v>61.71</v>
      </c>
    </row>
    <row r="12421" spans="1:7" x14ac:dyDescent="0.25">
      <c r="A12421" s="6">
        <v>38087</v>
      </c>
      <c r="B12421" s="6" t="s">
        <v>9160</v>
      </c>
      <c r="C12421" s="6" t="s">
        <v>4849</v>
      </c>
      <c r="D12421" s="6" t="s">
        <v>4851</v>
      </c>
      <c r="G12421" s="487">
        <v>79.38</v>
      </c>
    </row>
    <row r="12422" spans="1:7" x14ac:dyDescent="0.25">
      <c r="A12422" s="6">
        <v>38109</v>
      </c>
      <c r="B12422" s="6" t="s">
        <v>9161</v>
      </c>
      <c r="C12422" s="6" t="s">
        <v>4849</v>
      </c>
      <c r="D12422" s="6" t="s">
        <v>4851</v>
      </c>
      <c r="G12422" s="487">
        <v>98.63</v>
      </c>
    </row>
    <row r="12423" spans="1:7" x14ac:dyDescent="0.25">
      <c r="A12423" s="6">
        <v>38088</v>
      </c>
      <c r="B12423" s="6" t="s">
        <v>9162</v>
      </c>
      <c r="C12423" s="6" t="s">
        <v>4849</v>
      </c>
      <c r="D12423" s="6" t="s">
        <v>4851</v>
      </c>
      <c r="G12423" s="487">
        <v>103.71</v>
      </c>
    </row>
    <row r="12424" spans="1:7" x14ac:dyDescent="0.25">
      <c r="A12424" s="6">
        <v>38110</v>
      </c>
      <c r="B12424" s="6" t="s">
        <v>9163</v>
      </c>
      <c r="C12424" s="6" t="s">
        <v>4849</v>
      </c>
      <c r="D12424" s="6" t="s">
        <v>4851</v>
      </c>
      <c r="G12424" s="487">
        <v>37.94</v>
      </c>
    </row>
    <row r="12425" spans="1:7" x14ac:dyDescent="0.25">
      <c r="A12425" s="6">
        <v>38089</v>
      </c>
      <c r="B12425" s="6" t="s">
        <v>9164</v>
      </c>
      <c r="C12425" s="6" t="s">
        <v>4849</v>
      </c>
      <c r="D12425" s="6" t="s">
        <v>4851</v>
      </c>
      <c r="G12425" s="487">
        <v>66.11</v>
      </c>
    </row>
    <row r="12426" spans="1:7" x14ac:dyDescent="0.25">
      <c r="A12426" s="6">
        <v>38111</v>
      </c>
      <c r="B12426" s="6" t="s">
        <v>9165</v>
      </c>
      <c r="C12426" s="6" t="s">
        <v>4849</v>
      </c>
      <c r="D12426" s="6" t="s">
        <v>4851</v>
      </c>
      <c r="G12426" s="487">
        <v>42.43</v>
      </c>
    </row>
    <row r="12427" spans="1:7" x14ac:dyDescent="0.25">
      <c r="A12427" s="6">
        <v>38090</v>
      </c>
      <c r="B12427" s="6" t="s">
        <v>9166</v>
      </c>
      <c r="C12427" s="6" t="s">
        <v>4849</v>
      </c>
      <c r="D12427" s="6" t="s">
        <v>4851</v>
      </c>
      <c r="G12427" s="487">
        <v>68.33</v>
      </c>
    </row>
    <row r="12428" spans="1:7" x14ac:dyDescent="0.25">
      <c r="A12428" s="6">
        <v>13726</v>
      </c>
      <c r="B12428" s="6" t="s">
        <v>9167</v>
      </c>
      <c r="C12428" s="6" t="s">
        <v>4849</v>
      </c>
      <c r="D12428" s="6" t="s">
        <v>4851</v>
      </c>
      <c r="G12428" s="488">
        <v>81122.44</v>
      </c>
    </row>
    <row r="12429" spans="1:7" x14ac:dyDescent="0.25">
      <c r="A12429" s="6">
        <v>38400</v>
      </c>
      <c r="B12429" s="6" t="s">
        <v>9168</v>
      </c>
      <c r="C12429" s="6" t="s">
        <v>4849</v>
      </c>
      <c r="D12429" s="6" t="s">
        <v>4851</v>
      </c>
      <c r="G12429" s="487">
        <v>19.78</v>
      </c>
    </row>
    <row r="12430" spans="1:7" x14ac:dyDescent="0.25">
      <c r="A12430" s="6">
        <v>12627</v>
      </c>
      <c r="B12430" s="6" t="s">
        <v>9169</v>
      </c>
      <c r="C12430" s="6" t="s">
        <v>4849</v>
      </c>
      <c r="D12430" s="6" t="s">
        <v>4851</v>
      </c>
      <c r="G12430" s="487">
        <v>1.47</v>
      </c>
    </row>
    <row r="12431" spans="1:7" x14ac:dyDescent="0.25">
      <c r="A12431" s="6">
        <v>39996</v>
      </c>
      <c r="B12431" s="6" t="s">
        <v>4888</v>
      </c>
      <c r="C12431" s="6" t="s">
        <v>4854</v>
      </c>
      <c r="D12431" s="6" t="s">
        <v>4851</v>
      </c>
      <c r="G12431" s="487">
        <v>3.96</v>
      </c>
    </row>
    <row r="12432" spans="1:7" x14ac:dyDescent="0.25">
      <c r="A12432" s="6">
        <v>10478</v>
      </c>
      <c r="B12432" s="6" t="s">
        <v>9170</v>
      </c>
      <c r="C12432" s="6" t="s">
        <v>4856</v>
      </c>
      <c r="D12432" s="6" t="s">
        <v>4850</v>
      </c>
      <c r="G12432" s="487">
        <v>40.6</v>
      </c>
    </row>
    <row r="12433" spans="1:7" x14ac:dyDescent="0.25">
      <c r="A12433" s="6">
        <v>10481</v>
      </c>
      <c r="B12433" s="6" t="s">
        <v>9171</v>
      </c>
      <c r="C12433" s="6" t="s">
        <v>4856</v>
      </c>
      <c r="D12433" s="6" t="s">
        <v>4851</v>
      </c>
      <c r="G12433" s="487">
        <v>36.1</v>
      </c>
    </row>
    <row r="12434" spans="1:7" x14ac:dyDescent="0.25">
      <c r="A12434" s="6">
        <v>10475</v>
      </c>
      <c r="B12434" s="6" t="s">
        <v>9172</v>
      </c>
      <c r="C12434" s="6" t="s">
        <v>4856</v>
      </c>
      <c r="D12434" s="6" t="s">
        <v>4851</v>
      </c>
      <c r="G12434" s="487">
        <v>34.94</v>
      </c>
    </row>
    <row r="12435" spans="1:7" x14ac:dyDescent="0.25">
      <c r="A12435" s="6">
        <v>4030</v>
      </c>
      <c r="B12435" s="6" t="s">
        <v>12255</v>
      </c>
      <c r="C12435" s="6" t="s">
        <v>4852</v>
      </c>
      <c r="D12435" s="6" t="s">
        <v>4851</v>
      </c>
      <c r="G12435" s="487">
        <v>9.69</v>
      </c>
    </row>
    <row r="12436" spans="1:7" x14ac:dyDescent="0.25">
      <c r="A12436" s="6">
        <v>4031</v>
      </c>
      <c r="B12436" s="6" t="s">
        <v>9173</v>
      </c>
      <c r="C12436" s="6" t="s">
        <v>4852</v>
      </c>
      <c r="D12436" s="6" t="s">
        <v>4851</v>
      </c>
      <c r="G12436" s="487">
        <v>45.56</v>
      </c>
    </row>
    <row r="12437" spans="1:7" x14ac:dyDescent="0.25">
      <c r="A12437" s="6">
        <v>39399</v>
      </c>
      <c r="B12437" s="6" t="s">
        <v>9174</v>
      </c>
      <c r="C12437" s="6" t="s">
        <v>4849</v>
      </c>
      <c r="D12437" s="6" t="s">
        <v>4853</v>
      </c>
      <c r="G12437" s="488">
        <v>1360.93</v>
      </c>
    </row>
    <row r="12438" spans="1:7" x14ac:dyDescent="0.25">
      <c r="A12438" s="6">
        <v>39400</v>
      </c>
      <c r="B12438" s="6" t="s">
        <v>9175</v>
      </c>
      <c r="C12438" s="6" t="s">
        <v>4849</v>
      </c>
      <c r="D12438" s="6" t="s">
        <v>4853</v>
      </c>
      <c r="G12438" s="488">
        <v>1479.28</v>
      </c>
    </row>
    <row r="12439" spans="1:7" x14ac:dyDescent="0.25">
      <c r="A12439" s="6">
        <v>39401</v>
      </c>
      <c r="B12439" s="6" t="s">
        <v>9176</v>
      </c>
      <c r="C12439" s="6" t="s">
        <v>4849</v>
      </c>
      <c r="D12439" s="6" t="s">
        <v>4853</v>
      </c>
      <c r="G12439" s="488">
        <v>1659.39</v>
      </c>
    </row>
    <row r="12440" spans="1:7" x14ac:dyDescent="0.25">
      <c r="A12440" s="6">
        <v>11652</v>
      </c>
      <c r="B12440" s="6" t="s">
        <v>9177</v>
      </c>
      <c r="C12440" s="6" t="s">
        <v>4849</v>
      </c>
      <c r="D12440" s="6" t="s">
        <v>4853</v>
      </c>
      <c r="G12440" s="488">
        <v>3570</v>
      </c>
    </row>
    <row r="12441" spans="1:7" x14ac:dyDescent="0.25">
      <c r="A12441" s="6">
        <v>13896</v>
      </c>
      <c r="B12441" s="6" t="s">
        <v>9178</v>
      </c>
      <c r="C12441" s="6" t="s">
        <v>4849</v>
      </c>
      <c r="D12441" s="6" t="s">
        <v>4853</v>
      </c>
      <c r="G12441" s="488">
        <v>3202.6</v>
      </c>
    </row>
    <row r="12442" spans="1:7" x14ac:dyDescent="0.25">
      <c r="A12442" s="6">
        <v>13475</v>
      </c>
      <c r="B12442" s="6" t="s">
        <v>9179</v>
      </c>
      <c r="C12442" s="6" t="s">
        <v>4849</v>
      </c>
      <c r="D12442" s="6" t="s">
        <v>4853</v>
      </c>
      <c r="G12442" s="488">
        <v>3901.15</v>
      </c>
    </row>
    <row r="12443" spans="1:7" x14ac:dyDescent="0.25">
      <c r="A12443" s="6">
        <v>44491</v>
      </c>
      <c r="B12443" s="6" t="s">
        <v>9180</v>
      </c>
      <c r="C12443" s="6" t="s">
        <v>4849</v>
      </c>
      <c r="D12443" s="6" t="s">
        <v>4853</v>
      </c>
      <c r="G12443" s="488">
        <v>4561370.04</v>
      </c>
    </row>
    <row r="12444" spans="1:7" x14ac:dyDescent="0.25">
      <c r="A12444" s="6">
        <v>44470</v>
      </c>
      <c r="B12444" s="6" t="s">
        <v>9181</v>
      </c>
      <c r="C12444" s="6" t="s">
        <v>4849</v>
      </c>
      <c r="D12444" s="6" t="s">
        <v>4853</v>
      </c>
      <c r="G12444" s="488">
        <v>1920283.84</v>
      </c>
    </row>
    <row r="12445" spans="1:7" x14ac:dyDescent="0.25">
      <c r="A12445" s="6">
        <v>13476</v>
      </c>
      <c r="B12445" s="6" t="s">
        <v>9182</v>
      </c>
      <c r="C12445" s="6" t="s">
        <v>4849</v>
      </c>
      <c r="D12445" s="6" t="s">
        <v>4853</v>
      </c>
      <c r="G12445" s="488">
        <v>1934199.08</v>
      </c>
    </row>
    <row r="12446" spans="1:7" x14ac:dyDescent="0.25">
      <c r="A12446" s="6">
        <v>10488</v>
      </c>
      <c r="B12446" s="6" t="s">
        <v>9183</v>
      </c>
      <c r="C12446" s="6" t="s">
        <v>4849</v>
      </c>
      <c r="D12446" s="6" t="s">
        <v>4853</v>
      </c>
      <c r="G12446" s="488">
        <v>2343303</v>
      </c>
    </row>
    <row r="12447" spans="1:7" x14ac:dyDescent="0.25">
      <c r="A12447" s="6">
        <v>13606</v>
      </c>
      <c r="B12447" s="6" t="s">
        <v>9184</v>
      </c>
      <c r="C12447" s="6" t="s">
        <v>4849</v>
      </c>
      <c r="D12447" s="6" t="s">
        <v>4853</v>
      </c>
      <c r="G12447" s="488">
        <v>2076132.94</v>
      </c>
    </row>
    <row r="12448" spans="1:7" x14ac:dyDescent="0.25">
      <c r="A12448" s="6">
        <v>10489</v>
      </c>
      <c r="B12448" s="6" t="s">
        <v>9185</v>
      </c>
      <c r="C12448" s="6" t="s">
        <v>4858</v>
      </c>
      <c r="D12448" s="6" t="s">
        <v>4851</v>
      </c>
      <c r="G12448" s="487">
        <v>18.170000000000002</v>
      </c>
    </row>
    <row r="12449" spans="1:7" x14ac:dyDescent="0.25">
      <c r="A12449" s="6">
        <v>41073</v>
      </c>
      <c r="B12449" s="6" t="s">
        <v>9186</v>
      </c>
      <c r="C12449" s="6" t="s">
        <v>4859</v>
      </c>
      <c r="D12449" s="6" t="s">
        <v>4851</v>
      </c>
      <c r="G12449" s="488">
        <v>3192.99</v>
      </c>
    </row>
    <row r="12450" spans="1:7" x14ac:dyDescent="0.25">
      <c r="A12450" s="6">
        <v>34391</v>
      </c>
      <c r="B12450" s="6" t="s">
        <v>9187</v>
      </c>
      <c r="C12450" s="6" t="s">
        <v>4852</v>
      </c>
      <c r="D12450" s="6" t="s">
        <v>4851</v>
      </c>
      <c r="G12450" s="487">
        <v>526.62</v>
      </c>
    </row>
    <row r="12451" spans="1:7" x14ac:dyDescent="0.25">
      <c r="A12451" s="6">
        <v>10496</v>
      </c>
      <c r="B12451" s="6" t="s">
        <v>9188</v>
      </c>
      <c r="C12451" s="6" t="s">
        <v>4852</v>
      </c>
      <c r="D12451" s="6" t="s">
        <v>4851</v>
      </c>
      <c r="G12451" s="487">
        <v>458.33</v>
      </c>
    </row>
    <row r="12452" spans="1:7" x14ac:dyDescent="0.25">
      <c r="A12452" s="6">
        <v>10497</v>
      </c>
      <c r="B12452" s="6" t="s">
        <v>9189</v>
      </c>
      <c r="C12452" s="6" t="s">
        <v>4852</v>
      </c>
      <c r="D12452" s="6" t="s">
        <v>4851</v>
      </c>
      <c r="G12452" s="488">
        <v>1191.6600000000001</v>
      </c>
    </row>
    <row r="12453" spans="1:7" x14ac:dyDescent="0.25">
      <c r="A12453" s="6">
        <v>10504</v>
      </c>
      <c r="B12453" s="6" t="s">
        <v>9190</v>
      </c>
      <c r="C12453" s="6" t="s">
        <v>4852</v>
      </c>
      <c r="D12453" s="6" t="s">
        <v>4851</v>
      </c>
      <c r="G12453" s="488">
        <v>1393.33</v>
      </c>
    </row>
    <row r="12454" spans="1:7" x14ac:dyDescent="0.25">
      <c r="A12454" s="6">
        <v>34390</v>
      </c>
      <c r="B12454" s="6" t="s">
        <v>9191</v>
      </c>
      <c r="C12454" s="6" t="s">
        <v>4852</v>
      </c>
      <c r="D12454" s="6" t="s">
        <v>4851</v>
      </c>
      <c r="G12454" s="487">
        <v>410.66</v>
      </c>
    </row>
    <row r="12455" spans="1:7" x14ac:dyDescent="0.25">
      <c r="A12455" s="6">
        <v>34389</v>
      </c>
      <c r="B12455" s="6" t="s">
        <v>9192</v>
      </c>
      <c r="C12455" s="6" t="s">
        <v>4852</v>
      </c>
      <c r="D12455" s="6" t="s">
        <v>4851</v>
      </c>
      <c r="G12455" s="487">
        <v>128.33000000000001</v>
      </c>
    </row>
    <row r="12456" spans="1:7" x14ac:dyDescent="0.25">
      <c r="A12456" s="6">
        <v>34388</v>
      </c>
      <c r="B12456" s="6" t="s">
        <v>9193</v>
      </c>
      <c r="C12456" s="6" t="s">
        <v>4852</v>
      </c>
      <c r="D12456" s="6" t="s">
        <v>4851</v>
      </c>
      <c r="G12456" s="487">
        <v>182.39</v>
      </c>
    </row>
    <row r="12457" spans="1:7" x14ac:dyDescent="0.25">
      <c r="A12457" s="6">
        <v>34387</v>
      </c>
      <c r="B12457" s="6" t="s">
        <v>9194</v>
      </c>
      <c r="C12457" s="6" t="s">
        <v>4852</v>
      </c>
      <c r="D12457" s="6" t="s">
        <v>4851</v>
      </c>
      <c r="G12457" s="487">
        <v>296.08</v>
      </c>
    </row>
    <row r="12458" spans="1:7" x14ac:dyDescent="0.25">
      <c r="A12458" s="6">
        <v>11188</v>
      </c>
      <c r="B12458" s="6" t="s">
        <v>9195</v>
      </c>
      <c r="C12458" s="6" t="s">
        <v>4852</v>
      </c>
      <c r="D12458" s="6" t="s">
        <v>4851</v>
      </c>
      <c r="G12458" s="487">
        <v>146.66</v>
      </c>
    </row>
    <row r="12459" spans="1:7" x14ac:dyDescent="0.25">
      <c r="A12459" s="6">
        <v>11189</v>
      </c>
      <c r="B12459" s="6" t="s">
        <v>9196</v>
      </c>
      <c r="C12459" s="6" t="s">
        <v>4852</v>
      </c>
      <c r="D12459" s="6" t="s">
        <v>4851</v>
      </c>
      <c r="G12459" s="487">
        <v>220</v>
      </c>
    </row>
    <row r="12460" spans="1:7" x14ac:dyDescent="0.25">
      <c r="A12460" s="6">
        <v>21107</v>
      </c>
      <c r="B12460" s="6" t="s">
        <v>9197</v>
      </c>
      <c r="C12460" s="6" t="s">
        <v>4852</v>
      </c>
      <c r="D12460" s="6" t="s">
        <v>4851</v>
      </c>
      <c r="G12460" s="487">
        <v>158.32</v>
      </c>
    </row>
    <row r="12461" spans="1:7" x14ac:dyDescent="0.25">
      <c r="A12461" s="6">
        <v>34386</v>
      </c>
      <c r="B12461" s="6" t="s">
        <v>9198</v>
      </c>
      <c r="C12461" s="6" t="s">
        <v>4852</v>
      </c>
      <c r="D12461" s="6" t="s">
        <v>4851</v>
      </c>
      <c r="G12461" s="487">
        <v>275</v>
      </c>
    </row>
    <row r="12462" spans="1:7" x14ac:dyDescent="0.25">
      <c r="A12462" s="6">
        <v>10490</v>
      </c>
      <c r="B12462" s="6" t="s">
        <v>9199</v>
      </c>
      <c r="C12462" s="6" t="s">
        <v>4852</v>
      </c>
      <c r="D12462" s="6" t="s">
        <v>4851</v>
      </c>
      <c r="G12462" s="487">
        <v>96.25</v>
      </c>
    </row>
    <row r="12463" spans="1:7" x14ac:dyDescent="0.25">
      <c r="A12463" s="6">
        <v>10492</v>
      </c>
      <c r="B12463" s="6" t="s">
        <v>4890</v>
      </c>
      <c r="C12463" s="6" t="s">
        <v>4852</v>
      </c>
      <c r="D12463" s="6" t="s">
        <v>4850</v>
      </c>
      <c r="G12463" s="487">
        <v>110</v>
      </c>
    </row>
    <row r="12464" spans="1:7" x14ac:dyDescent="0.25">
      <c r="A12464" s="6">
        <v>10493</v>
      </c>
      <c r="B12464" s="6" t="s">
        <v>9200</v>
      </c>
      <c r="C12464" s="6" t="s">
        <v>4852</v>
      </c>
      <c r="D12464" s="6" t="s">
        <v>4851</v>
      </c>
      <c r="G12464" s="487">
        <v>128.33000000000001</v>
      </c>
    </row>
    <row r="12465" spans="1:7" x14ac:dyDescent="0.25">
      <c r="A12465" s="6">
        <v>10491</v>
      </c>
      <c r="B12465" s="6" t="s">
        <v>9201</v>
      </c>
      <c r="C12465" s="6" t="s">
        <v>4852</v>
      </c>
      <c r="D12465" s="6" t="s">
        <v>4851</v>
      </c>
      <c r="G12465" s="487">
        <v>155.83000000000001</v>
      </c>
    </row>
    <row r="12466" spans="1:7" x14ac:dyDescent="0.25">
      <c r="A12466" s="6">
        <v>34385</v>
      </c>
      <c r="B12466" s="6" t="s">
        <v>9202</v>
      </c>
      <c r="C12466" s="6" t="s">
        <v>4852</v>
      </c>
      <c r="D12466" s="6" t="s">
        <v>4851</v>
      </c>
      <c r="G12466" s="487">
        <v>227.33</v>
      </c>
    </row>
    <row r="12467" spans="1:7" x14ac:dyDescent="0.25">
      <c r="A12467" s="6">
        <v>10499</v>
      </c>
      <c r="B12467" s="6" t="s">
        <v>9203</v>
      </c>
      <c r="C12467" s="6" t="s">
        <v>4852</v>
      </c>
      <c r="D12467" s="6" t="s">
        <v>4851</v>
      </c>
      <c r="G12467" s="487">
        <v>91.66</v>
      </c>
    </row>
    <row r="12468" spans="1:7" x14ac:dyDescent="0.25">
      <c r="A12468" s="6">
        <v>34384</v>
      </c>
      <c r="B12468" s="6" t="s">
        <v>9204</v>
      </c>
      <c r="C12468" s="6" t="s">
        <v>4852</v>
      </c>
      <c r="D12468" s="6" t="s">
        <v>4851</v>
      </c>
      <c r="G12468" s="487">
        <v>275</v>
      </c>
    </row>
    <row r="12469" spans="1:7" x14ac:dyDescent="0.25">
      <c r="A12469" s="6">
        <v>11185</v>
      </c>
      <c r="B12469" s="6" t="s">
        <v>12256</v>
      </c>
      <c r="C12469" s="6" t="s">
        <v>4852</v>
      </c>
      <c r="D12469" s="6" t="s">
        <v>4851</v>
      </c>
      <c r="G12469" s="487">
        <v>284.16000000000003</v>
      </c>
    </row>
    <row r="12470" spans="1:7" x14ac:dyDescent="0.25">
      <c r="A12470" s="6">
        <v>10507</v>
      </c>
      <c r="B12470" s="6" t="s">
        <v>9205</v>
      </c>
      <c r="C12470" s="6" t="s">
        <v>4852</v>
      </c>
      <c r="D12470" s="6" t="s">
        <v>4851</v>
      </c>
      <c r="G12470" s="487">
        <v>271.81</v>
      </c>
    </row>
    <row r="12471" spans="1:7" x14ac:dyDescent="0.25">
      <c r="A12471" s="6">
        <v>10505</v>
      </c>
      <c r="B12471" s="6" t="s">
        <v>9206</v>
      </c>
      <c r="C12471" s="6" t="s">
        <v>4852</v>
      </c>
      <c r="D12471" s="6" t="s">
        <v>4851</v>
      </c>
      <c r="G12471" s="487">
        <v>160.38999999999999</v>
      </c>
    </row>
    <row r="12472" spans="1:7" x14ac:dyDescent="0.25">
      <c r="A12472" s="6">
        <v>10506</v>
      </c>
      <c r="B12472" s="6" t="s">
        <v>9207</v>
      </c>
      <c r="C12472" s="6" t="s">
        <v>4852</v>
      </c>
      <c r="D12472" s="6" t="s">
        <v>4851</v>
      </c>
      <c r="G12472" s="487">
        <v>209.38</v>
      </c>
    </row>
    <row r="12473" spans="1:7" x14ac:dyDescent="0.25">
      <c r="A12473" s="6">
        <v>5031</v>
      </c>
      <c r="B12473" s="6" t="s">
        <v>9208</v>
      </c>
      <c r="C12473" s="6" t="s">
        <v>4852</v>
      </c>
      <c r="D12473" s="6" t="s">
        <v>4850</v>
      </c>
      <c r="G12473" s="487">
        <v>294</v>
      </c>
    </row>
    <row r="12474" spans="1:7" x14ac:dyDescent="0.25">
      <c r="A12474" s="6">
        <v>10502</v>
      </c>
      <c r="B12474" s="6" t="s">
        <v>9209</v>
      </c>
      <c r="C12474" s="6" t="s">
        <v>4852</v>
      </c>
      <c r="D12474" s="6" t="s">
        <v>4851</v>
      </c>
      <c r="G12474" s="487">
        <v>342.58</v>
      </c>
    </row>
    <row r="12475" spans="1:7" x14ac:dyDescent="0.25">
      <c r="A12475" s="6">
        <v>10501</v>
      </c>
      <c r="B12475" s="6" t="s">
        <v>9210</v>
      </c>
      <c r="C12475" s="6" t="s">
        <v>4852</v>
      </c>
      <c r="D12475" s="6" t="s">
        <v>4851</v>
      </c>
      <c r="G12475" s="487">
        <v>193.54</v>
      </c>
    </row>
    <row r="12476" spans="1:7" x14ac:dyDescent="0.25">
      <c r="A12476" s="6">
        <v>10503</v>
      </c>
      <c r="B12476" s="6" t="s">
        <v>9211</v>
      </c>
      <c r="C12476" s="6" t="s">
        <v>4852</v>
      </c>
      <c r="D12476" s="6" t="s">
        <v>4851</v>
      </c>
      <c r="G12476" s="487">
        <v>261.48</v>
      </c>
    </row>
    <row r="12477" spans="1:7" x14ac:dyDescent="0.25">
      <c r="A12477" s="6">
        <v>4500</v>
      </c>
      <c r="B12477" s="6" t="s">
        <v>9212</v>
      </c>
      <c r="C12477" s="6" t="s">
        <v>4854</v>
      </c>
      <c r="D12477" s="6" t="s">
        <v>4851</v>
      </c>
      <c r="G12477" s="487">
        <v>13.59</v>
      </c>
    </row>
    <row r="12478" spans="1:7" x14ac:dyDescent="0.25">
      <c r="A12478" s="6">
        <v>4448</v>
      </c>
      <c r="B12478" s="6" t="s">
        <v>9213</v>
      </c>
      <c r="C12478" s="6" t="s">
        <v>4854</v>
      </c>
      <c r="D12478" s="6" t="s">
        <v>4851</v>
      </c>
      <c r="G12478" s="487">
        <v>18.670000000000002</v>
      </c>
    </row>
    <row r="12479" spans="1:7" x14ac:dyDescent="0.25">
      <c r="A12479" s="6">
        <v>20213</v>
      </c>
      <c r="B12479" s="6" t="s">
        <v>13181</v>
      </c>
      <c r="C12479" s="6" t="s">
        <v>4854</v>
      </c>
      <c r="D12479" s="6" t="s">
        <v>4851</v>
      </c>
      <c r="G12479" s="487">
        <v>15.36</v>
      </c>
    </row>
    <row r="12480" spans="1:7" x14ac:dyDescent="0.25">
      <c r="A12480" s="6">
        <v>20211</v>
      </c>
      <c r="B12480" s="6" t="s">
        <v>13182</v>
      </c>
      <c r="C12480" s="6" t="s">
        <v>4854</v>
      </c>
      <c r="D12480" s="6" t="s">
        <v>4851</v>
      </c>
      <c r="G12480" s="487">
        <v>20.34</v>
      </c>
    </row>
    <row r="12481" spans="1:7" x14ac:dyDescent="0.25">
      <c r="A12481" s="6">
        <v>40270</v>
      </c>
      <c r="B12481" s="6" t="s">
        <v>9214</v>
      </c>
      <c r="C12481" s="6" t="s">
        <v>4854</v>
      </c>
      <c r="D12481" s="6" t="s">
        <v>4853</v>
      </c>
      <c r="G12481" s="487">
        <v>126.05</v>
      </c>
    </row>
    <row r="12482" spans="1:7" x14ac:dyDescent="0.25">
      <c r="A12482" s="6">
        <v>4425</v>
      </c>
      <c r="B12482" s="6" t="s">
        <v>13183</v>
      </c>
      <c r="C12482" s="6" t="s">
        <v>4854</v>
      </c>
      <c r="D12482" s="6" t="s">
        <v>4851</v>
      </c>
      <c r="G12482" s="487">
        <v>16.809999999999999</v>
      </c>
    </row>
    <row r="12483" spans="1:7" x14ac:dyDescent="0.25">
      <c r="A12483" s="6">
        <v>4472</v>
      </c>
      <c r="B12483" s="6" t="s">
        <v>13184</v>
      </c>
      <c r="C12483" s="6" t="s">
        <v>4854</v>
      </c>
      <c r="D12483" s="6" t="s">
        <v>4851</v>
      </c>
      <c r="G12483" s="487">
        <v>21</v>
      </c>
    </row>
    <row r="12484" spans="1:7" x14ac:dyDescent="0.25">
      <c r="A12484" s="6">
        <v>35272</v>
      </c>
      <c r="B12484" s="6" t="s">
        <v>13185</v>
      </c>
      <c r="C12484" s="6" t="s">
        <v>4854</v>
      </c>
      <c r="D12484" s="6" t="s">
        <v>4851</v>
      </c>
      <c r="G12484" s="487">
        <v>30.36</v>
      </c>
    </row>
    <row r="12485" spans="1:7" x14ac:dyDescent="0.25">
      <c r="A12485" s="6">
        <v>4481</v>
      </c>
      <c r="B12485" s="6" t="s">
        <v>13186</v>
      </c>
      <c r="C12485" s="6" t="s">
        <v>4854</v>
      </c>
      <c r="D12485" s="6" t="s">
        <v>4851</v>
      </c>
      <c r="G12485" s="487">
        <v>32.5</v>
      </c>
    </row>
    <row r="12486" spans="1:7" x14ac:dyDescent="0.25">
      <c r="A12486" s="6">
        <v>34345</v>
      </c>
      <c r="B12486" s="6" t="s">
        <v>9215</v>
      </c>
      <c r="C12486" s="6" t="s">
        <v>4858</v>
      </c>
      <c r="D12486" s="6" t="s">
        <v>4851</v>
      </c>
      <c r="G12486" s="487">
        <v>16.27</v>
      </c>
    </row>
    <row r="12487" spans="1:7" x14ac:dyDescent="0.25">
      <c r="A12487" s="6">
        <v>41096</v>
      </c>
      <c r="B12487" s="6" t="s">
        <v>9216</v>
      </c>
      <c r="C12487" s="6" t="s">
        <v>4859</v>
      </c>
      <c r="D12487" s="6" t="s">
        <v>4851</v>
      </c>
      <c r="G12487" s="488">
        <v>2859.08</v>
      </c>
    </row>
    <row r="12488" spans="1:7" x14ac:dyDescent="0.25">
      <c r="A12488" s="6">
        <v>41776</v>
      </c>
      <c r="B12488" s="6" t="s">
        <v>9217</v>
      </c>
      <c r="C12488" s="6" t="s">
        <v>4858</v>
      </c>
      <c r="D12488" s="6" t="s">
        <v>4851</v>
      </c>
      <c r="G12488" s="487">
        <v>22.31</v>
      </c>
    </row>
    <row r="12489" spans="1:7" x14ac:dyDescent="0.25">
      <c r="A12489" s="6" t="s">
        <v>69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46E45-E451-4935-A403-2FAEAE0D8B30}">
  <dimension ref="A1:AE148"/>
  <sheetViews>
    <sheetView showGridLines="0" topLeftCell="R122" zoomScale="70" zoomScaleNormal="70" workbookViewId="0">
      <selection activeCell="AE151" sqref="AE151"/>
    </sheetView>
  </sheetViews>
  <sheetFormatPr defaultRowHeight="15" x14ac:dyDescent="0.25"/>
  <cols>
    <col min="1" max="1" width="10.140625" style="6" customWidth="1"/>
    <col min="2" max="2" width="79" style="6" customWidth="1"/>
    <col min="3" max="3" width="13" style="6" customWidth="1"/>
    <col min="4" max="4" width="10.7109375" style="6" bestFit="1" customWidth="1"/>
    <col min="5" max="5" width="18.28515625" style="562" customWidth="1"/>
    <col min="6" max="6" width="25.42578125" style="6" customWidth="1"/>
    <col min="7" max="7" width="13.28515625" style="6" customWidth="1"/>
    <col min="8" max="8" width="25.42578125" style="6" customWidth="1"/>
    <col min="9" max="9" width="11.85546875" style="6" customWidth="1"/>
    <col min="10" max="10" width="25.42578125" style="6" customWidth="1"/>
    <col min="11" max="11" width="11.85546875" style="6" customWidth="1"/>
    <col min="12" max="12" width="25.42578125" style="6" customWidth="1"/>
    <col min="13" max="13" width="11.85546875" style="6" customWidth="1"/>
    <col min="14" max="14" width="25.42578125" style="6" customWidth="1"/>
    <col min="15" max="15" width="11.85546875" style="6" customWidth="1"/>
    <col min="16" max="16" width="25.42578125" style="6" customWidth="1"/>
    <col min="17" max="17" width="11.85546875" style="6" customWidth="1"/>
    <col min="18" max="18" width="25.42578125" style="6" customWidth="1"/>
    <col min="19" max="19" width="11.85546875" style="6" customWidth="1"/>
    <col min="20" max="20" width="25.42578125" style="6" customWidth="1"/>
    <col min="21" max="21" width="11.85546875" style="6" customWidth="1"/>
    <col min="22" max="22" width="25.42578125" style="6" customWidth="1"/>
    <col min="23" max="23" width="11.85546875" style="6" customWidth="1"/>
    <col min="24" max="24" width="25.42578125" style="6" customWidth="1"/>
    <col min="25" max="25" width="11.85546875" style="6" customWidth="1"/>
    <col min="26" max="26" width="25.42578125" style="6" customWidth="1"/>
    <col min="27" max="27" width="11.85546875" style="6" customWidth="1"/>
    <col min="28" max="28" width="25.42578125" style="6" customWidth="1"/>
    <col min="29" max="29" width="11.85546875" style="6" customWidth="1"/>
    <col min="30" max="30" width="23.7109375" style="6" bestFit="1" customWidth="1"/>
    <col min="31" max="31" width="11.140625" style="6" bestFit="1" customWidth="1"/>
    <col min="32" max="250" width="9.140625" style="6"/>
    <col min="251" max="251" width="8.85546875" style="6" bestFit="1" customWidth="1"/>
    <col min="252" max="252" width="79" style="6" customWidth="1"/>
    <col min="253" max="253" width="13" style="6" customWidth="1"/>
    <col min="254" max="254" width="10.7109375" style="6" bestFit="1" customWidth="1"/>
    <col min="255" max="255" width="18.28515625" style="6" customWidth="1"/>
    <col min="256" max="256" width="25.42578125" style="6" customWidth="1"/>
    <col min="257" max="257" width="13.28515625" style="6" customWidth="1"/>
    <col min="258" max="258" width="25.42578125" style="6" customWidth="1"/>
    <col min="259" max="259" width="11.85546875" style="6" customWidth="1"/>
    <col min="260" max="260" width="25.42578125" style="6" customWidth="1"/>
    <col min="261" max="261" width="11.85546875" style="6" customWidth="1"/>
    <col min="262" max="262" width="25.42578125" style="6" customWidth="1"/>
    <col min="263" max="263" width="11.85546875" style="6" customWidth="1"/>
    <col min="264" max="264" width="25.42578125" style="6" customWidth="1"/>
    <col min="265" max="265" width="11.85546875" style="6" customWidth="1"/>
    <col min="266" max="266" width="25.42578125" style="6" customWidth="1"/>
    <col min="267" max="267" width="11.85546875" style="6" customWidth="1"/>
    <col min="268" max="268" width="25.42578125" style="6" customWidth="1"/>
    <col min="269" max="269" width="11.85546875" style="6" customWidth="1"/>
    <col min="270" max="270" width="25.42578125" style="6" customWidth="1"/>
    <col min="271" max="271" width="11.85546875" style="6" customWidth="1"/>
    <col min="272" max="272" width="25.42578125" style="6" customWidth="1"/>
    <col min="273" max="273" width="11.85546875" style="6" customWidth="1"/>
    <col min="274" max="274" width="25.42578125" style="6" customWidth="1"/>
    <col min="275" max="275" width="11.85546875" style="6" customWidth="1"/>
    <col min="276" max="276" width="25.42578125" style="6" customWidth="1"/>
    <col min="277" max="277" width="11.85546875" style="6" customWidth="1"/>
    <col min="278" max="278" width="25.42578125" style="6" customWidth="1"/>
    <col min="279" max="279" width="11.85546875" style="6" customWidth="1"/>
    <col min="280" max="280" width="20.42578125" style="6" customWidth="1"/>
    <col min="281" max="281" width="11.140625" style="6" bestFit="1" customWidth="1"/>
    <col min="282" max="506" width="9.140625" style="6"/>
    <col min="507" max="507" width="8.85546875" style="6" bestFit="1" customWidth="1"/>
    <col min="508" max="508" width="79" style="6" customWidth="1"/>
    <col min="509" max="509" width="13" style="6" customWidth="1"/>
    <col min="510" max="510" width="10.7109375" style="6" bestFit="1" customWidth="1"/>
    <col min="511" max="511" width="18.28515625" style="6" customWidth="1"/>
    <col min="512" max="512" width="25.42578125" style="6" customWidth="1"/>
    <col min="513" max="513" width="13.28515625" style="6" customWidth="1"/>
    <col min="514" max="514" width="25.42578125" style="6" customWidth="1"/>
    <col min="515" max="515" width="11.85546875" style="6" customWidth="1"/>
    <col min="516" max="516" width="25.42578125" style="6" customWidth="1"/>
    <col min="517" max="517" width="11.85546875" style="6" customWidth="1"/>
    <col min="518" max="518" width="25.42578125" style="6" customWidth="1"/>
    <col min="519" max="519" width="11.85546875" style="6" customWidth="1"/>
    <col min="520" max="520" width="25.42578125" style="6" customWidth="1"/>
    <col min="521" max="521" width="11.85546875" style="6" customWidth="1"/>
    <col min="522" max="522" width="25.42578125" style="6" customWidth="1"/>
    <col min="523" max="523" width="11.85546875" style="6" customWidth="1"/>
    <col min="524" max="524" width="25.42578125" style="6" customWidth="1"/>
    <col min="525" max="525" width="11.85546875" style="6" customWidth="1"/>
    <col min="526" max="526" width="25.42578125" style="6" customWidth="1"/>
    <col min="527" max="527" width="11.85546875" style="6" customWidth="1"/>
    <col min="528" max="528" width="25.42578125" style="6" customWidth="1"/>
    <col min="529" max="529" width="11.85546875" style="6" customWidth="1"/>
    <col min="530" max="530" width="25.42578125" style="6" customWidth="1"/>
    <col min="531" max="531" width="11.85546875" style="6" customWidth="1"/>
    <col min="532" max="532" width="25.42578125" style="6" customWidth="1"/>
    <col min="533" max="533" width="11.85546875" style="6" customWidth="1"/>
    <col min="534" max="534" width="25.42578125" style="6" customWidth="1"/>
    <col min="535" max="535" width="11.85546875" style="6" customWidth="1"/>
    <col min="536" max="536" width="20.42578125" style="6" customWidth="1"/>
    <col min="537" max="537" width="11.140625" style="6" bestFit="1" customWidth="1"/>
    <col min="538" max="762" width="9.140625" style="6"/>
    <col min="763" max="763" width="8.85546875" style="6" bestFit="1" customWidth="1"/>
    <col min="764" max="764" width="79" style="6" customWidth="1"/>
    <col min="765" max="765" width="13" style="6" customWidth="1"/>
    <col min="766" max="766" width="10.7109375" style="6" bestFit="1" customWidth="1"/>
    <col min="767" max="767" width="18.28515625" style="6" customWidth="1"/>
    <col min="768" max="768" width="25.42578125" style="6" customWidth="1"/>
    <col min="769" max="769" width="13.28515625" style="6" customWidth="1"/>
    <col min="770" max="770" width="25.42578125" style="6" customWidth="1"/>
    <col min="771" max="771" width="11.85546875" style="6" customWidth="1"/>
    <col min="772" max="772" width="25.42578125" style="6" customWidth="1"/>
    <col min="773" max="773" width="11.85546875" style="6" customWidth="1"/>
    <col min="774" max="774" width="25.42578125" style="6" customWidth="1"/>
    <col min="775" max="775" width="11.85546875" style="6" customWidth="1"/>
    <col min="776" max="776" width="25.42578125" style="6" customWidth="1"/>
    <col min="777" max="777" width="11.85546875" style="6" customWidth="1"/>
    <col min="778" max="778" width="25.42578125" style="6" customWidth="1"/>
    <col min="779" max="779" width="11.85546875" style="6" customWidth="1"/>
    <col min="780" max="780" width="25.42578125" style="6" customWidth="1"/>
    <col min="781" max="781" width="11.85546875" style="6" customWidth="1"/>
    <col min="782" max="782" width="25.42578125" style="6" customWidth="1"/>
    <col min="783" max="783" width="11.85546875" style="6" customWidth="1"/>
    <col min="784" max="784" width="25.42578125" style="6" customWidth="1"/>
    <col min="785" max="785" width="11.85546875" style="6" customWidth="1"/>
    <col min="786" max="786" width="25.42578125" style="6" customWidth="1"/>
    <col min="787" max="787" width="11.85546875" style="6" customWidth="1"/>
    <col min="788" max="788" width="25.42578125" style="6" customWidth="1"/>
    <col min="789" max="789" width="11.85546875" style="6" customWidth="1"/>
    <col min="790" max="790" width="25.42578125" style="6" customWidth="1"/>
    <col min="791" max="791" width="11.85546875" style="6" customWidth="1"/>
    <col min="792" max="792" width="20.42578125" style="6" customWidth="1"/>
    <col min="793" max="793" width="11.140625" style="6" bestFit="1" customWidth="1"/>
    <col min="794" max="1018" width="9.140625" style="6"/>
    <col min="1019" max="1019" width="8.85546875" style="6" bestFit="1" customWidth="1"/>
    <col min="1020" max="1020" width="79" style="6" customWidth="1"/>
    <col min="1021" max="1021" width="13" style="6" customWidth="1"/>
    <col min="1022" max="1022" width="10.7109375" style="6" bestFit="1" customWidth="1"/>
    <col min="1023" max="1023" width="18.28515625" style="6" customWidth="1"/>
    <col min="1024" max="1024" width="25.42578125" style="6" customWidth="1"/>
    <col min="1025" max="1025" width="13.28515625" style="6" customWidth="1"/>
    <col min="1026" max="1026" width="25.42578125" style="6" customWidth="1"/>
    <col min="1027" max="1027" width="11.85546875" style="6" customWidth="1"/>
    <col min="1028" max="1028" width="25.42578125" style="6" customWidth="1"/>
    <col min="1029" max="1029" width="11.85546875" style="6" customWidth="1"/>
    <col min="1030" max="1030" width="25.42578125" style="6" customWidth="1"/>
    <col min="1031" max="1031" width="11.85546875" style="6" customWidth="1"/>
    <col min="1032" max="1032" width="25.42578125" style="6" customWidth="1"/>
    <col min="1033" max="1033" width="11.85546875" style="6" customWidth="1"/>
    <col min="1034" max="1034" width="25.42578125" style="6" customWidth="1"/>
    <col min="1035" max="1035" width="11.85546875" style="6" customWidth="1"/>
    <col min="1036" max="1036" width="25.42578125" style="6" customWidth="1"/>
    <col min="1037" max="1037" width="11.85546875" style="6" customWidth="1"/>
    <col min="1038" max="1038" width="25.42578125" style="6" customWidth="1"/>
    <col min="1039" max="1039" width="11.85546875" style="6" customWidth="1"/>
    <col min="1040" max="1040" width="25.42578125" style="6" customWidth="1"/>
    <col min="1041" max="1041" width="11.85546875" style="6" customWidth="1"/>
    <col min="1042" max="1042" width="25.42578125" style="6" customWidth="1"/>
    <col min="1043" max="1043" width="11.85546875" style="6" customWidth="1"/>
    <col min="1044" max="1044" width="25.42578125" style="6" customWidth="1"/>
    <col min="1045" max="1045" width="11.85546875" style="6" customWidth="1"/>
    <col min="1046" max="1046" width="25.42578125" style="6" customWidth="1"/>
    <col min="1047" max="1047" width="11.85546875" style="6" customWidth="1"/>
    <col min="1048" max="1048" width="20.42578125" style="6" customWidth="1"/>
    <col min="1049" max="1049" width="11.140625" style="6" bestFit="1" customWidth="1"/>
    <col min="1050" max="1274" width="9.140625" style="6"/>
    <col min="1275" max="1275" width="8.85546875" style="6" bestFit="1" customWidth="1"/>
    <col min="1276" max="1276" width="79" style="6" customWidth="1"/>
    <col min="1277" max="1277" width="13" style="6" customWidth="1"/>
    <col min="1278" max="1278" width="10.7109375" style="6" bestFit="1" customWidth="1"/>
    <col min="1279" max="1279" width="18.28515625" style="6" customWidth="1"/>
    <col min="1280" max="1280" width="25.42578125" style="6" customWidth="1"/>
    <col min="1281" max="1281" width="13.28515625" style="6" customWidth="1"/>
    <col min="1282" max="1282" width="25.42578125" style="6" customWidth="1"/>
    <col min="1283" max="1283" width="11.85546875" style="6" customWidth="1"/>
    <col min="1284" max="1284" width="25.42578125" style="6" customWidth="1"/>
    <col min="1285" max="1285" width="11.85546875" style="6" customWidth="1"/>
    <col min="1286" max="1286" width="25.42578125" style="6" customWidth="1"/>
    <col min="1287" max="1287" width="11.85546875" style="6" customWidth="1"/>
    <col min="1288" max="1288" width="25.42578125" style="6" customWidth="1"/>
    <col min="1289" max="1289" width="11.85546875" style="6" customWidth="1"/>
    <col min="1290" max="1290" width="25.42578125" style="6" customWidth="1"/>
    <col min="1291" max="1291" width="11.85546875" style="6" customWidth="1"/>
    <col min="1292" max="1292" width="25.42578125" style="6" customWidth="1"/>
    <col min="1293" max="1293" width="11.85546875" style="6" customWidth="1"/>
    <col min="1294" max="1294" width="25.42578125" style="6" customWidth="1"/>
    <col min="1295" max="1295" width="11.85546875" style="6" customWidth="1"/>
    <col min="1296" max="1296" width="25.42578125" style="6" customWidth="1"/>
    <col min="1297" max="1297" width="11.85546875" style="6" customWidth="1"/>
    <col min="1298" max="1298" width="25.42578125" style="6" customWidth="1"/>
    <col min="1299" max="1299" width="11.85546875" style="6" customWidth="1"/>
    <col min="1300" max="1300" width="25.42578125" style="6" customWidth="1"/>
    <col min="1301" max="1301" width="11.85546875" style="6" customWidth="1"/>
    <col min="1302" max="1302" width="25.42578125" style="6" customWidth="1"/>
    <col min="1303" max="1303" width="11.85546875" style="6" customWidth="1"/>
    <col min="1304" max="1304" width="20.42578125" style="6" customWidth="1"/>
    <col min="1305" max="1305" width="11.140625" style="6" bestFit="1" customWidth="1"/>
    <col min="1306" max="1530" width="9.140625" style="6"/>
    <col min="1531" max="1531" width="8.85546875" style="6" bestFit="1" customWidth="1"/>
    <col min="1532" max="1532" width="79" style="6" customWidth="1"/>
    <col min="1533" max="1533" width="13" style="6" customWidth="1"/>
    <col min="1534" max="1534" width="10.7109375" style="6" bestFit="1" customWidth="1"/>
    <col min="1535" max="1535" width="18.28515625" style="6" customWidth="1"/>
    <col min="1536" max="1536" width="25.42578125" style="6" customWidth="1"/>
    <col min="1537" max="1537" width="13.28515625" style="6" customWidth="1"/>
    <col min="1538" max="1538" width="25.42578125" style="6" customWidth="1"/>
    <col min="1539" max="1539" width="11.85546875" style="6" customWidth="1"/>
    <col min="1540" max="1540" width="25.42578125" style="6" customWidth="1"/>
    <col min="1541" max="1541" width="11.85546875" style="6" customWidth="1"/>
    <col min="1542" max="1542" width="25.42578125" style="6" customWidth="1"/>
    <col min="1543" max="1543" width="11.85546875" style="6" customWidth="1"/>
    <col min="1544" max="1544" width="25.42578125" style="6" customWidth="1"/>
    <col min="1545" max="1545" width="11.85546875" style="6" customWidth="1"/>
    <col min="1546" max="1546" width="25.42578125" style="6" customWidth="1"/>
    <col min="1547" max="1547" width="11.85546875" style="6" customWidth="1"/>
    <col min="1548" max="1548" width="25.42578125" style="6" customWidth="1"/>
    <col min="1549" max="1549" width="11.85546875" style="6" customWidth="1"/>
    <col min="1550" max="1550" width="25.42578125" style="6" customWidth="1"/>
    <col min="1551" max="1551" width="11.85546875" style="6" customWidth="1"/>
    <col min="1552" max="1552" width="25.42578125" style="6" customWidth="1"/>
    <col min="1553" max="1553" width="11.85546875" style="6" customWidth="1"/>
    <col min="1554" max="1554" width="25.42578125" style="6" customWidth="1"/>
    <col min="1555" max="1555" width="11.85546875" style="6" customWidth="1"/>
    <col min="1556" max="1556" width="25.42578125" style="6" customWidth="1"/>
    <col min="1557" max="1557" width="11.85546875" style="6" customWidth="1"/>
    <col min="1558" max="1558" width="25.42578125" style="6" customWidth="1"/>
    <col min="1559" max="1559" width="11.85546875" style="6" customWidth="1"/>
    <col min="1560" max="1560" width="20.42578125" style="6" customWidth="1"/>
    <col min="1561" max="1561" width="11.140625" style="6" bestFit="1" customWidth="1"/>
    <col min="1562" max="1786" width="9.140625" style="6"/>
    <col min="1787" max="1787" width="8.85546875" style="6" bestFit="1" customWidth="1"/>
    <col min="1788" max="1788" width="79" style="6" customWidth="1"/>
    <col min="1789" max="1789" width="13" style="6" customWidth="1"/>
    <col min="1790" max="1790" width="10.7109375" style="6" bestFit="1" customWidth="1"/>
    <col min="1791" max="1791" width="18.28515625" style="6" customWidth="1"/>
    <col min="1792" max="1792" width="25.42578125" style="6" customWidth="1"/>
    <col min="1793" max="1793" width="13.28515625" style="6" customWidth="1"/>
    <col min="1794" max="1794" width="25.42578125" style="6" customWidth="1"/>
    <col min="1795" max="1795" width="11.85546875" style="6" customWidth="1"/>
    <col min="1796" max="1796" width="25.42578125" style="6" customWidth="1"/>
    <col min="1797" max="1797" width="11.85546875" style="6" customWidth="1"/>
    <col min="1798" max="1798" width="25.42578125" style="6" customWidth="1"/>
    <col min="1799" max="1799" width="11.85546875" style="6" customWidth="1"/>
    <col min="1800" max="1800" width="25.42578125" style="6" customWidth="1"/>
    <col min="1801" max="1801" width="11.85546875" style="6" customWidth="1"/>
    <col min="1802" max="1802" width="25.42578125" style="6" customWidth="1"/>
    <col min="1803" max="1803" width="11.85546875" style="6" customWidth="1"/>
    <col min="1804" max="1804" width="25.42578125" style="6" customWidth="1"/>
    <col min="1805" max="1805" width="11.85546875" style="6" customWidth="1"/>
    <col min="1806" max="1806" width="25.42578125" style="6" customWidth="1"/>
    <col min="1807" max="1807" width="11.85546875" style="6" customWidth="1"/>
    <col min="1808" max="1808" width="25.42578125" style="6" customWidth="1"/>
    <col min="1809" max="1809" width="11.85546875" style="6" customWidth="1"/>
    <col min="1810" max="1810" width="25.42578125" style="6" customWidth="1"/>
    <col min="1811" max="1811" width="11.85546875" style="6" customWidth="1"/>
    <col min="1812" max="1812" width="25.42578125" style="6" customWidth="1"/>
    <col min="1813" max="1813" width="11.85546875" style="6" customWidth="1"/>
    <col min="1814" max="1814" width="25.42578125" style="6" customWidth="1"/>
    <col min="1815" max="1815" width="11.85546875" style="6" customWidth="1"/>
    <col min="1816" max="1816" width="20.42578125" style="6" customWidth="1"/>
    <col min="1817" max="1817" width="11.140625" style="6" bestFit="1" customWidth="1"/>
    <col min="1818" max="2042" width="9.140625" style="6"/>
    <col min="2043" max="2043" width="8.85546875" style="6" bestFit="1" customWidth="1"/>
    <col min="2044" max="2044" width="79" style="6" customWidth="1"/>
    <col min="2045" max="2045" width="13" style="6" customWidth="1"/>
    <col min="2046" max="2046" width="10.7109375" style="6" bestFit="1" customWidth="1"/>
    <col min="2047" max="2047" width="18.28515625" style="6" customWidth="1"/>
    <col min="2048" max="2048" width="25.42578125" style="6" customWidth="1"/>
    <col min="2049" max="2049" width="13.28515625" style="6" customWidth="1"/>
    <col min="2050" max="2050" width="25.42578125" style="6" customWidth="1"/>
    <col min="2051" max="2051" width="11.85546875" style="6" customWidth="1"/>
    <col min="2052" max="2052" width="25.42578125" style="6" customWidth="1"/>
    <col min="2053" max="2053" width="11.85546875" style="6" customWidth="1"/>
    <col min="2054" max="2054" width="25.42578125" style="6" customWidth="1"/>
    <col min="2055" max="2055" width="11.85546875" style="6" customWidth="1"/>
    <col min="2056" max="2056" width="25.42578125" style="6" customWidth="1"/>
    <col min="2057" max="2057" width="11.85546875" style="6" customWidth="1"/>
    <col min="2058" max="2058" width="25.42578125" style="6" customWidth="1"/>
    <col min="2059" max="2059" width="11.85546875" style="6" customWidth="1"/>
    <col min="2060" max="2060" width="25.42578125" style="6" customWidth="1"/>
    <col min="2061" max="2061" width="11.85546875" style="6" customWidth="1"/>
    <col min="2062" max="2062" width="25.42578125" style="6" customWidth="1"/>
    <col min="2063" max="2063" width="11.85546875" style="6" customWidth="1"/>
    <col min="2064" max="2064" width="25.42578125" style="6" customWidth="1"/>
    <col min="2065" max="2065" width="11.85546875" style="6" customWidth="1"/>
    <col min="2066" max="2066" width="25.42578125" style="6" customWidth="1"/>
    <col min="2067" max="2067" width="11.85546875" style="6" customWidth="1"/>
    <col min="2068" max="2068" width="25.42578125" style="6" customWidth="1"/>
    <col min="2069" max="2069" width="11.85546875" style="6" customWidth="1"/>
    <col min="2070" max="2070" width="25.42578125" style="6" customWidth="1"/>
    <col min="2071" max="2071" width="11.85546875" style="6" customWidth="1"/>
    <col min="2072" max="2072" width="20.42578125" style="6" customWidth="1"/>
    <col min="2073" max="2073" width="11.140625" style="6" bestFit="1" customWidth="1"/>
    <col min="2074" max="2298" width="9.140625" style="6"/>
    <col min="2299" max="2299" width="8.85546875" style="6" bestFit="1" customWidth="1"/>
    <col min="2300" max="2300" width="79" style="6" customWidth="1"/>
    <col min="2301" max="2301" width="13" style="6" customWidth="1"/>
    <col min="2302" max="2302" width="10.7109375" style="6" bestFit="1" customWidth="1"/>
    <col min="2303" max="2303" width="18.28515625" style="6" customWidth="1"/>
    <col min="2304" max="2304" width="25.42578125" style="6" customWidth="1"/>
    <col min="2305" max="2305" width="13.28515625" style="6" customWidth="1"/>
    <col min="2306" max="2306" width="25.42578125" style="6" customWidth="1"/>
    <col min="2307" max="2307" width="11.85546875" style="6" customWidth="1"/>
    <col min="2308" max="2308" width="25.42578125" style="6" customWidth="1"/>
    <col min="2309" max="2309" width="11.85546875" style="6" customWidth="1"/>
    <col min="2310" max="2310" width="25.42578125" style="6" customWidth="1"/>
    <col min="2311" max="2311" width="11.85546875" style="6" customWidth="1"/>
    <col min="2312" max="2312" width="25.42578125" style="6" customWidth="1"/>
    <col min="2313" max="2313" width="11.85546875" style="6" customWidth="1"/>
    <col min="2314" max="2314" width="25.42578125" style="6" customWidth="1"/>
    <col min="2315" max="2315" width="11.85546875" style="6" customWidth="1"/>
    <col min="2316" max="2316" width="25.42578125" style="6" customWidth="1"/>
    <col min="2317" max="2317" width="11.85546875" style="6" customWidth="1"/>
    <col min="2318" max="2318" width="25.42578125" style="6" customWidth="1"/>
    <col min="2319" max="2319" width="11.85546875" style="6" customWidth="1"/>
    <col min="2320" max="2320" width="25.42578125" style="6" customWidth="1"/>
    <col min="2321" max="2321" width="11.85546875" style="6" customWidth="1"/>
    <col min="2322" max="2322" width="25.42578125" style="6" customWidth="1"/>
    <col min="2323" max="2323" width="11.85546875" style="6" customWidth="1"/>
    <col min="2324" max="2324" width="25.42578125" style="6" customWidth="1"/>
    <col min="2325" max="2325" width="11.85546875" style="6" customWidth="1"/>
    <col min="2326" max="2326" width="25.42578125" style="6" customWidth="1"/>
    <col min="2327" max="2327" width="11.85546875" style="6" customWidth="1"/>
    <col min="2328" max="2328" width="20.42578125" style="6" customWidth="1"/>
    <col min="2329" max="2329" width="11.140625" style="6" bestFit="1" customWidth="1"/>
    <col min="2330" max="2554" width="9.140625" style="6"/>
    <col min="2555" max="2555" width="8.85546875" style="6" bestFit="1" customWidth="1"/>
    <col min="2556" max="2556" width="79" style="6" customWidth="1"/>
    <col min="2557" max="2557" width="13" style="6" customWidth="1"/>
    <col min="2558" max="2558" width="10.7109375" style="6" bestFit="1" customWidth="1"/>
    <col min="2559" max="2559" width="18.28515625" style="6" customWidth="1"/>
    <col min="2560" max="2560" width="25.42578125" style="6" customWidth="1"/>
    <col min="2561" max="2561" width="13.28515625" style="6" customWidth="1"/>
    <col min="2562" max="2562" width="25.42578125" style="6" customWidth="1"/>
    <col min="2563" max="2563" width="11.85546875" style="6" customWidth="1"/>
    <col min="2564" max="2564" width="25.42578125" style="6" customWidth="1"/>
    <col min="2565" max="2565" width="11.85546875" style="6" customWidth="1"/>
    <col min="2566" max="2566" width="25.42578125" style="6" customWidth="1"/>
    <col min="2567" max="2567" width="11.85546875" style="6" customWidth="1"/>
    <col min="2568" max="2568" width="25.42578125" style="6" customWidth="1"/>
    <col min="2569" max="2569" width="11.85546875" style="6" customWidth="1"/>
    <col min="2570" max="2570" width="25.42578125" style="6" customWidth="1"/>
    <col min="2571" max="2571" width="11.85546875" style="6" customWidth="1"/>
    <col min="2572" max="2572" width="25.42578125" style="6" customWidth="1"/>
    <col min="2573" max="2573" width="11.85546875" style="6" customWidth="1"/>
    <col min="2574" max="2574" width="25.42578125" style="6" customWidth="1"/>
    <col min="2575" max="2575" width="11.85546875" style="6" customWidth="1"/>
    <col min="2576" max="2576" width="25.42578125" style="6" customWidth="1"/>
    <col min="2577" max="2577" width="11.85546875" style="6" customWidth="1"/>
    <col min="2578" max="2578" width="25.42578125" style="6" customWidth="1"/>
    <col min="2579" max="2579" width="11.85546875" style="6" customWidth="1"/>
    <col min="2580" max="2580" width="25.42578125" style="6" customWidth="1"/>
    <col min="2581" max="2581" width="11.85546875" style="6" customWidth="1"/>
    <col min="2582" max="2582" width="25.42578125" style="6" customWidth="1"/>
    <col min="2583" max="2583" width="11.85546875" style="6" customWidth="1"/>
    <col min="2584" max="2584" width="20.42578125" style="6" customWidth="1"/>
    <col min="2585" max="2585" width="11.140625" style="6" bestFit="1" customWidth="1"/>
    <col min="2586" max="2810" width="9.140625" style="6"/>
    <col min="2811" max="2811" width="8.85546875" style="6" bestFit="1" customWidth="1"/>
    <col min="2812" max="2812" width="79" style="6" customWidth="1"/>
    <col min="2813" max="2813" width="13" style="6" customWidth="1"/>
    <col min="2814" max="2814" width="10.7109375" style="6" bestFit="1" customWidth="1"/>
    <col min="2815" max="2815" width="18.28515625" style="6" customWidth="1"/>
    <col min="2816" max="2816" width="25.42578125" style="6" customWidth="1"/>
    <col min="2817" max="2817" width="13.28515625" style="6" customWidth="1"/>
    <col min="2818" max="2818" width="25.42578125" style="6" customWidth="1"/>
    <col min="2819" max="2819" width="11.85546875" style="6" customWidth="1"/>
    <col min="2820" max="2820" width="25.42578125" style="6" customWidth="1"/>
    <col min="2821" max="2821" width="11.85546875" style="6" customWidth="1"/>
    <col min="2822" max="2822" width="25.42578125" style="6" customWidth="1"/>
    <col min="2823" max="2823" width="11.85546875" style="6" customWidth="1"/>
    <col min="2824" max="2824" width="25.42578125" style="6" customWidth="1"/>
    <col min="2825" max="2825" width="11.85546875" style="6" customWidth="1"/>
    <col min="2826" max="2826" width="25.42578125" style="6" customWidth="1"/>
    <col min="2827" max="2827" width="11.85546875" style="6" customWidth="1"/>
    <col min="2828" max="2828" width="25.42578125" style="6" customWidth="1"/>
    <col min="2829" max="2829" width="11.85546875" style="6" customWidth="1"/>
    <col min="2830" max="2830" width="25.42578125" style="6" customWidth="1"/>
    <col min="2831" max="2831" width="11.85546875" style="6" customWidth="1"/>
    <col min="2832" max="2832" width="25.42578125" style="6" customWidth="1"/>
    <col min="2833" max="2833" width="11.85546875" style="6" customWidth="1"/>
    <col min="2834" max="2834" width="25.42578125" style="6" customWidth="1"/>
    <col min="2835" max="2835" width="11.85546875" style="6" customWidth="1"/>
    <col min="2836" max="2836" width="25.42578125" style="6" customWidth="1"/>
    <col min="2837" max="2837" width="11.85546875" style="6" customWidth="1"/>
    <col min="2838" max="2838" width="25.42578125" style="6" customWidth="1"/>
    <col min="2839" max="2839" width="11.85546875" style="6" customWidth="1"/>
    <col min="2840" max="2840" width="20.42578125" style="6" customWidth="1"/>
    <col min="2841" max="2841" width="11.140625" style="6" bestFit="1" customWidth="1"/>
    <col min="2842" max="3066" width="9.140625" style="6"/>
    <col min="3067" max="3067" width="8.85546875" style="6" bestFit="1" customWidth="1"/>
    <col min="3068" max="3068" width="79" style="6" customWidth="1"/>
    <col min="3069" max="3069" width="13" style="6" customWidth="1"/>
    <col min="3070" max="3070" width="10.7109375" style="6" bestFit="1" customWidth="1"/>
    <col min="3071" max="3071" width="18.28515625" style="6" customWidth="1"/>
    <col min="3072" max="3072" width="25.42578125" style="6" customWidth="1"/>
    <col min="3073" max="3073" width="13.28515625" style="6" customWidth="1"/>
    <col min="3074" max="3074" width="25.42578125" style="6" customWidth="1"/>
    <col min="3075" max="3075" width="11.85546875" style="6" customWidth="1"/>
    <col min="3076" max="3076" width="25.42578125" style="6" customWidth="1"/>
    <col min="3077" max="3077" width="11.85546875" style="6" customWidth="1"/>
    <col min="3078" max="3078" width="25.42578125" style="6" customWidth="1"/>
    <col min="3079" max="3079" width="11.85546875" style="6" customWidth="1"/>
    <col min="3080" max="3080" width="25.42578125" style="6" customWidth="1"/>
    <col min="3081" max="3081" width="11.85546875" style="6" customWidth="1"/>
    <col min="3082" max="3082" width="25.42578125" style="6" customWidth="1"/>
    <col min="3083" max="3083" width="11.85546875" style="6" customWidth="1"/>
    <col min="3084" max="3084" width="25.42578125" style="6" customWidth="1"/>
    <col min="3085" max="3085" width="11.85546875" style="6" customWidth="1"/>
    <col min="3086" max="3086" width="25.42578125" style="6" customWidth="1"/>
    <col min="3087" max="3087" width="11.85546875" style="6" customWidth="1"/>
    <col min="3088" max="3088" width="25.42578125" style="6" customWidth="1"/>
    <col min="3089" max="3089" width="11.85546875" style="6" customWidth="1"/>
    <col min="3090" max="3090" width="25.42578125" style="6" customWidth="1"/>
    <col min="3091" max="3091" width="11.85546875" style="6" customWidth="1"/>
    <col min="3092" max="3092" width="25.42578125" style="6" customWidth="1"/>
    <col min="3093" max="3093" width="11.85546875" style="6" customWidth="1"/>
    <col min="3094" max="3094" width="25.42578125" style="6" customWidth="1"/>
    <col min="3095" max="3095" width="11.85546875" style="6" customWidth="1"/>
    <col min="3096" max="3096" width="20.42578125" style="6" customWidth="1"/>
    <col min="3097" max="3097" width="11.140625" style="6" bestFit="1" customWidth="1"/>
    <col min="3098" max="3322" width="9.140625" style="6"/>
    <col min="3323" max="3323" width="8.85546875" style="6" bestFit="1" customWidth="1"/>
    <col min="3324" max="3324" width="79" style="6" customWidth="1"/>
    <col min="3325" max="3325" width="13" style="6" customWidth="1"/>
    <col min="3326" max="3326" width="10.7109375" style="6" bestFit="1" customWidth="1"/>
    <col min="3327" max="3327" width="18.28515625" style="6" customWidth="1"/>
    <col min="3328" max="3328" width="25.42578125" style="6" customWidth="1"/>
    <col min="3329" max="3329" width="13.28515625" style="6" customWidth="1"/>
    <col min="3330" max="3330" width="25.42578125" style="6" customWidth="1"/>
    <col min="3331" max="3331" width="11.85546875" style="6" customWidth="1"/>
    <col min="3332" max="3332" width="25.42578125" style="6" customWidth="1"/>
    <col min="3333" max="3333" width="11.85546875" style="6" customWidth="1"/>
    <col min="3334" max="3334" width="25.42578125" style="6" customWidth="1"/>
    <col min="3335" max="3335" width="11.85546875" style="6" customWidth="1"/>
    <col min="3336" max="3336" width="25.42578125" style="6" customWidth="1"/>
    <col min="3337" max="3337" width="11.85546875" style="6" customWidth="1"/>
    <col min="3338" max="3338" width="25.42578125" style="6" customWidth="1"/>
    <col min="3339" max="3339" width="11.85546875" style="6" customWidth="1"/>
    <col min="3340" max="3340" width="25.42578125" style="6" customWidth="1"/>
    <col min="3341" max="3341" width="11.85546875" style="6" customWidth="1"/>
    <col min="3342" max="3342" width="25.42578125" style="6" customWidth="1"/>
    <col min="3343" max="3343" width="11.85546875" style="6" customWidth="1"/>
    <col min="3344" max="3344" width="25.42578125" style="6" customWidth="1"/>
    <col min="3345" max="3345" width="11.85546875" style="6" customWidth="1"/>
    <col min="3346" max="3346" width="25.42578125" style="6" customWidth="1"/>
    <col min="3347" max="3347" width="11.85546875" style="6" customWidth="1"/>
    <col min="3348" max="3348" width="25.42578125" style="6" customWidth="1"/>
    <col min="3349" max="3349" width="11.85546875" style="6" customWidth="1"/>
    <col min="3350" max="3350" width="25.42578125" style="6" customWidth="1"/>
    <col min="3351" max="3351" width="11.85546875" style="6" customWidth="1"/>
    <col min="3352" max="3352" width="20.42578125" style="6" customWidth="1"/>
    <col min="3353" max="3353" width="11.140625" style="6" bestFit="1" customWidth="1"/>
    <col min="3354" max="3578" width="9.140625" style="6"/>
    <col min="3579" max="3579" width="8.85546875" style="6" bestFit="1" customWidth="1"/>
    <col min="3580" max="3580" width="79" style="6" customWidth="1"/>
    <col min="3581" max="3581" width="13" style="6" customWidth="1"/>
    <col min="3582" max="3582" width="10.7109375" style="6" bestFit="1" customWidth="1"/>
    <col min="3583" max="3583" width="18.28515625" style="6" customWidth="1"/>
    <col min="3584" max="3584" width="25.42578125" style="6" customWidth="1"/>
    <col min="3585" max="3585" width="13.28515625" style="6" customWidth="1"/>
    <col min="3586" max="3586" width="25.42578125" style="6" customWidth="1"/>
    <col min="3587" max="3587" width="11.85546875" style="6" customWidth="1"/>
    <col min="3588" max="3588" width="25.42578125" style="6" customWidth="1"/>
    <col min="3589" max="3589" width="11.85546875" style="6" customWidth="1"/>
    <col min="3590" max="3590" width="25.42578125" style="6" customWidth="1"/>
    <col min="3591" max="3591" width="11.85546875" style="6" customWidth="1"/>
    <col min="3592" max="3592" width="25.42578125" style="6" customWidth="1"/>
    <col min="3593" max="3593" width="11.85546875" style="6" customWidth="1"/>
    <col min="3594" max="3594" width="25.42578125" style="6" customWidth="1"/>
    <col min="3595" max="3595" width="11.85546875" style="6" customWidth="1"/>
    <col min="3596" max="3596" width="25.42578125" style="6" customWidth="1"/>
    <col min="3597" max="3597" width="11.85546875" style="6" customWidth="1"/>
    <col min="3598" max="3598" width="25.42578125" style="6" customWidth="1"/>
    <col min="3599" max="3599" width="11.85546875" style="6" customWidth="1"/>
    <col min="3600" max="3600" width="25.42578125" style="6" customWidth="1"/>
    <col min="3601" max="3601" width="11.85546875" style="6" customWidth="1"/>
    <col min="3602" max="3602" width="25.42578125" style="6" customWidth="1"/>
    <col min="3603" max="3603" width="11.85546875" style="6" customWidth="1"/>
    <col min="3604" max="3604" width="25.42578125" style="6" customWidth="1"/>
    <col min="3605" max="3605" width="11.85546875" style="6" customWidth="1"/>
    <col min="3606" max="3606" width="25.42578125" style="6" customWidth="1"/>
    <col min="3607" max="3607" width="11.85546875" style="6" customWidth="1"/>
    <col min="3608" max="3608" width="20.42578125" style="6" customWidth="1"/>
    <col min="3609" max="3609" width="11.140625" style="6" bestFit="1" customWidth="1"/>
    <col min="3610" max="3834" width="9.140625" style="6"/>
    <col min="3835" max="3835" width="8.85546875" style="6" bestFit="1" customWidth="1"/>
    <col min="3836" max="3836" width="79" style="6" customWidth="1"/>
    <col min="3837" max="3837" width="13" style="6" customWidth="1"/>
    <col min="3838" max="3838" width="10.7109375" style="6" bestFit="1" customWidth="1"/>
    <col min="3839" max="3839" width="18.28515625" style="6" customWidth="1"/>
    <col min="3840" max="3840" width="25.42578125" style="6" customWidth="1"/>
    <col min="3841" max="3841" width="13.28515625" style="6" customWidth="1"/>
    <col min="3842" max="3842" width="25.42578125" style="6" customWidth="1"/>
    <col min="3843" max="3843" width="11.85546875" style="6" customWidth="1"/>
    <col min="3844" max="3844" width="25.42578125" style="6" customWidth="1"/>
    <col min="3845" max="3845" width="11.85546875" style="6" customWidth="1"/>
    <col min="3846" max="3846" width="25.42578125" style="6" customWidth="1"/>
    <col min="3847" max="3847" width="11.85546875" style="6" customWidth="1"/>
    <col min="3848" max="3848" width="25.42578125" style="6" customWidth="1"/>
    <col min="3849" max="3849" width="11.85546875" style="6" customWidth="1"/>
    <col min="3850" max="3850" width="25.42578125" style="6" customWidth="1"/>
    <col min="3851" max="3851" width="11.85546875" style="6" customWidth="1"/>
    <col min="3852" max="3852" width="25.42578125" style="6" customWidth="1"/>
    <col min="3853" max="3853" width="11.85546875" style="6" customWidth="1"/>
    <col min="3854" max="3854" width="25.42578125" style="6" customWidth="1"/>
    <col min="3855" max="3855" width="11.85546875" style="6" customWidth="1"/>
    <col min="3856" max="3856" width="25.42578125" style="6" customWidth="1"/>
    <col min="3857" max="3857" width="11.85546875" style="6" customWidth="1"/>
    <col min="3858" max="3858" width="25.42578125" style="6" customWidth="1"/>
    <col min="3859" max="3859" width="11.85546875" style="6" customWidth="1"/>
    <col min="3860" max="3860" width="25.42578125" style="6" customWidth="1"/>
    <col min="3861" max="3861" width="11.85546875" style="6" customWidth="1"/>
    <col min="3862" max="3862" width="25.42578125" style="6" customWidth="1"/>
    <col min="3863" max="3863" width="11.85546875" style="6" customWidth="1"/>
    <col min="3864" max="3864" width="20.42578125" style="6" customWidth="1"/>
    <col min="3865" max="3865" width="11.140625" style="6" bestFit="1" customWidth="1"/>
    <col min="3866" max="4090" width="9.140625" style="6"/>
    <col min="4091" max="4091" width="8.85546875" style="6" bestFit="1" customWidth="1"/>
    <col min="4092" max="4092" width="79" style="6" customWidth="1"/>
    <col min="4093" max="4093" width="13" style="6" customWidth="1"/>
    <col min="4094" max="4094" width="10.7109375" style="6" bestFit="1" customWidth="1"/>
    <col min="4095" max="4095" width="18.28515625" style="6" customWidth="1"/>
    <col min="4096" max="4096" width="25.42578125" style="6" customWidth="1"/>
    <col min="4097" max="4097" width="13.28515625" style="6" customWidth="1"/>
    <col min="4098" max="4098" width="25.42578125" style="6" customWidth="1"/>
    <col min="4099" max="4099" width="11.85546875" style="6" customWidth="1"/>
    <col min="4100" max="4100" width="25.42578125" style="6" customWidth="1"/>
    <col min="4101" max="4101" width="11.85546875" style="6" customWidth="1"/>
    <col min="4102" max="4102" width="25.42578125" style="6" customWidth="1"/>
    <col min="4103" max="4103" width="11.85546875" style="6" customWidth="1"/>
    <col min="4104" max="4104" width="25.42578125" style="6" customWidth="1"/>
    <col min="4105" max="4105" width="11.85546875" style="6" customWidth="1"/>
    <col min="4106" max="4106" width="25.42578125" style="6" customWidth="1"/>
    <col min="4107" max="4107" width="11.85546875" style="6" customWidth="1"/>
    <col min="4108" max="4108" width="25.42578125" style="6" customWidth="1"/>
    <col min="4109" max="4109" width="11.85546875" style="6" customWidth="1"/>
    <col min="4110" max="4110" width="25.42578125" style="6" customWidth="1"/>
    <col min="4111" max="4111" width="11.85546875" style="6" customWidth="1"/>
    <col min="4112" max="4112" width="25.42578125" style="6" customWidth="1"/>
    <col min="4113" max="4113" width="11.85546875" style="6" customWidth="1"/>
    <col min="4114" max="4114" width="25.42578125" style="6" customWidth="1"/>
    <col min="4115" max="4115" width="11.85546875" style="6" customWidth="1"/>
    <col min="4116" max="4116" width="25.42578125" style="6" customWidth="1"/>
    <col min="4117" max="4117" width="11.85546875" style="6" customWidth="1"/>
    <col min="4118" max="4118" width="25.42578125" style="6" customWidth="1"/>
    <col min="4119" max="4119" width="11.85546875" style="6" customWidth="1"/>
    <col min="4120" max="4120" width="20.42578125" style="6" customWidth="1"/>
    <col min="4121" max="4121" width="11.140625" style="6" bestFit="1" customWidth="1"/>
    <col min="4122" max="4346" width="9.140625" style="6"/>
    <col min="4347" max="4347" width="8.85546875" style="6" bestFit="1" customWidth="1"/>
    <col min="4348" max="4348" width="79" style="6" customWidth="1"/>
    <col min="4349" max="4349" width="13" style="6" customWidth="1"/>
    <col min="4350" max="4350" width="10.7109375" style="6" bestFit="1" customWidth="1"/>
    <col min="4351" max="4351" width="18.28515625" style="6" customWidth="1"/>
    <col min="4352" max="4352" width="25.42578125" style="6" customWidth="1"/>
    <col min="4353" max="4353" width="13.28515625" style="6" customWidth="1"/>
    <col min="4354" max="4354" width="25.42578125" style="6" customWidth="1"/>
    <col min="4355" max="4355" width="11.85546875" style="6" customWidth="1"/>
    <col min="4356" max="4356" width="25.42578125" style="6" customWidth="1"/>
    <col min="4357" max="4357" width="11.85546875" style="6" customWidth="1"/>
    <col min="4358" max="4358" width="25.42578125" style="6" customWidth="1"/>
    <col min="4359" max="4359" width="11.85546875" style="6" customWidth="1"/>
    <col min="4360" max="4360" width="25.42578125" style="6" customWidth="1"/>
    <col min="4361" max="4361" width="11.85546875" style="6" customWidth="1"/>
    <col min="4362" max="4362" width="25.42578125" style="6" customWidth="1"/>
    <col min="4363" max="4363" width="11.85546875" style="6" customWidth="1"/>
    <col min="4364" max="4364" width="25.42578125" style="6" customWidth="1"/>
    <col min="4365" max="4365" width="11.85546875" style="6" customWidth="1"/>
    <col min="4366" max="4366" width="25.42578125" style="6" customWidth="1"/>
    <col min="4367" max="4367" width="11.85546875" style="6" customWidth="1"/>
    <col min="4368" max="4368" width="25.42578125" style="6" customWidth="1"/>
    <col min="4369" max="4369" width="11.85546875" style="6" customWidth="1"/>
    <col min="4370" max="4370" width="25.42578125" style="6" customWidth="1"/>
    <col min="4371" max="4371" width="11.85546875" style="6" customWidth="1"/>
    <col min="4372" max="4372" width="25.42578125" style="6" customWidth="1"/>
    <col min="4373" max="4373" width="11.85546875" style="6" customWidth="1"/>
    <col min="4374" max="4374" width="25.42578125" style="6" customWidth="1"/>
    <col min="4375" max="4375" width="11.85546875" style="6" customWidth="1"/>
    <col min="4376" max="4376" width="20.42578125" style="6" customWidth="1"/>
    <col min="4377" max="4377" width="11.140625" style="6" bestFit="1" customWidth="1"/>
    <col min="4378" max="4602" width="9.140625" style="6"/>
    <col min="4603" max="4603" width="8.85546875" style="6" bestFit="1" customWidth="1"/>
    <col min="4604" max="4604" width="79" style="6" customWidth="1"/>
    <col min="4605" max="4605" width="13" style="6" customWidth="1"/>
    <col min="4606" max="4606" width="10.7109375" style="6" bestFit="1" customWidth="1"/>
    <col min="4607" max="4607" width="18.28515625" style="6" customWidth="1"/>
    <col min="4608" max="4608" width="25.42578125" style="6" customWidth="1"/>
    <col min="4609" max="4609" width="13.28515625" style="6" customWidth="1"/>
    <col min="4610" max="4610" width="25.42578125" style="6" customWidth="1"/>
    <col min="4611" max="4611" width="11.85546875" style="6" customWidth="1"/>
    <col min="4612" max="4612" width="25.42578125" style="6" customWidth="1"/>
    <col min="4613" max="4613" width="11.85546875" style="6" customWidth="1"/>
    <col min="4614" max="4614" width="25.42578125" style="6" customWidth="1"/>
    <col min="4615" max="4615" width="11.85546875" style="6" customWidth="1"/>
    <col min="4616" max="4616" width="25.42578125" style="6" customWidth="1"/>
    <col min="4617" max="4617" width="11.85546875" style="6" customWidth="1"/>
    <col min="4618" max="4618" width="25.42578125" style="6" customWidth="1"/>
    <col min="4619" max="4619" width="11.85546875" style="6" customWidth="1"/>
    <col min="4620" max="4620" width="25.42578125" style="6" customWidth="1"/>
    <col min="4621" max="4621" width="11.85546875" style="6" customWidth="1"/>
    <col min="4622" max="4622" width="25.42578125" style="6" customWidth="1"/>
    <col min="4623" max="4623" width="11.85546875" style="6" customWidth="1"/>
    <col min="4624" max="4624" width="25.42578125" style="6" customWidth="1"/>
    <col min="4625" max="4625" width="11.85546875" style="6" customWidth="1"/>
    <col min="4626" max="4626" width="25.42578125" style="6" customWidth="1"/>
    <col min="4627" max="4627" width="11.85546875" style="6" customWidth="1"/>
    <col min="4628" max="4628" width="25.42578125" style="6" customWidth="1"/>
    <col min="4629" max="4629" width="11.85546875" style="6" customWidth="1"/>
    <col min="4630" max="4630" width="25.42578125" style="6" customWidth="1"/>
    <col min="4631" max="4631" width="11.85546875" style="6" customWidth="1"/>
    <col min="4632" max="4632" width="20.42578125" style="6" customWidth="1"/>
    <col min="4633" max="4633" width="11.140625" style="6" bestFit="1" customWidth="1"/>
    <col min="4634" max="4858" width="9.140625" style="6"/>
    <col min="4859" max="4859" width="8.85546875" style="6" bestFit="1" customWidth="1"/>
    <col min="4860" max="4860" width="79" style="6" customWidth="1"/>
    <col min="4861" max="4861" width="13" style="6" customWidth="1"/>
    <col min="4862" max="4862" width="10.7109375" style="6" bestFit="1" customWidth="1"/>
    <col min="4863" max="4863" width="18.28515625" style="6" customWidth="1"/>
    <col min="4864" max="4864" width="25.42578125" style="6" customWidth="1"/>
    <col min="4865" max="4865" width="13.28515625" style="6" customWidth="1"/>
    <col min="4866" max="4866" width="25.42578125" style="6" customWidth="1"/>
    <col min="4867" max="4867" width="11.85546875" style="6" customWidth="1"/>
    <col min="4868" max="4868" width="25.42578125" style="6" customWidth="1"/>
    <col min="4869" max="4869" width="11.85546875" style="6" customWidth="1"/>
    <col min="4870" max="4870" width="25.42578125" style="6" customWidth="1"/>
    <col min="4871" max="4871" width="11.85546875" style="6" customWidth="1"/>
    <col min="4872" max="4872" width="25.42578125" style="6" customWidth="1"/>
    <col min="4873" max="4873" width="11.85546875" style="6" customWidth="1"/>
    <col min="4874" max="4874" width="25.42578125" style="6" customWidth="1"/>
    <col min="4875" max="4875" width="11.85546875" style="6" customWidth="1"/>
    <col min="4876" max="4876" width="25.42578125" style="6" customWidth="1"/>
    <col min="4877" max="4877" width="11.85546875" style="6" customWidth="1"/>
    <col min="4878" max="4878" width="25.42578125" style="6" customWidth="1"/>
    <col min="4879" max="4879" width="11.85546875" style="6" customWidth="1"/>
    <col min="4880" max="4880" width="25.42578125" style="6" customWidth="1"/>
    <col min="4881" max="4881" width="11.85546875" style="6" customWidth="1"/>
    <col min="4882" max="4882" width="25.42578125" style="6" customWidth="1"/>
    <col min="4883" max="4883" width="11.85546875" style="6" customWidth="1"/>
    <col min="4884" max="4884" width="25.42578125" style="6" customWidth="1"/>
    <col min="4885" max="4885" width="11.85546875" style="6" customWidth="1"/>
    <col min="4886" max="4886" width="25.42578125" style="6" customWidth="1"/>
    <col min="4887" max="4887" width="11.85546875" style="6" customWidth="1"/>
    <col min="4888" max="4888" width="20.42578125" style="6" customWidth="1"/>
    <col min="4889" max="4889" width="11.140625" style="6" bestFit="1" customWidth="1"/>
    <col min="4890" max="5114" width="9.140625" style="6"/>
    <col min="5115" max="5115" width="8.85546875" style="6" bestFit="1" customWidth="1"/>
    <col min="5116" max="5116" width="79" style="6" customWidth="1"/>
    <col min="5117" max="5117" width="13" style="6" customWidth="1"/>
    <col min="5118" max="5118" width="10.7109375" style="6" bestFit="1" customWidth="1"/>
    <col min="5119" max="5119" width="18.28515625" style="6" customWidth="1"/>
    <col min="5120" max="5120" width="25.42578125" style="6" customWidth="1"/>
    <col min="5121" max="5121" width="13.28515625" style="6" customWidth="1"/>
    <col min="5122" max="5122" width="25.42578125" style="6" customWidth="1"/>
    <col min="5123" max="5123" width="11.85546875" style="6" customWidth="1"/>
    <col min="5124" max="5124" width="25.42578125" style="6" customWidth="1"/>
    <col min="5125" max="5125" width="11.85546875" style="6" customWidth="1"/>
    <col min="5126" max="5126" width="25.42578125" style="6" customWidth="1"/>
    <col min="5127" max="5127" width="11.85546875" style="6" customWidth="1"/>
    <col min="5128" max="5128" width="25.42578125" style="6" customWidth="1"/>
    <col min="5129" max="5129" width="11.85546875" style="6" customWidth="1"/>
    <col min="5130" max="5130" width="25.42578125" style="6" customWidth="1"/>
    <col min="5131" max="5131" width="11.85546875" style="6" customWidth="1"/>
    <col min="5132" max="5132" width="25.42578125" style="6" customWidth="1"/>
    <col min="5133" max="5133" width="11.85546875" style="6" customWidth="1"/>
    <col min="5134" max="5134" width="25.42578125" style="6" customWidth="1"/>
    <col min="5135" max="5135" width="11.85546875" style="6" customWidth="1"/>
    <col min="5136" max="5136" width="25.42578125" style="6" customWidth="1"/>
    <col min="5137" max="5137" width="11.85546875" style="6" customWidth="1"/>
    <col min="5138" max="5138" width="25.42578125" style="6" customWidth="1"/>
    <col min="5139" max="5139" width="11.85546875" style="6" customWidth="1"/>
    <col min="5140" max="5140" width="25.42578125" style="6" customWidth="1"/>
    <col min="5141" max="5141" width="11.85546875" style="6" customWidth="1"/>
    <col min="5142" max="5142" width="25.42578125" style="6" customWidth="1"/>
    <col min="5143" max="5143" width="11.85546875" style="6" customWidth="1"/>
    <col min="5144" max="5144" width="20.42578125" style="6" customWidth="1"/>
    <col min="5145" max="5145" width="11.140625" style="6" bestFit="1" customWidth="1"/>
    <col min="5146" max="5370" width="9.140625" style="6"/>
    <col min="5371" max="5371" width="8.85546875" style="6" bestFit="1" customWidth="1"/>
    <col min="5372" max="5372" width="79" style="6" customWidth="1"/>
    <col min="5373" max="5373" width="13" style="6" customWidth="1"/>
    <col min="5374" max="5374" width="10.7109375" style="6" bestFit="1" customWidth="1"/>
    <col min="5375" max="5375" width="18.28515625" style="6" customWidth="1"/>
    <col min="5376" max="5376" width="25.42578125" style="6" customWidth="1"/>
    <col min="5377" max="5377" width="13.28515625" style="6" customWidth="1"/>
    <col min="5378" max="5378" width="25.42578125" style="6" customWidth="1"/>
    <col min="5379" max="5379" width="11.85546875" style="6" customWidth="1"/>
    <col min="5380" max="5380" width="25.42578125" style="6" customWidth="1"/>
    <col min="5381" max="5381" width="11.85546875" style="6" customWidth="1"/>
    <col min="5382" max="5382" width="25.42578125" style="6" customWidth="1"/>
    <col min="5383" max="5383" width="11.85546875" style="6" customWidth="1"/>
    <col min="5384" max="5384" width="25.42578125" style="6" customWidth="1"/>
    <col min="5385" max="5385" width="11.85546875" style="6" customWidth="1"/>
    <col min="5386" max="5386" width="25.42578125" style="6" customWidth="1"/>
    <col min="5387" max="5387" width="11.85546875" style="6" customWidth="1"/>
    <col min="5388" max="5388" width="25.42578125" style="6" customWidth="1"/>
    <col min="5389" max="5389" width="11.85546875" style="6" customWidth="1"/>
    <col min="5390" max="5390" width="25.42578125" style="6" customWidth="1"/>
    <col min="5391" max="5391" width="11.85546875" style="6" customWidth="1"/>
    <col min="5392" max="5392" width="25.42578125" style="6" customWidth="1"/>
    <col min="5393" max="5393" width="11.85546875" style="6" customWidth="1"/>
    <col min="5394" max="5394" width="25.42578125" style="6" customWidth="1"/>
    <col min="5395" max="5395" width="11.85546875" style="6" customWidth="1"/>
    <col min="5396" max="5396" width="25.42578125" style="6" customWidth="1"/>
    <col min="5397" max="5397" width="11.85546875" style="6" customWidth="1"/>
    <col min="5398" max="5398" width="25.42578125" style="6" customWidth="1"/>
    <col min="5399" max="5399" width="11.85546875" style="6" customWidth="1"/>
    <col min="5400" max="5400" width="20.42578125" style="6" customWidth="1"/>
    <col min="5401" max="5401" width="11.140625" style="6" bestFit="1" customWidth="1"/>
    <col min="5402" max="5626" width="9.140625" style="6"/>
    <col min="5627" max="5627" width="8.85546875" style="6" bestFit="1" customWidth="1"/>
    <col min="5628" max="5628" width="79" style="6" customWidth="1"/>
    <col min="5629" max="5629" width="13" style="6" customWidth="1"/>
    <col min="5630" max="5630" width="10.7109375" style="6" bestFit="1" customWidth="1"/>
    <col min="5631" max="5631" width="18.28515625" style="6" customWidth="1"/>
    <col min="5632" max="5632" width="25.42578125" style="6" customWidth="1"/>
    <col min="5633" max="5633" width="13.28515625" style="6" customWidth="1"/>
    <col min="5634" max="5634" width="25.42578125" style="6" customWidth="1"/>
    <col min="5635" max="5635" width="11.85546875" style="6" customWidth="1"/>
    <col min="5636" max="5636" width="25.42578125" style="6" customWidth="1"/>
    <col min="5637" max="5637" width="11.85546875" style="6" customWidth="1"/>
    <col min="5638" max="5638" width="25.42578125" style="6" customWidth="1"/>
    <col min="5639" max="5639" width="11.85546875" style="6" customWidth="1"/>
    <col min="5640" max="5640" width="25.42578125" style="6" customWidth="1"/>
    <col min="5641" max="5641" width="11.85546875" style="6" customWidth="1"/>
    <col min="5642" max="5642" width="25.42578125" style="6" customWidth="1"/>
    <col min="5643" max="5643" width="11.85546875" style="6" customWidth="1"/>
    <col min="5644" max="5644" width="25.42578125" style="6" customWidth="1"/>
    <col min="5645" max="5645" width="11.85546875" style="6" customWidth="1"/>
    <col min="5646" max="5646" width="25.42578125" style="6" customWidth="1"/>
    <col min="5647" max="5647" width="11.85546875" style="6" customWidth="1"/>
    <col min="5648" max="5648" width="25.42578125" style="6" customWidth="1"/>
    <col min="5649" max="5649" width="11.85546875" style="6" customWidth="1"/>
    <col min="5650" max="5650" width="25.42578125" style="6" customWidth="1"/>
    <col min="5651" max="5651" width="11.85546875" style="6" customWidth="1"/>
    <col min="5652" max="5652" width="25.42578125" style="6" customWidth="1"/>
    <col min="5653" max="5653" width="11.85546875" style="6" customWidth="1"/>
    <col min="5654" max="5654" width="25.42578125" style="6" customWidth="1"/>
    <col min="5655" max="5655" width="11.85546875" style="6" customWidth="1"/>
    <col min="5656" max="5656" width="20.42578125" style="6" customWidth="1"/>
    <col min="5657" max="5657" width="11.140625" style="6" bestFit="1" customWidth="1"/>
    <col min="5658" max="5882" width="9.140625" style="6"/>
    <col min="5883" max="5883" width="8.85546875" style="6" bestFit="1" customWidth="1"/>
    <col min="5884" max="5884" width="79" style="6" customWidth="1"/>
    <col min="5885" max="5885" width="13" style="6" customWidth="1"/>
    <col min="5886" max="5886" width="10.7109375" style="6" bestFit="1" customWidth="1"/>
    <col min="5887" max="5887" width="18.28515625" style="6" customWidth="1"/>
    <col min="5888" max="5888" width="25.42578125" style="6" customWidth="1"/>
    <col min="5889" max="5889" width="13.28515625" style="6" customWidth="1"/>
    <col min="5890" max="5890" width="25.42578125" style="6" customWidth="1"/>
    <col min="5891" max="5891" width="11.85546875" style="6" customWidth="1"/>
    <col min="5892" max="5892" width="25.42578125" style="6" customWidth="1"/>
    <col min="5893" max="5893" width="11.85546875" style="6" customWidth="1"/>
    <col min="5894" max="5894" width="25.42578125" style="6" customWidth="1"/>
    <col min="5895" max="5895" width="11.85546875" style="6" customWidth="1"/>
    <col min="5896" max="5896" width="25.42578125" style="6" customWidth="1"/>
    <col min="5897" max="5897" width="11.85546875" style="6" customWidth="1"/>
    <col min="5898" max="5898" width="25.42578125" style="6" customWidth="1"/>
    <col min="5899" max="5899" width="11.85546875" style="6" customWidth="1"/>
    <col min="5900" max="5900" width="25.42578125" style="6" customWidth="1"/>
    <col min="5901" max="5901" width="11.85546875" style="6" customWidth="1"/>
    <col min="5902" max="5902" width="25.42578125" style="6" customWidth="1"/>
    <col min="5903" max="5903" width="11.85546875" style="6" customWidth="1"/>
    <col min="5904" max="5904" width="25.42578125" style="6" customWidth="1"/>
    <col min="5905" max="5905" width="11.85546875" style="6" customWidth="1"/>
    <col min="5906" max="5906" width="25.42578125" style="6" customWidth="1"/>
    <col min="5907" max="5907" width="11.85546875" style="6" customWidth="1"/>
    <col min="5908" max="5908" width="25.42578125" style="6" customWidth="1"/>
    <col min="5909" max="5909" width="11.85546875" style="6" customWidth="1"/>
    <col min="5910" max="5910" width="25.42578125" style="6" customWidth="1"/>
    <col min="5911" max="5911" width="11.85546875" style="6" customWidth="1"/>
    <col min="5912" max="5912" width="20.42578125" style="6" customWidth="1"/>
    <col min="5913" max="5913" width="11.140625" style="6" bestFit="1" customWidth="1"/>
    <col min="5914" max="6138" width="9.140625" style="6"/>
    <col min="6139" max="6139" width="8.85546875" style="6" bestFit="1" customWidth="1"/>
    <col min="6140" max="6140" width="79" style="6" customWidth="1"/>
    <col min="6141" max="6141" width="13" style="6" customWidth="1"/>
    <col min="6142" max="6142" width="10.7109375" style="6" bestFit="1" customWidth="1"/>
    <col min="6143" max="6143" width="18.28515625" style="6" customWidth="1"/>
    <col min="6144" max="6144" width="25.42578125" style="6" customWidth="1"/>
    <col min="6145" max="6145" width="13.28515625" style="6" customWidth="1"/>
    <col min="6146" max="6146" width="25.42578125" style="6" customWidth="1"/>
    <col min="6147" max="6147" width="11.85546875" style="6" customWidth="1"/>
    <col min="6148" max="6148" width="25.42578125" style="6" customWidth="1"/>
    <col min="6149" max="6149" width="11.85546875" style="6" customWidth="1"/>
    <col min="6150" max="6150" width="25.42578125" style="6" customWidth="1"/>
    <col min="6151" max="6151" width="11.85546875" style="6" customWidth="1"/>
    <col min="6152" max="6152" width="25.42578125" style="6" customWidth="1"/>
    <col min="6153" max="6153" width="11.85546875" style="6" customWidth="1"/>
    <col min="6154" max="6154" width="25.42578125" style="6" customWidth="1"/>
    <col min="6155" max="6155" width="11.85546875" style="6" customWidth="1"/>
    <col min="6156" max="6156" width="25.42578125" style="6" customWidth="1"/>
    <col min="6157" max="6157" width="11.85546875" style="6" customWidth="1"/>
    <col min="6158" max="6158" width="25.42578125" style="6" customWidth="1"/>
    <col min="6159" max="6159" width="11.85546875" style="6" customWidth="1"/>
    <col min="6160" max="6160" width="25.42578125" style="6" customWidth="1"/>
    <col min="6161" max="6161" width="11.85546875" style="6" customWidth="1"/>
    <col min="6162" max="6162" width="25.42578125" style="6" customWidth="1"/>
    <col min="6163" max="6163" width="11.85546875" style="6" customWidth="1"/>
    <col min="6164" max="6164" width="25.42578125" style="6" customWidth="1"/>
    <col min="6165" max="6165" width="11.85546875" style="6" customWidth="1"/>
    <col min="6166" max="6166" width="25.42578125" style="6" customWidth="1"/>
    <col min="6167" max="6167" width="11.85546875" style="6" customWidth="1"/>
    <col min="6168" max="6168" width="20.42578125" style="6" customWidth="1"/>
    <col min="6169" max="6169" width="11.140625" style="6" bestFit="1" customWidth="1"/>
    <col min="6170" max="6394" width="9.140625" style="6"/>
    <col min="6395" max="6395" width="8.85546875" style="6" bestFit="1" customWidth="1"/>
    <col min="6396" max="6396" width="79" style="6" customWidth="1"/>
    <col min="6397" max="6397" width="13" style="6" customWidth="1"/>
    <col min="6398" max="6398" width="10.7109375" style="6" bestFit="1" customWidth="1"/>
    <col min="6399" max="6399" width="18.28515625" style="6" customWidth="1"/>
    <col min="6400" max="6400" width="25.42578125" style="6" customWidth="1"/>
    <col min="6401" max="6401" width="13.28515625" style="6" customWidth="1"/>
    <col min="6402" max="6402" width="25.42578125" style="6" customWidth="1"/>
    <col min="6403" max="6403" width="11.85546875" style="6" customWidth="1"/>
    <col min="6404" max="6404" width="25.42578125" style="6" customWidth="1"/>
    <col min="6405" max="6405" width="11.85546875" style="6" customWidth="1"/>
    <col min="6406" max="6406" width="25.42578125" style="6" customWidth="1"/>
    <col min="6407" max="6407" width="11.85546875" style="6" customWidth="1"/>
    <col min="6408" max="6408" width="25.42578125" style="6" customWidth="1"/>
    <col min="6409" max="6409" width="11.85546875" style="6" customWidth="1"/>
    <col min="6410" max="6410" width="25.42578125" style="6" customWidth="1"/>
    <col min="6411" max="6411" width="11.85546875" style="6" customWidth="1"/>
    <col min="6412" max="6412" width="25.42578125" style="6" customWidth="1"/>
    <col min="6413" max="6413" width="11.85546875" style="6" customWidth="1"/>
    <col min="6414" max="6414" width="25.42578125" style="6" customWidth="1"/>
    <col min="6415" max="6415" width="11.85546875" style="6" customWidth="1"/>
    <col min="6416" max="6416" width="25.42578125" style="6" customWidth="1"/>
    <col min="6417" max="6417" width="11.85546875" style="6" customWidth="1"/>
    <col min="6418" max="6418" width="25.42578125" style="6" customWidth="1"/>
    <col min="6419" max="6419" width="11.85546875" style="6" customWidth="1"/>
    <col min="6420" max="6420" width="25.42578125" style="6" customWidth="1"/>
    <col min="6421" max="6421" width="11.85546875" style="6" customWidth="1"/>
    <col min="6422" max="6422" width="25.42578125" style="6" customWidth="1"/>
    <col min="6423" max="6423" width="11.85546875" style="6" customWidth="1"/>
    <col min="6424" max="6424" width="20.42578125" style="6" customWidth="1"/>
    <col min="6425" max="6425" width="11.140625" style="6" bestFit="1" customWidth="1"/>
    <col min="6426" max="6650" width="9.140625" style="6"/>
    <col min="6651" max="6651" width="8.85546875" style="6" bestFit="1" customWidth="1"/>
    <col min="6652" max="6652" width="79" style="6" customWidth="1"/>
    <col min="6653" max="6653" width="13" style="6" customWidth="1"/>
    <col min="6654" max="6654" width="10.7109375" style="6" bestFit="1" customWidth="1"/>
    <col min="6655" max="6655" width="18.28515625" style="6" customWidth="1"/>
    <col min="6656" max="6656" width="25.42578125" style="6" customWidth="1"/>
    <col min="6657" max="6657" width="13.28515625" style="6" customWidth="1"/>
    <col min="6658" max="6658" width="25.42578125" style="6" customWidth="1"/>
    <col min="6659" max="6659" width="11.85546875" style="6" customWidth="1"/>
    <col min="6660" max="6660" width="25.42578125" style="6" customWidth="1"/>
    <col min="6661" max="6661" width="11.85546875" style="6" customWidth="1"/>
    <col min="6662" max="6662" width="25.42578125" style="6" customWidth="1"/>
    <col min="6663" max="6663" width="11.85546875" style="6" customWidth="1"/>
    <col min="6664" max="6664" width="25.42578125" style="6" customWidth="1"/>
    <col min="6665" max="6665" width="11.85546875" style="6" customWidth="1"/>
    <col min="6666" max="6666" width="25.42578125" style="6" customWidth="1"/>
    <col min="6667" max="6667" width="11.85546875" style="6" customWidth="1"/>
    <col min="6668" max="6668" width="25.42578125" style="6" customWidth="1"/>
    <col min="6669" max="6669" width="11.85546875" style="6" customWidth="1"/>
    <col min="6670" max="6670" width="25.42578125" style="6" customWidth="1"/>
    <col min="6671" max="6671" width="11.85546875" style="6" customWidth="1"/>
    <col min="6672" max="6672" width="25.42578125" style="6" customWidth="1"/>
    <col min="6673" max="6673" width="11.85546875" style="6" customWidth="1"/>
    <col min="6674" max="6674" width="25.42578125" style="6" customWidth="1"/>
    <col min="6675" max="6675" width="11.85546875" style="6" customWidth="1"/>
    <col min="6676" max="6676" width="25.42578125" style="6" customWidth="1"/>
    <col min="6677" max="6677" width="11.85546875" style="6" customWidth="1"/>
    <col min="6678" max="6678" width="25.42578125" style="6" customWidth="1"/>
    <col min="6679" max="6679" width="11.85546875" style="6" customWidth="1"/>
    <col min="6680" max="6680" width="20.42578125" style="6" customWidth="1"/>
    <col min="6681" max="6681" width="11.140625" style="6" bestFit="1" customWidth="1"/>
    <col min="6682" max="6906" width="9.140625" style="6"/>
    <col min="6907" max="6907" width="8.85546875" style="6" bestFit="1" customWidth="1"/>
    <col min="6908" max="6908" width="79" style="6" customWidth="1"/>
    <col min="6909" max="6909" width="13" style="6" customWidth="1"/>
    <col min="6910" max="6910" width="10.7109375" style="6" bestFit="1" customWidth="1"/>
    <col min="6911" max="6911" width="18.28515625" style="6" customWidth="1"/>
    <col min="6912" max="6912" width="25.42578125" style="6" customWidth="1"/>
    <col min="6913" max="6913" width="13.28515625" style="6" customWidth="1"/>
    <col min="6914" max="6914" width="25.42578125" style="6" customWidth="1"/>
    <col min="6915" max="6915" width="11.85546875" style="6" customWidth="1"/>
    <col min="6916" max="6916" width="25.42578125" style="6" customWidth="1"/>
    <col min="6917" max="6917" width="11.85546875" style="6" customWidth="1"/>
    <col min="6918" max="6918" width="25.42578125" style="6" customWidth="1"/>
    <col min="6919" max="6919" width="11.85546875" style="6" customWidth="1"/>
    <col min="6920" max="6920" width="25.42578125" style="6" customWidth="1"/>
    <col min="6921" max="6921" width="11.85546875" style="6" customWidth="1"/>
    <col min="6922" max="6922" width="25.42578125" style="6" customWidth="1"/>
    <col min="6923" max="6923" width="11.85546875" style="6" customWidth="1"/>
    <col min="6924" max="6924" width="25.42578125" style="6" customWidth="1"/>
    <col min="6925" max="6925" width="11.85546875" style="6" customWidth="1"/>
    <col min="6926" max="6926" width="25.42578125" style="6" customWidth="1"/>
    <col min="6927" max="6927" width="11.85546875" style="6" customWidth="1"/>
    <col min="6928" max="6928" width="25.42578125" style="6" customWidth="1"/>
    <col min="6929" max="6929" width="11.85546875" style="6" customWidth="1"/>
    <col min="6930" max="6930" width="25.42578125" style="6" customWidth="1"/>
    <col min="6931" max="6931" width="11.85546875" style="6" customWidth="1"/>
    <col min="6932" max="6932" width="25.42578125" style="6" customWidth="1"/>
    <col min="6933" max="6933" width="11.85546875" style="6" customWidth="1"/>
    <col min="6934" max="6934" width="25.42578125" style="6" customWidth="1"/>
    <col min="6935" max="6935" width="11.85546875" style="6" customWidth="1"/>
    <col min="6936" max="6936" width="20.42578125" style="6" customWidth="1"/>
    <col min="6937" max="6937" width="11.140625" style="6" bestFit="1" customWidth="1"/>
    <col min="6938" max="7162" width="9.140625" style="6"/>
    <col min="7163" max="7163" width="8.85546875" style="6" bestFit="1" customWidth="1"/>
    <col min="7164" max="7164" width="79" style="6" customWidth="1"/>
    <col min="7165" max="7165" width="13" style="6" customWidth="1"/>
    <col min="7166" max="7166" width="10.7109375" style="6" bestFit="1" customWidth="1"/>
    <col min="7167" max="7167" width="18.28515625" style="6" customWidth="1"/>
    <col min="7168" max="7168" width="25.42578125" style="6" customWidth="1"/>
    <col min="7169" max="7169" width="13.28515625" style="6" customWidth="1"/>
    <col min="7170" max="7170" width="25.42578125" style="6" customWidth="1"/>
    <col min="7171" max="7171" width="11.85546875" style="6" customWidth="1"/>
    <col min="7172" max="7172" width="25.42578125" style="6" customWidth="1"/>
    <col min="7173" max="7173" width="11.85546875" style="6" customWidth="1"/>
    <col min="7174" max="7174" width="25.42578125" style="6" customWidth="1"/>
    <col min="7175" max="7175" width="11.85546875" style="6" customWidth="1"/>
    <col min="7176" max="7176" width="25.42578125" style="6" customWidth="1"/>
    <col min="7177" max="7177" width="11.85546875" style="6" customWidth="1"/>
    <col min="7178" max="7178" width="25.42578125" style="6" customWidth="1"/>
    <col min="7179" max="7179" width="11.85546875" style="6" customWidth="1"/>
    <col min="7180" max="7180" width="25.42578125" style="6" customWidth="1"/>
    <col min="7181" max="7181" width="11.85546875" style="6" customWidth="1"/>
    <col min="7182" max="7182" width="25.42578125" style="6" customWidth="1"/>
    <col min="7183" max="7183" width="11.85546875" style="6" customWidth="1"/>
    <col min="7184" max="7184" width="25.42578125" style="6" customWidth="1"/>
    <col min="7185" max="7185" width="11.85546875" style="6" customWidth="1"/>
    <col min="7186" max="7186" width="25.42578125" style="6" customWidth="1"/>
    <col min="7187" max="7187" width="11.85546875" style="6" customWidth="1"/>
    <col min="7188" max="7188" width="25.42578125" style="6" customWidth="1"/>
    <col min="7189" max="7189" width="11.85546875" style="6" customWidth="1"/>
    <col min="7190" max="7190" width="25.42578125" style="6" customWidth="1"/>
    <col min="7191" max="7191" width="11.85546875" style="6" customWidth="1"/>
    <col min="7192" max="7192" width="20.42578125" style="6" customWidth="1"/>
    <col min="7193" max="7193" width="11.140625" style="6" bestFit="1" customWidth="1"/>
    <col min="7194" max="7418" width="9.140625" style="6"/>
    <col min="7419" max="7419" width="8.85546875" style="6" bestFit="1" customWidth="1"/>
    <col min="7420" max="7420" width="79" style="6" customWidth="1"/>
    <col min="7421" max="7421" width="13" style="6" customWidth="1"/>
    <col min="7422" max="7422" width="10.7109375" style="6" bestFit="1" customWidth="1"/>
    <col min="7423" max="7423" width="18.28515625" style="6" customWidth="1"/>
    <col min="7424" max="7424" width="25.42578125" style="6" customWidth="1"/>
    <col min="7425" max="7425" width="13.28515625" style="6" customWidth="1"/>
    <col min="7426" max="7426" width="25.42578125" style="6" customWidth="1"/>
    <col min="7427" max="7427" width="11.85546875" style="6" customWidth="1"/>
    <col min="7428" max="7428" width="25.42578125" style="6" customWidth="1"/>
    <col min="7429" max="7429" width="11.85546875" style="6" customWidth="1"/>
    <col min="7430" max="7430" width="25.42578125" style="6" customWidth="1"/>
    <col min="7431" max="7431" width="11.85546875" style="6" customWidth="1"/>
    <col min="7432" max="7432" width="25.42578125" style="6" customWidth="1"/>
    <col min="7433" max="7433" width="11.85546875" style="6" customWidth="1"/>
    <col min="7434" max="7434" width="25.42578125" style="6" customWidth="1"/>
    <col min="7435" max="7435" width="11.85546875" style="6" customWidth="1"/>
    <col min="7436" max="7436" width="25.42578125" style="6" customWidth="1"/>
    <col min="7437" max="7437" width="11.85546875" style="6" customWidth="1"/>
    <col min="7438" max="7438" width="25.42578125" style="6" customWidth="1"/>
    <col min="7439" max="7439" width="11.85546875" style="6" customWidth="1"/>
    <col min="7440" max="7440" width="25.42578125" style="6" customWidth="1"/>
    <col min="7441" max="7441" width="11.85546875" style="6" customWidth="1"/>
    <col min="7442" max="7442" width="25.42578125" style="6" customWidth="1"/>
    <col min="7443" max="7443" width="11.85546875" style="6" customWidth="1"/>
    <col min="7444" max="7444" width="25.42578125" style="6" customWidth="1"/>
    <col min="7445" max="7445" width="11.85546875" style="6" customWidth="1"/>
    <col min="7446" max="7446" width="25.42578125" style="6" customWidth="1"/>
    <col min="7447" max="7447" width="11.85546875" style="6" customWidth="1"/>
    <col min="7448" max="7448" width="20.42578125" style="6" customWidth="1"/>
    <col min="7449" max="7449" width="11.140625" style="6" bestFit="1" customWidth="1"/>
    <col min="7450" max="7674" width="9.140625" style="6"/>
    <col min="7675" max="7675" width="8.85546875" style="6" bestFit="1" customWidth="1"/>
    <col min="7676" max="7676" width="79" style="6" customWidth="1"/>
    <col min="7677" max="7677" width="13" style="6" customWidth="1"/>
    <col min="7678" max="7678" width="10.7109375" style="6" bestFit="1" customWidth="1"/>
    <col min="7679" max="7679" width="18.28515625" style="6" customWidth="1"/>
    <col min="7680" max="7680" width="25.42578125" style="6" customWidth="1"/>
    <col min="7681" max="7681" width="13.28515625" style="6" customWidth="1"/>
    <col min="7682" max="7682" width="25.42578125" style="6" customWidth="1"/>
    <col min="7683" max="7683" width="11.85546875" style="6" customWidth="1"/>
    <col min="7684" max="7684" width="25.42578125" style="6" customWidth="1"/>
    <col min="7685" max="7685" width="11.85546875" style="6" customWidth="1"/>
    <col min="7686" max="7686" width="25.42578125" style="6" customWidth="1"/>
    <col min="7687" max="7687" width="11.85546875" style="6" customWidth="1"/>
    <col min="7688" max="7688" width="25.42578125" style="6" customWidth="1"/>
    <col min="7689" max="7689" width="11.85546875" style="6" customWidth="1"/>
    <col min="7690" max="7690" width="25.42578125" style="6" customWidth="1"/>
    <col min="7691" max="7691" width="11.85546875" style="6" customWidth="1"/>
    <col min="7692" max="7692" width="25.42578125" style="6" customWidth="1"/>
    <col min="7693" max="7693" width="11.85546875" style="6" customWidth="1"/>
    <col min="7694" max="7694" width="25.42578125" style="6" customWidth="1"/>
    <col min="7695" max="7695" width="11.85546875" style="6" customWidth="1"/>
    <col min="7696" max="7696" width="25.42578125" style="6" customWidth="1"/>
    <col min="7697" max="7697" width="11.85546875" style="6" customWidth="1"/>
    <col min="7698" max="7698" width="25.42578125" style="6" customWidth="1"/>
    <col min="7699" max="7699" width="11.85546875" style="6" customWidth="1"/>
    <col min="7700" max="7700" width="25.42578125" style="6" customWidth="1"/>
    <col min="7701" max="7701" width="11.85546875" style="6" customWidth="1"/>
    <col min="7702" max="7702" width="25.42578125" style="6" customWidth="1"/>
    <col min="7703" max="7703" width="11.85546875" style="6" customWidth="1"/>
    <col min="7704" max="7704" width="20.42578125" style="6" customWidth="1"/>
    <col min="7705" max="7705" width="11.140625" style="6" bestFit="1" customWidth="1"/>
    <col min="7706" max="7930" width="9.140625" style="6"/>
    <col min="7931" max="7931" width="8.85546875" style="6" bestFit="1" customWidth="1"/>
    <col min="7932" max="7932" width="79" style="6" customWidth="1"/>
    <col min="7933" max="7933" width="13" style="6" customWidth="1"/>
    <col min="7934" max="7934" width="10.7109375" style="6" bestFit="1" customWidth="1"/>
    <col min="7935" max="7935" width="18.28515625" style="6" customWidth="1"/>
    <col min="7936" max="7936" width="25.42578125" style="6" customWidth="1"/>
    <col min="7937" max="7937" width="13.28515625" style="6" customWidth="1"/>
    <col min="7938" max="7938" width="25.42578125" style="6" customWidth="1"/>
    <col min="7939" max="7939" width="11.85546875" style="6" customWidth="1"/>
    <col min="7940" max="7940" width="25.42578125" style="6" customWidth="1"/>
    <col min="7941" max="7941" width="11.85546875" style="6" customWidth="1"/>
    <col min="7942" max="7942" width="25.42578125" style="6" customWidth="1"/>
    <col min="7943" max="7943" width="11.85546875" style="6" customWidth="1"/>
    <col min="7944" max="7944" width="25.42578125" style="6" customWidth="1"/>
    <col min="7945" max="7945" width="11.85546875" style="6" customWidth="1"/>
    <col min="7946" max="7946" width="25.42578125" style="6" customWidth="1"/>
    <col min="7947" max="7947" width="11.85546875" style="6" customWidth="1"/>
    <col min="7948" max="7948" width="25.42578125" style="6" customWidth="1"/>
    <col min="7949" max="7949" width="11.85546875" style="6" customWidth="1"/>
    <col min="7950" max="7950" width="25.42578125" style="6" customWidth="1"/>
    <col min="7951" max="7951" width="11.85546875" style="6" customWidth="1"/>
    <col min="7952" max="7952" width="25.42578125" style="6" customWidth="1"/>
    <col min="7953" max="7953" width="11.85546875" style="6" customWidth="1"/>
    <col min="7954" max="7954" width="25.42578125" style="6" customWidth="1"/>
    <col min="7955" max="7955" width="11.85546875" style="6" customWidth="1"/>
    <col min="7956" max="7956" width="25.42578125" style="6" customWidth="1"/>
    <col min="7957" max="7957" width="11.85546875" style="6" customWidth="1"/>
    <col min="7958" max="7958" width="25.42578125" style="6" customWidth="1"/>
    <col min="7959" max="7959" width="11.85546875" style="6" customWidth="1"/>
    <col min="7960" max="7960" width="20.42578125" style="6" customWidth="1"/>
    <col min="7961" max="7961" width="11.140625" style="6" bestFit="1" customWidth="1"/>
    <col min="7962" max="8186" width="9.140625" style="6"/>
    <col min="8187" max="8187" width="8.85546875" style="6" bestFit="1" customWidth="1"/>
    <col min="8188" max="8188" width="79" style="6" customWidth="1"/>
    <col min="8189" max="8189" width="13" style="6" customWidth="1"/>
    <col min="8190" max="8190" width="10.7109375" style="6" bestFit="1" customWidth="1"/>
    <col min="8191" max="8191" width="18.28515625" style="6" customWidth="1"/>
    <col min="8192" max="8192" width="25.42578125" style="6" customWidth="1"/>
    <col min="8193" max="8193" width="13.28515625" style="6" customWidth="1"/>
    <col min="8194" max="8194" width="25.42578125" style="6" customWidth="1"/>
    <col min="8195" max="8195" width="11.85546875" style="6" customWidth="1"/>
    <col min="8196" max="8196" width="25.42578125" style="6" customWidth="1"/>
    <col min="8197" max="8197" width="11.85546875" style="6" customWidth="1"/>
    <col min="8198" max="8198" width="25.42578125" style="6" customWidth="1"/>
    <col min="8199" max="8199" width="11.85546875" style="6" customWidth="1"/>
    <col min="8200" max="8200" width="25.42578125" style="6" customWidth="1"/>
    <col min="8201" max="8201" width="11.85546875" style="6" customWidth="1"/>
    <col min="8202" max="8202" width="25.42578125" style="6" customWidth="1"/>
    <col min="8203" max="8203" width="11.85546875" style="6" customWidth="1"/>
    <col min="8204" max="8204" width="25.42578125" style="6" customWidth="1"/>
    <col min="8205" max="8205" width="11.85546875" style="6" customWidth="1"/>
    <col min="8206" max="8206" width="25.42578125" style="6" customWidth="1"/>
    <col min="8207" max="8207" width="11.85546875" style="6" customWidth="1"/>
    <col min="8208" max="8208" width="25.42578125" style="6" customWidth="1"/>
    <col min="8209" max="8209" width="11.85546875" style="6" customWidth="1"/>
    <col min="8210" max="8210" width="25.42578125" style="6" customWidth="1"/>
    <col min="8211" max="8211" width="11.85546875" style="6" customWidth="1"/>
    <col min="8212" max="8212" width="25.42578125" style="6" customWidth="1"/>
    <col min="8213" max="8213" width="11.85546875" style="6" customWidth="1"/>
    <col min="8214" max="8214" width="25.42578125" style="6" customWidth="1"/>
    <col min="8215" max="8215" width="11.85546875" style="6" customWidth="1"/>
    <col min="8216" max="8216" width="20.42578125" style="6" customWidth="1"/>
    <col min="8217" max="8217" width="11.140625" style="6" bestFit="1" customWidth="1"/>
    <col min="8218" max="8442" width="9.140625" style="6"/>
    <col min="8443" max="8443" width="8.85546875" style="6" bestFit="1" customWidth="1"/>
    <col min="8444" max="8444" width="79" style="6" customWidth="1"/>
    <col min="8445" max="8445" width="13" style="6" customWidth="1"/>
    <col min="8446" max="8446" width="10.7109375" style="6" bestFit="1" customWidth="1"/>
    <col min="8447" max="8447" width="18.28515625" style="6" customWidth="1"/>
    <col min="8448" max="8448" width="25.42578125" style="6" customWidth="1"/>
    <col min="8449" max="8449" width="13.28515625" style="6" customWidth="1"/>
    <col min="8450" max="8450" width="25.42578125" style="6" customWidth="1"/>
    <col min="8451" max="8451" width="11.85546875" style="6" customWidth="1"/>
    <col min="8452" max="8452" width="25.42578125" style="6" customWidth="1"/>
    <col min="8453" max="8453" width="11.85546875" style="6" customWidth="1"/>
    <col min="8454" max="8454" width="25.42578125" style="6" customWidth="1"/>
    <col min="8455" max="8455" width="11.85546875" style="6" customWidth="1"/>
    <col min="8456" max="8456" width="25.42578125" style="6" customWidth="1"/>
    <col min="8457" max="8457" width="11.85546875" style="6" customWidth="1"/>
    <col min="8458" max="8458" width="25.42578125" style="6" customWidth="1"/>
    <col min="8459" max="8459" width="11.85546875" style="6" customWidth="1"/>
    <col min="8460" max="8460" width="25.42578125" style="6" customWidth="1"/>
    <col min="8461" max="8461" width="11.85546875" style="6" customWidth="1"/>
    <col min="8462" max="8462" width="25.42578125" style="6" customWidth="1"/>
    <col min="8463" max="8463" width="11.85546875" style="6" customWidth="1"/>
    <col min="8464" max="8464" width="25.42578125" style="6" customWidth="1"/>
    <col min="8465" max="8465" width="11.85546875" style="6" customWidth="1"/>
    <col min="8466" max="8466" width="25.42578125" style="6" customWidth="1"/>
    <col min="8467" max="8467" width="11.85546875" style="6" customWidth="1"/>
    <col min="8468" max="8468" width="25.42578125" style="6" customWidth="1"/>
    <col min="8469" max="8469" width="11.85546875" style="6" customWidth="1"/>
    <col min="8470" max="8470" width="25.42578125" style="6" customWidth="1"/>
    <col min="8471" max="8471" width="11.85546875" style="6" customWidth="1"/>
    <col min="8472" max="8472" width="20.42578125" style="6" customWidth="1"/>
    <col min="8473" max="8473" width="11.140625" style="6" bestFit="1" customWidth="1"/>
    <col min="8474" max="8698" width="9.140625" style="6"/>
    <col min="8699" max="8699" width="8.85546875" style="6" bestFit="1" customWidth="1"/>
    <col min="8700" max="8700" width="79" style="6" customWidth="1"/>
    <col min="8701" max="8701" width="13" style="6" customWidth="1"/>
    <col min="8702" max="8702" width="10.7109375" style="6" bestFit="1" customWidth="1"/>
    <col min="8703" max="8703" width="18.28515625" style="6" customWidth="1"/>
    <col min="8704" max="8704" width="25.42578125" style="6" customWidth="1"/>
    <col min="8705" max="8705" width="13.28515625" style="6" customWidth="1"/>
    <col min="8706" max="8706" width="25.42578125" style="6" customWidth="1"/>
    <col min="8707" max="8707" width="11.85546875" style="6" customWidth="1"/>
    <col min="8708" max="8708" width="25.42578125" style="6" customWidth="1"/>
    <col min="8709" max="8709" width="11.85546875" style="6" customWidth="1"/>
    <col min="8710" max="8710" width="25.42578125" style="6" customWidth="1"/>
    <col min="8711" max="8711" width="11.85546875" style="6" customWidth="1"/>
    <col min="8712" max="8712" width="25.42578125" style="6" customWidth="1"/>
    <col min="8713" max="8713" width="11.85546875" style="6" customWidth="1"/>
    <col min="8714" max="8714" width="25.42578125" style="6" customWidth="1"/>
    <col min="8715" max="8715" width="11.85546875" style="6" customWidth="1"/>
    <col min="8716" max="8716" width="25.42578125" style="6" customWidth="1"/>
    <col min="8717" max="8717" width="11.85546875" style="6" customWidth="1"/>
    <col min="8718" max="8718" width="25.42578125" style="6" customWidth="1"/>
    <col min="8719" max="8719" width="11.85546875" style="6" customWidth="1"/>
    <col min="8720" max="8720" width="25.42578125" style="6" customWidth="1"/>
    <col min="8721" max="8721" width="11.85546875" style="6" customWidth="1"/>
    <col min="8722" max="8722" width="25.42578125" style="6" customWidth="1"/>
    <col min="8723" max="8723" width="11.85546875" style="6" customWidth="1"/>
    <col min="8724" max="8724" width="25.42578125" style="6" customWidth="1"/>
    <col min="8725" max="8725" width="11.85546875" style="6" customWidth="1"/>
    <col min="8726" max="8726" width="25.42578125" style="6" customWidth="1"/>
    <col min="8727" max="8727" width="11.85546875" style="6" customWidth="1"/>
    <col min="8728" max="8728" width="20.42578125" style="6" customWidth="1"/>
    <col min="8729" max="8729" width="11.140625" style="6" bestFit="1" customWidth="1"/>
    <col min="8730" max="8954" width="9.140625" style="6"/>
    <col min="8955" max="8955" width="8.85546875" style="6" bestFit="1" customWidth="1"/>
    <col min="8956" max="8956" width="79" style="6" customWidth="1"/>
    <col min="8957" max="8957" width="13" style="6" customWidth="1"/>
    <col min="8958" max="8958" width="10.7109375" style="6" bestFit="1" customWidth="1"/>
    <col min="8959" max="8959" width="18.28515625" style="6" customWidth="1"/>
    <col min="8960" max="8960" width="25.42578125" style="6" customWidth="1"/>
    <col min="8961" max="8961" width="13.28515625" style="6" customWidth="1"/>
    <col min="8962" max="8962" width="25.42578125" style="6" customWidth="1"/>
    <col min="8963" max="8963" width="11.85546875" style="6" customWidth="1"/>
    <col min="8964" max="8964" width="25.42578125" style="6" customWidth="1"/>
    <col min="8965" max="8965" width="11.85546875" style="6" customWidth="1"/>
    <col min="8966" max="8966" width="25.42578125" style="6" customWidth="1"/>
    <col min="8967" max="8967" width="11.85546875" style="6" customWidth="1"/>
    <col min="8968" max="8968" width="25.42578125" style="6" customWidth="1"/>
    <col min="8969" max="8969" width="11.85546875" style="6" customWidth="1"/>
    <col min="8970" max="8970" width="25.42578125" style="6" customWidth="1"/>
    <col min="8971" max="8971" width="11.85546875" style="6" customWidth="1"/>
    <col min="8972" max="8972" width="25.42578125" style="6" customWidth="1"/>
    <col min="8973" max="8973" width="11.85546875" style="6" customWidth="1"/>
    <col min="8974" max="8974" width="25.42578125" style="6" customWidth="1"/>
    <col min="8975" max="8975" width="11.85546875" style="6" customWidth="1"/>
    <col min="8976" max="8976" width="25.42578125" style="6" customWidth="1"/>
    <col min="8977" max="8977" width="11.85546875" style="6" customWidth="1"/>
    <col min="8978" max="8978" width="25.42578125" style="6" customWidth="1"/>
    <col min="8979" max="8979" width="11.85546875" style="6" customWidth="1"/>
    <col min="8980" max="8980" width="25.42578125" style="6" customWidth="1"/>
    <col min="8981" max="8981" width="11.85546875" style="6" customWidth="1"/>
    <col min="8982" max="8982" width="25.42578125" style="6" customWidth="1"/>
    <col min="8983" max="8983" width="11.85546875" style="6" customWidth="1"/>
    <col min="8984" max="8984" width="20.42578125" style="6" customWidth="1"/>
    <col min="8985" max="8985" width="11.140625" style="6" bestFit="1" customWidth="1"/>
    <col min="8986" max="9210" width="9.140625" style="6"/>
    <col min="9211" max="9211" width="8.85546875" style="6" bestFit="1" customWidth="1"/>
    <col min="9212" max="9212" width="79" style="6" customWidth="1"/>
    <col min="9213" max="9213" width="13" style="6" customWidth="1"/>
    <col min="9214" max="9214" width="10.7109375" style="6" bestFit="1" customWidth="1"/>
    <col min="9215" max="9215" width="18.28515625" style="6" customWidth="1"/>
    <col min="9216" max="9216" width="25.42578125" style="6" customWidth="1"/>
    <col min="9217" max="9217" width="13.28515625" style="6" customWidth="1"/>
    <col min="9218" max="9218" width="25.42578125" style="6" customWidth="1"/>
    <col min="9219" max="9219" width="11.85546875" style="6" customWidth="1"/>
    <col min="9220" max="9220" width="25.42578125" style="6" customWidth="1"/>
    <col min="9221" max="9221" width="11.85546875" style="6" customWidth="1"/>
    <col min="9222" max="9222" width="25.42578125" style="6" customWidth="1"/>
    <col min="9223" max="9223" width="11.85546875" style="6" customWidth="1"/>
    <col min="9224" max="9224" width="25.42578125" style="6" customWidth="1"/>
    <col min="9225" max="9225" width="11.85546875" style="6" customWidth="1"/>
    <col min="9226" max="9226" width="25.42578125" style="6" customWidth="1"/>
    <col min="9227" max="9227" width="11.85546875" style="6" customWidth="1"/>
    <col min="9228" max="9228" width="25.42578125" style="6" customWidth="1"/>
    <col min="9229" max="9229" width="11.85546875" style="6" customWidth="1"/>
    <col min="9230" max="9230" width="25.42578125" style="6" customWidth="1"/>
    <col min="9231" max="9231" width="11.85546875" style="6" customWidth="1"/>
    <col min="9232" max="9232" width="25.42578125" style="6" customWidth="1"/>
    <col min="9233" max="9233" width="11.85546875" style="6" customWidth="1"/>
    <col min="9234" max="9234" width="25.42578125" style="6" customWidth="1"/>
    <col min="9235" max="9235" width="11.85546875" style="6" customWidth="1"/>
    <col min="9236" max="9236" width="25.42578125" style="6" customWidth="1"/>
    <col min="9237" max="9237" width="11.85546875" style="6" customWidth="1"/>
    <col min="9238" max="9238" width="25.42578125" style="6" customWidth="1"/>
    <col min="9239" max="9239" width="11.85546875" style="6" customWidth="1"/>
    <col min="9240" max="9240" width="20.42578125" style="6" customWidth="1"/>
    <col min="9241" max="9241" width="11.140625" style="6" bestFit="1" customWidth="1"/>
    <col min="9242" max="9466" width="9.140625" style="6"/>
    <col min="9467" max="9467" width="8.85546875" style="6" bestFit="1" customWidth="1"/>
    <col min="9468" max="9468" width="79" style="6" customWidth="1"/>
    <col min="9469" max="9469" width="13" style="6" customWidth="1"/>
    <col min="9470" max="9470" width="10.7109375" style="6" bestFit="1" customWidth="1"/>
    <col min="9471" max="9471" width="18.28515625" style="6" customWidth="1"/>
    <col min="9472" max="9472" width="25.42578125" style="6" customWidth="1"/>
    <col min="9473" max="9473" width="13.28515625" style="6" customWidth="1"/>
    <col min="9474" max="9474" width="25.42578125" style="6" customWidth="1"/>
    <col min="9475" max="9475" width="11.85546875" style="6" customWidth="1"/>
    <col min="9476" max="9476" width="25.42578125" style="6" customWidth="1"/>
    <col min="9477" max="9477" width="11.85546875" style="6" customWidth="1"/>
    <col min="9478" max="9478" width="25.42578125" style="6" customWidth="1"/>
    <col min="9479" max="9479" width="11.85546875" style="6" customWidth="1"/>
    <col min="9480" max="9480" width="25.42578125" style="6" customWidth="1"/>
    <col min="9481" max="9481" width="11.85546875" style="6" customWidth="1"/>
    <col min="9482" max="9482" width="25.42578125" style="6" customWidth="1"/>
    <col min="9483" max="9483" width="11.85546875" style="6" customWidth="1"/>
    <col min="9484" max="9484" width="25.42578125" style="6" customWidth="1"/>
    <col min="9485" max="9485" width="11.85546875" style="6" customWidth="1"/>
    <col min="9486" max="9486" width="25.42578125" style="6" customWidth="1"/>
    <col min="9487" max="9487" width="11.85546875" style="6" customWidth="1"/>
    <col min="9488" max="9488" width="25.42578125" style="6" customWidth="1"/>
    <col min="9489" max="9489" width="11.85546875" style="6" customWidth="1"/>
    <col min="9490" max="9490" width="25.42578125" style="6" customWidth="1"/>
    <col min="9491" max="9491" width="11.85546875" style="6" customWidth="1"/>
    <col min="9492" max="9492" width="25.42578125" style="6" customWidth="1"/>
    <col min="9493" max="9493" width="11.85546875" style="6" customWidth="1"/>
    <col min="9494" max="9494" width="25.42578125" style="6" customWidth="1"/>
    <col min="9495" max="9495" width="11.85546875" style="6" customWidth="1"/>
    <col min="9496" max="9496" width="20.42578125" style="6" customWidth="1"/>
    <col min="9497" max="9497" width="11.140625" style="6" bestFit="1" customWidth="1"/>
    <col min="9498" max="9722" width="9.140625" style="6"/>
    <col min="9723" max="9723" width="8.85546875" style="6" bestFit="1" customWidth="1"/>
    <col min="9724" max="9724" width="79" style="6" customWidth="1"/>
    <col min="9725" max="9725" width="13" style="6" customWidth="1"/>
    <col min="9726" max="9726" width="10.7109375" style="6" bestFit="1" customWidth="1"/>
    <col min="9727" max="9727" width="18.28515625" style="6" customWidth="1"/>
    <col min="9728" max="9728" width="25.42578125" style="6" customWidth="1"/>
    <col min="9729" max="9729" width="13.28515625" style="6" customWidth="1"/>
    <col min="9730" max="9730" width="25.42578125" style="6" customWidth="1"/>
    <col min="9731" max="9731" width="11.85546875" style="6" customWidth="1"/>
    <col min="9732" max="9732" width="25.42578125" style="6" customWidth="1"/>
    <col min="9733" max="9733" width="11.85546875" style="6" customWidth="1"/>
    <col min="9734" max="9734" width="25.42578125" style="6" customWidth="1"/>
    <col min="9735" max="9735" width="11.85546875" style="6" customWidth="1"/>
    <col min="9736" max="9736" width="25.42578125" style="6" customWidth="1"/>
    <col min="9737" max="9737" width="11.85546875" style="6" customWidth="1"/>
    <col min="9738" max="9738" width="25.42578125" style="6" customWidth="1"/>
    <col min="9739" max="9739" width="11.85546875" style="6" customWidth="1"/>
    <col min="9740" max="9740" width="25.42578125" style="6" customWidth="1"/>
    <col min="9741" max="9741" width="11.85546875" style="6" customWidth="1"/>
    <col min="9742" max="9742" width="25.42578125" style="6" customWidth="1"/>
    <col min="9743" max="9743" width="11.85546875" style="6" customWidth="1"/>
    <col min="9744" max="9744" width="25.42578125" style="6" customWidth="1"/>
    <col min="9745" max="9745" width="11.85546875" style="6" customWidth="1"/>
    <col min="9746" max="9746" width="25.42578125" style="6" customWidth="1"/>
    <col min="9747" max="9747" width="11.85546875" style="6" customWidth="1"/>
    <col min="9748" max="9748" width="25.42578125" style="6" customWidth="1"/>
    <col min="9749" max="9749" width="11.85546875" style="6" customWidth="1"/>
    <col min="9750" max="9750" width="25.42578125" style="6" customWidth="1"/>
    <col min="9751" max="9751" width="11.85546875" style="6" customWidth="1"/>
    <col min="9752" max="9752" width="20.42578125" style="6" customWidth="1"/>
    <col min="9753" max="9753" width="11.140625" style="6" bestFit="1" customWidth="1"/>
    <col min="9754" max="9978" width="9.140625" style="6"/>
    <col min="9979" max="9979" width="8.85546875" style="6" bestFit="1" customWidth="1"/>
    <col min="9980" max="9980" width="79" style="6" customWidth="1"/>
    <col min="9981" max="9981" width="13" style="6" customWidth="1"/>
    <col min="9982" max="9982" width="10.7109375" style="6" bestFit="1" customWidth="1"/>
    <col min="9983" max="9983" width="18.28515625" style="6" customWidth="1"/>
    <col min="9984" max="9984" width="25.42578125" style="6" customWidth="1"/>
    <col min="9985" max="9985" width="13.28515625" style="6" customWidth="1"/>
    <col min="9986" max="9986" width="25.42578125" style="6" customWidth="1"/>
    <col min="9987" max="9987" width="11.85546875" style="6" customWidth="1"/>
    <col min="9988" max="9988" width="25.42578125" style="6" customWidth="1"/>
    <col min="9989" max="9989" width="11.85546875" style="6" customWidth="1"/>
    <col min="9990" max="9990" width="25.42578125" style="6" customWidth="1"/>
    <col min="9991" max="9991" width="11.85546875" style="6" customWidth="1"/>
    <col min="9992" max="9992" width="25.42578125" style="6" customWidth="1"/>
    <col min="9993" max="9993" width="11.85546875" style="6" customWidth="1"/>
    <col min="9994" max="9994" width="25.42578125" style="6" customWidth="1"/>
    <col min="9995" max="9995" width="11.85546875" style="6" customWidth="1"/>
    <col min="9996" max="9996" width="25.42578125" style="6" customWidth="1"/>
    <col min="9997" max="9997" width="11.85546875" style="6" customWidth="1"/>
    <col min="9998" max="9998" width="25.42578125" style="6" customWidth="1"/>
    <col min="9999" max="9999" width="11.85546875" style="6" customWidth="1"/>
    <col min="10000" max="10000" width="25.42578125" style="6" customWidth="1"/>
    <col min="10001" max="10001" width="11.85546875" style="6" customWidth="1"/>
    <col min="10002" max="10002" width="25.42578125" style="6" customWidth="1"/>
    <col min="10003" max="10003" width="11.85546875" style="6" customWidth="1"/>
    <col min="10004" max="10004" width="25.42578125" style="6" customWidth="1"/>
    <col min="10005" max="10005" width="11.85546875" style="6" customWidth="1"/>
    <col min="10006" max="10006" width="25.42578125" style="6" customWidth="1"/>
    <col min="10007" max="10007" width="11.85546875" style="6" customWidth="1"/>
    <col min="10008" max="10008" width="20.42578125" style="6" customWidth="1"/>
    <col min="10009" max="10009" width="11.140625" style="6" bestFit="1" customWidth="1"/>
    <col min="10010" max="10234" width="9.140625" style="6"/>
    <col min="10235" max="10235" width="8.85546875" style="6" bestFit="1" customWidth="1"/>
    <col min="10236" max="10236" width="79" style="6" customWidth="1"/>
    <col min="10237" max="10237" width="13" style="6" customWidth="1"/>
    <col min="10238" max="10238" width="10.7109375" style="6" bestFit="1" customWidth="1"/>
    <col min="10239" max="10239" width="18.28515625" style="6" customWidth="1"/>
    <col min="10240" max="10240" width="25.42578125" style="6" customWidth="1"/>
    <col min="10241" max="10241" width="13.28515625" style="6" customWidth="1"/>
    <col min="10242" max="10242" width="25.42578125" style="6" customWidth="1"/>
    <col min="10243" max="10243" width="11.85546875" style="6" customWidth="1"/>
    <col min="10244" max="10244" width="25.42578125" style="6" customWidth="1"/>
    <col min="10245" max="10245" width="11.85546875" style="6" customWidth="1"/>
    <col min="10246" max="10246" width="25.42578125" style="6" customWidth="1"/>
    <col min="10247" max="10247" width="11.85546875" style="6" customWidth="1"/>
    <col min="10248" max="10248" width="25.42578125" style="6" customWidth="1"/>
    <col min="10249" max="10249" width="11.85546875" style="6" customWidth="1"/>
    <col min="10250" max="10250" width="25.42578125" style="6" customWidth="1"/>
    <col min="10251" max="10251" width="11.85546875" style="6" customWidth="1"/>
    <col min="10252" max="10252" width="25.42578125" style="6" customWidth="1"/>
    <col min="10253" max="10253" width="11.85546875" style="6" customWidth="1"/>
    <col min="10254" max="10254" width="25.42578125" style="6" customWidth="1"/>
    <col min="10255" max="10255" width="11.85546875" style="6" customWidth="1"/>
    <col min="10256" max="10256" width="25.42578125" style="6" customWidth="1"/>
    <col min="10257" max="10257" width="11.85546875" style="6" customWidth="1"/>
    <col min="10258" max="10258" width="25.42578125" style="6" customWidth="1"/>
    <col min="10259" max="10259" width="11.85546875" style="6" customWidth="1"/>
    <col min="10260" max="10260" width="25.42578125" style="6" customWidth="1"/>
    <col min="10261" max="10261" width="11.85546875" style="6" customWidth="1"/>
    <col min="10262" max="10262" width="25.42578125" style="6" customWidth="1"/>
    <col min="10263" max="10263" width="11.85546875" style="6" customWidth="1"/>
    <col min="10264" max="10264" width="20.42578125" style="6" customWidth="1"/>
    <col min="10265" max="10265" width="11.140625" style="6" bestFit="1" customWidth="1"/>
    <col min="10266" max="10490" width="9.140625" style="6"/>
    <col min="10491" max="10491" width="8.85546875" style="6" bestFit="1" customWidth="1"/>
    <col min="10492" max="10492" width="79" style="6" customWidth="1"/>
    <col min="10493" max="10493" width="13" style="6" customWidth="1"/>
    <col min="10494" max="10494" width="10.7109375" style="6" bestFit="1" customWidth="1"/>
    <col min="10495" max="10495" width="18.28515625" style="6" customWidth="1"/>
    <col min="10496" max="10496" width="25.42578125" style="6" customWidth="1"/>
    <col min="10497" max="10497" width="13.28515625" style="6" customWidth="1"/>
    <col min="10498" max="10498" width="25.42578125" style="6" customWidth="1"/>
    <col min="10499" max="10499" width="11.85546875" style="6" customWidth="1"/>
    <col min="10500" max="10500" width="25.42578125" style="6" customWidth="1"/>
    <col min="10501" max="10501" width="11.85546875" style="6" customWidth="1"/>
    <col min="10502" max="10502" width="25.42578125" style="6" customWidth="1"/>
    <col min="10503" max="10503" width="11.85546875" style="6" customWidth="1"/>
    <col min="10504" max="10504" width="25.42578125" style="6" customWidth="1"/>
    <col min="10505" max="10505" width="11.85546875" style="6" customWidth="1"/>
    <col min="10506" max="10506" width="25.42578125" style="6" customWidth="1"/>
    <col min="10507" max="10507" width="11.85546875" style="6" customWidth="1"/>
    <col min="10508" max="10508" width="25.42578125" style="6" customWidth="1"/>
    <col min="10509" max="10509" width="11.85546875" style="6" customWidth="1"/>
    <col min="10510" max="10510" width="25.42578125" style="6" customWidth="1"/>
    <col min="10511" max="10511" width="11.85546875" style="6" customWidth="1"/>
    <col min="10512" max="10512" width="25.42578125" style="6" customWidth="1"/>
    <col min="10513" max="10513" width="11.85546875" style="6" customWidth="1"/>
    <col min="10514" max="10514" width="25.42578125" style="6" customWidth="1"/>
    <col min="10515" max="10515" width="11.85546875" style="6" customWidth="1"/>
    <col min="10516" max="10516" width="25.42578125" style="6" customWidth="1"/>
    <col min="10517" max="10517" width="11.85546875" style="6" customWidth="1"/>
    <col min="10518" max="10518" width="25.42578125" style="6" customWidth="1"/>
    <col min="10519" max="10519" width="11.85546875" style="6" customWidth="1"/>
    <col min="10520" max="10520" width="20.42578125" style="6" customWidth="1"/>
    <col min="10521" max="10521" width="11.140625" style="6" bestFit="1" customWidth="1"/>
    <col min="10522" max="10746" width="9.140625" style="6"/>
    <col min="10747" max="10747" width="8.85546875" style="6" bestFit="1" customWidth="1"/>
    <col min="10748" max="10748" width="79" style="6" customWidth="1"/>
    <col min="10749" max="10749" width="13" style="6" customWidth="1"/>
    <col min="10750" max="10750" width="10.7109375" style="6" bestFit="1" customWidth="1"/>
    <col min="10751" max="10751" width="18.28515625" style="6" customWidth="1"/>
    <col min="10752" max="10752" width="25.42578125" style="6" customWidth="1"/>
    <col min="10753" max="10753" width="13.28515625" style="6" customWidth="1"/>
    <col min="10754" max="10754" width="25.42578125" style="6" customWidth="1"/>
    <col min="10755" max="10755" width="11.85546875" style="6" customWidth="1"/>
    <col min="10756" max="10756" width="25.42578125" style="6" customWidth="1"/>
    <col min="10757" max="10757" width="11.85546875" style="6" customWidth="1"/>
    <col min="10758" max="10758" width="25.42578125" style="6" customWidth="1"/>
    <col min="10759" max="10759" width="11.85546875" style="6" customWidth="1"/>
    <col min="10760" max="10760" width="25.42578125" style="6" customWidth="1"/>
    <col min="10761" max="10761" width="11.85546875" style="6" customWidth="1"/>
    <col min="10762" max="10762" width="25.42578125" style="6" customWidth="1"/>
    <col min="10763" max="10763" width="11.85546875" style="6" customWidth="1"/>
    <col min="10764" max="10764" width="25.42578125" style="6" customWidth="1"/>
    <col min="10765" max="10765" width="11.85546875" style="6" customWidth="1"/>
    <col min="10766" max="10766" width="25.42578125" style="6" customWidth="1"/>
    <col min="10767" max="10767" width="11.85546875" style="6" customWidth="1"/>
    <col min="10768" max="10768" width="25.42578125" style="6" customWidth="1"/>
    <col min="10769" max="10769" width="11.85546875" style="6" customWidth="1"/>
    <col min="10770" max="10770" width="25.42578125" style="6" customWidth="1"/>
    <col min="10771" max="10771" width="11.85546875" style="6" customWidth="1"/>
    <col min="10772" max="10772" width="25.42578125" style="6" customWidth="1"/>
    <col min="10773" max="10773" width="11.85546875" style="6" customWidth="1"/>
    <col min="10774" max="10774" width="25.42578125" style="6" customWidth="1"/>
    <col min="10775" max="10775" width="11.85546875" style="6" customWidth="1"/>
    <col min="10776" max="10776" width="20.42578125" style="6" customWidth="1"/>
    <col min="10777" max="10777" width="11.140625" style="6" bestFit="1" customWidth="1"/>
    <col min="10778" max="11002" width="9.140625" style="6"/>
    <col min="11003" max="11003" width="8.85546875" style="6" bestFit="1" customWidth="1"/>
    <col min="11004" max="11004" width="79" style="6" customWidth="1"/>
    <col min="11005" max="11005" width="13" style="6" customWidth="1"/>
    <col min="11006" max="11006" width="10.7109375" style="6" bestFit="1" customWidth="1"/>
    <col min="11007" max="11007" width="18.28515625" style="6" customWidth="1"/>
    <col min="11008" max="11008" width="25.42578125" style="6" customWidth="1"/>
    <col min="11009" max="11009" width="13.28515625" style="6" customWidth="1"/>
    <col min="11010" max="11010" width="25.42578125" style="6" customWidth="1"/>
    <col min="11011" max="11011" width="11.85546875" style="6" customWidth="1"/>
    <col min="11012" max="11012" width="25.42578125" style="6" customWidth="1"/>
    <col min="11013" max="11013" width="11.85546875" style="6" customWidth="1"/>
    <col min="11014" max="11014" width="25.42578125" style="6" customWidth="1"/>
    <col min="11015" max="11015" width="11.85546875" style="6" customWidth="1"/>
    <col min="11016" max="11016" width="25.42578125" style="6" customWidth="1"/>
    <col min="11017" max="11017" width="11.85546875" style="6" customWidth="1"/>
    <col min="11018" max="11018" width="25.42578125" style="6" customWidth="1"/>
    <col min="11019" max="11019" width="11.85546875" style="6" customWidth="1"/>
    <col min="11020" max="11020" width="25.42578125" style="6" customWidth="1"/>
    <col min="11021" max="11021" width="11.85546875" style="6" customWidth="1"/>
    <col min="11022" max="11022" width="25.42578125" style="6" customWidth="1"/>
    <col min="11023" max="11023" width="11.85546875" style="6" customWidth="1"/>
    <col min="11024" max="11024" width="25.42578125" style="6" customWidth="1"/>
    <col min="11025" max="11025" width="11.85546875" style="6" customWidth="1"/>
    <col min="11026" max="11026" width="25.42578125" style="6" customWidth="1"/>
    <col min="11027" max="11027" width="11.85546875" style="6" customWidth="1"/>
    <col min="11028" max="11028" width="25.42578125" style="6" customWidth="1"/>
    <col min="11029" max="11029" width="11.85546875" style="6" customWidth="1"/>
    <col min="11030" max="11030" width="25.42578125" style="6" customWidth="1"/>
    <col min="11031" max="11031" width="11.85546875" style="6" customWidth="1"/>
    <col min="11032" max="11032" width="20.42578125" style="6" customWidth="1"/>
    <col min="11033" max="11033" width="11.140625" style="6" bestFit="1" customWidth="1"/>
    <col min="11034" max="11258" width="9.140625" style="6"/>
    <col min="11259" max="11259" width="8.85546875" style="6" bestFit="1" customWidth="1"/>
    <col min="11260" max="11260" width="79" style="6" customWidth="1"/>
    <col min="11261" max="11261" width="13" style="6" customWidth="1"/>
    <col min="11262" max="11262" width="10.7109375" style="6" bestFit="1" customWidth="1"/>
    <col min="11263" max="11263" width="18.28515625" style="6" customWidth="1"/>
    <col min="11264" max="11264" width="25.42578125" style="6" customWidth="1"/>
    <col min="11265" max="11265" width="13.28515625" style="6" customWidth="1"/>
    <col min="11266" max="11266" width="25.42578125" style="6" customWidth="1"/>
    <col min="11267" max="11267" width="11.85546875" style="6" customWidth="1"/>
    <col min="11268" max="11268" width="25.42578125" style="6" customWidth="1"/>
    <col min="11269" max="11269" width="11.85546875" style="6" customWidth="1"/>
    <col min="11270" max="11270" width="25.42578125" style="6" customWidth="1"/>
    <col min="11271" max="11271" width="11.85546875" style="6" customWidth="1"/>
    <col min="11272" max="11272" width="25.42578125" style="6" customWidth="1"/>
    <col min="11273" max="11273" width="11.85546875" style="6" customWidth="1"/>
    <col min="11274" max="11274" width="25.42578125" style="6" customWidth="1"/>
    <col min="11275" max="11275" width="11.85546875" style="6" customWidth="1"/>
    <col min="11276" max="11276" width="25.42578125" style="6" customWidth="1"/>
    <col min="11277" max="11277" width="11.85546875" style="6" customWidth="1"/>
    <col min="11278" max="11278" width="25.42578125" style="6" customWidth="1"/>
    <col min="11279" max="11279" width="11.85546875" style="6" customWidth="1"/>
    <col min="11280" max="11280" width="25.42578125" style="6" customWidth="1"/>
    <col min="11281" max="11281" width="11.85546875" style="6" customWidth="1"/>
    <col min="11282" max="11282" width="25.42578125" style="6" customWidth="1"/>
    <col min="11283" max="11283" width="11.85546875" style="6" customWidth="1"/>
    <col min="11284" max="11284" width="25.42578125" style="6" customWidth="1"/>
    <col min="11285" max="11285" width="11.85546875" style="6" customWidth="1"/>
    <col min="11286" max="11286" width="25.42578125" style="6" customWidth="1"/>
    <col min="11287" max="11287" width="11.85546875" style="6" customWidth="1"/>
    <col min="11288" max="11288" width="20.42578125" style="6" customWidth="1"/>
    <col min="11289" max="11289" width="11.140625" style="6" bestFit="1" customWidth="1"/>
    <col min="11290" max="11514" width="9.140625" style="6"/>
    <col min="11515" max="11515" width="8.85546875" style="6" bestFit="1" customWidth="1"/>
    <col min="11516" max="11516" width="79" style="6" customWidth="1"/>
    <col min="11517" max="11517" width="13" style="6" customWidth="1"/>
    <col min="11518" max="11518" width="10.7109375" style="6" bestFit="1" customWidth="1"/>
    <col min="11519" max="11519" width="18.28515625" style="6" customWidth="1"/>
    <col min="11520" max="11520" width="25.42578125" style="6" customWidth="1"/>
    <col min="11521" max="11521" width="13.28515625" style="6" customWidth="1"/>
    <col min="11522" max="11522" width="25.42578125" style="6" customWidth="1"/>
    <col min="11523" max="11523" width="11.85546875" style="6" customWidth="1"/>
    <col min="11524" max="11524" width="25.42578125" style="6" customWidth="1"/>
    <col min="11525" max="11525" width="11.85546875" style="6" customWidth="1"/>
    <col min="11526" max="11526" width="25.42578125" style="6" customWidth="1"/>
    <col min="11527" max="11527" width="11.85546875" style="6" customWidth="1"/>
    <col min="11528" max="11528" width="25.42578125" style="6" customWidth="1"/>
    <col min="11529" max="11529" width="11.85546875" style="6" customWidth="1"/>
    <col min="11530" max="11530" width="25.42578125" style="6" customWidth="1"/>
    <col min="11531" max="11531" width="11.85546875" style="6" customWidth="1"/>
    <col min="11532" max="11532" width="25.42578125" style="6" customWidth="1"/>
    <col min="11533" max="11533" width="11.85546875" style="6" customWidth="1"/>
    <col min="11534" max="11534" width="25.42578125" style="6" customWidth="1"/>
    <col min="11535" max="11535" width="11.85546875" style="6" customWidth="1"/>
    <col min="11536" max="11536" width="25.42578125" style="6" customWidth="1"/>
    <col min="11537" max="11537" width="11.85546875" style="6" customWidth="1"/>
    <col min="11538" max="11538" width="25.42578125" style="6" customWidth="1"/>
    <col min="11539" max="11539" width="11.85546875" style="6" customWidth="1"/>
    <col min="11540" max="11540" width="25.42578125" style="6" customWidth="1"/>
    <col min="11541" max="11541" width="11.85546875" style="6" customWidth="1"/>
    <col min="11542" max="11542" width="25.42578125" style="6" customWidth="1"/>
    <col min="11543" max="11543" width="11.85546875" style="6" customWidth="1"/>
    <col min="11544" max="11544" width="20.42578125" style="6" customWidth="1"/>
    <col min="11545" max="11545" width="11.140625" style="6" bestFit="1" customWidth="1"/>
    <col min="11546" max="11770" width="9.140625" style="6"/>
    <col min="11771" max="11771" width="8.85546875" style="6" bestFit="1" customWidth="1"/>
    <col min="11772" max="11772" width="79" style="6" customWidth="1"/>
    <col min="11773" max="11773" width="13" style="6" customWidth="1"/>
    <col min="11774" max="11774" width="10.7109375" style="6" bestFit="1" customWidth="1"/>
    <col min="11775" max="11775" width="18.28515625" style="6" customWidth="1"/>
    <col min="11776" max="11776" width="25.42578125" style="6" customWidth="1"/>
    <col min="11777" max="11777" width="13.28515625" style="6" customWidth="1"/>
    <col min="11778" max="11778" width="25.42578125" style="6" customWidth="1"/>
    <col min="11779" max="11779" width="11.85546875" style="6" customWidth="1"/>
    <col min="11780" max="11780" width="25.42578125" style="6" customWidth="1"/>
    <col min="11781" max="11781" width="11.85546875" style="6" customWidth="1"/>
    <col min="11782" max="11782" width="25.42578125" style="6" customWidth="1"/>
    <col min="11783" max="11783" width="11.85546875" style="6" customWidth="1"/>
    <col min="11784" max="11784" width="25.42578125" style="6" customWidth="1"/>
    <col min="11785" max="11785" width="11.85546875" style="6" customWidth="1"/>
    <col min="11786" max="11786" width="25.42578125" style="6" customWidth="1"/>
    <col min="11787" max="11787" width="11.85546875" style="6" customWidth="1"/>
    <col min="11788" max="11788" width="25.42578125" style="6" customWidth="1"/>
    <col min="11789" max="11789" width="11.85546875" style="6" customWidth="1"/>
    <col min="11790" max="11790" width="25.42578125" style="6" customWidth="1"/>
    <col min="11791" max="11791" width="11.85546875" style="6" customWidth="1"/>
    <col min="11792" max="11792" width="25.42578125" style="6" customWidth="1"/>
    <col min="11793" max="11793" width="11.85546875" style="6" customWidth="1"/>
    <col min="11794" max="11794" width="25.42578125" style="6" customWidth="1"/>
    <col min="11795" max="11795" width="11.85546875" style="6" customWidth="1"/>
    <col min="11796" max="11796" width="25.42578125" style="6" customWidth="1"/>
    <col min="11797" max="11797" width="11.85546875" style="6" customWidth="1"/>
    <col min="11798" max="11798" width="25.42578125" style="6" customWidth="1"/>
    <col min="11799" max="11799" width="11.85546875" style="6" customWidth="1"/>
    <col min="11800" max="11800" width="20.42578125" style="6" customWidth="1"/>
    <col min="11801" max="11801" width="11.140625" style="6" bestFit="1" customWidth="1"/>
    <col min="11802" max="12026" width="9.140625" style="6"/>
    <col min="12027" max="12027" width="8.85546875" style="6" bestFit="1" customWidth="1"/>
    <col min="12028" max="12028" width="79" style="6" customWidth="1"/>
    <col min="12029" max="12029" width="13" style="6" customWidth="1"/>
    <col min="12030" max="12030" width="10.7109375" style="6" bestFit="1" customWidth="1"/>
    <col min="12031" max="12031" width="18.28515625" style="6" customWidth="1"/>
    <col min="12032" max="12032" width="25.42578125" style="6" customWidth="1"/>
    <col min="12033" max="12033" width="13.28515625" style="6" customWidth="1"/>
    <col min="12034" max="12034" width="25.42578125" style="6" customWidth="1"/>
    <col min="12035" max="12035" width="11.85546875" style="6" customWidth="1"/>
    <col min="12036" max="12036" width="25.42578125" style="6" customWidth="1"/>
    <col min="12037" max="12037" width="11.85546875" style="6" customWidth="1"/>
    <col min="12038" max="12038" width="25.42578125" style="6" customWidth="1"/>
    <col min="12039" max="12039" width="11.85546875" style="6" customWidth="1"/>
    <col min="12040" max="12040" width="25.42578125" style="6" customWidth="1"/>
    <col min="12041" max="12041" width="11.85546875" style="6" customWidth="1"/>
    <col min="12042" max="12042" width="25.42578125" style="6" customWidth="1"/>
    <col min="12043" max="12043" width="11.85546875" style="6" customWidth="1"/>
    <col min="12044" max="12044" width="25.42578125" style="6" customWidth="1"/>
    <col min="12045" max="12045" width="11.85546875" style="6" customWidth="1"/>
    <col min="12046" max="12046" width="25.42578125" style="6" customWidth="1"/>
    <col min="12047" max="12047" width="11.85546875" style="6" customWidth="1"/>
    <col min="12048" max="12048" width="25.42578125" style="6" customWidth="1"/>
    <col min="12049" max="12049" width="11.85546875" style="6" customWidth="1"/>
    <col min="12050" max="12050" width="25.42578125" style="6" customWidth="1"/>
    <col min="12051" max="12051" width="11.85546875" style="6" customWidth="1"/>
    <col min="12052" max="12052" width="25.42578125" style="6" customWidth="1"/>
    <col min="12053" max="12053" width="11.85546875" style="6" customWidth="1"/>
    <col min="12054" max="12054" width="25.42578125" style="6" customWidth="1"/>
    <col min="12055" max="12055" width="11.85546875" style="6" customWidth="1"/>
    <col min="12056" max="12056" width="20.42578125" style="6" customWidth="1"/>
    <col min="12057" max="12057" width="11.140625" style="6" bestFit="1" customWidth="1"/>
    <col min="12058" max="12282" width="9.140625" style="6"/>
    <col min="12283" max="12283" width="8.85546875" style="6" bestFit="1" customWidth="1"/>
    <col min="12284" max="12284" width="79" style="6" customWidth="1"/>
    <col min="12285" max="12285" width="13" style="6" customWidth="1"/>
    <col min="12286" max="12286" width="10.7109375" style="6" bestFit="1" customWidth="1"/>
    <col min="12287" max="12287" width="18.28515625" style="6" customWidth="1"/>
    <col min="12288" max="12288" width="25.42578125" style="6" customWidth="1"/>
    <col min="12289" max="12289" width="13.28515625" style="6" customWidth="1"/>
    <col min="12290" max="12290" width="25.42578125" style="6" customWidth="1"/>
    <col min="12291" max="12291" width="11.85546875" style="6" customWidth="1"/>
    <col min="12292" max="12292" width="25.42578125" style="6" customWidth="1"/>
    <col min="12293" max="12293" width="11.85546875" style="6" customWidth="1"/>
    <col min="12294" max="12294" width="25.42578125" style="6" customWidth="1"/>
    <col min="12295" max="12295" width="11.85546875" style="6" customWidth="1"/>
    <col min="12296" max="12296" width="25.42578125" style="6" customWidth="1"/>
    <col min="12297" max="12297" width="11.85546875" style="6" customWidth="1"/>
    <col min="12298" max="12298" width="25.42578125" style="6" customWidth="1"/>
    <col min="12299" max="12299" width="11.85546875" style="6" customWidth="1"/>
    <col min="12300" max="12300" width="25.42578125" style="6" customWidth="1"/>
    <col min="12301" max="12301" width="11.85546875" style="6" customWidth="1"/>
    <col min="12302" max="12302" width="25.42578125" style="6" customWidth="1"/>
    <col min="12303" max="12303" width="11.85546875" style="6" customWidth="1"/>
    <col min="12304" max="12304" width="25.42578125" style="6" customWidth="1"/>
    <col min="12305" max="12305" width="11.85546875" style="6" customWidth="1"/>
    <col min="12306" max="12306" width="25.42578125" style="6" customWidth="1"/>
    <col min="12307" max="12307" width="11.85546875" style="6" customWidth="1"/>
    <col min="12308" max="12308" width="25.42578125" style="6" customWidth="1"/>
    <col min="12309" max="12309" width="11.85546875" style="6" customWidth="1"/>
    <col min="12310" max="12310" width="25.42578125" style="6" customWidth="1"/>
    <col min="12311" max="12311" width="11.85546875" style="6" customWidth="1"/>
    <col min="12312" max="12312" width="20.42578125" style="6" customWidth="1"/>
    <col min="12313" max="12313" width="11.140625" style="6" bestFit="1" customWidth="1"/>
    <col min="12314" max="12538" width="9.140625" style="6"/>
    <col min="12539" max="12539" width="8.85546875" style="6" bestFit="1" customWidth="1"/>
    <col min="12540" max="12540" width="79" style="6" customWidth="1"/>
    <col min="12541" max="12541" width="13" style="6" customWidth="1"/>
    <col min="12542" max="12542" width="10.7109375" style="6" bestFit="1" customWidth="1"/>
    <col min="12543" max="12543" width="18.28515625" style="6" customWidth="1"/>
    <col min="12544" max="12544" width="25.42578125" style="6" customWidth="1"/>
    <col min="12545" max="12545" width="13.28515625" style="6" customWidth="1"/>
    <col min="12546" max="12546" width="25.42578125" style="6" customWidth="1"/>
    <col min="12547" max="12547" width="11.85546875" style="6" customWidth="1"/>
    <col min="12548" max="12548" width="25.42578125" style="6" customWidth="1"/>
    <col min="12549" max="12549" width="11.85546875" style="6" customWidth="1"/>
    <col min="12550" max="12550" width="25.42578125" style="6" customWidth="1"/>
    <col min="12551" max="12551" width="11.85546875" style="6" customWidth="1"/>
    <col min="12552" max="12552" width="25.42578125" style="6" customWidth="1"/>
    <col min="12553" max="12553" width="11.85546875" style="6" customWidth="1"/>
    <col min="12554" max="12554" width="25.42578125" style="6" customWidth="1"/>
    <col min="12555" max="12555" width="11.85546875" style="6" customWidth="1"/>
    <col min="12556" max="12556" width="25.42578125" style="6" customWidth="1"/>
    <col min="12557" max="12557" width="11.85546875" style="6" customWidth="1"/>
    <col min="12558" max="12558" width="25.42578125" style="6" customWidth="1"/>
    <col min="12559" max="12559" width="11.85546875" style="6" customWidth="1"/>
    <col min="12560" max="12560" width="25.42578125" style="6" customWidth="1"/>
    <col min="12561" max="12561" width="11.85546875" style="6" customWidth="1"/>
    <col min="12562" max="12562" width="25.42578125" style="6" customWidth="1"/>
    <col min="12563" max="12563" width="11.85546875" style="6" customWidth="1"/>
    <col min="12564" max="12564" width="25.42578125" style="6" customWidth="1"/>
    <col min="12565" max="12565" width="11.85546875" style="6" customWidth="1"/>
    <col min="12566" max="12566" width="25.42578125" style="6" customWidth="1"/>
    <col min="12567" max="12567" width="11.85546875" style="6" customWidth="1"/>
    <col min="12568" max="12568" width="20.42578125" style="6" customWidth="1"/>
    <col min="12569" max="12569" width="11.140625" style="6" bestFit="1" customWidth="1"/>
    <col min="12570" max="12794" width="9.140625" style="6"/>
    <col min="12795" max="12795" width="8.85546875" style="6" bestFit="1" customWidth="1"/>
    <col min="12796" max="12796" width="79" style="6" customWidth="1"/>
    <col min="12797" max="12797" width="13" style="6" customWidth="1"/>
    <col min="12798" max="12798" width="10.7109375" style="6" bestFit="1" customWidth="1"/>
    <col min="12799" max="12799" width="18.28515625" style="6" customWidth="1"/>
    <col min="12800" max="12800" width="25.42578125" style="6" customWidth="1"/>
    <col min="12801" max="12801" width="13.28515625" style="6" customWidth="1"/>
    <col min="12802" max="12802" width="25.42578125" style="6" customWidth="1"/>
    <col min="12803" max="12803" width="11.85546875" style="6" customWidth="1"/>
    <col min="12804" max="12804" width="25.42578125" style="6" customWidth="1"/>
    <col min="12805" max="12805" width="11.85546875" style="6" customWidth="1"/>
    <col min="12806" max="12806" width="25.42578125" style="6" customWidth="1"/>
    <col min="12807" max="12807" width="11.85546875" style="6" customWidth="1"/>
    <col min="12808" max="12808" width="25.42578125" style="6" customWidth="1"/>
    <col min="12809" max="12809" width="11.85546875" style="6" customWidth="1"/>
    <col min="12810" max="12810" width="25.42578125" style="6" customWidth="1"/>
    <col min="12811" max="12811" width="11.85546875" style="6" customWidth="1"/>
    <col min="12812" max="12812" width="25.42578125" style="6" customWidth="1"/>
    <col min="12813" max="12813" width="11.85546875" style="6" customWidth="1"/>
    <col min="12814" max="12814" width="25.42578125" style="6" customWidth="1"/>
    <col min="12815" max="12815" width="11.85546875" style="6" customWidth="1"/>
    <col min="12816" max="12816" width="25.42578125" style="6" customWidth="1"/>
    <col min="12817" max="12817" width="11.85546875" style="6" customWidth="1"/>
    <col min="12818" max="12818" width="25.42578125" style="6" customWidth="1"/>
    <col min="12819" max="12819" width="11.85546875" style="6" customWidth="1"/>
    <col min="12820" max="12820" width="25.42578125" style="6" customWidth="1"/>
    <col min="12821" max="12821" width="11.85546875" style="6" customWidth="1"/>
    <col min="12822" max="12822" width="25.42578125" style="6" customWidth="1"/>
    <col min="12823" max="12823" width="11.85546875" style="6" customWidth="1"/>
    <col min="12824" max="12824" width="20.42578125" style="6" customWidth="1"/>
    <col min="12825" max="12825" width="11.140625" style="6" bestFit="1" customWidth="1"/>
    <col min="12826" max="13050" width="9.140625" style="6"/>
    <col min="13051" max="13051" width="8.85546875" style="6" bestFit="1" customWidth="1"/>
    <col min="13052" max="13052" width="79" style="6" customWidth="1"/>
    <col min="13053" max="13053" width="13" style="6" customWidth="1"/>
    <col min="13054" max="13054" width="10.7109375" style="6" bestFit="1" customWidth="1"/>
    <col min="13055" max="13055" width="18.28515625" style="6" customWidth="1"/>
    <col min="13056" max="13056" width="25.42578125" style="6" customWidth="1"/>
    <col min="13057" max="13057" width="13.28515625" style="6" customWidth="1"/>
    <col min="13058" max="13058" width="25.42578125" style="6" customWidth="1"/>
    <col min="13059" max="13059" width="11.85546875" style="6" customWidth="1"/>
    <col min="13060" max="13060" width="25.42578125" style="6" customWidth="1"/>
    <col min="13061" max="13061" width="11.85546875" style="6" customWidth="1"/>
    <col min="13062" max="13062" width="25.42578125" style="6" customWidth="1"/>
    <col min="13063" max="13063" width="11.85546875" style="6" customWidth="1"/>
    <col min="13064" max="13064" width="25.42578125" style="6" customWidth="1"/>
    <col min="13065" max="13065" width="11.85546875" style="6" customWidth="1"/>
    <col min="13066" max="13066" width="25.42578125" style="6" customWidth="1"/>
    <col min="13067" max="13067" width="11.85546875" style="6" customWidth="1"/>
    <col min="13068" max="13068" width="25.42578125" style="6" customWidth="1"/>
    <col min="13069" max="13069" width="11.85546875" style="6" customWidth="1"/>
    <col min="13070" max="13070" width="25.42578125" style="6" customWidth="1"/>
    <col min="13071" max="13071" width="11.85546875" style="6" customWidth="1"/>
    <col min="13072" max="13072" width="25.42578125" style="6" customWidth="1"/>
    <col min="13073" max="13073" width="11.85546875" style="6" customWidth="1"/>
    <col min="13074" max="13074" width="25.42578125" style="6" customWidth="1"/>
    <col min="13075" max="13075" width="11.85546875" style="6" customWidth="1"/>
    <col min="13076" max="13076" width="25.42578125" style="6" customWidth="1"/>
    <col min="13077" max="13077" width="11.85546875" style="6" customWidth="1"/>
    <col min="13078" max="13078" width="25.42578125" style="6" customWidth="1"/>
    <col min="13079" max="13079" width="11.85546875" style="6" customWidth="1"/>
    <col min="13080" max="13080" width="20.42578125" style="6" customWidth="1"/>
    <col min="13081" max="13081" width="11.140625" style="6" bestFit="1" customWidth="1"/>
    <col min="13082" max="13306" width="9.140625" style="6"/>
    <col min="13307" max="13307" width="8.85546875" style="6" bestFit="1" customWidth="1"/>
    <col min="13308" max="13308" width="79" style="6" customWidth="1"/>
    <col min="13309" max="13309" width="13" style="6" customWidth="1"/>
    <col min="13310" max="13310" width="10.7109375" style="6" bestFit="1" customWidth="1"/>
    <col min="13311" max="13311" width="18.28515625" style="6" customWidth="1"/>
    <col min="13312" max="13312" width="25.42578125" style="6" customWidth="1"/>
    <col min="13313" max="13313" width="13.28515625" style="6" customWidth="1"/>
    <col min="13314" max="13314" width="25.42578125" style="6" customWidth="1"/>
    <col min="13315" max="13315" width="11.85546875" style="6" customWidth="1"/>
    <col min="13316" max="13316" width="25.42578125" style="6" customWidth="1"/>
    <col min="13317" max="13317" width="11.85546875" style="6" customWidth="1"/>
    <col min="13318" max="13318" width="25.42578125" style="6" customWidth="1"/>
    <col min="13319" max="13319" width="11.85546875" style="6" customWidth="1"/>
    <col min="13320" max="13320" width="25.42578125" style="6" customWidth="1"/>
    <col min="13321" max="13321" width="11.85546875" style="6" customWidth="1"/>
    <col min="13322" max="13322" width="25.42578125" style="6" customWidth="1"/>
    <col min="13323" max="13323" width="11.85546875" style="6" customWidth="1"/>
    <col min="13324" max="13324" width="25.42578125" style="6" customWidth="1"/>
    <col min="13325" max="13325" width="11.85546875" style="6" customWidth="1"/>
    <col min="13326" max="13326" width="25.42578125" style="6" customWidth="1"/>
    <col min="13327" max="13327" width="11.85546875" style="6" customWidth="1"/>
    <col min="13328" max="13328" width="25.42578125" style="6" customWidth="1"/>
    <col min="13329" max="13329" width="11.85546875" style="6" customWidth="1"/>
    <col min="13330" max="13330" width="25.42578125" style="6" customWidth="1"/>
    <col min="13331" max="13331" width="11.85546875" style="6" customWidth="1"/>
    <col min="13332" max="13332" width="25.42578125" style="6" customWidth="1"/>
    <col min="13333" max="13333" width="11.85546875" style="6" customWidth="1"/>
    <col min="13334" max="13334" width="25.42578125" style="6" customWidth="1"/>
    <col min="13335" max="13335" width="11.85546875" style="6" customWidth="1"/>
    <col min="13336" max="13336" width="20.42578125" style="6" customWidth="1"/>
    <col min="13337" max="13337" width="11.140625" style="6" bestFit="1" customWidth="1"/>
    <col min="13338" max="13562" width="9.140625" style="6"/>
    <col min="13563" max="13563" width="8.85546875" style="6" bestFit="1" customWidth="1"/>
    <col min="13564" max="13564" width="79" style="6" customWidth="1"/>
    <col min="13565" max="13565" width="13" style="6" customWidth="1"/>
    <col min="13566" max="13566" width="10.7109375" style="6" bestFit="1" customWidth="1"/>
    <col min="13567" max="13567" width="18.28515625" style="6" customWidth="1"/>
    <col min="13568" max="13568" width="25.42578125" style="6" customWidth="1"/>
    <col min="13569" max="13569" width="13.28515625" style="6" customWidth="1"/>
    <col min="13570" max="13570" width="25.42578125" style="6" customWidth="1"/>
    <col min="13571" max="13571" width="11.85546875" style="6" customWidth="1"/>
    <col min="13572" max="13572" width="25.42578125" style="6" customWidth="1"/>
    <col min="13573" max="13573" width="11.85546875" style="6" customWidth="1"/>
    <col min="13574" max="13574" width="25.42578125" style="6" customWidth="1"/>
    <col min="13575" max="13575" width="11.85546875" style="6" customWidth="1"/>
    <col min="13576" max="13576" width="25.42578125" style="6" customWidth="1"/>
    <col min="13577" max="13577" width="11.85546875" style="6" customWidth="1"/>
    <col min="13578" max="13578" width="25.42578125" style="6" customWidth="1"/>
    <col min="13579" max="13579" width="11.85546875" style="6" customWidth="1"/>
    <col min="13580" max="13580" width="25.42578125" style="6" customWidth="1"/>
    <col min="13581" max="13581" width="11.85546875" style="6" customWidth="1"/>
    <col min="13582" max="13582" width="25.42578125" style="6" customWidth="1"/>
    <col min="13583" max="13583" width="11.85546875" style="6" customWidth="1"/>
    <col min="13584" max="13584" width="25.42578125" style="6" customWidth="1"/>
    <col min="13585" max="13585" width="11.85546875" style="6" customWidth="1"/>
    <col min="13586" max="13586" width="25.42578125" style="6" customWidth="1"/>
    <col min="13587" max="13587" width="11.85546875" style="6" customWidth="1"/>
    <col min="13588" max="13588" width="25.42578125" style="6" customWidth="1"/>
    <col min="13589" max="13589" width="11.85546875" style="6" customWidth="1"/>
    <col min="13590" max="13590" width="25.42578125" style="6" customWidth="1"/>
    <col min="13591" max="13591" width="11.85546875" style="6" customWidth="1"/>
    <col min="13592" max="13592" width="20.42578125" style="6" customWidth="1"/>
    <col min="13593" max="13593" width="11.140625" style="6" bestFit="1" customWidth="1"/>
    <col min="13594" max="13818" width="9.140625" style="6"/>
    <col min="13819" max="13819" width="8.85546875" style="6" bestFit="1" customWidth="1"/>
    <col min="13820" max="13820" width="79" style="6" customWidth="1"/>
    <col min="13821" max="13821" width="13" style="6" customWidth="1"/>
    <col min="13822" max="13822" width="10.7109375" style="6" bestFit="1" customWidth="1"/>
    <col min="13823" max="13823" width="18.28515625" style="6" customWidth="1"/>
    <col min="13824" max="13824" width="25.42578125" style="6" customWidth="1"/>
    <col min="13825" max="13825" width="13.28515625" style="6" customWidth="1"/>
    <col min="13826" max="13826" width="25.42578125" style="6" customWidth="1"/>
    <col min="13827" max="13827" width="11.85546875" style="6" customWidth="1"/>
    <col min="13828" max="13828" width="25.42578125" style="6" customWidth="1"/>
    <col min="13829" max="13829" width="11.85546875" style="6" customWidth="1"/>
    <col min="13830" max="13830" width="25.42578125" style="6" customWidth="1"/>
    <col min="13831" max="13831" width="11.85546875" style="6" customWidth="1"/>
    <col min="13832" max="13832" width="25.42578125" style="6" customWidth="1"/>
    <col min="13833" max="13833" width="11.85546875" style="6" customWidth="1"/>
    <col min="13834" max="13834" width="25.42578125" style="6" customWidth="1"/>
    <col min="13835" max="13835" width="11.85546875" style="6" customWidth="1"/>
    <col min="13836" max="13836" width="25.42578125" style="6" customWidth="1"/>
    <col min="13837" max="13837" width="11.85546875" style="6" customWidth="1"/>
    <col min="13838" max="13838" width="25.42578125" style="6" customWidth="1"/>
    <col min="13839" max="13839" width="11.85546875" style="6" customWidth="1"/>
    <col min="13840" max="13840" width="25.42578125" style="6" customWidth="1"/>
    <col min="13841" max="13841" width="11.85546875" style="6" customWidth="1"/>
    <col min="13842" max="13842" width="25.42578125" style="6" customWidth="1"/>
    <col min="13843" max="13843" width="11.85546875" style="6" customWidth="1"/>
    <col min="13844" max="13844" width="25.42578125" style="6" customWidth="1"/>
    <col min="13845" max="13845" width="11.85546875" style="6" customWidth="1"/>
    <col min="13846" max="13846" width="25.42578125" style="6" customWidth="1"/>
    <col min="13847" max="13847" width="11.85546875" style="6" customWidth="1"/>
    <col min="13848" max="13848" width="20.42578125" style="6" customWidth="1"/>
    <col min="13849" max="13849" width="11.140625" style="6" bestFit="1" customWidth="1"/>
    <col min="13850" max="14074" width="9.140625" style="6"/>
    <col min="14075" max="14075" width="8.85546875" style="6" bestFit="1" customWidth="1"/>
    <col min="14076" max="14076" width="79" style="6" customWidth="1"/>
    <col min="14077" max="14077" width="13" style="6" customWidth="1"/>
    <col min="14078" max="14078" width="10.7109375" style="6" bestFit="1" customWidth="1"/>
    <col min="14079" max="14079" width="18.28515625" style="6" customWidth="1"/>
    <col min="14080" max="14080" width="25.42578125" style="6" customWidth="1"/>
    <col min="14081" max="14081" width="13.28515625" style="6" customWidth="1"/>
    <col min="14082" max="14082" width="25.42578125" style="6" customWidth="1"/>
    <col min="14083" max="14083" width="11.85546875" style="6" customWidth="1"/>
    <col min="14084" max="14084" width="25.42578125" style="6" customWidth="1"/>
    <col min="14085" max="14085" width="11.85546875" style="6" customWidth="1"/>
    <col min="14086" max="14086" width="25.42578125" style="6" customWidth="1"/>
    <col min="14087" max="14087" width="11.85546875" style="6" customWidth="1"/>
    <col min="14088" max="14088" width="25.42578125" style="6" customWidth="1"/>
    <col min="14089" max="14089" width="11.85546875" style="6" customWidth="1"/>
    <col min="14090" max="14090" width="25.42578125" style="6" customWidth="1"/>
    <col min="14091" max="14091" width="11.85546875" style="6" customWidth="1"/>
    <col min="14092" max="14092" width="25.42578125" style="6" customWidth="1"/>
    <col min="14093" max="14093" width="11.85546875" style="6" customWidth="1"/>
    <col min="14094" max="14094" width="25.42578125" style="6" customWidth="1"/>
    <col min="14095" max="14095" width="11.85546875" style="6" customWidth="1"/>
    <col min="14096" max="14096" width="25.42578125" style="6" customWidth="1"/>
    <col min="14097" max="14097" width="11.85546875" style="6" customWidth="1"/>
    <col min="14098" max="14098" width="25.42578125" style="6" customWidth="1"/>
    <col min="14099" max="14099" width="11.85546875" style="6" customWidth="1"/>
    <col min="14100" max="14100" width="25.42578125" style="6" customWidth="1"/>
    <col min="14101" max="14101" width="11.85546875" style="6" customWidth="1"/>
    <col min="14102" max="14102" width="25.42578125" style="6" customWidth="1"/>
    <col min="14103" max="14103" width="11.85546875" style="6" customWidth="1"/>
    <col min="14104" max="14104" width="20.42578125" style="6" customWidth="1"/>
    <col min="14105" max="14105" width="11.140625" style="6" bestFit="1" customWidth="1"/>
    <col min="14106" max="14330" width="9.140625" style="6"/>
    <col min="14331" max="14331" width="8.85546875" style="6" bestFit="1" customWidth="1"/>
    <col min="14332" max="14332" width="79" style="6" customWidth="1"/>
    <col min="14333" max="14333" width="13" style="6" customWidth="1"/>
    <col min="14334" max="14334" width="10.7109375" style="6" bestFit="1" customWidth="1"/>
    <col min="14335" max="14335" width="18.28515625" style="6" customWidth="1"/>
    <col min="14336" max="14336" width="25.42578125" style="6" customWidth="1"/>
    <col min="14337" max="14337" width="13.28515625" style="6" customWidth="1"/>
    <col min="14338" max="14338" width="25.42578125" style="6" customWidth="1"/>
    <col min="14339" max="14339" width="11.85546875" style="6" customWidth="1"/>
    <col min="14340" max="14340" width="25.42578125" style="6" customWidth="1"/>
    <col min="14341" max="14341" width="11.85546875" style="6" customWidth="1"/>
    <col min="14342" max="14342" width="25.42578125" style="6" customWidth="1"/>
    <col min="14343" max="14343" width="11.85546875" style="6" customWidth="1"/>
    <col min="14344" max="14344" width="25.42578125" style="6" customWidth="1"/>
    <col min="14345" max="14345" width="11.85546875" style="6" customWidth="1"/>
    <col min="14346" max="14346" width="25.42578125" style="6" customWidth="1"/>
    <col min="14347" max="14347" width="11.85546875" style="6" customWidth="1"/>
    <col min="14348" max="14348" width="25.42578125" style="6" customWidth="1"/>
    <col min="14349" max="14349" width="11.85546875" style="6" customWidth="1"/>
    <col min="14350" max="14350" width="25.42578125" style="6" customWidth="1"/>
    <col min="14351" max="14351" width="11.85546875" style="6" customWidth="1"/>
    <col min="14352" max="14352" width="25.42578125" style="6" customWidth="1"/>
    <col min="14353" max="14353" width="11.85546875" style="6" customWidth="1"/>
    <col min="14354" max="14354" width="25.42578125" style="6" customWidth="1"/>
    <col min="14355" max="14355" width="11.85546875" style="6" customWidth="1"/>
    <col min="14356" max="14356" width="25.42578125" style="6" customWidth="1"/>
    <col min="14357" max="14357" width="11.85546875" style="6" customWidth="1"/>
    <col min="14358" max="14358" width="25.42578125" style="6" customWidth="1"/>
    <col min="14359" max="14359" width="11.85546875" style="6" customWidth="1"/>
    <col min="14360" max="14360" width="20.42578125" style="6" customWidth="1"/>
    <col min="14361" max="14361" width="11.140625" style="6" bestFit="1" customWidth="1"/>
    <col min="14362" max="14586" width="9.140625" style="6"/>
    <col min="14587" max="14587" width="8.85546875" style="6" bestFit="1" customWidth="1"/>
    <col min="14588" max="14588" width="79" style="6" customWidth="1"/>
    <col min="14589" max="14589" width="13" style="6" customWidth="1"/>
    <col min="14590" max="14590" width="10.7109375" style="6" bestFit="1" customWidth="1"/>
    <col min="14591" max="14591" width="18.28515625" style="6" customWidth="1"/>
    <col min="14592" max="14592" width="25.42578125" style="6" customWidth="1"/>
    <col min="14593" max="14593" width="13.28515625" style="6" customWidth="1"/>
    <col min="14594" max="14594" width="25.42578125" style="6" customWidth="1"/>
    <col min="14595" max="14595" width="11.85546875" style="6" customWidth="1"/>
    <col min="14596" max="14596" width="25.42578125" style="6" customWidth="1"/>
    <col min="14597" max="14597" width="11.85546875" style="6" customWidth="1"/>
    <col min="14598" max="14598" width="25.42578125" style="6" customWidth="1"/>
    <col min="14599" max="14599" width="11.85546875" style="6" customWidth="1"/>
    <col min="14600" max="14600" width="25.42578125" style="6" customWidth="1"/>
    <col min="14601" max="14601" width="11.85546875" style="6" customWidth="1"/>
    <col min="14602" max="14602" width="25.42578125" style="6" customWidth="1"/>
    <col min="14603" max="14603" width="11.85546875" style="6" customWidth="1"/>
    <col min="14604" max="14604" width="25.42578125" style="6" customWidth="1"/>
    <col min="14605" max="14605" width="11.85546875" style="6" customWidth="1"/>
    <col min="14606" max="14606" width="25.42578125" style="6" customWidth="1"/>
    <col min="14607" max="14607" width="11.85546875" style="6" customWidth="1"/>
    <col min="14608" max="14608" width="25.42578125" style="6" customWidth="1"/>
    <col min="14609" max="14609" width="11.85546875" style="6" customWidth="1"/>
    <col min="14610" max="14610" width="25.42578125" style="6" customWidth="1"/>
    <col min="14611" max="14611" width="11.85546875" style="6" customWidth="1"/>
    <col min="14612" max="14612" width="25.42578125" style="6" customWidth="1"/>
    <col min="14613" max="14613" width="11.85546875" style="6" customWidth="1"/>
    <col min="14614" max="14614" width="25.42578125" style="6" customWidth="1"/>
    <col min="14615" max="14615" width="11.85546875" style="6" customWidth="1"/>
    <col min="14616" max="14616" width="20.42578125" style="6" customWidth="1"/>
    <col min="14617" max="14617" width="11.140625" style="6" bestFit="1" customWidth="1"/>
    <col min="14618" max="14842" width="9.140625" style="6"/>
    <col min="14843" max="14843" width="8.85546875" style="6" bestFit="1" customWidth="1"/>
    <col min="14844" max="14844" width="79" style="6" customWidth="1"/>
    <col min="14845" max="14845" width="13" style="6" customWidth="1"/>
    <col min="14846" max="14846" width="10.7109375" style="6" bestFit="1" customWidth="1"/>
    <col min="14847" max="14847" width="18.28515625" style="6" customWidth="1"/>
    <col min="14848" max="14848" width="25.42578125" style="6" customWidth="1"/>
    <col min="14849" max="14849" width="13.28515625" style="6" customWidth="1"/>
    <col min="14850" max="14850" width="25.42578125" style="6" customWidth="1"/>
    <col min="14851" max="14851" width="11.85546875" style="6" customWidth="1"/>
    <col min="14852" max="14852" width="25.42578125" style="6" customWidth="1"/>
    <col min="14853" max="14853" width="11.85546875" style="6" customWidth="1"/>
    <col min="14854" max="14854" width="25.42578125" style="6" customWidth="1"/>
    <col min="14855" max="14855" width="11.85546875" style="6" customWidth="1"/>
    <col min="14856" max="14856" width="25.42578125" style="6" customWidth="1"/>
    <col min="14857" max="14857" width="11.85546875" style="6" customWidth="1"/>
    <col min="14858" max="14858" width="25.42578125" style="6" customWidth="1"/>
    <col min="14859" max="14859" width="11.85546875" style="6" customWidth="1"/>
    <col min="14860" max="14860" width="25.42578125" style="6" customWidth="1"/>
    <col min="14861" max="14861" width="11.85546875" style="6" customWidth="1"/>
    <col min="14862" max="14862" width="25.42578125" style="6" customWidth="1"/>
    <col min="14863" max="14863" width="11.85546875" style="6" customWidth="1"/>
    <col min="14864" max="14864" width="25.42578125" style="6" customWidth="1"/>
    <col min="14865" max="14865" width="11.85546875" style="6" customWidth="1"/>
    <col min="14866" max="14866" width="25.42578125" style="6" customWidth="1"/>
    <col min="14867" max="14867" width="11.85546875" style="6" customWidth="1"/>
    <col min="14868" max="14868" width="25.42578125" style="6" customWidth="1"/>
    <col min="14869" max="14869" width="11.85546875" style="6" customWidth="1"/>
    <col min="14870" max="14870" width="25.42578125" style="6" customWidth="1"/>
    <col min="14871" max="14871" width="11.85546875" style="6" customWidth="1"/>
    <col min="14872" max="14872" width="20.42578125" style="6" customWidth="1"/>
    <col min="14873" max="14873" width="11.140625" style="6" bestFit="1" customWidth="1"/>
    <col min="14874" max="15098" width="9.140625" style="6"/>
    <col min="15099" max="15099" width="8.85546875" style="6" bestFit="1" customWidth="1"/>
    <col min="15100" max="15100" width="79" style="6" customWidth="1"/>
    <col min="15101" max="15101" width="13" style="6" customWidth="1"/>
    <col min="15102" max="15102" width="10.7109375" style="6" bestFit="1" customWidth="1"/>
    <col min="15103" max="15103" width="18.28515625" style="6" customWidth="1"/>
    <col min="15104" max="15104" width="25.42578125" style="6" customWidth="1"/>
    <col min="15105" max="15105" width="13.28515625" style="6" customWidth="1"/>
    <col min="15106" max="15106" width="25.42578125" style="6" customWidth="1"/>
    <col min="15107" max="15107" width="11.85546875" style="6" customWidth="1"/>
    <col min="15108" max="15108" width="25.42578125" style="6" customWidth="1"/>
    <col min="15109" max="15109" width="11.85546875" style="6" customWidth="1"/>
    <col min="15110" max="15110" width="25.42578125" style="6" customWidth="1"/>
    <col min="15111" max="15111" width="11.85546875" style="6" customWidth="1"/>
    <col min="15112" max="15112" width="25.42578125" style="6" customWidth="1"/>
    <col min="15113" max="15113" width="11.85546875" style="6" customWidth="1"/>
    <col min="15114" max="15114" width="25.42578125" style="6" customWidth="1"/>
    <col min="15115" max="15115" width="11.85546875" style="6" customWidth="1"/>
    <col min="15116" max="15116" width="25.42578125" style="6" customWidth="1"/>
    <col min="15117" max="15117" width="11.85546875" style="6" customWidth="1"/>
    <col min="15118" max="15118" width="25.42578125" style="6" customWidth="1"/>
    <col min="15119" max="15119" width="11.85546875" style="6" customWidth="1"/>
    <col min="15120" max="15120" width="25.42578125" style="6" customWidth="1"/>
    <col min="15121" max="15121" width="11.85546875" style="6" customWidth="1"/>
    <col min="15122" max="15122" width="25.42578125" style="6" customWidth="1"/>
    <col min="15123" max="15123" width="11.85546875" style="6" customWidth="1"/>
    <col min="15124" max="15124" width="25.42578125" style="6" customWidth="1"/>
    <col min="15125" max="15125" width="11.85546875" style="6" customWidth="1"/>
    <col min="15126" max="15126" width="25.42578125" style="6" customWidth="1"/>
    <col min="15127" max="15127" width="11.85546875" style="6" customWidth="1"/>
    <col min="15128" max="15128" width="20.42578125" style="6" customWidth="1"/>
    <col min="15129" max="15129" width="11.140625" style="6" bestFit="1" customWidth="1"/>
    <col min="15130" max="15354" width="9.140625" style="6"/>
    <col min="15355" max="15355" width="8.85546875" style="6" bestFit="1" customWidth="1"/>
    <col min="15356" max="15356" width="79" style="6" customWidth="1"/>
    <col min="15357" max="15357" width="13" style="6" customWidth="1"/>
    <col min="15358" max="15358" width="10.7109375" style="6" bestFit="1" customWidth="1"/>
    <col min="15359" max="15359" width="18.28515625" style="6" customWidth="1"/>
    <col min="15360" max="15360" width="25.42578125" style="6" customWidth="1"/>
    <col min="15361" max="15361" width="13.28515625" style="6" customWidth="1"/>
    <col min="15362" max="15362" width="25.42578125" style="6" customWidth="1"/>
    <col min="15363" max="15363" width="11.85546875" style="6" customWidth="1"/>
    <col min="15364" max="15364" width="25.42578125" style="6" customWidth="1"/>
    <col min="15365" max="15365" width="11.85546875" style="6" customWidth="1"/>
    <col min="15366" max="15366" width="25.42578125" style="6" customWidth="1"/>
    <col min="15367" max="15367" width="11.85546875" style="6" customWidth="1"/>
    <col min="15368" max="15368" width="25.42578125" style="6" customWidth="1"/>
    <col min="15369" max="15369" width="11.85546875" style="6" customWidth="1"/>
    <col min="15370" max="15370" width="25.42578125" style="6" customWidth="1"/>
    <col min="15371" max="15371" width="11.85546875" style="6" customWidth="1"/>
    <col min="15372" max="15372" width="25.42578125" style="6" customWidth="1"/>
    <col min="15373" max="15373" width="11.85546875" style="6" customWidth="1"/>
    <col min="15374" max="15374" width="25.42578125" style="6" customWidth="1"/>
    <col min="15375" max="15375" width="11.85546875" style="6" customWidth="1"/>
    <col min="15376" max="15376" width="25.42578125" style="6" customWidth="1"/>
    <col min="15377" max="15377" width="11.85546875" style="6" customWidth="1"/>
    <col min="15378" max="15378" width="25.42578125" style="6" customWidth="1"/>
    <col min="15379" max="15379" width="11.85546875" style="6" customWidth="1"/>
    <col min="15380" max="15380" width="25.42578125" style="6" customWidth="1"/>
    <col min="15381" max="15381" width="11.85546875" style="6" customWidth="1"/>
    <col min="15382" max="15382" width="25.42578125" style="6" customWidth="1"/>
    <col min="15383" max="15383" width="11.85546875" style="6" customWidth="1"/>
    <col min="15384" max="15384" width="20.42578125" style="6" customWidth="1"/>
    <col min="15385" max="15385" width="11.140625" style="6" bestFit="1" customWidth="1"/>
    <col min="15386" max="15610" width="9.140625" style="6"/>
    <col min="15611" max="15611" width="8.85546875" style="6" bestFit="1" customWidth="1"/>
    <col min="15612" max="15612" width="79" style="6" customWidth="1"/>
    <col min="15613" max="15613" width="13" style="6" customWidth="1"/>
    <col min="15614" max="15614" width="10.7109375" style="6" bestFit="1" customWidth="1"/>
    <col min="15615" max="15615" width="18.28515625" style="6" customWidth="1"/>
    <col min="15616" max="15616" width="25.42578125" style="6" customWidth="1"/>
    <col min="15617" max="15617" width="13.28515625" style="6" customWidth="1"/>
    <col min="15618" max="15618" width="25.42578125" style="6" customWidth="1"/>
    <col min="15619" max="15619" width="11.85546875" style="6" customWidth="1"/>
    <col min="15620" max="15620" width="25.42578125" style="6" customWidth="1"/>
    <col min="15621" max="15621" width="11.85546875" style="6" customWidth="1"/>
    <col min="15622" max="15622" width="25.42578125" style="6" customWidth="1"/>
    <col min="15623" max="15623" width="11.85546875" style="6" customWidth="1"/>
    <col min="15624" max="15624" width="25.42578125" style="6" customWidth="1"/>
    <col min="15625" max="15625" width="11.85546875" style="6" customWidth="1"/>
    <col min="15626" max="15626" width="25.42578125" style="6" customWidth="1"/>
    <col min="15627" max="15627" width="11.85546875" style="6" customWidth="1"/>
    <col min="15628" max="15628" width="25.42578125" style="6" customWidth="1"/>
    <col min="15629" max="15629" width="11.85546875" style="6" customWidth="1"/>
    <col min="15630" max="15630" width="25.42578125" style="6" customWidth="1"/>
    <col min="15631" max="15631" width="11.85546875" style="6" customWidth="1"/>
    <col min="15632" max="15632" width="25.42578125" style="6" customWidth="1"/>
    <col min="15633" max="15633" width="11.85546875" style="6" customWidth="1"/>
    <col min="15634" max="15634" width="25.42578125" style="6" customWidth="1"/>
    <col min="15635" max="15635" width="11.85546875" style="6" customWidth="1"/>
    <col min="15636" max="15636" width="25.42578125" style="6" customWidth="1"/>
    <col min="15637" max="15637" width="11.85546875" style="6" customWidth="1"/>
    <col min="15638" max="15638" width="25.42578125" style="6" customWidth="1"/>
    <col min="15639" max="15639" width="11.85546875" style="6" customWidth="1"/>
    <col min="15640" max="15640" width="20.42578125" style="6" customWidth="1"/>
    <col min="15641" max="15641" width="11.140625" style="6" bestFit="1" customWidth="1"/>
    <col min="15642" max="15866" width="9.140625" style="6"/>
    <col min="15867" max="15867" width="8.85546875" style="6" bestFit="1" customWidth="1"/>
    <col min="15868" max="15868" width="79" style="6" customWidth="1"/>
    <col min="15869" max="15869" width="13" style="6" customWidth="1"/>
    <col min="15870" max="15870" width="10.7109375" style="6" bestFit="1" customWidth="1"/>
    <col min="15871" max="15871" width="18.28515625" style="6" customWidth="1"/>
    <col min="15872" max="15872" width="25.42578125" style="6" customWidth="1"/>
    <col min="15873" max="15873" width="13.28515625" style="6" customWidth="1"/>
    <col min="15874" max="15874" width="25.42578125" style="6" customWidth="1"/>
    <col min="15875" max="15875" width="11.85546875" style="6" customWidth="1"/>
    <col min="15876" max="15876" width="25.42578125" style="6" customWidth="1"/>
    <col min="15877" max="15877" width="11.85546875" style="6" customWidth="1"/>
    <col min="15878" max="15878" width="25.42578125" style="6" customWidth="1"/>
    <col min="15879" max="15879" width="11.85546875" style="6" customWidth="1"/>
    <col min="15880" max="15880" width="25.42578125" style="6" customWidth="1"/>
    <col min="15881" max="15881" width="11.85546875" style="6" customWidth="1"/>
    <col min="15882" max="15882" width="25.42578125" style="6" customWidth="1"/>
    <col min="15883" max="15883" width="11.85546875" style="6" customWidth="1"/>
    <col min="15884" max="15884" width="25.42578125" style="6" customWidth="1"/>
    <col min="15885" max="15885" width="11.85546875" style="6" customWidth="1"/>
    <col min="15886" max="15886" width="25.42578125" style="6" customWidth="1"/>
    <col min="15887" max="15887" width="11.85546875" style="6" customWidth="1"/>
    <col min="15888" max="15888" width="25.42578125" style="6" customWidth="1"/>
    <col min="15889" max="15889" width="11.85546875" style="6" customWidth="1"/>
    <col min="15890" max="15890" width="25.42578125" style="6" customWidth="1"/>
    <col min="15891" max="15891" width="11.85546875" style="6" customWidth="1"/>
    <col min="15892" max="15892" width="25.42578125" style="6" customWidth="1"/>
    <col min="15893" max="15893" width="11.85546875" style="6" customWidth="1"/>
    <col min="15894" max="15894" width="25.42578125" style="6" customWidth="1"/>
    <col min="15895" max="15895" width="11.85546875" style="6" customWidth="1"/>
    <col min="15896" max="15896" width="20.42578125" style="6" customWidth="1"/>
    <col min="15897" max="15897" width="11.140625" style="6" bestFit="1" customWidth="1"/>
    <col min="15898" max="16122" width="9.140625" style="6"/>
    <col min="16123" max="16123" width="8.85546875" style="6" bestFit="1" customWidth="1"/>
    <col min="16124" max="16124" width="79" style="6" customWidth="1"/>
    <col min="16125" max="16125" width="13" style="6" customWidth="1"/>
    <col min="16126" max="16126" width="10.7109375" style="6" bestFit="1" customWidth="1"/>
    <col min="16127" max="16127" width="18.28515625" style="6" customWidth="1"/>
    <col min="16128" max="16128" width="25.42578125" style="6" customWidth="1"/>
    <col min="16129" max="16129" width="13.28515625" style="6" customWidth="1"/>
    <col min="16130" max="16130" width="25.42578125" style="6" customWidth="1"/>
    <col min="16131" max="16131" width="11.85546875" style="6" customWidth="1"/>
    <col min="16132" max="16132" width="25.42578125" style="6" customWidth="1"/>
    <col min="16133" max="16133" width="11.85546875" style="6" customWidth="1"/>
    <col min="16134" max="16134" width="25.42578125" style="6" customWidth="1"/>
    <col min="16135" max="16135" width="11.85546875" style="6" customWidth="1"/>
    <col min="16136" max="16136" width="25.42578125" style="6" customWidth="1"/>
    <col min="16137" max="16137" width="11.85546875" style="6" customWidth="1"/>
    <col min="16138" max="16138" width="25.42578125" style="6" customWidth="1"/>
    <col min="16139" max="16139" width="11.85546875" style="6" customWidth="1"/>
    <col min="16140" max="16140" width="25.42578125" style="6" customWidth="1"/>
    <col min="16141" max="16141" width="11.85546875" style="6" customWidth="1"/>
    <col min="16142" max="16142" width="25.42578125" style="6" customWidth="1"/>
    <col min="16143" max="16143" width="11.85546875" style="6" customWidth="1"/>
    <col min="16144" max="16144" width="25.42578125" style="6" customWidth="1"/>
    <col min="16145" max="16145" width="11.85546875" style="6" customWidth="1"/>
    <col min="16146" max="16146" width="25.42578125" style="6" customWidth="1"/>
    <col min="16147" max="16147" width="11.85546875" style="6" customWidth="1"/>
    <col min="16148" max="16148" width="25.42578125" style="6" customWidth="1"/>
    <col min="16149" max="16149" width="11.85546875" style="6" customWidth="1"/>
    <col min="16150" max="16150" width="25.42578125" style="6" customWidth="1"/>
    <col min="16151" max="16151" width="11.85546875" style="6" customWidth="1"/>
    <col min="16152" max="16152" width="20.42578125" style="6" customWidth="1"/>
    <col min="16153" max="16153" width="11.140625" style="6" bestFit="1" customWidth="1"/>
    <col min="16154" max="16384" width="9.140625" style="6"/>
  </cols>
  <sheetData>
    <row r="1" spans="1:31" s="17" customFormat="1" ht="19.5" customHeight="1" thickBot="1" x14ac:dyDescent="0.25">
      <c r="A1" s="16"/>
      <c r="B1" s="34" t="s">
        <v>78</v>
      </c>
      <c r="C1" s="34"/>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row>
    <row r="2" spans="1:31" s="17" customFormat="1" ht="18.75" x14ac:dyDescent="0.2">
      <c r="A2" s="18"/>
      <c r="B2" s="35" t="s">
        <v>81</v>
      </c>
      <c r="C2" s="35"/>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20"/>
    </row>
    <row r="3" spans="1:31" s="17" customFormat="1" x14ac:dyDescent="0.2">
      <c r="A3" s="21"/>
      <c r="B3" s="25" t="str">
        <f>orcamento!D3</f>
        <v>Objeto: EXECUÇÃO DE OBRA DE PAVIMENTAÇÃO E DRENAGEM DA RUA REINALDO MULLER</v>
      </c>
      <c r="C3" s="25"/>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4"/>
    </row>
    <row r="4" spans="1:31" s="17" customFormat="1" x14ac:dyDescent="0.2">
      <c r="A4" s="21"/>
      <c r="B4" s="25" t="str">
        <f>orcamento!D4</f>
        <v>Endereço: Rua Reinaldo Muller, Trecho Rua Espatódeas até Rua Evaldo Queiroz de Figueiredo, Porto Alegre, RS</v>
      </c>
      <c r="C4" s="25"/>
      <c r="D4" s="22"/>
      <c r="E4" s="22"/>
      <c r="F4" s="44"/>
      <c r="G4" s="22"/>
      <c r="H4" s="22"/>
      <c r="I4" s="22"/>
      <c r="J4" s="22"/>
      <c r="K4" s="22"/>
      <c r="L4" s="22"/>
      <c r="M4" s="22"/>
      <c r="N4" s="22"/>
      <c r="O4" s="22"/>
      <c r="P4" s="22"/>
      <c r="Q4" s="22"/>
      <c r="R4" s="22"/>
      <c r="S4" s="22"/>
      <c r="T4" s="22"/>
      <c r="U4" s="22"/>
      <c r="V4" s="22"/>
      <c r="W4" s="22"/>
      <c r="X4" s="22"/>
      <c r="Y4" s="22"/>
      <c r="Z4" s="22"/>
      <c r="AA4" s="22"/>
      <c r="AB4" s="22"/>
      <c r="AC4" s="22"/>
      <c r="AD4" s="23"/>
      <c r="AE4" s="24"/>
    </row>
    <row r="5" spans="1:31" s="17" customFormat="1" ht="14.25" x14ac:dyDescent="0.2">
      <c r="A5" s="21"/>
      <c r="B5" s="22"/>
      <c r="C5" s="22"/>
      <c r="D5" s="22"/>
      <c r="E5" s="22"/>
      <c r="F5" s="23"/>
      <c r="G5" s="22"/>
      <c r="H5" s="23"/>
      <c r="I5" s="22"/>
      <c r="J5" s="23"/>
      <c r="K5" s="22"/>
      <c r="L5" s="23"/>
      <c r="M5" s="22"/>
      <c r="N5" s="23"/>
      <c r="O5" s="22"/>
      <c r="P5" s="23"/>
      <c r="Q5" s="22"/>
      <c r="R5" s="23"/>
      <c r="S5" s="22"/>
      <c r="T5" s="23"/>
      <c r="U5" s="22"/>
      <c r="V5" s="23"/>
      <c r="W5" s="22"/>
      <c r="X5" s="23"/>
      <c r="Y5" s="22"/>
      <c r="Z5" s="23"/>
      <c r="AA5" s="22"/>
      <c r="AB5" s="23"/>
      <c r="AC5" s="22"/>
      <c r="AD5" s="23"/>
      <c r="AE5" s="24"/>
    </row>
    <row r="6" spans="1:31" s="17" customFormat="1" ht="18" x14ac:dyDescent="0.2">
      <c r="A6" s="21"/>
      <c r="B6" s="27" t="s">
        <v>13275</v>
      </c>
      <c r="C6" s="27"/>
      <c r="D6" s="26"/>
      <c r="F6" s="26"/>
      <c r="G6" s="26"/>
      <c r="H6" s="26"/>
      <c r="I6" s="26"/>
      <c r="J6" s="26"/>
      <c r="K6" s="26"/>
      <c r="L6" s="26"/>
      <c r="M6" s="26"/>
      <c r="N6" s="26"/>
      <c r="O6" s="26"/>
      <c r="P6" s="26"/>
      <c r="Q6" s="26"/>
      <c r="R6" s="26"/>
      <c r="S6" s="26"/>
      <c r="T6" s="26"/>
      <c r="U6" s="26"/>
      <c r="V6" s="26"/>
      <c r="W6" s="26"/>
      <c r="X6" s="26"/>
      <c r="Y6" s="26"/>
      <c r="Z6" s="26"/>
      <c r="AA6" s="26"/>
      <c r="AB6" s="26"/>
      <c r="AC6" s="26"/>
      <c r="AD6" s="26"/>
      <c r="AE6" s="28"/>
    </row>
    <row r="7" spans="1:31" s="33" customFormat="1" ht="13.5" thickBot="1" x14ac:dyDescent="0.25">
      <c r="A7" s="29"/>
      <c r="B7" s="30"/>
      <c r="C7" s="30"/>
      <c r="D7" s="30"/>
      <c r="E7" s="30"/>
      <c r="F7" s="31"/>
      <c r="G7" s="30"/>
      <c r="H7" s="31"/>
      <c r="I7" s="30"/>
      <c r="J7" s="31"/>
      <c r="K7" s="30"/>
      <c r="L7" s="31"/>
      <c r="M7" s="30"/>
      <c r="N7" s="31"/>
      <c r="O7" s="30"/>
      <c r="P7" s="31"/>
      <c r="Q7" s="30"/>
      <c r="R7" s="31"/>
      <c r="S7" s="30"/>
      <c r="T7" s="31"/>
      <c r="U7" s="30"/>
      <c r="V7" s="31"/>
      <c r="W7" s="30"/>
      <c r="X7" s="31"/>
      <c r="Y7" s="30"/>
      <c r="Z7" s="31"/>
      <c r="AA7" s="30"/>
      <c r="AB7" s="31"/>
      <c r="AC7" s="30"/>
      <c r="AD7" s="31"/>
      <c r="AE7" s="32"/>
    </row>
    <row r="8" spans="1:31" ht="15" customHeight="1" x14ac:dyDescent="0.25">
      <c r="A8" s="618" t="s">
        <v>0</v>
      </c>
      <c r="B8" s="618" t="s">
        <v>1</v>
      </c>
      <c r="C8" s="620" t="s">
        <v>94</v>
      </c>
      <c r="D8" s="618" t="s">
        <v>2</v>
      </c>
      <c r="E8" s="621" t="s">
        <v>13276</v>
      </c>
      <c r="F8" s="616" t="s">
        <v>13277</v>
      </c>
      <c r="G8" s="617"/>
      <c r="H8" s="616" t="s">
        <v>13278</v>
      </c>
      <c r="I8" s="617"/>
      <c r="J8" s="616" t="s">
        <v>13279</v>
      </c>
      <c r="K8" s="617"/>
      <c r="L8" s="616" t="s">
        <v>13280</v>
      </c>
      <c r="M8" s="617"/>
      <c r="N8" s="616" t="s">
        <v>13281</v>
      </c>
      <c r="O8" s="617"/>
      <c r="P8" s="616" t="s">
        <v>13282</v>
      </c>
      <c r="Q8" s="617"/>
      <c r="R8" s="616" t="s">
        <v>13283</v>
      </c>
      <c r="S8" s="617"/>
      <c r="T8" s="616" t="s">
        <v>13284</v>
      </c>
      <c r="U8" s="617"/>
      <c r="V8" s="616" t="s">
        <v>13285</v>
      </c>
      <c r="W8" s="617"/>
      <c r="X8" s="616" t="s">
        <v>13286</v>
      </c>
      <c r="Y8" s="617"/>
      <c r="Z8" s="616" t="s">
        <v>13287</v>
      </c>
      <c r="AA8" s="617"/>
      <c r="AB8" s="616" t="s">
        <v>13288</v>
      </c>
      <c r="AC8" s="617"/>
      <c r="AD8" s="616" t="s">
        <v>7</v>
      </c>
      <c r="AE8" s="617"/>
    </row>
    <row r="9" spans="1:31" ht="15" customHeight="1" x14ac:dyDescent="0.25">
      <c r="A9" s="619"/>
      <c r="B9" s="619"/>
      <c r="C9" s="619"/>
      <c r="D9" s="619"/>
      <c r="E9" s="622"/>
      <c r="F9" s="531" t="s">
        <v>13289</v>
      </c>
      <c r="G9" s="531" t="s">
        <v>13290</v>
      </c>
      <c r="H9" s="531" t="s">
        <v>13289</v>
      </c>
      <c r="I9" s="531" t="s">
        <v>13290</v>
      </c>
      <c r="J9" s="531" t="s">
        <v>13289</v>
      </c>
      <c r="K9" s="531" t="s">
        <v>13290</v>
      </c>
      <c r="L9" s="531" t="s">
        <v>13289</v>
      </c>
      <c r="M9" s="531" t="s">
        <v>13290</v>
      </c>
      <c r="N9" s="531" t="s">
        <v>13289</v>
      </c>
      <c r="O9" s="531" t="s">
        <v>13290</v>
      </c>
      <c r="P9" s="531" t="s">
        <v>13289</v>
      </c>
      <c r="Q9" s="531" t="s">
        <v>13290</v>
      </c>
      <c r="R9" s="531" t="s">
        <v>13289</v>
      </c>
      <c r="S9" s="531" t="s">
        <v>13290</v>
      </c>
      <c r="T9" s="531" t="s">
        <v>13289</v>
      </c>
      <c r="U9" s="531" t="s">
        <v>13290</v>
      </c>
      <c r="V9" s="531" t="s">
        <v>13289</v>
      </c>
      <c r="W9" s="531" t="s">
        <v>13290</v>
      </c>
      <c r="X9" s="531" t="s">
        <v>13289</v>
      </c>
      <c r="Y9" s="531" t="s">
        <v>13290</v>
      </c>
      <c r="Z9" s="531" t="s">
        <v>13289</v>
      </c>
      <c r="AA9" s="531" t="s">
        <v>13290</v>
      </c>
      <c r="AB9" s="531" t="s">
        <v>13289</v>
      </c>
      <c r="AC9" s="531" t="s">
        <v>13290</v>
      </c>
      <c r="AD9" s="531" t="s">
        <v>13289</v>
      </c>
      <c r="AE9" s="531" t="s">
        <v>13290</v>
      </c>
    </row>
    <row r="10" spans="1:31" s="7" customFormat="1" x14ac:dyDescent="0.2">
      <c r="A10" s="532">
        <f>orcamento!A10</f>
        <v>1</v>
      </c>
      <c r="B10" s="533" t="str">
        <f>orcamento!D10</f>
        <v>ADMINISTRAÇÃO LOCAL, SERVIÇOS ADMINISTRATIVOS E PROVISÓRIOS</v>
      </c>
      <c r="C10" s="534"/>
      <c r="D10" s="535"/>
      <c r="E10" s="536"/>
      <c r="F10" s="537"/>
      <c r="G10" s="538"/>
      <c r="H10" s="537"/>
      <c r="I10" s="538"/>
      <c r="J10" s="537"/>
      <c r="K10" s="538"/>
      <c r="L10" s="537"/>
      <c r="M10" s="538"/>
      <c r="N10" s="537"/>
      <c r="O10" s="538"/>
      <c r="P10" s="537"/>
      <c r="Q10" s="538"/>
      <c r="R10" s="537"/>
      <c r="S10" s="538"/>
      <c r="T10" s="537"/>
      <c r="U10" s="538"/>
      <c r="V10" s="537"/>
      <c r="W10" s="538"/>
      <c r="X10" s="537"/>
      <c r="Y10" s="538"/>
      <c r="Z10" s="537"/>
      <c r="AA10" s="538"/>
      <c r="AB10" s="537"/>
      <c r="AC10" s="538"/>
      <c r="AD10" s="539"/>
      <c r="AE10" s="540"/>
    </row>
    <row r="11" spans="1:31" s="7" customFormat="1" x14ac:dyDescent="0.2">
      <c r="A11" s="541" t="str">
        <f>orcamento!A11</f>
        <v>1.1</v>
      </c>
      <c r="B11" s="542" t="str">
        <f>orcamento!D11</f>
        <v>Administração Local</v>
      </c>
      <c r="C11" s="534"/>
      <c r="D11" s="535"/>
      <c r="E11" s="536"/>
      <c r="F11" s="543"/>
      <c r="G11" s="544"/>
      <c r="H11" s="543"/>
      <c r="I11" s="544"/>
      <c r="J11" s="543"/>
      <c r="K11" s="544"/>
      <c r="L11" s="543"/>
      <c r="M11" s="544"/>
      <c r="N11" s="543"/>
      <c r="O11" s="544"/>
      <c r="P11" s="543"/>
      <c r="Q11" s="544"/>
      <c r="R11" s="543"/>
      <c r="S11" s="544"/>
      <c r="T11" s="543"/>
      <c r="U11" s="544"/>
      <c r="V11" s="543"/>
      <c r="W11" s="544"/>
      <c r="X11" s="543"/>
      <c r="Y11" s="544"/>
      <c r="Z11" s="543"/>
      <c r="AA11" s="544"/>
      <c r="AB11" s="543"/>
      <c r="AC11" s="544"/>
      <c r="AD11" s="539"/>
      <c r="AE11" s="540"/>
    </row>
    <row r="12" spans="1:31" s="7" customFormat="1" ht="14.25" x14ac:dyDescent="0.2">
      <c r="A12" s="545" t="str">
        <f>orcamento!A12</f>
        <v>1.1.1</v>
      </c>
      <c r="B12" s="546" t="str">
        <f>orcamento!D12</f>
        <v>ADMINISTRAÇÃO LOCAL</v>
      </c>
      <c r="C12" s="547">
        <f>orcamento!E12</f>
        <v>1</v>
      </c>
      <c r="D12" s="548" t="str">
        <f>orcamento!F12</f>
        <v>UN</v>
      </c>
      <c r="E12" s="549">
        <f>orcamento!O12</f>
        <v>79558.64</v>
      </c>
      <c r="F12" s="550">
        <f t="shared" ref="F12" si="0">ROUND(G12*$E12,2)</f>
        <v>1591.17</v>
      </c>
      <c r="G12" s="551">
        <f>TRUNC(SUM(F17:F143)/SUMPRODUCT($C$17:$C$143,$E$17:$E$143),2)</f>
        <v>0.02</v>
      </c>
      <c r="H12" s="550">
        <f>ROUND(I12*$E12,2)</f>
        <v>0</v>
      </c>
      <c r="I12" s="551">
        <f>TRUNC(SUM(H17:H143)/SUMPRODUCT($C$17:$C$143,$E$17:$E$143),2)</f>
        <v>0</v>
      </c>
      <c r="J12" s="550">
        <f>ROUND(K12*$E12,2)</f>
        <v>4773.5200000000004</v>
      </c>
      <c r="K12" s="551">
        <f>TRUNC(SUM(J17:J143)/SUMPRODUCT($C$17:$C$143,$E$17:$E$143),2)</f>
        <v>0.06</v>
      </c>
      <c r="L12" s="550">
        <f>ROUND(M12*$E12,2)</f>
        <v>4773.5200000000004</v>
      </c>
      <c r="M12" s="551">
        <f>TRUNC(SUM(L17:L143)/SUMPRODUCT($C$17:$C$143,$E$17:$E$143),2)</f>
        <v>0.06</v>
      </c>
      <c r="N12" s="550">
        <f>ROUND(O12*$E12,2)</f>
        <v>3977.93</v>
      </c>
      <c r="O12" s="551">
        <f>TRUNC(SUM(N17:N143)/SUMPRODUCT($C$17:$C$143,$E$17:$E$143),2)</f>
        <v>0.05</v>
      </c>
      <c r="P12" s="550">
        <f>ROUND(Q12*$E12,2)</f>
        <v>3977.93</v>
      </c>
      <c r="Q12" s="551">
        <f>TRUNC(SUM(P17:P143)/SUMPRODUCT($C$17:$C$143,$E$17:$E$143),2)</f>
        <v>0.05</v>
      </c>
      <c r="R12" s="550">
        <f>ROUND(S12*$E12,2)</f>
        <v>3977.93</v>
      </c>
      <c r="S12" s="551">
        <f>TRUNC(SUM(R17:R143)/SUMPRODUCT($C$17:$C$143,$E$17:$E$143),2)</f>
        <v>0.05</v>
      </c>
      <c r="T12" s="550">
        <f>ROUND(U12*$E12,2)</f>
        <v>18298.490000000002</v>
      </c>
      <c r="U12" s="551">
        <f>TRUNC(SUM(T17:T143)/SUMPRODUCT($C$17:$C$143,$E$17:$E$143),2)</f>
        <v>0.23</v>
      </c>
      <c r="V12" s="550">
        <f>ROUND(W12*$E12,2)</f>
        <v>18298.490000000002</v>
      </c>
      <c r="W12" s="551">
        <f>TRUNC(SUM(V17:V143)/SUMPRODUCT($C$17:$C$143,$E$17:$E$143),2)</f>
        <v>0.23</v>
      </c>
      <c r="X12" s="550">
        <f>ROUND(Y12*$E12,2)</f>
        <v>7955.86</v>
      </c>
      <c r="Y12" s="551">
        <f>TRUNC(SUM(X17:X143)/SUMPRODUCT($C$17:$C$143,$E$17:$E$143),2)</f>
        <v>0.1</v>
      </c>
      <c r="Z12" s="550">
        <f>ROUND(AA12*$E12,2)</f>
        <v>7955.86</v>
      </c>
      <c r="AA12" s="551">
        <f>TRUNC(SUM(Z17:Z143)/SUMPRODUCT($C$17:$C$143,$E$17:$E$143),2)</f>
        <v>0.1</v>
      </c>
      <c r="AB12" s="552">
        <f>E12-(F12+H12+J12+L12+N12+P12+R12+T12+V12+X12+Z12)</f>
        <v>3977.9399999999878</v>
      </c>
      <c r="AC12" s="551">
        <f>C12-(G12+I12+K12+M12+O12+Q12+S12+U12+W12+Y12+AA12)</f>
        <v>5.0000000000000044E-2</v>
      </c>
      <c r="AD12" s="549">
        <f t="shared" ref="AD12:AE27" si="1">F12+H12+J12+L12+N12+P12+R12+T12+V12+X12+Z12+AB12</f>
        <v>79558.64</v>
      </c>
      <c r="AE12" s="553">
        <f t="shared" si="1"/>
        <v>1</v>
      </c>
    </row>
    <row r="13" spans="1:31" s="7" customFormat="1" ht="14.25" x14ac:dyDescent="0.2">
      <c r="A13" s="545" t="str">
        <f>orcamento!A13</f>
        <v>1.1.2</v>
      </c>
      <c r="B13" s="546" t="str">
        <f>orcamento!D13</f>
        <v>VIGILÂNCIA NOTURNA</v>
      </c>
      <c r="C13" s="547">
        <f>orcamento!E13</f>
        <v>1</v>
      </c>
      <c r="D13" s="548" t="str">
        <f>orcamento!F13</f>
        <v>UN</v>
      </c>
      <c r="E13" s="549">
        <f>orcamento!O13</f>
        <v>146538.96</v>
      </c>
      <c r="F13" s="550">
        <f>ROUND(G13*$E13,2)</f>
        <v>2930.78</v>
      </c>
      <c r="G13" s="551">
        <f>G12</f>
        <v>0.02</v>
      </c>
      <c r="H13" s="550">
        <f>ROUND(I13*$E13,2)</f>
        <v>0</v>
      </c>
      <c r="I13" s="551">
        <f>I12</f>
        <v>0</v>
      </c>
      <c r="J13" s="550">
        <f>ROUND(K13*$E13,2)</f>
        <v>8792.34</v>
      </c>
      <c r="K13" s="551">
        <f>K12</f>
        <v>0.06</v>
      </c>
      <c r="L13" s="550">
        <f>ROUND(M13*$E13,2)</f>
        <v>8792.34</v>
      </c>
      <c r="M13" s="551">
        <f>M12</f>
        <v>0.06</v>
      </c>
      <c r="N13" s="550">
        <f>ROUND(O13*$E13,2)</f>
        <v>7326.95</v>
      </c>
      <c r="O13" s="551">
        <f>O12</f>
        <v>0.05</v>
      </c>
      <c r="P13" s="550">
        <f>ROUND(Q13*$E13,2)</f>
        <v>7326.95</v>
      </c>
      <c r="Q13" s="551">
        <f>Q12</f>
        <v>0.05</v>
      </c>
      <c r="R13" s="550">
        <f>ROUND(S13*$E13,2)</f>
        <v>7326.95</v>
      </c>
      <c r="S13" s="551">
        <f>S12</f>
        <v>0.05</v>
      </c>
      <c r="T13" s="550">
        <f>ROUND(U13*$E13,2)</f>
        <v>33703.96</v>
      </c>
      <c r="U13" s="551">
        <f>U12</f>
        <v>0.23</v>
      </c>
      <c r="V13" s="550">
        <f>ROUND(W13*$E13,2)</f>
        <v>33703.96</v>
      </c>
      <c r="W13" s="551">
        <f>W12</f>
        <v>0.23</v>
      </c>
      <c r="X13" s="550">
        <f>ROUND(Y13*$E13,2)</f>
        <v>14653.9</v>
      </c>
      <c r="Y13" s="551">
        <f>Y12</f>
        <v>0.1</v>
      </c>
      <c r="Z13" s="550">
        <f>ROUND(AA13*$E13,2)</f>
        <v>14653.9</v>
      </c>
      <c r="AA13" s="551">
        <f>AA12</f>
        <v>0.1</v>
      </c>
      <c r="AB13" s="552">
        <f>E13-(F13+H13+J13+L13+N13+P13+R13+T13+V13+X13+Z13)</f>
        <v>7326.9300000000221</v>
      </c>
      <c r="AC13" s="551">
        <f>AC12</f>
        <v>5.0000000000000044E-2</v>
      </c>
      <c r="AD13" s="549">
        <f>F13+H13+J13+L13+N13+P13+R13+T13+V13+X13+Z13+AB13</f>
        <v>146538.96</v>
      </c>
      <c r="AE13" s="553">
        <f>G13+I13+K13+M13+O13+Q13+S13+U13+W13+Y13+AA13+AC13</f>
        <v>1</v>
      </c>
    </row>
    <row r="14" spans="1:31" s="7" customFormat="1" ht="14.25" x14ac:dyDescent="0.2">
      <c r="A14" s="545" t="str">
        <f>orcamento!A14</f>
        <v>1.1.3</v>
      </c>
      <c r="B14" s="546" t="str">
        <f>orcamento!D14</f>
        <v>MANUTENÇÃO DO CANTEIRO DE OBRAS (ENERGIA, AGUA, SINALIZAÇÃO)</v>
      </c>
      <c r="C14" s="547">
        <f>orcamento!E14</f>
        <v>1</v>
      </c>
      <c r="D14" s="548" t="str">
        <f>orcamento!F14</f>
        <v>UN</v>
      </c>
      <c r="E14" s="549">
        <f>orcamento!O14</f>
        <v>56207.45</v>
      </c>
      <c r="F14" s="550">
        <f t="shared" ref="F14:F15" si="2">ROUND(G14*$E14,2)</f>
        <v>1124.1500000000001</v>
      </c>
      <c r="G14" s="551">
        <f t="shared" ref="G14:G15" si="3">G13</f>
        <v>0.02</v>
      </c>
      <c r="H14" s="550">
        <f t="shared" ref="H14:H15" si="4">ROUND(I14*$E14,2)</f>
        <v>0</v>
      </c>
      <c r="I14" s="551">
        <f t="shared" ref="I14:I15" si="5">I13</f>
        <v>0</v>
      </c>
      <c r="J14" s="550">
        <f t="shared" ref="J14:J15" si="6">ROUND(K14*$E14,2)</f>
        <v>3372.45</v>
      </c>
      <c r="K14" s="551">
        <f t="shared" ref="K14:K15" si="7">K13</f>
        <v>0.06</v>
      </c>
      <c r="L14" s="550">
        <f t="shared" ref="L14:L15" si="8">ROUND(M14*$E14,2)</f>
        <v>3372.45</v>
      </c>
      <c r="M14" s="551">
        <f t="shared" ref="M14:M15" si="9">M13</f>
        <v>0.06</v>
      </c>
      <c r="N14" s="550">
        <f t="shared" ref="N14:N15" si="10">ROUND(O14*$E14,2)</f>
        <v>2810.37</v>
      </c>
      <c r="O14" s="551">
        <f t="shared" ref="O14:O15" si="11">O13</f>
        <v>0.05</v>
      </c>
      <c r="P14" s="550">
        <f t="shared" ref="P14:P15" si="12">ROUND(Q14*$E14,2)</f>
        <v>2810.37</v>
      </c>
      <c r="Q14" s="551">
        <f t="shared" ref="Q14:Q15" si="13">Q13</f>
        <v>0.05</v>
      </c>
      <c r="R14" s="550">
        <f t="shared" ref="R14:R15" si="14">ROUND(S14*$E14,2)</f>
        <v>2810.37</v>
      </c>
      <c r="S14" s="551">
        <f t="shared" ref="S14:S15" si="15">S13</f>
        <v>0.05</v>
      </c>
      <c r="T14" s="550">
        <f t="shared" ref="T14:T15" si="16">ROUND(U14*$E14,2)</f>
        <v>12927.71</v>
      </c>
      <c r="U14" s="551">
        <f t="shared" ref="U14:U15" si="17">U13</f>
        <v>0.23</v>
      </c>
      <c r="V14" s="550">
        <f t="shared" ref="V14:V15" si="18">ROUND(W14*$E14,2)</f>
        <v>12927.71</v>
      </c>
      <c r="W14" s="551">
        <f t="shared" ref="W14:W15" si="19">W13</f>
        <v>0.23</v>
      </c>
      <c r="X14" s="550">
        <f t="shared" ref="X14:X15" si="20">ROUND(Y14*$E14,2)</f>
        <v>5620.75</v>
      </c>
      <c r="Y14" s="551">
        <f t="shared" ref="Y14:Y15" si="21">Y13</f>
        <v>0.1</v>
      </c>
      <c r="Z14" s="550">
        <f t="shared" ref="Z14:Z15" si="22">ROUND(AA14*$E14,2)</f>
        <v>5620.75</v>
      </c>
      <c r="AA14" s="551">
        <f t="shared" ref="AA14:AA15" si="23">AA13</f>
        <v>0.1</v>
      </c>
      <c r="AB14" s="552">
        <f>E14-(F14+H14+J14+L14+N14+P14+R14+T14+V14+X14+Z14)</f>
        <v>2810.3699999999953</v>
      </c>
      <c r="AC14" s="551">
        <f t="shared" ref="AC14:AC15" si="24">AC13</f>
        <v>5.0000000000000044E-2</v>
      </c>
      <c r="AD14" s="549">
        <f t="shared" si="1"/>
        <v>56207.45</v>
      </c>
      <c r="AE14" s="553">
        <f t="shared" si="1"/>
        <v>1</v>
      </c>
    </row>
    <row r="15" spans="1:31" s="7" customFormat="1" ht="14.25" x14ac:dyDescent="0.2">
      <c r="A15" s="545" t="str">
        <f>orcamento!A15</f>
        <v>1.1.4</v>
      </c>
      <c r="B15" s="546" t="str">
        <f>orcamento!D15</f>
        <v>DOCUMENTAÇÃO E ACOMPANHAMENTO DE SERVIÇOS AMBIENTAIS</v>
      </c>
      <c r="C15" s="547">
        <f>orcamento!E15</f>
        <v>1</v>
      </c>
      <c r="D15" s="548" t="str">
        <f>orcamento!F15</f>
        <v>UN</v>
      </c>
      <c r="E15" s="549">
        <f>orcamento!O15</f>
        <v>14289.89</v>
      </c>
      <c r="F15" s="550">
        <f t="shared" si="2"/>
        <v>285.8</v>
      </c>
      <c r="G15" s="551">
        <f t="shared" si="3"/>
        <v>0.02</v>
      </c>
      <c r="H15" s="550">
        <f t="shared" si="4"/>
        <v>0</v>
      </c>
      <c r="I15" s="551">
        <f t="shared" si="5"/>
        <v>0</v>
      </c>
      <c r="J15" s="550">
        <f t="shared" si="6"/>
        <v>857.39</v>
      </c>
      <c r="K15" s="551">
        <f t="shared" si="7"/>
        <v>0.06</v>
      </c>
      <c r="L15" s="550">
        <f t="shared" si="8"/>
        <v>857.39</v>
      </c>
      <c r="M15" s="551">
        <f t="shared" si="9"/>
        <v>0.06</v>
      </c>
      <c r="N15" s="550">
        <f t="shared" si="10"/>
        <v>714.49</v>
      </c>
      <c r="O15" s="551">
        <f t="shared" si="11"/>
        <v>0.05</v>
      </c>
      <c r="P15" s="550">
        <f t="shared" si="12"/>
        <v>714.49</v>
      </c>
      <c r="Q15" s="551">
        <f t="shared" si="13"/>
        <v>0.05</v>
      </c>
      <c r="R15" s="550">
        <f t="shared" si="14"/>
        <v>714.49</v>
      </c>
      <c r="S15" s="551">
        <f t="shared" si="15"/>
        <v>0.05</v>
      </c>
      <c r="T15" s="550">
        <f t="shared" si="16"/>
        <v>3286.67</v>
      </c>
      <c r="U15" s="551">
        <f t="shared" si="17"/>
        <v>0.23</v>
      </c>
      <c r="V15" s="550">
        <f t="shared" si="18"/>
        <v>3286.67</v>
      </c>
      <c r="W15" s="551">
        <f t="shared" si="19"/>
        <v>0.23</v>
      </c>
      <c r="X15" s="550">
        <f t="shared" si="20"/>
        <v>1428.99</v>
      </c>
      <c r="Y15" s="551">
        <f t="shared" si="21"/>
        <v>0.1</v>
      </c>
      <c r="Z15" s="550">
        <f t="shared" si="22"/>
        <v>1428.99</v>
      </c>
      <c r="AA15" s="551">
        <f t="shared" si="23"/>
        <v>0.1</v>
      </c>
      <c r="AB15" s="552">
        <f>E15-(F15+H15+J15+L15+N15+P15+R15+T15+V15+X15+Z15)</f>
        <v>714.52000000000044</v>
      </c>
      <c r="AC15" s="551">
        <f t="shared" si="24"/>
        <v>5.0000000000000044E-2</v>
      </c>
      <c r="AD15" s="549">
        <f t="shared" si="1"/>
        <v>14289.89</v>
      </c>
      <c r="AE15" s="553">
        <f t="shared" si="1"/>
        <v>1</v>
      </c>
    </row>
    <row r="16" spans="1:31" s="7" customFormat="1" x14ac:dyDescent="0.2">
      <c r="A16" s="541" t="str">
        <f>orcamento!A16</f>
        <v>1.2</v>
      </c>
      <c r="B16" s="542" t="str">
        <f>orcamento!D16</f>
        <v>Serviços Administrativos</v>
      </c>
      <c r="C16" s="534"/>
      <c r="D16" s="535"/>
      <c r="E16" s="549"/>
      <c r="F16" s="543"/>
      <c r="G16" s="544"/>
      <c r="H16" s="543"/>
      <c r="I16" s="544"/>
      <c r="J16" s="543"/>
      <c r="K16" s="544"/>
      <c r="L16" s="543"/>
      <c r="M16" s="544"/>
      <c r="N16" s="543"/>
      <c r="O16" s="544"/>
      <c r="P16" s="543"/>
      <c r="Q16" s="544"/>
      <c r="R16" s="543"/>
      <c r="S16" s="544"/>
      <c r="T16" s="543"/>
      <c r="U16" s="544"/>
      <c r="V16" s="543"/>
      <c r="W16" s="544"/>
      <c r="X16" s="543"/>
      <c r="Y16" s="544"/>
      <c r="Z16" s="543"/>
      <c r="AA16" s="544"/>
      <c r="AB16" s="543"/>
      <c r="AC16" s="544"/>
      <c r="AD16" s="549"/>
      <c r="AE16" s="553"/>
    </row>
    <row r="17" spans="1:31" s="7" customFormat="1" ht="14.25" x14ac:dyDescent="0.2">
      <c r="A17" s="545" t="str">
        <f>orcamento!A17</f>
        <v>1.2.1</v>
      </c>
      <c r="B17" s="546" t="str">
        <f>orcamento!D17</f>
        <v>DOCUMENTO DE RESPONSABILIDADE TÉCNICA</v>
      </c>
      <c r="C17" s="547">
        <f>orcamento!E17</f>
        <v>1</v>
      </c>
      <c r="D17" s="548" t="str">
        <f>orcamento!F17</f>
        <v>UN</v>
      </c>
      <c r="E17" s="549">
        <f>orcamento!O17</f>
        <v>310.98</v>
      </c>
      <c r="F17" s="550">
        <f t="shared" ref="F17" si="25">ROUND(G17*$E17,2)</f>
        <v>310.98</v>
      </c>
      <c r="G17" s="551">
        <f>$C17</f>
        <v>1</v>
      </c>
      <c r="H17" s="550"/>
      <c r="I17" s="551"/>
      <c r="J17" s="552"/>
      <c r="K17" s="551"/>
      <c r="L17" s="552"/>
      <c r="M17" s="551"/>
      <c r="N17" s="552"/>
      <c r="O17" s="551"/>
      <c r="P17" s="552"/>
      <c r="Q17" s="551"/>
      <c r="R17" s="552"/>
      <c r="S17" s="551"/>
      <c r="T17" s="552"/>
      <c r="U17" s="551"/>
      <c r="V17" s="552"/>
      <c r="W17" s="551"/>
      <c r="X17" s="552"/>
      <c r="Y17" s="551"/>
      <c r="Z17" s="552"/>
      <c r="AA17" s="551"/>
      <c r="AB17" s="552"/>
      <c r="AC17" s="551"/>
      <c r="AD17" s="549">
        <f t="shared" si="1"/>
        <v>310.98</v>
      </c>
      <c r="AE17" s="553">
        <f t="shared" si="1"/>
        <v>1</v>
      </c>
    </row>
    <row r="18" spans="1:31" s="7" customFormat="1" ht="28.5" x14ac:dyDescent="0.2">
      <c r="A18" s="545" t="str">
        <f>orcamento!A18</f>
        <v>1.2.2</v>
      </c>
      <c r="B18" s="546" t="str">
        <f>orcamento!D18</f>
        <v>SERVIÇO TOPOGRAFICO PARA LOCAÇÃO E NIVELAMENTO DE PAVIMENTAÇÃO</v>
      </c>
      <c r="C18" s="547">
        <f>orcamento!E18</f>
        <v>5517</v>
      </c>
      <c r="D18" s="548" t="str">
        <f>orcamento!F18</f>
        <v>M2</v>
      </c>
      <c r="E18" s="549">
        <f>orcamento!O18</f>
        <v>0.51</v>
      </c>
      <c r="F18" s="550"/>
      <c r="G18" s="551"/>
      <c r="H18" s="550"/>
      <c r="I18" s="551"/>
      <c r="J18" s="552"/>
      <c r="K18" s="551"/>
      <c r="L18" s="552"/>
      <c r="M18" s="551"/>
      <c r="N18" s="552"/>
      <c r="O18" s="551"/>
      <c r="P18" s="552"/>
      <c r="Q18" s="551"/>
      <c r="R18" s="552"/>
      <c r="S18" s="551"/>
      <c r="T18" s="552"/>
      <c r="U18" s="551"/>
      <c r="V18" s="552"/>
      <c r="W18" s="551"/>
      <c r="X18" s="550">
        <f t="shared" ref="X18" si="26">ROUND(Y18*$E18,2)</f>
        <v>1406.84</v>
      </c>
      <c r="Y18" s="551">
        <f t="shared" ref="Y18" si="27">ROUND($C18/2,2)</f>
        <v>2758.5</v>
      </c>
      <c r="Z18" s="554">
        <f t="shared" ref="Z18" si="28">ROUND(($E18*$C18),2)-(X18)</f>
        <v>1406.8300000000002</v>
      </c>
      <c r="AA18" s="551">
        <f t="shared" ref="AA18" si="29">$C18-Y18</f>
        <v>2758.5</v>
      </c>
      <c r="AB18" s="552"/>
      <c r="AC18" s="551"/>
      <c r="AD18" s="549">
        <f t="shared" si="1"/>
        <v>2813.67</v>
      </c>
      <c r="AE18" s="553">
        <f t="shared" si="1"/>
        <v>5517</v>
      </c>
    </row>
    <row r="19" spans="1:31" s="7" customFormat="1" ht="28.5" x14ac:dyDescent="0.2">
      <c r="A19" s="545" t="str">
        <f>orcamento!A19</f>
        <v>1.2.3</v>
      </c>
      <c r="B19" s="546" t="str">
        <f>orcamento!D19</f>
        <v>SERVIÇO TOPOGRAFICO PARA LOCAÇÃO E NIVELAMENTO DE REDE DRENAGEM</v>
      </c>
      <c r="C19" s="547">
        <f>orcamento!E19</f>
        <v>525</v>
      </c>
      <c r="D19" s="548" t="str">
        <f>orcamento!F19</f>
        <v>M</v>
      </c>
      <c r="E19" s="549">
        <f>orcamento!O19</f>
        <v>3.0500000000000003</v>
      </c>
      <c r="F19" s="550"/>
      <c r="G19" s="551"/>
      <c r="H19" s="550"/>
      <c r="I19" s="551"/>
      <c r="J19" s="552"/>
      <c r="K19" s="551"/>
      <c r="L19" s="552"/>
      <c r="M19" s="551"/>
      <c r="N19" s="550">
        <f t="shared" ref="N19" si="30">ROUND(O19*$E19,2)</f>
        <v>533.75</v>
      </c>
      <c r="O19" s="551">
        <f>ROUND($C19/3,2)</f>
        <v>175</v>
      </c>
      <c r="P19" s="550">
        <f t="shared" ref="P19" si="31">ROUND(Q19*$E19,2)</f>
        <v>533.75</v>
      </c>
      <c r="Q19" s="551">
        <f>ROUND($C19/3,2)</f>
        <v>175</v>
      </c>
      <c r="R19" s="550">
        <f>($E19*$C19)-(N19+P19)</f>
        <v>533.75000000000023</v>
      </c>
      <c r="S19" s="551">
        <f>$C19-(Q19+O19)</f>
        <v>175</v>
      </c>
      <c r="T19" s="552"/>
      <c r="U19" s="551"/>
      <c r="V19" s="552"/>
      <c r="W19" s="551"/>
      <c r="X19" s="552"/>
      <c r="Y19" s="551"/>
      <c r="Z19" s="552"/>
      <c r="AA19" s="551"/>
      <c r="AB19" s="552"/>
      <c r="AC19" s="551"/>
      <c r="AD19" s="549">
        <f t="shared" si="1"/>
        <v>1601.2500000000002</v>
      </c>
      <c r="AE19" s="553">
        <f t="shared" si="1"/>
        <v>525</v>
      </c>
    </row>
    <row r="20" spans="1:31" s="7" customFormat="1" ht="14.25" x14ac:dyDescent="0.2">
      <c r="A20" s="545" t="str">
        <f>orcamento!A20</f>
        <v>1.2.4</v>
      </c>
      <c r="B20" s="546" t="str">
        <f>orcamento!D20</f>
        <v>CADASTRO DE REDES INCLUSIVE DESENHISTA - GEORREFERENCIADO</v>
      </c>
      <c r="C20" s="547">
        <f>orcamento!E20</f>
        <v>525</v>
      </c>
      <c r="D20" s="548" t="str">
        <f>orcamento!F20</f>
        <v>M</v>
      </c>
      <c r="E20" s="549">
        <f>orcamento!O20</f>
        <v>2.3699999999999997</v>
      </c>
      <c r="F20" s="550"/>
      <c r="G20" s="551"/>
      <c r="H20" s="550"/>
      <c r="I20" s="551"/>
      <c r="J20" s="552"/>
      <c r="K20" s="551"/>
      <c r="L20" s="552"/>
      <c r="M20" s="551"/>
      <c r="N20" s="550"/>
      <c r="O20" s="551"/>
      <c r="P20" s="550"/>
      <c r="Q20" s="551"/>
      <c r="R20" s="550"/>
      <c r="S20" s="551"/>
      <c r="T20" s="552"/>
      <c r="U20" s="551"/>
      <c r="V20" s="552"/>
      <c r="W20" s="551"/>
      <c r="X20" s="552"/>
      <c r="Y20" s="551"/>
      <c r="Z20" s="552"/>
      <c r="AA20" s="551"/>
      <c r="AB20" s="550">
        <f t="shared" ref="AB20" si="32">ROUND(AC20*$E20,2)</f>
        <v>1244.25</v>
      </c>
      <c r="AC20" s="551">
        <f>C20</f>
        <v>525</v>
      </c>
      <c r="AD20" s="549">
        <f t="shared" si="1"/>
        <v>1244.25</v>
      </c>
      <c r="AE20" s="553">
        <f t="shared" si="1"/>
        <v>525</v>
      </c>
    </row>
    <row r="21" spans="1:31" s="7" customFormat="1" x14ac:dyDescent="0.2">
      <c r="A21" s="541" t="str">
        <f>orcamento!A21</f>
        <v>1.2.5</v>
      </c>
      <c r="B21" s="542" t="str">
        <f>orcamento!D21</f>
        <v>ENSAIOS TECNOLÓGICOS - TERRAPLENAGEM</v>
      </c>
      <c r="C21" s="534"/>
      <c r="D21" s="535"/>
      <c r="E21" s="549"/>
      <c r="F21" s="543"/>
      <c r="G21" s="544"/>
      <c r="H21" s="543"/>
      <c r="I21" s="544"/>
      <c r="J21" s="543"/>
      <c r="K21" s="544"/>
      <c r="L21" s="543"/>
      <c r="M21" s="544"/>
      <c r="N21" s="543"/>
      <c r="O21" s="544"/>
      <c r="P21" s="543"/>
      <c r="Q21" s="544"/>
      <c r="R21" s="543"/>
      <c r="S21" s="544"/>
      <c r="T21" s="543"/>
      <c r="U21" s="544"/>
      <c r="V21" s="543"/>
      <c r="W21" s="544"/>
      <c r="X21" s="543"/>
      <c r="Y21" s="544"/>
      <c r="Z21" s="543"/>
      <c r="AA21" s="544"/>
      <c r="AB21" s="543"/>
      <c r="AC21" s="544"/>
      <c r="AD21" s="549"/>
      <c r="AE21" s="553"/>
    </row>
    <row r="22" spans="1:31" s="7" customFormat="1" ht="14.25" x14ac:dyDescent="0.2">
      <c r="A22" s="545" t="str">
        <f>orcamento!A22</f>
        <v>1.2.5.1</v>
      </c>
      <c r="B22" s="546" t="str">
        <f>orcamento!D22</f>
        <v>GRANULOMETRIA POR PENEIRAMENTO</v>
      </c>
      <c r="C22" s="547">
        <f>orcamento!E22</f>
        <v>9</v>
      </c>
      <c r="D22" s="548" t="str">
        <f>orcamento!F22</f>
        <v>UN</v>
      </c>
      <c r="E22" s="549">
        <f>orcamento!O22</f>
        <v>214.55</v>
      </c>
      <c r="F22" s="550"/>
      <c r="G22" s="551"/>
      <c r="H22" s="550"/>
      <c r="I22" s="551"/>
      <c r="J22" s="552"/>
      <c r="K22" s="551"/>
      <c r="L22" s="552"/>
      <c r="M22" s="551"/>
      <c r="N22" s="552"/>
      <c r="O22" s="551"/>
      <c r="P22" s="552"/>
      <c r="Q22" s="551"/>
      <c r="R22" s="552"/>
      <c r="S22" s="551"/>
      <c r="T22" s="550">
        <f t="shared" ref="T22:T28" si="33">ROUND(U22*$E22,2)</f>
        <v>965.48</v>
      </c>
      <c r="U22" s="551">
        <f t="shared" ref="U22:U28" si="34">ROUND($C22/2,2)</f>
        <v>4.5</v>
      </c>
      <c r="V22" s="554">
        <f t="shared" ref="V22:V28" si="35">ROUND(($E22*$C22),2)-(T22)</f>
        <v>965.47</v>
      </c>
      <c r="W22" s="551">
        <f t="shared" ref="W22:W28" si="36">$C22-U22</f>
        <v>4.5</v>
      </c>
      <c r="X22" s="552"/>
      <c r="Y22" s="551"/>
      <c r="Z22" s="552"/>
      <c r="AA22" s="551"/>
      <c r="AB22" s="552"/>
      <c r="AC22" s="551"/>
      <c r="AD22" s="549">
        <f t="shared" si="1"/>
        <v>1930.95</v>
      </c>
      <c r="AE22" s="553">
        <f t="shared" si="1"/>
        <v>9</v>
      </c>
    </row>
    <row r="23" spans="1:31" s="7" customFormat="1" ht="14.25" x14ac:dyDescent="0.2">
      <c r="A23" s="545" t="str">
        <f>orcamento!A23</f>
        <v>1.2.5.2</v>
      </c>
      <c r="B23" s="546" t="str">
        <f>orcamento!D23</f>
        <v>LIMITE DE LIQUIDEZ</v>
      </c>
      <c r="C23" s="547">
        <f>orcamento!E23</f>
        <v>9</v>
      </c>
      <c r="D23" s="548" t="str">
        <f>orcamento!F23</f>
        <v>UN</v>
      </c>
      <c r="E23" s="549">
        <f>orcamento!O23</f>
        <v>120.81</v>
      </c>
      <c r="F23" s="550"/>
      <c r="G23" s="551"/>
      <c r="H23" s="550"/>
      <c r="I23" s="551"/>
      <c r="J23" s="552"/>
      <c r="K23" s="551"/>
      <c r="L23" s="552"/>
      <c r="M23" s="551"/>
      <c r="N23" s="552"/>
      <c r="O23" s="551"/>
      <c r="P23" s="552"/>
      <c r="Q23" s="551"/>
      <c r="R23" s="552"/>
      <c r="S23" s="551"/>
      <c r="T23" s="550">
        <f t="shared" si="33"/>
        <v>543.65</v>
      </c>
      <c r="U23" s="551">
        <f t="shared" si="34"/>
        <v>4.5</v>
      </c>
      <c r="V23" s="554">
        <f t="shared" si="35"/>
        <v>543.64</v>
      </c>
      <c r="W23" s="551">
        <f t="shared" si="36"/>
        <v>4.5</v>
      </c>
      <c r="X23" s="552"/>
      <c r="Y23" s="551"/>
      <c r="Z23" s="552"/>
      <c r="AA23" s="551"/>
      <c r="AB23" s="552"/>
      <c r="AC23" s="551"/>
      <c r="AD23" s="549">
        <f t="shared" si="1"/>
        <v>1087.29</v>
      </c>
      <c r="AE23" s="553">
        <f t="shared" si="1"/>
        <v>9</v>
      </c>
    </row>
    <row r="24" spans="1:31" s="7" customFormat="1" ht="14.25" x14ac:dyDescent="0.2">
      <c r="A24" s="545" t="str">
        <f>orcamento!A24</f>
        <v>1.2.5.3</v>
      </c>
      <c r="B24" s="546" t="str">
        <f>orcamento!D24</f>
        <v>LIMITE DE PLASTICIDADE</v>
      </c>
      <c r="C24" s="547">
        <f>orcamento!E24</f>
        <v>9</v>
      </c>
      <c r="D24" s="548" t="str">
        <f>orcamento!F24</f>
        <v>UN</v>
      </c>
      <c r="E24" s="549">
        <f>orcamento!O24</f>
        <v>120.81</v>
      </c>
      <c r="F24" s="550"/>
      <c r="G24" s="551"/>
      <c r="H24" s="550"/>
      <c r="I24" s="551"/>
      <c r="J24" s="552"/>
      <c r="K24" s="551"/>
      <c r="L24" s="552"/>
      <c r="M24" s="551"/>
      <c r="N24" s="552"/>
      <c r="O24" s="551"/>
      <c r="P24" s="552"/>
      <c r="Q24" s="551"/>
      <c r="R24" s="552"/>
      <c r="S24" s="551"/>
      <c r="T24" s="550">
        <f t="shared" si="33"/>
        <v>543.65</v>
      </c>
      <c r="U24" s="551">
        <f t="shared" si="34"/>
        <v>4.5</v>
      </c>
      <c r="V24" s="554">
        <f t="shared" si="35"/>
        <v>543.64</v>
      </c>
      <c r="W24" s="551">
        <f t="shared" si="36"/>
        <v>4.5</v>
      </c>
      <c r="X24" s="552"/>
      <c r="Y24" s="551"/>
      <c r="Z24" s="552"/>
      <c r="AA24" s="551"/>
      <c r="AB24" s="552"/>
      <c r="AC24" s="551"/>
      <c r="AD24" s="549">
        <f t="shared" si="1"/>
        <v>1087.29</v>
      </c>
      <c r="AE24" s="553">
        <f t="shared" si="1"/>
        <v>9</v>
      </c>
    </row>
    <row r="25" spans="1:31" s="7" customFormat="1" ht="14.25" x14ac:dyDescent="0.2">
      <c r="A25" s="545" t="str">
        <f>orcamento!A25</f>
        <v>1.2.5.4</v>
      </c>
      <c r="B25" s="546" t="str">
        <f>orcamento!D25</f>
        <v>COMPACTAÇÃO PROCTOR NORMAL</v>
      </c>
      <c r="C25" s="547">
        <f>orcamento!E25</f>
        <v>9</v>
      </c>
      <c r="D25" s="548" t="str">
        <f>orcamento!F25</f>
        <v>UN</v>
      </c>
      <c r="E25" s="549">
        <f>orcamento!O25</f>
        <v>254.83</v>
      </c>
      <c r="F25" s="550"/>
      <c r="G25" s="551"/>
      <c r="H25" s="550"/>
      <c r="I25" s="551"/>
      <c r="J25" s="552"/>
      <c r="K25" s="551"/>
      <c r="L25" s="552"/>
      <c r="M25" s="551"/>
      <c r="N25" s="552"/>
      <c r="O25" s="551"/>
      <c r="P25" s="552"/>
      <c r="Q25" s="551"/>
      <c r="R25" s="552"/>
      <c r="S25" s="551"/>
      <c r="T25" s="550">
        <f t="shared" si="33"/>
        <v>1146.74</v>
      </c>
      <c r="U25" s="551">
        <f t="shared" si="34"/>
        <v>4.5</v>
      </c>
      <c r="V25" s="554">
        <f t="shared" si="35"/>
        <v>1146.7299999999998</v>
      </c>
      <c r="W25" s="551">
        <f t="shared" si="36"/>
        <v>4.5</v>
      </c>
      <c r="X25" s="552"/>
      <c r="Y25" s="551"/>
      <c r="Z25" s="552"/>
      <c r="AA25" s="551"/>
      <c r="AB25" s="552"/>
      <c r="AC25" s="551"/>
      <c r="AD25" s="549">
        <f t="shared" si="1"/>
        <v>2293.4699999999998</v>
      </c>
      <c r="AE25" s="553">
        <f t="shared" si="1"/>
        <v>9</v>
      </c>
    </row>
    <row r="26" spans="1:31" s="7" customFormat="1" ht="14.25" x14ac:dyDescent="0.2">
      <c r="A26" s="545" t="str">
        <f>orcamento!A26</f>
        <v>1.2.5.5</v>
      </c>
      <c r="B26" s="546" t="str">
        <f>orcamento!D26</f>
        <v>ISC COM ENERGIA DE COMPACTAÇÃO MODIFICADA (CBR)</v>
      </c>
      <c r="C26" s="547">
        <f>orcamento!E26</f>
        <v>9</v>
      </c>
      <c r="D26" s="548" t="str">
        <f>orcamento!F26</f>
        <v>UN</v>
      </c>
      <c r="E26" s="549">
        <f>orcamento!O26</f>
        <v>375.98</v>
      </c>
      <c r="F26" s="550"/>
      <c r="G26" s="551"/>
      <c r="H26" s="550"/>
      <c r="I26" s="551"/>
      <c r="J26" s="552"/>
      <c r="K26" s="551"/>
      <c r="L26" s="552"/>
      <c r="M26" s="551"/>
      <c r="N26" s="552"/>
      <c r="O26" s="551"/>
      <c r="P26" s="552"/>
      <c r="Q26" s="551"/>
      <c r="R26" s="552"/>
      <c r="S26" s="551"/>
      <c r="T26" s="550">
        <f t="shared" si="33"/>
        <v>1691.91</v>
      </c>
      <c r="U26" s="551">
        <f t="shared" si="34"/>
        <v>4.5</v>
      </c>
      <c r="V26" s="554">
        <f t="shared" si="35"/>
        <v>1691.91</v>
      </c>
      <c r="W26" s="551">
        <f t="shared" si="36"/>
        <v>4.5</v>
      </c>
      <c r="X26" s="552"/>
      <c r="Y26" s="551"/>
      <c r="Z26" s="552"/>
      <c r="AA26" s="551"/>
      <c r="AB26" s="552"/>
      <c r="AC26" s="551"/>
      <c r="AD26" s="549">
        <f t="shared" si="1"/>
        <v>3383.82</v>
      </c>
      <c r="AE26" s="553">
        <f t="shared" si="1"/>
        <v>9</v>
      </c>
    </row>
    <row r="27" spans="1:31" s="7" customFormat="1" ht="14.25" x14ac:dyDescent="0.2">
      <c r="A27" s="545" t="str">
        <f>orcamento!A27</f>
        <v>1.2.5.6</v>
      </c>
      <c r="B27" s="546" t="str">
        <f>orcamento!D27</f>
        <v>UMIDADE ANTES DA COMPACTAÇÃO</v>
      </c>
      <c r="C27" s="547">
        <f>orcamento!E27</f>
        <v>15</v>
      </c>
      <c r="D27" s="548" t="str">
        <f>orcamento!F27</f>
        <v>UN</v>
      </c>
      <c r="E27" s="549">
        <f>orcamento!O27</f>
        <v>107.25</v>
      </c>
      <c r="F27" s="550"/>
      <c r="G27" s="551"/>
      <c r="H27" s="550"/>
      <c r="I27" s="551"/>
      <c r="J27" s="552"/>
      <c r="K27" s="551"/>
      <c r="L27" s="552"/>
      <c r="M27" s="551"/>
      <c r="N27" s="552"/>
      <c r="O27" s="551"/>
      <c r="P27" s="552"/>
      <c r="Q27" s="551"/>
      <c r="R27" s="552"/>
      <c r="S27" s="551"/>
      <c r="T27" s="550">
        <f t="shared" si="33"/>
        <v>804.38</v>
      </c>
      <c r="U27" s="551">
        <f t="shared" si="34"/>
        <v>7.5</v>
      </c>
      <c r="V27" s="554">
        <f t="shared" si="35"/>
        <v>804.37</v>
      </c>
      <c r="W27" s="551">
        <f t="shared" si="36"/>
        <v>7.5</v>
      </c>
      <c r="X27" s="552"/>
      <c r="Y27" s="551"/>
      <c r="Z27" s="552"/>
      <c r="AA27" s="551"/>
      <c r="AB27" s="552"/>
      <c r="AC27" s="551"/>
      <c r="AD27" s="549">
        <f t="shared" si="1"/>
        <v>1608.75</v>
      </c>
      <c r="AE27" s="553">
        <f t="shared" si="1"/>
        <v>15</v>
      </c>
    </row>
    <row r="28" spans="1:31" s="7" customFormat="1" ht="14.25" x14ac:dyDescent="0.2">
      <c r="A28" s="545" t="str">
        <f>orcamento!A28</f>
        <v>1.2.5.7</v>
      </c>
      <c r="B28" s="546" t="str">
        <f>orcamento!D28</f>
        <v>DENSIDADE</v>
      </c>
      <c r="C28" s="547">
        <f>orcamento!E28</f>
        <v>15</v>
      </c>
      <c r="D28" s="548" t="str">
        <f>orcamento!F28</f>
        <v>UN</v>
      </c>
      <c r="E28" s="549">
        <f>orcamento!O28</f>
        <v>93.73</v>
      </c>
      <c r="F28" s="550"/>
      <c r="G28" s="551"/>
      <c r="H28" s="550"/>
      <c r="I28" s="551"/>
      <c r="J28" s="552"/>
      <c r="K28" s="551"/>
      <c r="L28" s="552"/>
      <c r="M28" s="551"/>
      <c r="N28" s="552"/>
      <c r="O28" s="551"/>
      <c r="P28" s="552"/>
      <c r="Q28" s="551"/>
      <c r="R28" s="552"/>
      <c r="S28" s="551"/>
      <c r="T28" s="550">
        <f t="shared" si="33"/>
        <v>702.98</v>
      </c>
      <c r="U28" s="551">
        <f t="shared" si="34"/>
        <v>7.5</v>
      </c>
      <c r="V28" s="554">
        <f t="shared" si="35"/>
        <v>702.97</v>
      </c>
      <c r="W28" s="551">
        <f t="shared" si="36"/>
        <v>7.5</v>
      </c>
      <c r="X28" s="552"/>
      <c r="Y28" s="551"/>
      <c r="Z28" s="552"/>
      <c r="AA28" s="551"/>
      <c r="AB28" s="552"/>
      <c r="AC28" s="551"/>
      <c r="AD28" s="549">
        <f t="shared" ref="AD28:AE77" si="37">F28+H28+J28+L28+N28+P28+R28+T28+V28+X28+Z28+AB28</f>
        <v>1405.95</v>
      </c>
      <c r="AE28" s="553">
        <f t="shared" si="37"/>
        <v>15</v>
      </c>
    </row>
    <row r="29" spans="1:31" s="7" customFormat="1" x14ac:dyDescent="0.2">
      <c r="A29" s="541" t="str">
        <f>orcamento!A29</f>
        <v>1.2.6</v>
      </c>
      <c r="B29" s="542" t="str">
        <f>orcamento!D29</f>
        <v>ENSAIOS TECNOLÓGICOS - PAVIMENTAÇÃO</v>
      </c>
      <c r="C29" s="534"/>
      <c r="D29" s="535"/>
      <c r="E29" s="549"/>
      <c r="F29" s="543"/>
      <c r="G29" s="544"/>
      <c r="H29" s="543"/>
      <c r="I29" s="544"/>
      <c r="J29" s="543"/>
      <c r="K29" s="544"/>
      <c r="L29" s="543"/>
      <c r="M29" s="544"/>
      <c r="N29" s="543"/>
      <c r="O29" s="544"/>
      <c r="P29" s="543"/>
      <c r="Q29" s="544"/>
      <c r="R29" s="543"/>
      <c r="S29" s="544"/>
      <c r="T29" s="543"/>
      <c r="U29" s="544"/>
      <c r="V29" s="543"/>
      <c r="W29" s="544"/>
      <c r="X29" s="543"/>
      <c r="Y29" s="544"/>
      <c r="Z29" s="543"/>
      <c r="AA29" s="544"/>
      <c r="AB29" s="543"/>
      <c r="AC29" s="544"/>
      <c r="AD29" s="549"/>
      <c r="AE29" s="553"/>
    </row>
    <row r="30" spans="1:31" s="7" customFormat="1" ht="14.25" x14ac:dyDescent="0.2">
      <c r="A30" s="545" t="str">
        <f>orcamento!A30</f>
        <v>1.2.6.1</v>
      </c>
      <c r="B30" s="546" t="str">
        <f>orcamento!D30</f>
        <v>CONTROLE USINAGEM</v>
      </c>
      <c r="C30" s="547">
        <f>orcamento!E30</f>
        <v>8</v>
      </c>
      <c r="D30" s="548" t="str">
        <f>orcamento!F30</f>
        <v>UN</v>
      </c>
      <c r="E30" s="549">
        <f>orcamento!O30</f>
        <v>93.73</v>
      </c>
      <c r="F30" s="550"/>
      <c r="G30" s="551"/>
      <c r="H30" s="550"/>
      <c r="I30" s="551"/>
      <c r="J30" s="552"/>
      <c r="K30" s="551"/>
      <c r="L30" s="552"/>
      <c r="M30" s="551"/>
      <c r="N30" s="552"/>
      <c r="O30" s="551"/>
      <c r="P30" s="552"/>
      <c r="Q30" s="551"/>
      <c r="R30" s="552"/>
      <c r="S30" s="551"/>
      <c r="T30" s="552"/>
      <c r="U30" s="551"/>
      <c r="V30" s="552"/>
      <c r="W30" s="551"/>
      <c r="X30" s="550">
        <f t="shared" ref="X30:X39" si="38">ROUND(Y30*$E30,2)</f>
        <v>374.92</v>
      </c>
      <c r="Y30" s="551">
        <f t="shared" ref="Y30:Y39" si="39">ROUND($C30/2,2)</f>
        <v>4</v>
      </c>
      <c r="Z30" s="554">
        <f t="shared" ref="Z30:Z39" si="40">ROUND(($E30*$C30),2)-(X30)</f>
        <v>374.92</v>
      </c>
      <c r="AA30" s="551">
        <f t="shared" ref="AA30:AA39" si="41">$C30-Y30</f>
        <v>4</v>
      </c>
      <c r="AB30" s="552"/>
      <c r="AC30" s="551"/>
      <c r="AD30" s="549">
        <f t="shared" si="37"/>
        <v>749.84</v>
      </c>
      <c r="AE30" s="553">
        <f t="shared" si="37"/>
        <v>8</v>
      </c>
    </row>
    <row r="31" spans="1:31" s="7" customFormat="1" ht="14.25" x14ac:dyDescent="0.2">
      <c r="A31" s="545" t="str">
        <f>orcamento!A31</f>
        <v>1.2.6.2</v>
      </c>
      <c r="B31" s="546" t="str">
        <f>orcamento!D31</f>
        <v>GRANULOMETRIA DO AGREGADO</v>
      </c>
      <c r="C31" s="547">
        <f>orcamento!E31</f>
        <v>8</v>
      </c>
      <c r="D31" s="548" t="str">
        <f>orcamento!F31</f>
        <v>UN</v>
      </c>
      <c r="E31" s="549">
        <f>orcamento!O31</f>
        <v>134.01</v>
      </c>
      <c r="F31" s="550"/>
      <c r="G31" s="551"/>
      <c r="H31" s="550"/>
      <c r="I31" s="551"/>
      <c r="J31" s="552"/>
      <c r="K31" s="551"/>
      <c r="L31" s="552"/>
      <c r="M31" s="551"/>
      <c r="N31" s="552"/>
      <c r="O31" s="551"/>
      <c r="P31" s="552"/>
      <c r="Q31" s="551"/>
      <c r="R31" s="552"/>
      <c r="S31" s="551"/>
      <c r="T31" s="552"/>
      <c r="U31" s="551"/>
      <c r="V31" s="552"/>
      <c r="W31" s="551"/>
      <c r="X31" s="550">
        <f t="shared" si="38"/>
        <v>536.04</v>
      </c>
      <c r="Y31" s="551">
        <f t="shared" si="39"/>
        <v>4</v>
      </c>
      <c r="Z31" s="554">
        <f t="shared" si="40"/>
        <v>536.04</v>
      </c>
      <c r="AA31" s="551">
        <f t="shared" si="41"/>
        <v>4</v>
      </c>
      <c r="AB31" s="552"/>
      <c r="AC31" s="551"/>
      <c r="AD31" s="549">
        <f t="shared" si="37"/>
        <v>1072.08</v>
      </c>
      <c r="AE31" s="553">
        <f t="shared" si="37"/>
        <v>8</v>
      </c>
    </row>
    <row r="32" spans="1:31" s="7" customFormat="1" ht="14.25" x14ac:dyDescent="0.2">
      <c r="A32" s="545" t="str">
        <f>orcamento!A32</f>
        <v>1.2.6.3</v>
      </c>
      <c r="B32" s="546" t="str">
        <f>orcamento!D32</f>
        <v>MARSHALL</v>
      </c>
      <c r="C32" s="547">
        <f>orcamento!E32</f>
        <v>12</v>
      </c>
      <c r="D32" s="548" t="str">
        <f>orcamento!F32</f>
        <v>UN</v>
      </c>
      <c r="E32" s="549">
        <f>orcamento!O32</f>
        <v>469.73</v>
      </c>
      <c r="F32" s="550"/>
      <c r="G32" s="551"/>
      <c r="H32" s="550"/>
      <c r="I32" s="551"/>
      <c r="J32" s="552"/>
      <c r="K32" s="551"/>
      <c r="L32" s="552"/>
      <c r="M32" s="551"/>
      <c r="N32" s="552"/>
      <c r="O32" s="551"/>
      <c r="P32" s="552"/>
      <c r="Q32" s="551"/>
      <c r="R32" s="552"/>
      <c r="S32" s="551"/>
      <c r="T32" s="552"/>
      <c r="U32" s="551"/>
      <c r="V32" s="552"/>
      <c r="W32" s="551"/>
      <c r="X32" s="550">
        <f t="shared" si="38"/>
        <v>2818.38</v>
      </c>
      <c r="Y32" s="551">
        <f t="shared" si="39"/>
        <v>6</v>
      </c>
      <c r="Z32" s="554">
        <f t="shared" si="40"/>
        <v>2818.38</v>
      </c>
      <c r="AA32" s="551">
        <f t="shared" si="41"/>
        <v>6</v>
      </c>
      <c r="AB32" s="552"/>
      <c r="AC32" s="551"/>
      <c r="AD32" s="549">
        <f t="shared" si="37"/>
        <v>5636.76</v>
      </c>
      <c r="AE32" s="553">
        <f t="shared" si="37"/>
        <v>12</v>
      </c>
    </row>
    <row r="33" spans="1:31" s="7" customFormat="1" ht="14.25" x14ac:dyDescent="0.2">
      <c r="A33" s="545" t="str">
        <f>orcamento!A33</f>
        <v>1.2.6.4</v>
      </c>
      <c r="B33" s="546" t="str">
        <f>orcamento!D33</f>
        <v>GRAU DE COMPACTAÇÃO DA MISTURA ASFÁLTICA</v>
      </c>
      <c r="C33" s="547">
        <f>orcamento!E33</f>
        <v>12</v>
      </c>
      <c r="D33" s="548" t="str">
        <f>orcamento!F33</f>
        <v>UN</v>
      </c>
      <c r="E33" s="549">
        <f>orcamento!O33</f>
        <v>120.81</v>
      </c>
      <c r="F33" s="550"/>
      <c r="G33" s="551"/>
      <c r="H33" s="550"/>
      <c r="I33" s="551"/>
      <c r="J33" s="552"/>
      <c r="K33" s="551"/>
      <c r="L33" s="552"/>
      <c r="M33" s="551"/>
      <c r="N33" s="552"/>
      <c r="O33" s="551"/>
      <c r="P33" s="552"/>
      <c r="Q33" s="551"/>
      <c r="R33" s="552"/>
      <c r="S33" s="551"/>
      <c r="T33" s="552"/>
      <c r="U33" s="551"/>
      <c r="V33" s="552"/>
      <c r="W33" s="551"/>
      <c r="X33" s="550">
        <f t="shared" si="38"/>
        <v>724.86</v>
      </c>
      <c r="Y33" s="551">
        <f t="shared" si="39"/>
        <v>6</v>
      </c>
      <c r="Z33" s="554">
        <f t="shared" si="40"/>
        <v>724.86</v>
      </c>
      <c r="AA33" s="551">
        <f t="shared" si="41"/>
        <v>6</v>
      </c>
      <c r="AB33" s="552"/>
      <c r="AC33" s="551"/>
      <c r="AD33" s="549">
        <f t="shared" si="37"/>
        <v>1449.72</v>
      </c>
      <c r="AE33" s="553">
        <f t="shared" si="37"/>
        <v>12</v>
      </c>
    </row>
    <row r="34" spans="1:31" s="7" customFormat="1" ht="14.25" x14ac:dyDescent="0.2">
      <c r="A34" s="545" t="str">
        <f>orcamento!A34</f>
        <v>1.2.6.5</v>
      </c>
      <c r="B34" s="546" t="str">
        <f>orcamento!D34</f>
        <v>VISCOSIDADE SAYBOLT - FUROL</v>
      </c>
      <c r="C34" s="547">
        <f>orcamento!E34</f>
        <v>5</v>
      </c>
      <c r="D34" s="548" t="str">
        <f>orcamento!F34</f>
        <v>UN</v>
      </c>
      <c r="E34" s="549">
        <f>orcamento!O34</f>
        <v>295.44</v>
      </c>
      <c r="F34" s="550"/>
      <c r="G34" s="551"/>
      <c r="H34" s="550"/>
      <c r="I34" s="551"/>
      <c r="J34" s="552"/>
      <c r="K34" s="551"/>
      <c r="L34" s="552"/>
      <c r="M34" s="551"/>
      <c r="N34" s="552"/>
      <c r="O34" s="551"/>
      <c r="P34" s="552"/>
      <c r="Q34" s="551"/>
      <c r="R34" s="552"/>
      <c r="S34" s="551"/>
      <c r="T34" s="552"/>
      <c r="U34" s="551"/>
      <c r="V34" s="552"/>
      <c r="W34" s="551"/>
      <c r="X34" s="550">
        <f t="shared" si="38"/>
        <v>738.6</v>
      </c>
      <c r="Y34" s="551">
        <f t="shared" si="39"/>
        <v>2.5</v>
      </c>
      <c r="Z34" s="554">
        <f t="shared" si="40"/>
        <v>738.6</v>
      </c>
      <c r="AA34" s="551">
        <f t="shared" si="41"/>
        <v>2.5</v>
      </c>
      <c r="AB34" s="552"/>
      <c r="AC34" s="551"/>
      <c r="AD34" s="549">
        <f t="shared" si="37"/>
        <v>1477.2</v>
      </c>
      <c r="AE34" s="553">
        <f t="shared" si="37"/>
        <v>5</v>
      </c>
    </row>
    <row r="35" spans="1:31" s="7" customFormat="1" ht="14.25" x14ac:dyDescent="0.2">
      <c r="A35" s="545" t="str">
        <f>orcamento!A35</f>
        <v>1.2.6.6</v>
      </c>
      <c r="B35" s="546" t="str">
        <f>orcamento!D35</f>
        <v>SUSCEPTIBILIDADE TÉRMICA - ÍNDICE PFEIFFER</v>
      </c>
      <c r="C35" s="547">
        <f>orcamento!E35</f>
        <v>5</v>
      </c>
      <c r="D35" s="548" t="str">
        <f>orcamento!F35</f>
        <v>UN</v>
      </c>
      <c r="E35" s="549">
        <f>orcamento!O35</f>
        <v>335.72</v>
      </c>
      <c r="F35" s="550"/>
      <c r="G35" s="551"/>
      <c r="H35" s="550"/>
      <c r="I35" s="551"/>
      <c r="J35" s="552"/>
      <c r="K35" s="551"/>
      <c r="L35" s="552"/>
      <c r="M35" s="551"/>
      <c r="N35" s="552"/>
      <c r="O35" s="551"/>
      <c r="P35" s="552"/>
      <c r="Q35" s="551"/>
      <c r="R35" s="552"/>
      <c r="S35" s="551"/>
      <c r="T35" s="552"/>
      <c r="U35" s="551"/>
      <c r="V35" s="552"/>
      <c r="W35" s="551"/>
      <c r="X35" s="550">
        <f t="shared" si="38"/>
        <v>839.3</v>
      </c>
      <c r="Y35" s="551">
        <f t="shared" si="39"/>
        <v>2.5</v>
      </c>
      <c r="Z35" s="554">
        <f t="shared" si="40"/>
        <v>839.3</v>
      </c>
      <c r="AA35" s="551">
        <f t="shared" si="41"/>
        <v>2.5</v>
      </c>
      <c r="AB35" s="552"/>
      <c r="AC35" s="551"/>
      <c r="AD35" s="549">
        <f t="shared" si="37"/>
        <v>1678.6</v>
      </c>
      <c r="AE35" s="553">
        <f t="shared" si="37"/>
        <v>5</v>
      </c>
    </row>
    <row r="36" spans="1:31" s="7" customFormat="1" ht="14.25" x14ac:dyDescent="0.2">
      <c r="A36" s="545" t="str">
        <f>orcamento!A36</f>
        <v>1.2.6.7</v>
      </c>
      <c r="B36" s="546" t="str">
        <f>orcamento!D36</f>
        <v>PENETRAÇÃO</v>
      </c>
      <c r="C36" s="547">
        <f>orcamento!E36</f>
        <v>5</v>
      </c>
      <c r="D36" s="548" t="str">
        <f>orcamento!F36</f>
        <v>UN</v>
      </c>
      <c r="E36" s="549">
        <f>orcamento!O36</f>
        <v>228.09</v>
      </c>
      <c r="F36" s="550"/>
      <c r="G36" s="551"/>
      <c r="H36" s="550"/>
      <c r="I36" s="551"/>
      <c r="J36" s="552"/>
      <c r="K36" s="551"/>
      <c r="L36" s="552"/>
      <c r="M36" s="551"/>
      <c r="N36" s="552"/>
      <c r="O36" s="551"/>
      <c r="P36" s="552"/>
      <c r="Q36" s="551"/>
      <c r="R36" s="552"/>
      <c r="S36" s="551"/>
      <c r="T36" s="552"/>
      <c r="U36" s="551"/>
      <c r="V36" s="552"/>
      <c r="W36" s="551"/>
      <c r="X36" s="550">
        <f t="shared" si="38"/>
        <v>570.23</v>
      </c>
      <c r="Y36" s="551">
        <f t="shared" si="39"/>
        <v>2.5</v>
      </c>
      <c r="Z36" s="554">
        <f t="shared" si="40"/>
        <v>570.22</v>
      </c>
      <c r="AA36" s="551">
        <f t="shared" si="41"/>
        <v>2.5</v>
      </c>
      <c r="AB36" s="552"/>
      <c r="AC36" s="551"/>
      <c r="AD36" s="549">
        <f t="shared" si="37"/>
        <v>1140.45</v>
      </c>
      <c r="AE36" s="553">
        <f t="shared" si="37"/>
        <v>5</v>
      </c>
    </row>
    <row r="37" spans="1:31" s="7" customFormat="1" ht="14.25" x14ac:dyDescent="0.2">
      <c r="A37" s="545" t="str">
        <f>orcamento!A37</f>
        <v>1.2.6.8</v>
      </c>
      <c r="B37" s="546" t="str">
        <f>orcamento!D37</f>
        <v>ESPUMA</v>
      </c>
      <c r="C37" s="547">
        <f>orcamento!E37</f>
        <v>5</v>
      </c>
      <c r="D37" s="548" t="str">
        <f>orcamento!F37</f>
        <v>UN</v>
      </c>
      <c r="E37" s="549">
        <f>orcamento!O37</f>
        <v>241.62</v>
      </c>
      <c r="F37" s="550"/>
      <c r="G37" s="551"/>
      <c r="H37" s="550"/>
      <c r="I37" s="551"/>
      <c r="J37" s="552"/>
      <c r="K37" s="551"/>
      <c r="L37" s="552"/>
      <c r="M37" s="551"/>
      <c r="N37" s="552"/>
      <c r="O37" s="551"/>
      <c r="P37" s="552"/>
      <c r="Q37" s="551"/>
      <c r="R37" s="552"/>
      <c r="S37" s="551"/>
      <c r="T37" s="552"/>
      <c r="U37" s="551"/>
      <c r="V37" s="552"/>
      <c r="W37" s="551"/>
      <c r="X37" s="550">
        <f t="shared" si="38"/>
        <v>604.04999999999995</v>
      </c>
      <c r="Y37" s="551">
        <f t="shared" si="39"/>
        <v>2.5</v>
      </c>
      <c r="Z37" s="554">
        <f t="shared" si="40"/>
        <v>604.04999999999995</v>
      </c>
      <c r="AA37" s="551">
        <f t="shared" si="41"/>
        <v>2.5</v>
      </c>
      <c r="AB37" s="552"/>
      <c r="AC37" s="551"/>
      <c r="AD37" s="549">
        <f t="shared" si="37"/>
        <v>1208.0999999999999</v>
      </c>
      <c r="AE37" s="553">
        <f t="shared" si="37"/>
        <v>5</v>
      </c>
    </row>
    <row r="38" spans="1:31" s="7" customFormat="1" ht="14.25" x14ac:dyDescent="0.2">
      <c r="A38" s="545" t="str">
        <f>orcamento!A38</f>
        <v>1.2.6.9</v>
      </c>
      <c r="B38" s="546" t="str">
        <f>orcamento!D38</f>
        <v>PONTO DE FULGOR</v>
      </c>
      <c r="C38" s="547">
        <f>orcamento!E38</f>
        <v>5</v>
      </c>
      <c r="D38" s="548" t="str">
        <f>orcamento!F38</f>
        <v>UN</v>
      </c>
      <c r="E38" s="549">
        <f>orcamento!O38</f>
        <v>214.55</v>
      </c>
      <c r="F38" s="550"/>
      <c r="G38" s="551"/>
      <c r="H38" s="550"/>
      <c r="I38" s="551"/>
      <c r="J38" s="552"/>
      <c r="K38" s="551"/>
      <c r="L38" s="552"/>
      <c r="M38" s="551"/>
      <c r="N38" s="552"/>
      <c r="O38" s="551"/>
      <c r="P38" s="552"/>
      <c r="Q38" s="551"/>
      <c r="R38" s="552"/>
      <c r="S38" s="551"/>
      <c r="T38" s="552"/>
      <c r="U38" s="551"/>
      <c r="V38" s="552"/>
      <c r="W38" s="551"/>
      <c r="X38" s="550">
        <f t="shared" si="38"/>
        <v>536.38</v>
      </c>
      <c r="Y38" s="551">
        <f t="shared" si="39"/>
        <v>2.5</v>
      </c>
      <c r="Z38" s="554">
        <f t="shared" si="40"/>
        <v>536.37</v>
      </c>
      <c r="AA38" s="551">
        <f t="shared" si="41"/>
        <v>2.5</v>
      </c>
      <c r="AB38" s="552"/>
      <c r="AC38" s="551"/>
      <c r="AD38" s="549">
        <f t="shared" si="37"/>
        <v>1072.75</v>
      </c>
      <c r="AE38" s="553">
        <f t="shared" si="37"/>
        <v>5</v>
      </c>
    </row>
    <row r="39" spans="1:31" s="7" customFormat="1" ht="14.25" x14ac:dyDescent="0.2">
      <c r="A39" s="545" t="str">
        <f>orcamento!A39</f>
        <v>1.2.6.10</v>
      </c>
      <c r="B39" s="546" t="str">
        <f>orcamento!D39</f>
        <v>TAXA DE APLICAÇÃO DE LIGANTE BETUMINOSO</v>
      </c>
      <c r="C39" s="547">
        <f>orcamento!E39</f>
        <v>14</v>
      </c>
      <c r="D39" s="548" t="str">
        <f>orcamento!F39</f>
        <v>UN</v>
      </c>
      <c r="E39" s="549">
        <f>orcamento!O39</f>
        <v>93.73</v>
      </c>
      <c r="F39" s="550"/>
      <c r="G39" s="551"/>
      <c r="H39" s="550"/>
      <c r="I39" s="551"/>
      <c r="J39" s="552"/>
      <c r="K39" s="551"/>
      <c r="L39" s="552"/>
      <c r="M39" s="551"/>
      <c r="N39" s="552"/>
      <c r="O39" s="551"/>
      <c r="P39" s="552"/>
      <c r="Q39" s="551"/>
      <c r="R39" s="552"/>
      <c r="S39" s="551"/>
      <c r="T39" s="552"/>
      <c r="U39" s="551"/>
      <c r="V39" s="552"/>
      <c r="W39" s="551"/>
      <c r="X39" s="550">
        <f t="shared" si="38"/>
        <v>656.11</v>
      </c>
      <c r="Y39" s="551">
        <f t="shared" si="39"/>
        <v>7</v>
      </c>
      <c r="Z39" s="554">
        <f t="shared" si="40"/>
        <v>656.11</v>
      </c>
      <c r="AA39" s="551">
        <f t="shared" si="41"/>
        <v>7</v>
      </c>
      <c r="AB39" s="552"/>
      <c r="AC39" s="551"/>
      <c r="AD39" s="549">
        <f t="shared" si="37"/>
        <v>1312.22</v>
      </c>
      <c r="AE39" s="553">
        <f t="shared" si="37"/>
        <v>14</v>
      </c>
    </row>
    <row r="40" spans="1:31" s="7" customFormat="1" x14ac:dyDescent="0.2">
      <c r="A40" s="541" t="str">
        <f>orcamento!A40</f>
        <v>1.3</v>
      </c>
      <c r="B40" s="542" t="str">
        <f>orcamento!D40</f>
        <v>Serviços Provisórios</v>
      </c>
      <c r="C40" s="534"/>
      <c r="D40" s="535"/>
      <c r="E40" s="549"/>
      <c r="F40" s="543"/>
      <c r="G40" s="544"/>
      <c r="H40" s="543"/>
      <c r="I40" s="544"/>
      <c r="J40" s="543"/>
      <c r="K40" s="544"/>
      <c r="L40" s="543"/>
      <c r="M40" s="544"/>
      <c r="N40" s="543"/>
      <c r="O40" s="544"/>
      <c r="P40" s="543"/>
      <c r="Q40" s="544"/>
      <c r="R40" s="543"/>
      <c r="S40" s="544"/>
      <c r="T40" s="543"/>
      <c r="U40" s="544"/>
      <c r="V40" s="543"/>
      <c r="W40" s="544"/>
      <c r="X40" s="543"/>
      <c r="Y40" s="544"/>
      <c r="Z40" s="543"/>
      <c r="AA40" s="544"/>
      <c r="AB40" s="543"/>
      <c r="AC40" s="544"/>
      <c r="AD40" s="549"/>
      <c r="AE40" s="553"/>
    </row>
    <row r="41" spans="1:31" s="7" customFormat="1" ht="28.5" x14ac:dyDescent="0.2">
      <c r="A41" s="545" t="str">
        <f>orcamento!A41</f>
        <v>1.3.1</v>
      </c>
      <c r="B41" s="546" t="str">
        <f>orcamento!D41</f>
        <v>MOBILIZAÇÃO DE EQUIPAMENTOS PESADOS E LEVES E AUTOPROPELIDOS</v>
      </c>
      <c r="C41" s="547">
        <f>orcamento!E41</f>
        <v>1</v>
      </c>
      <c r="D41" s="548" t="str">
        <f>orcamento!F41</f>
        <v>UN</v>
      </c>
      <c r="E41" s="549">
        <f>orcamento!O41</f>
        <v>8604.18</v>
      </c>
      <c r="F41" s="550">
        <f t="shared" ref="F41:F58" si="42">ROUND(G41*$E41,2)</f>
        <v>8604.18</v>
      </c>
      <c r="G41" s="551">
        <f t="shared" ref="G41:G58" si="43">$C41</f>
        <v>1</v>
      </c>
      <c r="H41" s="550"/>
      <c r="I41" s="551"/>
      <c r="J41" s="552"/>
      <c r="K41" s="551"/>
      <c r="L41" s="552"/>
      <c r="M41" s="551"/>
      <c r="N41" s="552"/>
      <c r="O41" s="551"/>
      <c r="P41" s="552"/>
      <c r="Q41" s="551"/>
      <c r="R41" s="552"/>
      <c r="S41" s="551"/>
      <c r="T41" s="552"/>
      <c r="U41" s="551"/>
      <c r="V41" s="552"/>
      <c r="W41" s="551"/>
      <c r="X41" s="552"/>
      <c r="Y41" s="551"/>
      <c r="Z41" s="552"/>
      <c r="AA41" s="551"/>
      <c r="AB41" s="552"/>
      <c r="AC41" s="551"/>
      <c r="AD41" s="549">
        <f t="shared" si="37"/>
        <v>8604.18</v>
      </c>
      <c r="AE41" s="553">
        <f t="shared" si="37"/>
        <v>1</v>
      </c>
    </row>
    <row r="42" spans="1:31" s="7" customFormat="1" ht="28.5" x14ac:dyDescent="0.2">
      <c r="A42" s="545" t="str">
        <f>orcamento!A42</f>
        <v>1.3.2</v>
      </c>
      <c r="B42" s="546" t="str">
        <f>orcamento!D42</f>
        <v>PLACA DE SINALIZACAO EM CHAPA DE ACO NUM 16 COM PINTURA REFLETIVA EM CAVALETE DE MADEIRA</v>
      </c>
      <c r="C42" s="547">
        <f>orcamento!E42</f>
        <v>2</v>
      </c>
      <c r="D42" s="548" t="str">
        <f>orcamento!F42</f>
        <v>M2</v>
      </c>
      <c r="E42" s="549">
        <f>orcamento!O42</f>
        <v>746.96</v>
      </c>
      <c r="F42" s="550">
        <f t="shared" si="42"/>
        <v>1493.92</v>
      </c>
      <c r="G42" s="551">
        <f t="shared" si="43"/>
        <v>2</v>
      </c>
      <c r="H42" s="550"/>
      <c r="I42" s="551"/>
      <c r="J42" s="552"/>
      <c r="K42" s="551"/>
      <c r="L42" s="552"/>
      <c r="M42" s="551"/>
      <c r="N42" s="552"/>
      <c r="O42" s="551"/>
      <c r="P42" s="552"/>
      <c r="Q42" s="551"/>
      <c r="R42" s="552"/>
      <c r="S42" s="551"/>
      <c r="T42" s="552"/>
      <c r="U42" s="551"/>
      <c r="V42" s="552"/>
      <c r="W42" s="551"/>
      <c r="X42" s="552"/>
      <c r="Y42" s="551"/>
      <c r="Z42" s="552"/>
      <c r="AA42" s="551"/>
      <c r="AB42" s="552"/>
      <c r="AC42" s="551"/>
      <c r="AD42" s="549">
        <f t="shared" si="37"/>
        <v>1493.92</v>
      </c>
      <c r="AE42" s="553">
        <f t="shared" si="37"/>
        <v>2</v>
      </c>
    </row>
    <row r="43" spans="1:31" s="7" customFormat="1" ht="28.5" x14ac:dyDescent="0.2">
      <c r="A43" s="545" t="str">
        <f>orcamento!A43</f>
        <v>1.3.3</v>
      </c>
      <c r="B43" s="546" t="str">
        <f>orcamento!D43</f>
        <v xml:space="preserve">PLACA DE OBRA EM CHAPA GALVANIZADA *N. 22*, ADESIVADA, INCLUSO MADEIRAMENTO E INSTALAÇÃO </v>
      </c>
      <c r="C43" s="547">
        <f>orcamento!E43</f>
        <v>6</v>
      </c>
      <c r="D43" s="548" t="str">
        <f>orcamento!F43</f>
        <v>M2</v>
      </c>
      <c r="E43" s="549">
        <f>orcamento!O43</f>
        <v>437.68</v>
      </c>
      <c r="F43" s="550">
        <f t="shared" si="42"/>
        <v>2626.08</v>
      </c>
      <c r="G43" s="551">
        <f t="shared" si="43"/>
        <v>6</v>
      </c>
      <c r="H43" s="550"/>
      <c r="I43" s="551"/>
      <c r="J43" s="552"/>
      <c r="K43" s="551"/>
      <c r="L43" s="552"/>
      <c r="M43" s="551"/>
      <c r="N43" s="552"/>
      <c r="O43" s="551"/>
      <c r="P43" s="552"/>
      <c r="Q43" s="551"/>
      <c r="R43" s="552"/>
      <c r="S43" s="551"/>
      <c r="T43" s="552"/>
      <c r="U43" s="551"/>
      <c r="V43" s="552"/>
      <c r="W43" s="551"/>
      <c r="X43" s="552"/>
      <c r="Y43" s="551"/>
      <c r="Z43" s="552"/>
      <c r="AA43" s="551"/>
      <c r="AB43" s="552"/>
      <c r="AC43" s="551"/>
      <c r="AD43" s="549">
        <f t="shared" si="37"/>
        <v>2626.08</v>
      </c>
      <c r="AE43" s="553">
        <f t="shared" si="37"/>
        <v>6</v>
      </c>
    </row>
    <row r="44" spans="1:31" s="7" customFormat="1" ht="28.5" x14ac:dyDescent="0.2">
      <c r="A44" s="545" t="str">
        <f>orcamento!A44</f>
        <v>1.3.4</v>
      </c>
      <c r="B44" s="546" t="str">
        <f>orcamento!D44</f>
        <v>TELA TAPUME LARANJA - FORNECIMENTO, INSTALAÇÃO E DESLOCAMENTOS AO LONGO DA OBRA</v>
      </c>
      <c r="C44" s="547">
        <f>orcamento!E44</f>
        <v>50</v>
      </c>
      <c r="D44" s="548" t="str">
        <f>orcamento!F44</f>
        <v>M</v>
      </c>
      <c r="E44" s="549">
        <f>orcamento!O44</f>
        <v>17.47</v>
      </c>
      <c r="F44" s="550">
        <f t="shared" si="42"/>
        <v>873.5</v>
      </c>
      <c r="G44" s="551">
        <f t="shared" si="43"/>
        <v>50</v>
      </c>
      <c r="H44" s="550"/>
      <c r="I44" s="551"/>
      <c r="J44" s="552"/>
      <c r="K44" s="551"/>
      <c r="L44" s="552"/>
      <c r="M44" s="551"/>
      <c r="N44" s="552"/>
      <c r="O44" s="551"/>
      <c r="P44" s="552"/>
      <c r="Q44" s="551"/>
      <c r="R44" s="552"/>
      <c r="S44" s="551"/>
      <c r="T44" s="552"/>
      <c r="U44" s="551"/>
      <c r="V44" s="552"/>
      <c r="W44" s="551"/>
      <c r="X44" s="552"/>
      <c r="Y44" s="551"/>
      <c r="Z44" s="552"/>
      <c r="AA44" s="551"/>
      <c r="AB44" s="552"/>
      <c r="AC44" s="551"/>
      <c r="AD44" s="549">
        <f t="shared" si="37"/>
        <v>873.5</v>
      </c>
      <c r="AE44" s="553">
        <f t="shared" si="37"/>
        <v>50</v>
      </c>
    </row>
    <row r="45" spans="1:31" s="7" customFormat="1" ht="28.5" x14ac:dyDescent="0.2">
      <c r="A45" s="545" t="str">
        <f>orcamento!A45</f>
        <v>1.3.5</v>
      </c>
      <c r="B45" s="546" t="str">
        <f>orcamento!D45</f>
        <v>BALIZADOR REFLETIVO PARA CANALIZAÇÃO INCLUSO SINALIZADOR LED - FORNECIMENTO, INSTALAÇÃO E DESLOCAMENTOS AO LONGO DA OBRA</v>
      </c>
      <c r="C45" s="547">
        <f>orcamento!E45</f>
        <v>12</v>
      </c>
      <c r="D45" s="548" t="str">
        <f>orcamento!F45</f>
        <v>UN</v>
      </c>
      <c r="E45" s="549">
        <f>orcamento!O45</f>
        <v>421.36</v>
      </c>
      <c r="F45" s="550">
        <f t="shared" si="42"/>
        <v>5056.32</v>
      </c>
      <c r="G45" s="551">
        <f t="shared" si="43"/>
        <v>12</v>
      </c>
      <c r="H45" s="550"/>
      <c r="I45" s="551"/>
      <c r="J45" s="552"/>
      <c r="K45" s="551"/>
      <c r="L45" s="552"/>
      <c r="M45" s="551"/>
      <c r="N45" s="552"/>
      <c r="O45" s="551"/>
      <c r="P45" s="552"/>
      <c r="Q45" s="551"/>
      <c r="R45" s="552"/>
      <c r="S45" s="551"/>
      <c r="T45" s="552"/>
      <c r="U45" s="551"/>
      <c r="V45" s="552"/>
      <c r="W45" s="551"/>
      <c r="X45" s="552"/>
      <c r="Y45" s="551"/>
      <c r="Z45" s="552"/>
      <c r="AA45" s="551"/>
      <c r="AB45" s="552"/>
      <c r="AC45" s="551"/>
      <c r="AD45" s="549">
        <f t="shared" si="37"/>
        <v>5056.32</v>
      </c>
      <c r="AE45" s="553">
        <f t="shared" si="37"/>
        <v>12</v>
      </c>
    </row>
    <row r="46" spans="1:31" s="7" customFormat="1" ht="28.5" x14ac:dyDescent="0.2">
      <c r="A46" s="545" t="str">
        <f>orcamento!A46</f>
        <v>1.3.6</v>
      </c>
      <c r="B46" s="546" t="str">
        <f>orcamento!D46</f>
        <v>PASSADICOS COM TÁBUAS DE MADEIRA PARA PEDESTRES - FORNECIMENTO, INSTALAÇÃO E DESLOCAMENTOS AO LONGO DA OBRA</v>
      </c>
      <c r="C46" s="547">
        <f>orcamento!E46</f>
        <v>6</v>
      </c>
      <c r="D46" s="548" t="str">
        <f>orcamento!F46</f>
        <v>M2</v>
      </c>
      <c r="E46" s="549">
        <f>orcamento!O46</f>
        <v>88.37</v>
      </c>
      <c r="F46" s="550">
        <f t="shared" si="42"/>
        <v>530.22</v>
      </c>
      <c r="G46" s="551">
        <f t="shared" si="43"/>
        <v>6</v>
      </c>
      <c r="H46" s="550"/>
      <c r="I46" s="551"/>
      <c r="J46" s="552"/>
      <c r="K46" s="551"/>
      <c r="L46" s="552"/>
      <c r="M46" s="551"/>
      <c r="N46" s="552"/>
      <c r="O46" s="551"/>
      <c r="P46" s="552"/>
      <c r="Q46" s="551"/>
      <c r="R46" s="552"/>
      <c r="S46" s="551"/>
      <c r="T46" s="552"/>
      <c r="U46" s="551"/>
      <c r="V46" s="552"/>
      <c r="W46" s="551"/>
      <c r="X46" s="552"/>
      <c r="Y46" s="551"/>
      <c r="Z46" s="552"/>
      <c r="AA46" s="551"/>
      <c r="AB46" s="552"/>
      <c r="AC46" s="551"/>
      <c r="AD46" s="549">
        <f t="shared" si="37"/>
        <v>530.22</v>
      </c>
      <c r="AE46" s="553">
        <f t="shared" si="37"/>
        <v>6</v>
      </c>
    </row>
    <row r="47" spans="1:31" s="7" customFormat="1" ht="28.5" x14ac:dyDescent="0.2">
      <c r="A47" s="545" t="str">
        <f>orcamento!A47</f>
        <v>1.3.7</v>
      </c>
      <c r="B47" s="546" t="str">
        <f>orcamento!D47</f>
        <v>CHAPA DE AÇO PARA PASSAGEM DE VEÍCULO SOBRE VALA - FORNECIMENTO, INSTALAÇÃO E DESLOCAMENTOS AO LONGO DA OBRA</v>
      </c>
      <c r="C47" s="547">
        <f>orcamento!E47</f>
        <v>6</v>
      </c>
      <c r="D47" s="548" t="str">
        <f>orcamento!F47</f>
        <v>M2</v>
      </c>
      <c r="E47" s="549">
        <f>orcamento!O47</f>
        <v>953.85</v>
      </c>
      <c r="F47" s="550">
        <f t="shared" si="42"/>
        <v>5723.1</v>
      </c>
      <c r="G47" s="551">
        <f t="shared" si="43"/>
        <v>6</v>
      </c>
      <c r="H47" s="550"/>
      <c r="I47" s="551"/>
      <c r="J47" s="552"/>
      <c r="K47" s="551"/>
      <c r="L47" s="552"/>
      <c r="M47" s="551"/>
      <c r="N47" s="552"/>
      <c r="O47" s="551"/>
      <c r="P47" s="552"/>
      <c r="Q47" s="551"/>
      <c r="R47" s="552"/>
      <c r="S47" s="551"/>
      <c r="T47" s="552"/>
      <c r="U47" s="551"/>
      <c r="V47" s="552"/>
      <c r="W47" s="551"/>
      <c r="X47" s="552"/>
      <c r="Y47" s="551"/>
      <c r="Z47" s="552"/>
      <c r="AA47" s="551"/>
      <c r="AB47" s="552"/>
      <c r="AC47" s="551"/>
      <c r="AD47" s="549">
        <f t="shared" si="37"/>
        <v>5723.1</v>
      </c>
      <c r="AE47" s="553">
        <f t="shared" si="37"/>
        <v>6</v>
      </c>
    </row>
    <row r="48" spans="1:31" s="7" customFormat="1" ht="28.5" x14ac:dyDescent="0.2">
      <c r="A48" s="545" t="str">
        <f>orcamento!A48</f>
        <v>1.3.8</v>
      </c>
      <c r="B48" s="546" t="str">
        <f>orcamento!D48</f>
        <v>LOCACAO DE CONTAINER 2,30 X 4,30 M, ALT. 2,50 M, PARA SANITARIO, COM 3 BACIAS, 4 CHUVEIROS, 1 LAVATORIO E 1 MICTORIO</v>
      </c>
      <c r="C48" s="547">
        <f>orcamento!E48</f>
        <v>4</v>
      </c>
      <c r="D48" s="548" t="str">
        <f>orcamento!F48</f>
        <v xml:space="preserve">MES   </v>
      </c>
      <c r="E48" s="549">
        <f>orcamento!O48</f>
        <v>1136.04</v>
      </c>
      <c r="F48" s="550">
        <f t="shared" si="42"/>
        <v>4544.16</v>
      </c>
      <c r="G48" s="551">
        <f t="shared" si="43"/>
        <v>4</v>
      </c>
      <c r="H48" s="550"/>
      <c r="I48" s="551"/>
      <c r="J48" s="552"/>
      <c r="K48" s="551"/>
      <c r="L48" s="552"/>
      <c r="M48" s="551"/>
      <c r="N48" s="552"/>
      <c r="O48" s="551"/>
      <c r="P48" s="552"/>
      <c r="Q48" s="551"/>
      <c r="R48" s="552"/>
      <c r="S48" s="551"/>
      <c r="T48" s="552"/>
      <c r="U48" s="551"/>
      <c r="V48" s="552"/>
      <c r="W48" s="551"/>
      <c r="X48" s="552"/>
      <c r="Y48" s="551"/>
      <c r="Z48" s="552"/>
      <c r="AA48" s="551"/>
      <c r="AB48" s="552"/>
      <c r="AC48" s="551"/>
      <c r="AD48" s="549">
        <f t="shared" si="37"/>
        <v>4544.16</v>
      </c>
      <c r="AE48" s="553">
        <f t="shared" si="37"/>
        <v>4</v>
      </c>
    </row>
    <row r="49" spans="1:31" s="7" customFormat="1" ht="28.5" x14ac:dyDescent="0.2">
      <c r="A49" s="545" t="str">
        <f>orcamento!A49</f>
        <v>1.3.9</v>
      </c>
      <c r="B49" s="546" t="str">
        <f>orcamento!D49</f>
        <v>LOCACAO DE CONTAINER 2,30 X 6,00 M, ALT. 2,50 M, PARA ESCRITORIO, SEM DIVISORIAS INTERNAS E SEM SANITARIO</v>
      </c>
      <c r="C49" s="547">
        <f>orcamento!E49</f>
        <v>4</v>
      </c>
      <c r="D49" s="548" t="str">
        <f>orcamento!F49</f>
        <v xml:space="preserve">MES   </v>
      </c>
      <c r="E49" s="549">
        <f>orcamento!O49</f>
        <v>781.69</v>
      </c>
      <c r="F49" s="550">
        <f t="shared" si="42"/>
        <v>3126.76</v>
      </c>
      <c r="G49" s="551">
        <f t="shared" si="43"/>
        <v>4</v>
      </c>
      <c r="H49" s="550"/>
      <c r="I49" s="551"/>
      <c r="J49" s="552"/>
      <c r="K49" s="551"/>
      <c r="L49" s="552"/>
      <c r="M49" s="551"/>
      <c r="N49" s="552"/>
      <c r="O49" s="551"/>
      <c r="P49" s="552"/>
      <c r="Q49" s="551"/>
      <c r="R49" s="552"/>
      <c r="S49" s="551"/>
      <c r="T49" s="552"/>
      <c r="U49" s="551"/>
      <c r="V49" s="552"/>
      <c r="W49" s="551"/>
      <c r="X49" s="552"/>
      <c r="Y49" s="551"/>
      <c r="Z49" s="552"/>
      <c r="AA49" s="551"/>
      <c r="AB49" s="552"/>
      <c r="AC49" s="551"/>
      <c r="AD49" s="549">
        <f t="shared" si="37"/>
        <v>3126.76</v>
      </c>
      <c r="AE49" s="553">
        <f t="shared" si="37"/>
        <v>4</v>
      </c>
    </row>
    <row r="50" spans="1:31" s="7" customFormat="1" ht="28.5" x14ac:dyDescent="0.2">
      <c r="A50" s="545" t="str">
        <f>orcamento!A50</f>
        <v>1.3.10</v>
      </c>
      <c r="B50" s="546" t="str">
        <f>orcamento!D50</f>
        <v>LOCACAO DE CONTAINER 2,30 X 6,00 M, ALT. 2,50 M, PARA DEPOSITO, SEM DIVISORIAS INTERNAS E SEM SANITARIO</v>
      </c>
      <c r="C50" s="547">
        <f>orcamento!E50</f>
        <v>4</v>
      </c>
      <c r="D50" s="548" t="str">
        <f>orcamento!F50</f>
        <v xml:space="preserve">MES   </v>
      </c>
      <c r="E50" s="549">
        <f>orcamento!O50</f>
        <v>781.69</v>
      </c>
      <c r="F50" s="550">
        <f t="shared" si="42"/>
        <v>3126.76</v>
      </c>
      <c r="G50" s="551">
        <f t="shared" si="43"/>
        <v>4</v>
      </c>
      <c r="H50" s="550"/>
      <c r="I50" s="551"/>
      <c r="J50" s="552"/>
      <c r="K50" s="551"/>
      <c r="L50" s="552"/>
      <c r="M50" s="551"/>
      <c r="N50" s="552"/>
      <c r="O50" s="551"/>
      <c r="P50" s="552"/>
      <c r="Q50" s="551"/>
      <c r="R50" s="552"/>
      <c r="S50" s="551"/>
      <c r="T50" s="552"/>
      <c r="U50" s="551"/>
      <c r="V50" s="552"/>
      <c r="W50" s="551"/>
      <c r="X50" s="552"/>
      <c r="Y50" s="551"/>
      <c r="Z50" s="552"/>
      <c r="AA50" s="551"/>
      <c r="AB50" s="552"/>
      <c r="AC50" s="551"/>
      <c r="AD50" s="549">
        <f t="shared" si="37"/>
        <v>3126.76</v>
      </c>
      <c r="AE50" s="553">
        <f t="shared" si="37"/>
        <v>4</v>
      </c>
    </row>
    <row r="51" spans="1:31" s="7" customFormat="1" ht="14.25" x14ac:dyDescent="0.2">
      <c r="A51" s="545" t="str">
        <f>orcamento!A51</f>
        <v>1.3.11</v>
      </c>
      <c r="B51" s="546" t="str">
        <f>orcamento!D51</f>
        <v>FRETE CONTAINER</v>
      </c>
      <c r="C51" s="547">
        <f>orcamento!E51</f>
        <v>3</v>
      </c>
      <c r="D51" s="548" t="str">
        <f>orcamento!F51</f>
        <v>UN</v>
      </c>
      <c r="E51" s="549">
        <f>orcamento!O51</f>
        <v>712.63</v>
      </c>
      <c r="F51" s="550">
        <f t="shared" si="42"/>
        <v>2137.89</v>
      </c>
      <c r="G51" s="551">
        <f t="shared" si="43"/>
        <v>3</v>
      </c>
      <c r="H51" s="550"/>
      <c r="I51" s="551"/>
      <c r="J51" s="552"/>
      <c r="K51" s="551"/>
      <c r="L51" s="552"/>
      <c r="M51" s="551"/>
      <c r="N51" s="552"/>
      <c r="O51" s="551"/>
      <c r="P51" s="552"/>
      <c r="Q51" s="551"/>
      <c r="R51" s="552"/>
      <c r="S51" s="551"/>
      <c r="T51" s="552"/>
      <c r="U51" s="551"/>
      <c r="V51" s="552"/>
      <c r="W51" s="551"/>
      <c r="X51" s="552"/>
      <c r="Y51" s="551"/>
      <c r="Z51" s="552"/>
      <c r="AA51" s="551"/>
      <c r="AB51" s="552"/>
      <c r="AC51" s="551"/>
      <c r="AD51" s="549">
        <f t="shared" si="37"/>
        <v>2137.89</v>
      </c>
      <c r="AE51" s="553">
        <f t="shared" si="37"/>
        <v>3</v>
      </c>
    </row>
    <row r="52" spans="1:31" s="7" customFormat="1" ht="28.5" x14ac:dyDescent="0.2">
      <c r="A52" s="545" t="str">
        <f>orcamento!A52</f>
        <v>1.3.12</v>
      </c>
      <c r="B52" s="546" t="str">
        <f>orcamento!D52</f>
        <v>TELHEIRO PARA TRABALHO EM CANTEIRO DE OBRA, INCLUSO PISO EM CONCRETO</v>
      </c>
      <c r="C52" s="547">
        <f>orcamento!E52</f>
        <v>15</v>
      </c>
      <c r="D52" s="548" t="str">
        <f>orcamento!F52</f>
        <v>M2</v>
      </c>
      <c r="E52" s="549">
        <f>orcamento!O52</f>
        <v>243.86</v>
      </c>
      <c r="F52" s="550">
        <f t="shared" si="42"/>
        <v>3657.9</v>
      </c>
      <c r="G52" s="551">
        <f t="shared" si="43"/>
        <v>15</v>
      </c>
      <c r="H52" s="550"/>
      <c r="I52" s="551"/>
      <c r="J52" s="552"/>
      <c r="K52" s="551"/>
      <c r="L52" s="552"/>
      <c r="M52" s="551"/>
      <c r="N52" s="552"/>
      <c r="O52" s="551"/>
      <c r="P52" s="552"/>
      <c r="Q52" s="551"/>
      <c r="R52" s="552"/>
      <c r="S52" s="551"/>
      <c r="T52" s="552"/>
      <c r="U52" s="551"/>
      <c r="V52" s="552"/>
      <c r="W52" s="551"/>
      <c r="X52" s="552"/>
      <c r="Y52" s="551"/>
      <c r="Z52" s="552"/>
      <c r="AA52" s="551"/>
      <c r="AB52" s="552"/>
      <c r="AC52" s="551"/>
      <c r="AD52" s="549">
        <f t="shared" si="37"/>
        <v>3657.9</v>
      </c>
      <c r="AE52" s="553">
        <f t="shared" si="37"/>
        <v>15</v>
      </c>
    </row>
    <row r="53" spans="1:31" s="7" customFormat="1" ht="28.5" x14ac:dyDescent="0.2">
      <c r="A53" s="545" t="str">
        <f>orcamento!A53</f>
        <v>1.3.13</v>
      </c>
      <c r="B53" s="546" t="str">
        <f>orcamento!D53</f>
        <v>EXTINTOR DE INCÊNDIO PORTÁTIL COM CARGA DE ÁGUA PRESSURIZADA DE 10 L, CLASSE A - FORNECIMENTO E INSTALAÇÃO</v>
      </c>
      <c r="C53" s="547">
        <f>orcamento!E53</f>
        <v>1</v>
      </c>
      <c r="D53" s="548" t="str">
        <f>orcamento!F53</f>
        <v>UN</v>
      </c>
      <c r="E53" s="549">
        <f>orcamento!O53</f>
        <v>266.44</v>
      </c>
      <c r="F53" s="550">
        <f t="shared" si="42"/>
        <v>266.44</v>
      </c>
      <c r="G53" s="551">
        <f t="shared" si="43"/>
        <v>1</v>
      </c>
      <c r="H53" s="550"/>
      <c r="I53" s="551"/>
      <c r="J53" s="552"/>
      <c r="K53" s="551"/>
      <c r="L53" s="552"/>
      <c r="M53" s="551"/>
      <c r="N53" s="552"/>
      <c r="O53" s="551"/>
      <c r="P53" s="552"/>
      <c r="Q53" s="551"/>
      <c r="R53" s="552"/>
      <c r="S53" s="551"/>
      <c r="T53" s="552"/>
      <c r="U53" s="551"/>
      <c r="V53" s="552"/>
      <c r="W53" s="551"/>
      <c r="X53" s="552"/>
      <c r="Y53" s="551"/>
      <c r="Z53" s="552"/>
      <c r="AA53" s="551"/>
      <c r="AB53" s="552"/>
      <c r="AC53" s="551"/>
      <c r="AD53" s="549">
        <f t="shared" si="37"/>
        <v>266.44</v>
      </c>
      <c r="AE53" s="553">
        <f t="shared" si="37"/>
        <v>1</v>
      </c>
    </row>
    <row r="54" spans="1:31" s="7" customFormat="1" ht="28.5" x14ac:dyDescent="0.2">
      <c r="A54" s="545" t="str">
        <f>orcamento!A54</f>
        <v>1.3.14</v>
      </c>
      <c r="B54" s="546" t="str">
        <f>orcamento!D54</f>
        <v>EXTINTOR DE INCÊNDIO PORTÁTIL COM CARGA DE PQS DE 8 KG, CLASSE BC - FORNECIMENTO E INSTALAÇÃO</v>
      </c>
      <c r="C54" s="547">
        <f>orcamento!E54</f>
        <v>1</v>
      </c>
      <c r="D54" s="548" t="str">
        <f>orcamento!F54</f>
        <v>UN</v>
      </c>
      <c r="E54" s="549">
        <f>orcamento!O54</f>
        <v>351.69</v>
      </c>
      <c r="F54" s="550">
        <f t="shared" si="42"/>
        <v>351.69</v>
      </c>
      <c r="G54" s="551">
        <f t="shared" si="43"/>
        <v>1</v>
      </c>
      <c r="H54" s="550"/>
      <c r="I54" s="551"/>
      <c r="J54" s="552"/>
      <c r="K54" s="551"/>
      <c r="L54" s="552"/>
      <c r="M54" s="551"/>
      <c r="N54" s="552"/>
      <c r="O54" s="551"/>
      <c r="P54" s="552"/>
      <c r="Q54" s="551"/>
      <c r="R54" s="552"/>
      <c r="S54" s="551"/>
      <c r="T54" s="552"/>
      <c r="U54" s="551"/>
      <c r="V54" s="552"/>
      <c r="W54" s="551"/>
      <c r="X54" s="552"/>
      <c r="Y54" s="551"/>
      <c r="Z54" s="552"/>
      <c r="AA54" s="551"/>
      <c r="AB54" s="552"/>
      <c r="AC54" s="551"/>
      <c r="AD54" s="549">
        <f t="shared" si="37"/>
        <v>351.69</v>
      </c>
      <c r="AE54" s="553">
        <f t="shared" si="37"/>
        <v>1</v>
      </c>
    </row>
    <row r="55" spans="1:31" s="7" customFormat="1" ht="42.75" x14ac:dyDescent="0.2">
      <c r="A55" s="545" t="str">
        <f>orcamento!A55</f>
        <v>1.3.15</v>
      </c>
      <c r="B55" s="546" t="str">
        <f>orcamento!D55</f>
        <v>ENTRADA DE ENERGIA ELÉTRICA, AÉREA, MONOFÁSICA, COM CAIXA DE SOBREPOR, CABO DE 10 MM2 E DISJUNTOR DIN 50A (NÃO INCLUSO O POSTE DE CONCRETO)</v>
      </c>
      <c r="C55" s="547">
        <f>orcamento!E55</f>
        <v>1</v>
      </c>
      <c r="D55" s="548" t="str">
        <f>orcamento!F55</f>
        <v>UN</v>
      </c>
      <c r="E55" s="549">
        <f>orcamento!O55</f>
        <v>1798.2</v>
      </c>
      <c r="F55" s="550">
        <f t="shared" si="42"/>
        <v>1798.2</v>
      </c>
      <c r="G55" s="551">
        <f t="shared" si="43"/>
        <v>1</v>
      </c>
      <c r="H55" s="550"/>
      <c r="I55" s="551"/>
      <c r="J55" s="552"/>
      <c r="K55" s="551"/>
      <c r="L55" s="552"/>
      <c r="M55" s="551"/>
      <c r="N55" s="552"/>
      <c r="O55" s="551"/>
      <c r="P55" s="552"/>
      <c r="Q55" s="551"/>
      <c r="R55" s="552"/>
      <c r="S55" s="551"/>
      <c r="T55" s="552"/>
      <c r="U55" s="551"/>
      <c r="V55" s="552"/>
      <c r="W55" s="551"/>
      <c r="X55" s="552"/>
      <c r="Y55" s="551"/>
      <c r="Z55" s="552"/>
      <c r="AA55" s="551"/>
      <c r="AB55" s="552"/>
      <c r="AC55" s="551"/>
      <c r="AD55" s="549">
        <f t="shared" si="37"/>
        <v>1798.2</v>
      </c>
      <c r="AE55" s="553">
        <f t="shared" si="37"/>
        <v>1</v>
      </c>
    </row>
    <row r="56" spans="1:31" s="7" customFormat="1" ht="28.5" x14ac:dyDescent="0.2">
      <c r="A56" s="545" t="str">
        <f>orcamento!A56</f>
        <v>1.3.16</v>
      </c>
      <c r="B56" s="546" t="str">
        <f>orcamento!D56</f>
        <v>POSTE ROLICO DE MADEIRA TRATADA, D = 20 A 25 CM, H = 12,00 M - FORNECIMENTO E INSTALAÇÃO</v>
      </c>
      <c r="C56" s="547">
        <f>orcamento!E56</f>
        <v>1</v>
      </c>
      <c r="D56" s="548" t="str">
        <f>orcamento!F56</f>
        <v>UN</v>
      </c>
      <c r="E56" s="549">
        <f>orcamento!O56</f>
        <v>483.28</v>
      </c>
      <c r="F56" s="550">
        <f t="shared" si="42"/>
        <v>483.28</v>
      </c>
      <c r="G56" s="551">
        <f t="shared" si="43"/>
        <v>1</v>
      </c>
      <c r="H56" s="550"/>
      <c r="I56" s="551"/>
      <c r="J56" s="552"/>
      <c r="K56" s="551"/>
      <c r="L56" s="552"/>
      <c r="M56" s="551"/>
      <c r="N56" s="552"/>
      <c r="O56" s="551"/>
      <c r="P56" s="552"/>
      <c r="Q56" s="551"/>
      <c r="R56" s="552"/>
      <c r="S56" s="551"/>
      <c r="T56" s="552"/>
      <c r="U56" s="551"/>
      <c r="V56" s="552"/>
      <c r="W56" s="551"/>
      <c r="X56" s="552"/>
      <c r="Y56" s="551"/>
      <c r="Z56" s="552"/>
      <c r="AA56" s="551"/>
      <c r="AB56" s="552"/>
      <c r="AC56" s="551"/>
      <c r="AD56" s="549">
        <f t="shared" si="37"/>
        <v>483.28</v>
      </c>
      <c r="AE56" s="553">
        <f t="shared" si="37"/>
        <v>1</v>
      </c>
    </row>
    <row r="57" spans="1:31" s="7" customFormat="1" ht="28.5" x14ac:dyDescent="0.2">
      <c r="A57" s="545" t="str">
        <f>orcamento!A57</f>
        <v>1.3.17</v>
      </c>
      <c r="B57" s="546" t="str">
        <f>orcamento!D57</f>
        <v>INSTALAÇÕES ELÉTRICAS PROVISÓRIAS PARA CANTEIRO (CABOS, QUADRO, DISJUNTORES, TOMADAS, INTERRUPTORES, LAMPADAS)</v>
      </c>
      <c r="C57" s="547">
        <f>orcamento!E57</f>
        <v>1</v>
      </c>
      <c r="D57" s="548" t="str">
        <f>orcamento!F57</f>
        <v>UN</v>
      </c>
      <c r="E57" s="549">
        <f>orcamento!O57</f>
        <v>3915.27</v>
      </c>
      <c r="F57" s="550">
        <f t="shared" si="42"/>
        <v>3915.27</v>
      </c>
      <c r="G57" s="551">
        <f t="shared" si="43"/>
        <v>1</v>
      </c>
      <c r="H57" s="550"/>
      <c r="I57" s="551"/>
      <c r="J57" s="552"/>
      <c r="K57" s="551"/>
      <c r="L57" s="552"/>
      <c r="M57" s="551"/>
      <c r="N57" s="552"/>
      <c r="O57" s="551"/>
      <c r="P57" s="552"/>
      <c r="Q57" s="551"/>
      <c r="R57" s="552"/>
      <c r="S57" s="551"/>
      <c r="T57" s="552"/>
      <c r="U57" s="551"/>
      <c r="V57" s="552"/>
      <c r="W57" s="551"/>
      <c r="X57" s="552"/>
      <c r="Y57" s="551"/>
      <c r="Z57" s="552"/>
      <c r="AA57" s="551"/>
      <c r="AB57" s="552"/>
      <c r="AC57" s="551"/>
      <c r="AD57" s="549">
        <f t="shared" si="37"/>
        <v>3915.27</v>
      </c>
      <c r="AE57" s="553">
        <f t="shared" si="37"/>
        <v>1</v>
      </c>
    </row>
    <row r="58" spans="1:31" s="7" customFormat="1" ht="42.75" x14ac:dyDescent="0.2">
      <c r="A58" s="545" t="str">
        <f>orcamento!A58</f>
        <v>1.3.18</v>
      </c>
      <c r="B58" s="546" t="str">
        <f>orcamento!D58</f>
        <v>INSTALAÇÕES HIDROSSANITÁRIA PROVISÓRIAS PARA CANTEIRO (RESERVATORIO, REGISTRO, TUBOS, CONEXOES, MANGUEIRA, TORNEIRA, TANQUE)</v>
      </c>
      <c r="C58" s="547">
        <f>orcamento!E58</f>
        <v>1</v>
      </c>
      <c r="D58" s="548" t="str">
        <f>orcamento!F58</f>
        <v>UN</v>
      </c>
      <c r="E58" s="549">
        <f>orcamento!O58</f>
        <v>5708.04</v>
      </c>
      <c r="F58" s="550">
        <f t="shared" si="42"/>
        <v>5708.04</v>
      </c>
      <c r="G58" s="551">
        <f t="shared" si="43"/>
        <v>1</v>
      </c>
      <c r="H58" s="550"/>
      <c r="I58" s="551"/>
      <c r="J58" s="552"/>
      <c r="K58" s="551"/>
      <c r="L58" s="552"/>
      <c r="M58" s="551"/>
      <c r="N58" s="552"/>
      <c r="O58" s="551"/>
      <c r="P58" s="552"/>
      <c r="Q58" s="551"/>
      <c r="R58" s="552"/>
      <c r="S58" s="551"/>
      <c r="T58" s="552"/>
      <c r="U58" s="551"/>
      <c r="V58" s="552"/>
      <c r="W58" s="551"/>
      <c r="X58" s="552"/>
      <c r="Y58" s="551"/>
      <c r="Z58" s="552"/>
      <c r="AA58" s="551"/>
      <c r="AB58" s="552"/>
      <c r="AC58" s="551"/>
      <c r="AD58" s="549">
        <f t="shared" si="37"/>
        <v>5708.04</v>
      </c>
      <c r="AE58" s="553">
        <f t="shared" si="37"/>
        <v>1</v>
      </c>
    </row>
    <row r="59" spans="1:31" s="7" customFormat="1" x14ac:dyDescent="0.2">
      <c r="A59" s="532">
        <f>orcamento!A59</f>
        <v>2</v>
      </c>
      <c r="B59" s="533" t="str">
        <f>orcamento!D59</f>
        <v>SERVIÇOS INICIAIS</v>
      </c>
      <c r="C59" s="534"/>
      <c r="D59" s="535"/>
      <c r="E59" s="549"/>
      <c r="F59" s="537"/>
      <c r="G59" s="538"/>
      <c r="H59" s="537"/>
      <c r="I59" s="538"/>
      <c r="J59" s="537"/>
      <c r="K59" s="538"/>
      <c r="L59" s="537"/>
      <c r="M59" s="538"/>
      <c r="N59" s="537"/>
      <c r="O59" s="538"/>
      <c r="P59" s="537"/>
      <c r="Q59" s="538"/>
      <c r="R59" s="537"/>
      <c r="S59" s="538"/>
      <c r="T59" s="537"/>
      <c r="U59" s="538"/>
      <c r="V59" s="537"/>
      <c r="W59" s="538"/>
      <c r="X59" s="537"/>
      <c r="Y59" s="538"/>
      <c r="Z59" s="537"/>
      <c r="AA59" s="538"/>
      <c r="AB59" s="537"/>
      <c r="AC59" s="538"/>
      <c r="AD59" s="549"/>
      <c r="AE59" s="553"/>
    </row>
    <row r="60" spans="1:31" s="7" customFormat="1" ht="14.25" x14ac:dyDescent="0.2">
      <c r="A60" s="545" t="str">
        <f>orcamento!A60</f>
        <v>2.1</v>
      </c>
      <c r="B60" s="546" t="str">
        <f>orcamento!D60</f>
        <v xml:space="preserve">REMOÇÃO DE MEIO FIO  </v>
      </c>
      <c r="C60" s="547">
        <f>orcamento!E60</f>
        <v>10</v>
      </c>
      <c r="D60" s="548" t="str">
        <f>orcamento!F60</f>
        <v>M</v>
      </c>
      <c r="E60" s="549">
        <f>orcamento!O60</f>
        <v>23.41</v>
      </c>
      <c r="F60" s="550"/>
      <c r="G60" s="551"/>
      <c r="H60" s="550">
        <f t="shared" ref="H60:H68" si="44">ROUND(I60*$E60,2)</f>
        <v>234.1</v>
      </c>
      <c r="I60" s="551">
        <f t="shared" ref="I60:I68" si="45">$C60</f>
        <v>10</v>
      </c>
      <c r="J60" s="552"/>
      <c r="K60" s="551"/>
      <c r="L60" s="552"/>
      <c r="M60" s="551"/>
      <c r="N60" s="552"/>
      <c r="O60" s="551"/>
      <c r="P60" s="552"/>
      <c r="Q60" s="551"/>
      <c r="R60" s="552"/>
      <c r="S60" s="551"/>
      <c r="T60" s="552"/>
      <c r="U60" s="551"/>
      <c r="V60" s="552"/>
      <c r="W60" s="551"/>
      <c r="X60" s="552"/>
      <c r="Y60" s="551"/>
      <c r="Z60" s="552"/>
      <c r="AA60" s="551"/>
      <c r="AB60" s="552"/>
      <c r="AC60" s="551"/>
      <c r="AD60" s="549">
        <f t="shared" si="37"/>
        <v>234.1</v>
      </c>
      <c r="AE60" s="553">
        <f t="shared" si="37"/>
        <v>10</v>
      </c>
    </row>
    <row r="61" spans="1:31" s="7" customFormat="1" ht="28.5" x14ac:dyDescent="0.2">
      <c r="A61" s="545" t="str">
        <f>orcamento!A61</f>
        <v>2.2</v>
      </c>
      <c r="B61" s="546" t="str">
        <f>orcamento!D61</f>
        <v>CORTE RASO E RECORTE DE ÁRVORE COM DIÂMETRO DE TRONCO MAIOR OU IGUAL A 0,20 M E MENOR QUE 0,40 M</v>
      </c>
      <c r="C61" s="547">
        <f>orcamento!E61</f>
        <v>1</v>
      </c>
      <c r="D61" s="548" t="str">
        <f>orcamento!F61</f>
        <v>UN</v>
      </c>
      <c r="E61" s="549">
        <f>orcamento!O61</f>
        <v>82.949999999999989</v>
      </c>
      <c r="F61" s="550"/>
      <c r="G61" s="551"/>
      <c r="H61" s="550">
        <f t="shared" si="44"/>
        <v>82.95</v>
      </c>
      <c r="I61" s="551">
        <f t="shared" si="45"/>
        <v>1</v>
      </c>
      <c r="J61" s="552"/>
      <c r="K61" s="551"/>
      <c r="L61" s="552"/>
      <c r="M61" s="551"/>
      <c r="N61" s="552"/>
      <c r="O61" s="551"/>
      <c r="P61" s="552"/>
      <c r="Q61" s="551"/>
      <c r="R61" s="552"/>
      <c r="S61" s="551"/>
      <c r="T61" s="552"/>
      <c r="U61" s="551"/>
      <c r="V61" s="552"/>
      <c r="W61" s="551"/>
      <c r="X61" s="552"/>
      <c r="Y61" s="551"/>
      <c r="Z61" s="552"/>
      <c r="AA61" s="551"/>
      <c r="AB61" s="552"/>
      <c r="AC61" s="551"/>
      <c r="AD61" s="549">
        <f t="shared" si="37"/>
        <v>82.95</v>
      </c>
      <c r="AE61" s="553">
        <f t="shared" si="37"/>
        <v>1</v>
      </c>
    </row>
    <row r="62" spans="1:31" s="7" customFormat="1" ht="28.5" x14ac:dyDescent="0.2">
      <c r="A62" s="545" t="str">
        <f>orcamento!A62</f>
        <v>2.3</v>
      </c>
      <c r="B62" s="546" t="str">
        <f>orcamento!D62</f>
        <v>REMOÇÃO DE RAÍZES REMANESCENTES DE TRONCO DE ÁRVORE COM DIÂMETRO MAIOR OU IGUAL A 0,20 M E MENOR QUE 0,40 M</v>
      </c>
      <c r="C62" s="547">
        <f>orcamento!E62</f>
        <v>1</v>
      </c>
      <c r="D62" s="548" t="str">
        <f>orcamento!F62</f>
        <v>UN</v>
      </c>
      <c r="E62" s="549">
        <f>orcamento!O62</f>
        <v>106.72999999999999</v>
      </c>
      <c r="F62" s="550"/>
      <c r="G62" s="551"/>
      <c r="H62" s="550">
        <f t="shared" si="44"/>
        <v>106.73</v>
      </c>
      <c r="I62" s="551">
        <f t="shared" si="45"/>
        <v>1</v>
      </c>
      <c r="J62" s="552"/>
      <c r="K62" s="551"/>
      <c r="L62" s="552"/>
      <c r="M62" s="551"/>
      <c r="N62" s="552"/>
      <c r="O62" s="551"/>
      <c r="P62" s="552"/>
      <c r="Q62" s="551"/>
      <c r="R62" s="552"/>
      <c r="S62" s="551"/>
      <c r="T62" s="552"/>
      <c r="U62" s="551"/>
      <c r="V62" s="552"/>
      <c r="W62" s="551"/>
      <c r="X62" s="552"/>
      <c r="Y62" s="551"/>
      <c r="Z62" s="552"/>
      <c r="AA62" s="551"/>
      <c r="AB62" s="552"/>
      <c r="AC62" s="551"/>
      <c r="AD62" s="549">
        <f t="shared" si="37"/>
        <v>106.73</v>
      </c>
      <c r="AE62" s="553">
        <f t="shared" si="37"/>
        <v>1</v>
      </c>
    </row>
    <row r="63" spans="1:31" s="7" customFormat="1" ht="14.25" x14ac:dyDescent="0.2">
      <c r="A63" s="545" t="str">
        <f>orcamento!A63</f>
        <v>2.4</v>
      </c>
      <c r="B63" s="546" t="str">
        <f>orcamento!D63</f>
        <v>DEMOLIÇÃO DE PAVIMENTO ASFÁLTICO, DE FORMA MECANIZADA</v>
      </c>
      <c r="C63" s="547">
        <f>orcamento!E63</f>
        <v>272</v>
      </c>
      <c r="D63" s="548" t="str">
        <f>orcamento!F63</f>
        <v>M2</v>
      </c>
      <c r="E63" s="549">
        <f>orcamento!O63</f>
        <v>25.270000000000003</v>
      </c>
      <c r="F63" s="550"/>
      <c r="G63" s="551"/>
      <c r="H63" s="550">
        <f t="shared" si="44"/>
        <v>6873.44</v>
      </c>
      <c r="I63" s="551">
        <f t="shared" si="45"/>
        <v>272</v>
      </c>
      <c r="J63" s="552"/>
      <c r="K63" s="551"/>
      <c r="L63" s="552"/>
      <c r="M63" s="551"/>
      <c r="N63" s="552"/>
      <c r="O63" s="551"/>
      <c r="P63" s="552"/>
      <c r="Q63" s="551"/>
      <c r="R63" s="552"/>
      <c r="S63" s="551"/>
      <c r="T63" s="552"/>
      <c r="U63" s="551"/>
      <c r="V63" s="552"/>
      <c r="W63" s="551"/>
      <c r="X63" s="552"/>
      <c r="Y63" s="551"/>
      <c r="Z63" s="552"/>
      <c r="AA63" s="551"/>
      <c r="AB63" s="552"/>
      <c r="AC63" s="551"/>
      <c r="AD63" s="549">
        <f t="shared" si="37"/>
        <v>6873.44</v>
      </c>
      <c r="AE63" s="553">
        <f t="shared" si="37"/>
        <v>272</v>
      </c>
    </row>
    <row r="64" spans="1:31" s="7" customFormat="1" ht="42.75" x14ac:dyDescent="0.2">
      <c r="A64" s="545" t="str">
        <f>orcamento!A64</f>
        <v>2.5</v>
      </c>
      <c r="B64" s="546" t="str">
        <f>orcamento!D64</f>
        <v>CARGA, MANOBRA E DESCARGA DE ENTULHO EM CAMINHÃO BASCULANTE 10 M³ - CARGA COM ESCAVADEIRA HIDRÁULICA  (CAÇAMBA DE 0,80 M³ / 111 HP) E DESCARGA LIVRE</v>
      </c>
      <c r="C64" s="547">
        <f>orcamento!E64</f>
        <v>28.560000000000002</v>
      </c>
      <c r="D64" s="548" t="str">
        <f>orcamento!F64</f>
        <v>M3</v>
      </c>
      <c r="E64" s="549">
        <f>orcamento!O64</f>
        <v>11.52</v>
      </c>
      <c r="F64" s="550"/>
      <c r="G64" s="551"/>
      <c r="H64" s="550">
        <f t="shared" si="44"/>
        <v>329.01</v>
      </c>
      <c r="I64" s="551">
        <f t="shared" si="45"/>
        <v>28.560000000000002</v>
      </c>
      <c r="J64" s="552"/>
      <c r="K64" s="551"/>
      <c r="L64" s="552"/>
      <c r="M64" s="551"/>
      <c r="N64" s="552"/>
      <c r="O64" s="551"/>
      <c r="P64" s="552"/>
      <c r="Q64" s="551"/>
      <c r="R64" s="552"/>
      <c r="S64" s="551"/>
      <c r="T64" s="552"/>
      <c r="U64" s="551"/>
      <c r="V64" s="552"/>
      <c r="W64" s="551"/>
      <c r="X64" s="552"/>
      <c r="Y64" s="551"/>
      <c r="Z64" s="552"/>
      <c r="AA64" s="551"/>
      <c r="AB64" s="552"/>
      <c r="AC64" s="551"/>
      <c r="AD64" s="549">
        <f t="shared" si="37"/>
        <v>329.01</v>
      </c>
      <c r="AE64" s="553">
        <f t="shared" si="37"/>
        <v>28.560000000000002</v>
      </c>
    </row>
    <row r="65" spans="1:31" s="7" customFormat="1" ht="28.5" x14ac:dyDescent="0.2">
      <c r="A65" s="545" t="str">
        <f>orcamento!A65</f>
        <v>2.6</v>
      </c>
      <c r="B65" s="546" t="str">
        <f>orcamento!D65</f>
        <v>TRANSPORTE COM CAMINHÃO BASCULANTE DE 10 M³, EM VIA URBANA PAVIMENTADA, DMT ATÉ 30 KM</v>
      </c>
      <c r="C65" s="547">
        <f>orcamento!E65</f>
        <v>599.76</v>
      </c>
      <c r="D65" s="548" t="str">
        <f>orcamento!F65</f>
        <v>M3XKM</v>
      </c>
      <c r="E65" s="549">
        <f>orcamento!O65</f>
        <v>3.12</v>
      </c>
      <c r="F65" s="550"/>
      <c r="G65" s="551"/>
      <c r="H65" s="550">
        <f t="shared" si="44"/>
        <v>1871.25</v>
      </c>
      <c r="I65" s="551">
        <f t="shared" si="45"/>
        <v>599.76</v>
      </c>
      <c r="J65" s="552"/>
      <c r="K65" s="551"/>
      <c r="L65" s="552"/>
      <c r="M65" s="551"/>
      <c r="N65" s="552"/>
      <c r="O65" s="551"/>
      <c r="P65" s="552"/>
      <c r="Q65" s="551"/>
      <c r="R65" s="552"/>
      <c r="S65" s="551"/>
      <c r="T65" s="552"/>
      <c r="U65" s="551"/>
      <c r="V65" s="552"/>
      <c r="W65" s="551"/>
      <c r="X65" s="552"/>
      <c r="Y65" s="551"/>
      <c r="Z65" s="552"/>
      <c r="AA65" s="551"/>
      <c r="AB65" s="552"/>
      <c r="AC65" s="551"/>
      <c r="AD65" s="549">
        <f t="shared" si="37"/>
        <v>1871.25</v>
      </c>
      <c r="AE65" s="553">
        <f t="shared" si="37"/>
        <v>599.76</v>
      </c>
    </row>
    <row r="66" spans="1:31" s="7" customFormat="1" ht="14.25" x14ac:dyDescent="0.2">
      <c r="A66" s="545" t="str">
        <f>orcamento!A66</f>
        <v>2.7</v>
      </c>
      <c r="B66" s="546" t="str">
        <f>orcamento!D66</f>
        <v>DESTINAÇÃO FINAL DE SOLO/PEDRA/ENTULHO</v>
      </c>
      <c r="C66" s="547">
        <f>orcamento!E66</f>
        <v>28.560000000000002</v>
      </c>
      <c r="D66" s="548" t="str">
        <f>orcamento!F66</f>
        <v>M3</v>
      </c>
      <c r="E66" s="549">
        <f>orcamento!O66</f>
        <v>17.059999999999999</v>
      </c>
      <c r="F66" s="550"/>
      <c r="G66" s="551"/>
      <c r="H66" s="550">
        <f t="shared" si="44"/>
        <v>487.23</v>
      </c>
      <c r="I66" s="551">
        <f t="shared" si="45"/>
        <v>28.560000000000002</v>
      </c>
      <c r="J66" s="552"/>
      <c r="K66" s="551"/>
      <c r="L66" s="552"/>
      <c r="M66" s="551"/>
      <c r="N66" s="552"/>
      <c r="O66" s="551"/>
      <c r="P66" s="552"/>
      <c r="Q66" s="551"/>
      <c r="R66" s="552"/>
      <c r="S66" s="551"/>
      <c r="T66" s="552"/>
      <c r="U66" s="551"/>
      <c r="V66" s="552"/>
      <c r="W66" s="551"/>
      <c r="X66" s="552"/>
      <c r="Y66" s="551"/>
      <c r="Z66" s="552"/>
      <c r="AA66" s="551"/>
      <c r="AB66" s="552"/>
      <c r="AC66" s="551"/>
      <c r="AD66" s="549">
        <f t="shared" si="37"/>
        <v>487.23</v>
      </c>
      <c r="AE66" s="553">
        <f t="shared" si="37"/>
        <v>28.560000000000002</v>
      </c>
    </row>
    <row r="67" spans="1:31" s="7" customFormat="1" ht="14.25" x14ac:dyDescent="0.2">
      <c r="A67" s="545" t="str">
        <f>orcamento!A67</f>
        <v>2.8</v>
      </c>
      <c r="B67" s="546" t="str">
        <f>orcamento!D67</f>
        <v>REMANEJO DE POSTE ELÉTRICO EM MADEIRA</v>
      </c>
      <c r="C67" s="547">
        <f>orcamento!E67</f>
        <v>1</v>
      </c>
      <c r="D67" s="548" t="str">
        <f>orcamento!F67</f>
        <v>UN</v>
      </c>
      <c r="E67" s="549">
        <f>orcamento!O67</f>
        <v>8612.0499999999993</v>
      </c>
      <c r="F67" s="550"/>
      <c r="G67" s="551"/>
      <c r="H67" s="550">
        <f t="shared" si="44"/>
        <v>8612.0499999999993</v>
      </c>
      <c r="I67" s="551">
        <f t="shared" si="45"/>
        <v>1</v>
      </c>
      <c r="J67" s="552"/>
      <c r="K67" s="551"/>
      <c r="L67" s="552"/>
      <c r="M67" s="551"/>
      <c r="N67" s="552"/>
      <c r="O67" s="551"/>
      <c r="P67" s="552"/>
      <c r="Q67" s="551"/>
      <c r="R67" s="552"/>
      <c r="S67" s="551"/>
      <c r="T67" s="552"/>
      <c r="U67" s="551"/>
      <c r="V67" s="552"/>
      <c r="W67" s="551"/>
      <c r="X67" s="552"/>
      <c r="Y67" s="551"/>
      <c r="Z67" s="552"/>
      <c r="AA67" s="551"/>
      <c r="AB67" s="552"/>
      <c r="AC67" s="551"/>
      <c r="AD67" s="549">
        <f t="shared" si="37"/>
        <v>8612.0499999999993</v>
      </c>
      <c r="AE67" s="553">
        <f t="shared" si="37"/>
        <v>1</v>
      </c>
    </row>
    <row r="68" spans="1:31" s="7" customFormat="1" ht="28.5" x14ac:dyDescent="0.2">
      <c r="A68" s="545" t="str">
        <f>orcamento!A68</f>
        <v>2.9</v>
      </c>
      <c r="B68" s="546" t="str">
        <f>orcamento!D68</f>
        <v>REMANEJO DE TUBULAÇÃO DE ÁGUA EM PEAD (SEM CORTE DE TUBULAÇÃO)</v>
      </c>
      <c r="C68" s="547">
        <f>orcamento!E68</f>
        <v>4</v>
      </c>
      <c r="D68" s="548" t="str">
        <f>orcamento!F68</f>
        <v>M</v>
      </c>
      <c r="E68" s="549">
        <f>orcamento!O68</f>
        <v>120.39</v>
      </c>
      <c r="F68" s="550"/>
      <c r="G68" s="551"/>
      <c r="H68" s="550">
        <f t="shared" si="44"/>
        <v>481.56</v>
      </c>
      <c r="I68" s="551">
        <f t="shared" si="45"/>
        <v>4</v>
      </c>
      <c r="J68" s="552"/>
      <c r="K68" s="551"/>
      <c r="L68" s="552"/>
      <c r="M68" s="551"/>
      <c r="N68" s="552"/>
      <c r="O68" s="551"/>
      <c r="P68" s="552"/>
      <c r="Q68" s="551"/>
      <c r="R68" s="552"/>
      <c r="S68" s="551"/>
      <c r="T68" s="552"/>
      <c r="U68" s="551"/>
      <c r="V68" s="552"/>
      <c r="W68" s="551"/>
      <c r="X68" s="552"/>
      <c r="Y68" s="551"/>
      <c r="Z68" s="552"/>
      <c r="AA68" s="551"/>
      <c r="AB68" s="552"/>
      <c r="AC68" s="551"/>
      <c r="AD68" s="549">
        <f t="shared" si="37"/>
        <v>481.56</v>
      </c>
      <c r="AE68" s="553">
        <f t="shared" si="37"/>
        <v>4</v>
      </c>
    </row>
    <row r="69" spans="1:31" s="7" customFormat="1" x14ac:dyDescent="0.2">
      <c r="A69" s="532">
        <f>orcamento!A69</f>
        <v>3</v>
      </c>
      <c r="B69" s="533" t="str">
        <f>orcamento!D69</f>
        <v>TERRAPLENAGEM</v>
      </c>
      <c r="C69" s="534"/>
      <c r="D69" s="535"/>
      <c r="E69" s="549"/>
      <c r="F69" s="537"/>
      <c r="G69" s="538"/>
      <c r="H69" s="537"/>
      <c r="I69" s="538"/>
      <c r="J69" s="537"/>
      <c r="K69" s="538"/>
      <c r="L69" s="537"/>
      <c r="M69" s="538"/>
      <c r="N69" s="537"/>
      <c r="O69" s="538"/>
      <c r="P69" s="537"/>
      <c r="Q69" s="538"/>
      <c r="R69" s="537"/>
      <c r="S69" s="538"/>
      <c r="T69" s="537"/>
      <c r="U69" s="538"/>
      <c r="V69" s="537"/>
      <c r="W69" s="538"/>
      <c r="X69" s="537"/>
      <c r="Y69" s="538"/>
      <c r="Z69" s="537"/>
      <c r="AA69" s="538"/>
      <c r="AB69" s="537"/>
      <c r="AC69" s="538"/>
      <c r="AD69" s="549"/>
      <c r="AE69" s="553"/>
    </row>
    <row r="70" spans="1:31" s="7" customFormat="1" ht="42.75" x14ac:dyDescent="0.2">
      <c r="A70" s="545" t="str">
        <f>orcamento!A70</f>
        <v>3.1</v>
      </c>
      <c r="B70" s="546" t="str">
        <f>orcamento!D70</f>
        <v>ESCAVAÇÃO HORIZONTAL, INCLUINDO CARGA, DESCARGA E TRANSPORTE EM SOLO DE 1A CATEGORIA COM TRATOR DE ESTEIRAS (125HP/LÂMINA: 2,70M3) E CAMINHÃO BASCULANTE DE 10M3, DMT ATÉ 200M</v>
      </c>
      <c r="C70" s="547">
        <f>orcamento!E70</f>
        <v>1925.55</v>
      </c>
      <c r="D70" s="548" t="str">
        <f>orcamento!F70</f>
        <v>M3</v>
      </c>
      <c r="E70" s="549">
        <f>orcamento!O70</f>
        <v>19.3</v>
      </c>
      <c r="F70" s="550"/>
      <c r="G70" s="551"/>
      <c r="H70" s="550"/>
      <c r="I70" s="551"/>
      <c r="J70" s="550">
        <f t="shared" ref="J70:J77" si="46">ROUND(K70*$E70,2)</f>
        <v>18581.650000000001</v>
      </c>
      <c r="K70" s="551">
        <f t="shared" ref="K70:K77" si="47">ROUND($C70/2,2)</f>
        <v>962.78</v>
      </c>
      <c r="L70" s="554">
        <f>ROUND(($E70*$C70),2)-(J70)</f>
        <v>18581.47</v>
      </c>
      <c r="M70" s="551">
        <f>$C70-K70</f>
        <v>962.77</v>
      </c>
      <c r="N70" s="552"/>
      <c r="O70" s="551"/>
      <c r="P70" s="552"/>
      <c r="Q70" s="551"/>
      <c r="R70" s="552"/>
      <c r="S70" s="551"/>
      <c r="T70" s="552"/>
      <c r="U70" s="551"/>
      <c r="V70" s="552"/>
      <c r="W70" s="551"/>
      <c r="X70" s="552"/>
      <c r="Y70" s="551"/>
      <c r="Z70" s="552"/>
      <c r="AA70" s="551"/>
      <c r="AB70" s="552"/>
      <c r="AC70" s="551"/>
      <c r="AD70" s="549">
        <f t="shared" si="37"/>
        <v>37163.120000000003</v>
      </c>
      <c r="AE70" s="553">
        <f t="shared" si="37"/>
        <v>1925.55</v>
      </c>
    </row>
    <row r="71" spans="1:31" s="7" customFormat="1" ht="57" x14ac:dyDescent="0.2">
      <c r="A71" s="545" t="str">
        <f>orcamento!A71</f>
        <v>3.2</v>
      </c>
      <c r="B71" s="546" t="str">
        <f>orcamento!D71</f>
        <v>DESMONTE DE MATERIAL DE 3ª CATEGORIA (BLOCOS DE ROCHAS OU MATACOS) ATÉ 2,0m DE PROFUNDIDADE, COM USO DE DISPOSITIVO GERADOR DE GÁS INSTANTÂNEO FRAGMENTADOR DE ROCHA PYROBLAST OU SIMILAR - EXCLUSIVE CARGA E TRANSPORTE</v>
      </c>
      <c r="C71" s="547">
        <f>orcamento!E71</f>
        <v>5</v>
      </c>
      <c r="D71" s="548" t="str">
        <f>orcamento!F71</f>
        <v>M3</v>
      </c>
      <c r="E71" s="549">
        <f>orcamento!O71</f>
        <v>486.35999999999996</v>
      </c>
      <c r="F71" s="550"/>
      <c r="G71" s="551"/>
      <c r="H71" s="550"/>
      <c r="I71" s="551"/>
      <c r="J71" s="550">
        <f t="shared" si="46"/>
        <v>1215.9000000000001</v>
      </c>
      <c r="K71" s="551">
        <f t="shared" si="47"/>
        <v>2.5</v>
      </c>
      <c r="L71" s="554">
        <f t="shared" ref="L71:L77" si="48">ROUND(($E71*$C71),2)-(J71)</f>
        <v>1215.9000000000001</v>
      </c>
      <c r="M71" s="551">
        <f t="shared" ref="M71:M77" si="49">$C71-K71</f>
        <v>2.5</v>
      </c>
      <c r="N71" s="552"/>
      <c r="O71" s="551"/>
      <c r="P71" s="552"/>
      <c r="Q71" s="551"/>
      <c r="R71" s="552"/>
      <c r="S71" s="551"/>
      <c r="T71" s="552"/>
      <c r="U71" s="551"/>
      <c r="V71" s="552"/>
      <c r="W71" s="551"/>
      <c r="X71" s="552"/>
      <c r="Y71" s="551"/>
      <c r="Z71" s="552"/>
      <c r="AA71" s="551"/>
      <c r="AB71" s="552"/>
      <c r="AC71" s="551"/>
      <c r="AD71" s="549">
        <f t="shared" si="37"/>
        <v>2431.8000000000002</v>
      </c>
      <c r="AE71" s="553">
        <f t="shared" si="37"/>
        <v>5</v>
      </c>
    </row>
    <row r="72" spans="1:31" s="7" customFormat="1" ht="42.75" x14ac:dyDescent="0.2">
      <c r="A72" s="545" t="str">
        <f>orcamento!A72</f>
        <v>3.3</v>
      </c>
      <c r="B72" s="546" t="str">
        <f>orcamento!D72</f>
        <v>RETIRADA DE MATERIAL DE 3ª CATEGORIA (APÓS ESCAVAÇÃO/DESMONTE) EM VALAS, COM ESCAVADEIRA HIDRÁULICA - EXCLUSIVE CARGA E TRANSPORTE</v>
      </c>
      <c r="C72" s="547">
        <f>orcamento!E72</f>
        <v>5</v>
      </c>
      <c r="D72" s="548" t="str">
        <f>orcamento!F72</f>
        <v>M3</v>
      </c>
      <c r="E72" s="549">
        <f>orcamento!O72</f>
        <v>33.369999999999997</v>
      </c>
      <c r="F72" s="550"/>
      <c r="G72" s="551"/>
      <c r="H72" s="550"/>
      <c r="I72" s="551"/>
      <c r="J72" s="550">
        <f t="shared" si="46"/>
        <v>83.43</v>
      </c>
      <c r="K72" s="551">
        <f t="shared" si="47"/>
        <v>2.5</v>
      </c>
      <c r="L72" s="554">
        <f t="shared" si="48"/>
        <v>83.419999999999987</v>
      </c>
      <c r="M72" s="551">
        <f t="shared" si="49"/>
        <v>2.5</v>
      </c>
      <c r="N72" s="552"/>
      <c r="O72" s="551"/>
      <c r="P72" s="552"/>
      <c r="Q72" s="551"/>
      <c r="R72" s="552"/>
      <c r="S72" s="551"/>
      <c r="T72" s="552"/>
      <c r="U72" s="551"/>
      <c r="V72" s="552"/>
      <c r="W72" s="551"/>
      <c r="X72" s="552"/>
      <c r="Y72" s="551"/>
      <c r="Z72" s="552"/>
      <c r="AA72" s="551"/>
      <c r="AB72" s="552"/>
      <c r="AC72" s="551"/>
      <c r="AD72" s="549">
        <f t="shared" si="37"/>
        <v>166.85</v>
      </c>
      <c r="AE72" s="553">
        <f t="shared" si="37"/>
        <v>5</v>
      </c>
    </row>
    <row r="73" spans="1:31" s="7" customFormat="1" ht="42.75" x14ac:dyDescent="0.2">
      <c r="A73" s="545" t="str">
        <f>orcamento!A73</f>
        <v>3.4</v>
      </c>
      <c r="B73" s="546" t="str">
        <f>orcamento!D73</f>
        <v xml:space="preserve">EXECUÇÃO E COMPACTAÇÃO DE ATERRO COM SOLO PREDOMINANTEMENTE ARENOSO - EXCLUSIVE SOLO, ESCAVAÇÃO, CARGA E TRANSPORTE (SOLO LOCAL)     </v>
      </c>
      <c r="C73" s="547">
        <f>orcamento!E73</f>
        <v>136.77000000000001</v>
      </c>
      <c r="D73" s="548" t="str">
        <f>orcamento!F73</f>
        <v>M3</v>
      </c>
      <c r="E73" s="549">
        <f>orcamento!O73</f>
        <v>10.55</v>
      </c>
      <c r="F73" s="550"/>
      <c r="G73" s="551"/>
      <c r="H73" s="550"/>
      <c r="I73" s="551"/>
      <c r="J73" s="550">
        <f t="shared" si="46"/>
        <v>721.51</v>
      </c>
      <c r="K73" s="551">
        <f t="shared" si="47"/>
        <v>68.39</v>
      </c>
      <c r="L73" s="554">
        <f t="shared" si="48"/>
        <v>721.41000000000008</v>
      </c>
      <c r="M73" s="551">
        <f t="shared" si="49"/>
        <v>68.38000000000001</v>
      </c>
      <c r="N73" s="552"/>
      <c r="O73" s="551"/>
      <c r="P73" s="552"/>
      <c r="Q73" s="551"/>
      <c r="R73" s="552"/>
      <c r="S73" s="551"/>
      <c r="T73" s="552"/>
      <c r="U73" s="551"/>
      <c r="V73" s="552"/>
      <c r="W73" s="551"/>
      <c r="X73" s="552"/>
      <c r="Y73" s="551"/>
      <c r="Z73" s="552"/>
      <c r="AA73" s="551"/>
      <c r="AB73" s="552"/>
      <c r="AC73" s="551"/>
      <c r="AD73" s="549">
        <f t="shared" si="37"/>
        <v>1442.92</v>
      </c>
      <c r="AE73" s="553">
        <f t="shared" si="37"/>
        <v>136.77000000000001</v>
      </c>
    </row>
    <row r="74" spans="1:31" s="7" customFormat="1" ht="42.75" x14ac:dyDescent="0.2">
      <c r="A74" s="545" t="str">
        <f>orcamento!A74</f>
        <v>3.5</v>
      </c>
      <c r="B74" s="546" t="str">
        <f>orcamento!D74</f>
        <v>CARGA, MANOBRA E DESCARGA DE SOLOS E MATERIAIS GRANULARES EM CAMINHÃO BASCULANTE 10 M³ - CARGA COM ESCAVADEIRA HIDRÁULICA (CAÇAMBA DE 1,20 M³ / 155 HP) E DESCARGA LIVRE</v>
      </c>
      <c r="C74" s="547">
        <f>orcamento!E74</f>
        <v>2235.9699999999998</v>
      </c>
      <c r="D74" s="548" t="str">
        <f>orcamento!F74</f>
        <v>M3</v>
      </c>
      <c r="E74" s="549">
        <f>orcamento!O74</f>
        <v>8.89</v>
      </c>
      <c r="F74" s="550"/>
      <c r="G74" s="551"/>
      <c r="H74" s="550"/>
      <c r="I74" s="551"/>
      <c r="J74" s="550">
        <f t="shared" si="46"/>
        <v>9938.93</v>
      </c>
      <c r="K74" s="551">
        <f t="shared" si="47"/>
        <v>1117.99</v>
      </c>
      <c r="L74" s="554">
        <f t="shared" si="48"/>
        <v>9938.84</v>
      </c>
      <c r="M74" s="551">
        <f t="shared" si="49"/>
        <v>1117.9799999999998</v>
      </c>
      <c r="N74" s="552"/>
      <c r="O74" s="551"/>
      <c r="P74" s="552"/>
      <c r="Q74" s="551"/>
      <c r="R74" s="552"/>
      <c r="S74" s="551"/>
      <c r="T74" s="552"/>
      <c r="U74" s="551"/>
      <c r="V74" s="552"/>
      <c r="W74" s="551"/>
      <c r="X74" s="552"/>
      <c r="Y74" s="551"/>
      <c r="Z74" s="552"/>
      <c r="AA74" s="551"/>
      <c r="AB74" s="552"/>
      <c r="AC74" s="551"/>
      <c r="AD74" s="549">
        <f t="shared" si="37"/>
        <v>19877.77</v>
      </c>
      <c r="AE74" s="553">
        <f t="shared" si="37"/>
        <v>2235.9699999999998</v>
      </c>
    </row>
    <row r="75" spans="1:31" s="7" customFormat="1" ht="28.5" x14ac:dyDescent="0.2">
      <c r="A75" s="545" t="str">
        <f>orcamento!A75</f>
        <v>3.6</v>
      </c>
      <c r="B75" s="546" t="str">
        <f>orcamento!D75</f>
        <v>TRANSPORTE COM CAMINHÃO BASCULANTE DE 10 M³, EM VIA URBANA PAVIMENTADA, DMT ATÉ 30 KM</v>
      </c>
      <c r="C75" s="547">
        <f>orcamento!E75</f>
        <v>46955.369999999995</v>
      </c>
      <c r="D75" s="548" t="str">
        <f>orcamento!F75</f>
        <v>M3XKM</v>
      </c>
      <c r="E75" s="549">
        <f>orcamento!O75</f>
        <v>3.12</v>
      </c>
      <c r="F75" s="550"/>
      <c r="G75" s="551"/>
      <c r="H75" s="550"/>
      <c r="I75" s="551"/>
      <c r="J75" s="550">
        <f t="shared" si="46"/>
        <v>73250.39</v>
      </c>
      <c r="K75" s="551">
        <f t="shared" si="47"/>
        <v>23477.69</v>
      </c>
      <c r="L75" s="554">
        <f t="shared" si="48"/>
        <v>73250.36</v>
      </c>
      <c r="M75" s="551">
        <f t="shared" si="49"/>
        <v>23477.679999999997</v>
      </c>
      <c r="N75" s="552"/>
      <c r="O75" s="551"/>
      <c r="P75" s="552"/>
      <c r="Q75" s="551"/>
      <c r="R75" s="552"/>
      <c r="S75" s="551"/>
      <c r="T75" s="552"/>
      <c r="U75" s="551"/>
      <c r="V75" s="552"/>
      <c r="W75" s="551"/>
      <c r="X75" s="552"/>
      <c r="Y75" s="551"/>
      <c r="Z75" s="552"/>
      <c r="AA75" s="551"/>
      <c r="AB75" s="552"/>
      <c r="AC75" s="551"/>
      <c r="AD75" s="549">
        <f t="shared" si="37"/>
        <v>146500.75</v>
      </c>
      <c r="AE75" s="553">
        <f t="shared" si="37"/>
        <v>46955.369999999995</v>
      </c>
    </row>
    <row r="76" spans="1:31" s="7" customFormat="1" ht="14.25" x14ac:dyDescent="0.2">
      <c r="A76" s="545" t="str">
        <f>orcamento!A76</f>
        <v>3.7</v>
      </c>
      <c r="B76" s="546" t="str">
        <f>orcamento!D76</f>
        <v>DESTINAÇÃO FINAL DE SOLO/PEDRA/ENTULHO</v>
      </c>
      <c r="C76" s="547">
        <f>orcamento!E76</f>
        <v>2235.9699999999998</v>
      </c>
      <c r="D76" s="548" t="str">
        <f>orcamento!F76</f>
        <v>M3</v>
      </c>
      <c r="E76" s="549">
        <f>orcamento!O76</f>
        <v>17.059999999999999</v>
      </c>
      <c r="F76" s="550"/>
      <c r="G76" s="551"/>
      <c r="H76" s="550"/>
      <c r="I76" s="551"/>
      <c r="J76" s="550">
        <f t="shared" si="46"/>
        <v>19072.91</v>
      </c>
      <c r="K76" s="551">
        <f t="shared" si="47"/>
        <v>1117.99</v>
      </c>
      <c r="L76" s="554">
        <f t="shared" si="48"/>
        <v>19072.740000000002</v>
      </c>
      <c r="M76" s="551">
        <f t="shared" si="49"/>
        <v>1117.9799999999998</v>
      </c>
      <c r="N76" s="552"/>
      <c r="O76" s="551"/>
      <c r="P76" s="552"/>
      <c r="Q76" s="551"/>
      <c r="R76" s="552"/>
      <c r="S76" s="551"/>
      <c r="T76" s="552"/>
      <c r="U76" s="551"/>
      <c r="V76" s="552"/>
      <c r="W76" s="551"/>
      <c r="X76" s="552"/>
      <c r="Y76" s="551"/>
      <c r="Z76" s="552"/>
      <c r="AA76" s="551"/>
      <c r="AB76" s="552"/>
      <c r="AC76" s="551"/>
      <c r="AD76" s="549">
        <f t="shared" si="37"/>
        <v>38145.65</v>
      </c>
      <c r="AE76" s="553">
        <f t="shared" si="37"/>
        <v>2235.9699999999998</v>
      </c>
    </row>
    <row r="77" spans="1:31" s="7" customFormat="1" ht="28.5" x14ac:dyDescent="0.2">
      <c r="A77" s="545" t="str">
        <f>orcamento!A77</f>
        <v>3.8</v>
      </c>
      <c r="B77" s="546" t="str">
        <f>orcamento!D77</f>
        <v>REGULARIZAÇÃO E COMPACTAÇÃO DE SUBLEITO DE SOLO PREDOMINANTEMENTE ARENOSO</v>
      </c>
      <c r="C77" s="547">
        <f>orcamento!E77</f>
        <v>5517</v>
      </c>
      <c r="D77" s="548" t="str">
        <f>orcamento!F77</f>
        <v>M2</v>
      </c>
      <c r="E77" s="549">
        <f>orcamento!O77</f>
        <v>1.49</v>
      </c>
      <c r="F77" s="550"/>
      <c r="G77" s="551"/>
      <c r="H77" s="550"/>
      <c r="I77" s="551"/>
      <c r="J77" s="550">
        <f t="shared" si="46"/>
        <v>4110.17</v>
      </c>
      <c r="K77" s="551">
        <f t="shared" si="47"/>
        <v>2758.5</v>
      </c>
      <c r="L77" s="554">
        <f t="shared" si="48"/>
        <v>4110.16</v>
      </c>
      <c r="M77" s="551">
        <f t="shared" si="49"/>
        <v>2758.5</v>
      </c>
      <c r="N77" s="552"/>
      <c r="O77" s="551"/>
      <c r="P77" s="552"/>
      <c r="Q77" s="551"/>
      <c r="R77" s="552"/>
      <c r="S77" s="551"/>
      <c r="T77" s="552"/>
      <c r="U77" s="551"/>
      <c r="V77" s="552"/>
      <c r="W77" s="551"/>
      <c r="X77" s="552"/>
      <c r="Y77" s="551"/>
      <c r="Z77" s="552"/>
      <c r="AA77" s="551"/>
      <c r="AB77" s="552"/>
      <c r="AC77" s="551"/>
      <c r="AD77" s="549">
        <f t="shared" si="37"/>
        <v>8220.33</v>
      </c>
      <c r="AE77" s="553">
        <f t="shared" si="37"/>
        <v>5517</v>
      </c>
    </row>
    <row r="78" spans="1:31" s="7" customFormat="1" x14ac:dyDescent="0.2">
      <c r="A78" s="532">
        <f>orcamento!A78</f>
        <v>4</v>
      </c>
      <c r="B78" s="533" t="str">
        <f>orcamento!D78</f>
        <v>PAVIMENTAÇÃO</v>
      </c>
      <c r="C78" s="534"/>
      <c r="D78" s="535"/>
      <c r="E78" s="549"/>
      <c r="F78" s="537"/>
      <c r="G78" s="538"/>
      <c r="H78" s="537"/>
      <c r="I78" s="538"/>
      <c r="J78" s="537"/>
      <c r="K78" s="538"/>
      <c r="L78" s="537"/>
      <c r="M78" s="538"/>
      <c r="N78" s="537"/>
      <c r="O78" s="538"/>
      <c r="P78" s="537"/>
      <c r="Q78" s="538"/>
      <c r="R78" s="537"/>
      <c r="S78" s="538"/>
      <c r="T78" s="537"/>
      <c r="U78" s="538"/>
      <c r="V78" s="537"/>
      <c r="W78" s="538"/>
      <c r="X78" s="537"/>
      <c r="Y78" s="538"/>
      <c r="Z78" s="537"/>
      <c r="AA78" s="538"/>
      <c r="AB78" s="537"/>
      <c r="AC78" s="538"/>
      <c r="AD78" s="549"/>
      <c r="AE78" s="553"/>
    </row>
    <row r="79" spans="1:31" s="7" customFormat="1" ht="28.5" x14ac:dyDescent="0.2">
      <c r="A79" s="545" t="str">
        <f>orcamento!A79</f>
        <v>4.1</v>
      </c>
      <c r="B79" s="546" t="str">
        <f>orcamento!D79</f>
        <v>LASTRO COM MATERIAL GRANULAR (PEDRA BRITADA N.2), APLICADO EM PISOS OU LAJES SOBRE SOLO</v>
      </c>
      <c r="C79" s="547">
        <f>orcamento!E79</f>
        <v>53.7</v>
      </c>
      <c r="D79" s="548" t="str">
        <f>orcamento!F79</f>
        <v>M3</v>
      </c>
      <c r="E79" s="549">
        <f>orcamento!O79</f>
        <v>143.24</v>
      </c>
      <c r="F79" s="550"/>
      <c r="G79" s="551"/>
      <c r="H79" s="550"/>
      <c r="I79" s="551"/>
      <c r="J79" s="552"/>
      <c r="K79" s="551"/>
      <c r="L79" s="552"/>
      <c r="M79" s="551"/>
      <c r="N79" s="550"/>
      <c r="O79" s="551"/>
      <c r="P79" s="550"/>
      <c r="Q79" s="551"/>
      <c r="R79" s="552"/>
      <c r="S79" s="551"/>
      <c r="T79" s="550">
        <f t="shared" ref="T79:T91" si="50">ROUND(U79*$E79,2)</f>
        <v>3845.99</v>
      </c>
      <c r="U79" s="551">
        <f>ROUND($C79/2,2)</f>
        <v>26.85</v>
      </c>
      <c r="V79" s="554">
        <f t="shared" ref="V79:V91" si="51">ROUND(($E79*$C79),2)-(T79)</f>
        <v>3846</v>
      </c>
      <c r="W79" s="551">
        <f t="shared" ref="W79:W91" si="52">$C79-U79</f>
        <v>26.85</v>
      </c>
      <c r="X79" s="552"/>
      <c r="Y79" s="551"/>
      <c r="Z79" s="552"/>
      <c r="AA79" s="551"/>
      <c r="AB79" s="552"/>
      <c r="AC79" s="551"/>
      <c r="AD79" s="549">
        <f t="shared" ref="AD79:AE137" si="53">F79+H79+J79+L79+N79+P79+R79+T79+V79+X79+Z79+AB79</f>
        <v>7691.99</v>
      </c>
      <c r="AE79" s="553">
        <f t="shared" si="53"/>
        <v>53.7</v>
      </c>
    </row>
    <row r="80" spans="1:31" s="7" customFormat="1" ht="28.5" x14ac:dyDescent="0.2">
      <c r="A80" s="545" t="str">
        <f>orcamento!A80</f>
        <v>4.2</v>
      </c>
      <c r="B80" s="546" t="str">
        <f>orcamento!D80</f>
        <v>EXECUÇÃO DE PASSEIO (CALÇADA) COM CONCRETO MOLDADO IN LOCO, USINADO C20, ACABAMENTO CONVENCIONAL, NÃO ARMADO</v>
      </c>
      <c r="C80" s="547">
        <f>orcamento!E80</f>
        <v>78.8</v>
      </c>
      <c r="D80" s="548" t="str">
        <f>orcamento!F80</f>
        <v>M3</v>
      </c>
      <c r="E80" s="549">
        <f>orcamento!O80</f>
        <v>851.47</v>
      </c>
      <c r="F80" s="550"/>
      <c r="G80" s="551"/>
      <c r="H80" s="550"/>
      <c r="I80" s="551"/>
      <c r="J80" s="552"/>
      <c r="K80" s="551"/>
      <c r="L80" s="552"/>
      <c r="M80" s="551"/>
      <c r="N80" s="550"/>
      <c r="O80" s="551"/>
      <c r="P80" s="550"/>
      <c r="Q80" s="551"/>
      <c r="R80" s="552"/>
      <c r="S80" s="551"/>
      <c r="T80" s="550">
        <f t="shared" si="50"/>
        <v>33547.919999999998</v>
      </c>
      <c r="U80" s="551">
        <f t="shared" ref="U80:U97" si="54">ROUND($C80/2,2)</f>
        <v>39.4</v>
      </c>
      <c r="V80" s="554">
        <f t="shared" si="51"/>
        <v>33547.919999999998</v>
      </c>
      <c r="W80" s="551">
        <f t="shared" si="52"/>
        <v>39.4</v>
      </c>
      <c r="X80" s="552"/>
      <c r="Y80" s="551"/>
      <c r="Z80" s="552"/>
      <c r="AA80" s="551"/>
      <c r="AB80" s="552"/>
      <c r="AC80" s="551"/>
      <c r="AD80" s="549">
        <f t="shared" si="53"/>
        <v>67095.839999999997</v>
      </c>
      <c r="AE80" s="553">
        <f t="shared" si="53"/>
        <v>78.8</v>
      </c>
    </row>
    <row r="81" spans="1:31" s="7" customFormat="1" ht="28.5" x14ac:dyDescent="0.2">
      <c r="A81" s="545" t="str">
        <f>orcamento!A81</f>
        <v>4.3</v>
      </c>
      <c r="B81" s="546" t="str">
        <f>orcamento!D81</f>
        <v>RAMPA ACESSIVEL DIMENSÃO 1,8x1,5M E ABAS 0,5M -  FORNECIMENTO E EXECUÇÃO</v>
      </c>
      <c r="C81" s="547">
        <f>orcamento!E81</f>
        <v>3</v>
      </c>
      <c r="D81" s="548" t="str">
        <f>orcamento!F81</f>
        <v>UN</v>
      </c>
      <c r="E81" s="549">
        <f>orcamento!O81</f>
        <v>425.02</v>
      </c>
      <c r="F81" s="550"/>
      <c r="G81" s="551"/>
      <c r="H81" s="550"/>
      <c r="I81" s="551"/>
      <c r="J81" s="552"/>
      <c r="K81" s="551"/>
      <c r="L81" s="552"/>
      <c r="M81" s="551"/>
      <c r="N81" s="550"/>
      <c r="O81" s="551"/>
      <c r="P81" s="550"/>
      <c r="Q81" s="551"/>
      <c r="R81" s="552"/>
      <c r="S81" s="551"/>
      <c r="T81" s="550">
        <f t="shared" si="50"/>
        <v>637.53</v>
      </c>
      <c r="U81" s="551">
        <f t="shared" si="54"/>
        <v>1.5</v>
      </c>
      <c r="V81" s="554">
        <f t="shared" si="51"/>
        <v>637.53</v>
      </c>
      <c r="W81" s="551">
        <f t="shared" si="52"/>
        <v>1.5</v>
      </c>
      <c r="X81" s="552"/>
      <c r="Y81" s="551"/>
      <c r="Z81" s="552"/>
      <c r="AA81" s="551"/>
      <c r="AB81" s="552"/>
      <c r="AC81" s="551"/>
      <c r="AD81" s="549">
        <f t="shared" si="53"/>
        <v>1275.06</v>
      </c>
      <c r="AE81" s="553">
        <f t="shared" si="53"/>
        <v>3</v>
      </c>
    </row>
    <row r="82" spans="1:31" s="7" customFormat="1" ht="28.5" x14ac:dyDescent="0.2">
      <c r="A82" s="545" t="str">
        <f>orcamento!A82</f>
        <v>4.4</v>
      </c>
      <c r="B82" s="546" t="str">
        <f>orcamento!D82</f>
        <v>PISO TÁTIL CIMENTÍCIO 40X40X2,5CM ASSENTAMENTO COM ARGAMASSA - FORNECIMENTO E INSTALAÇÃO</v>
      </c>
      <c r="C82" s="547">
        <f>orcamento!E82</f>
        <v>16.62</v>
      </c>
      <c r="D82" s="548" t="str">
        <f>orcamento!F82</f>
        <v>M2</v>
      </c>
      <c r="E82" s="549">
        <f>orcamento!O82</f>
        <v>179.69</v>
      </c>
      <c r="F82" s="550"/>
      <c r="G82" s="551"/>
      <c r="H82" s="550"/>
      <c r="I82" s="551"/>
      <c r="J82" s="552"/>
      <c r="K82" s="551"/>
      <c r="L82" s="552"/>
      <c r="M82" s="551"/>
      <c r="N82" s="550"/>
      <c r="O82" s="551"/>
      <c r="P82" s="550"/>
      <c r="Q82" s="551"/>
      <c r="R82" s="552"/>
      <c r="S82" s="551"/>
      <c r="T82" s="550">
        <f t="shared" si="50"/>
        <v>1493.22</v>
      </c>
      <c r="U82" s="551">
        <f t="shared" si="54"/>
        <v>8.31</v>
      </c>
      <c r="V82" s="554">
        <f t="shared" si="51"/>
        <v>1493.2299999999998</v>
      </c>
      <c r="W82" s="551">
        <f t="shared" si="52"/>
        <v>8.31</v>
      </c>
      <c r="X82" s="552"/>
      <c r="Y82" s="551"/>
      <c r="Z82" s="552"/>
      <c r="AA82" s="551"/>
      <c r="AB82" s="552"/>
      <c r="AC82" s="551"/>
      <c r="AD82" s="549">
        <f t="shared" si="53"/>
        <v>2986.45</v>
      </c>
      <c r="AE82" s="553">
        <f t="shared" si="53"/>
        <v>16.62</v>
      </c>
    </row>
    <row r="83" spans="1:31" s="7" customFormat="1" ht="28.5" x14ac:dyDescent="0.2">
      <c r="A83" s="545" t="str">
        <f>orcamento!A83</f>
        <v>4.5</v>
      </c>
      <c r="B83" s="546" t="str">
        <f>orcamento!D83</f>
        <v>PLANTIO DE GRAMA EM PLACAS EM TALUDE - INCLUSO FRETE E CARGA E DESCARGA</v>
      </c>
      <c r="C83" s="547">
        <f>orcamento!E83</f>
        <v>805</v>
      </c>
      <c r="D83" s="548" t="str">
        <f>orcamento!F83</f>
        <v>M2</v>
      </c>
      <c r="E83" s="549">
        <f>orcamento!O83</f>
        <v>32.07</v>
      </c>
      <c r="F83" s="550"/>
      <c r="G83" s="551"/>
      <c r="H83" s="550"/>
      <c r="I83" s="551"/>
      <c r="J83" s="552"/>
      <c r="K83" s="551"/>
      <c r="L83" s="552"/>
      <c r="M83" s="551"/>
      <c r="N83" s="550"/>
      <c r="O83" s="551"/>
      <c r="P83" s="550"/>
      <c r="Q83" s="551"/>
      <c r="R83" s="552"/>
      <c r="S83" s="551"/>
      <c r="T83" s="550">
        <f t="shared" si="50"/>
        <v>12908.18</v>
      </c>
      <c r="U83" s="551">
        <f t="shared" si="54"/>
        <v>402.5</v>
      </c>
      <c r="V83" s="554">
        <f t="shared" si="51"/>
        <v>12908.169999999998</v>
      </c>
      <c r="W83" s="551">
        <f t="shared" si="52"/>
        <v>402.5</v>
      </c>
      <c r="X83" s="552"/>
      <c r="Y83" s="551"/>
      <c r="Z83" s="552"/>
      <c r="AA83" s="551"/>
      <c r="AB83" s="552"/>
      <c r="AC83" s="551"/>
      <c r="AD83" s="549">
        <f t="shared" si="53"/>
        <v>25816.35</v>
      </c>
      <c r="AE83" s="553">
        <f t="shared" si="53"/>
        <v>805</v>
      </c>
    </row>
    <row r="84" spans="1:31" s="7" customFormat="1" ht="57" x14ac:dyDescent="0.2">
      <c r="A84" s="545" t="str">
        <f>orcamento!A84</f>
        <v>4.6</v>
      </c>
      <c r="B84" s="546" t="str">
        <f>orcamento!D84</f>
        <v>GUIA (MEIO-FIO) EM TRECHO RETO, EM CONCRETO PRÉ-FABRICADO, DIMENSÕES 100X15X13X30 CM (COMPRIMENTO X BASE INFERIOR X BASE SUPERIOR X ALTURA), PARA VIAS URBANAS (USO VIÁRIO) UTILIZADO ENTERRADO PARA ACABAMENTO FINAL DE TRECHO - ASSENTAMENTO</v>
      </c>
      <c r="C84" s="547">
        <f>orcamento!E84</f>
        <v>876</v>
      </c>
      <c r="D84" s="548" t="str">
        <f>orcamento!F84</f>
        <v>M</v>
      </c>
      <c r="E84" s="549">
        <f>orcamento!O84</f>
        <v>24.13</v>
      </c>
      <c r="F84" s="550"/>
      <c r="G84" s="551"/>
      <c r="H84" s="550"/>
      <c r="I84" s="551"/>
      <c r="J84" s="552"/>
      <c r="K84" s="551"/>
      <c r="L84" s="552"/>
      <c r="M84" s="551"/>
      <c r="N84" s="550"/>
      <c r="O84" s="551"/>
      <c r="P84" s="550"/>
      <c r="Q84" s="551"/>
      <c r="R84" s="552"/>
      <c r="S84" s="551"/>
      <c r="T84" s="550">
        <f t="shared" si="50"/>
        <v>10568.94</v>
      </c>
      <c r="U84" s="551">
        <f t="shared" si="54"/>
        <v>438</v>
      </c>
      <c r="V84" s="554">
        <f t="shared" si="51"/>
        <v>10568.94</v>
      </c>
      <c r="W84" s="551">
        <f t="shared" si="52"/>
        <v>438</v>
      </c>
      <c r="X84" s="552"/>
      <c r="Y84" s="551"/>
      <c r="Z84" s="552"/>
      <c r="AA84" s="551"/>
      <c r="AB84" s="552"/>
      <c r="AC84" s="551"/>
      <c r="AD84" s="549">
        <f t="shared" si="53"/>
        <v>21137.88</v>
      </c>
      <c r="AE84" s="553">
        <f t="shared" si="53"/>
        <v>876</v>
      </c>
    </row>
    <row r="85" spans="1:31" s="7" customFormat="1" ht="57" x14ac:dyDescent="0.2">
      <c r="A85" s="545" t="str">
        <f>orcamento!A85</f>
        <v>4.7</v>
      </c>
      <c r="B85" s="546" t="str">
        <f>orcamento!D85</f>
        <v>GUIA (MEIO-FIO) EM TRECHO RETO, EM CONCRETO PRÉ-FABRICADO, DIMENSÕES 100X15X13X30 CM (COMPRIMENTO X BASE INFERIOR X BASE SUPERIOR X ALTURA), PARA VIAS URBANAS (USO VIÁRIO) - ASSENTAMENTO ENTERRADO PARA INTERFACE COM OUTRO PAVIMENTO</v>
      </c>
      <c r="C85" s="547">
        <f>orcamento!E85</f>
        <v>45</v>
      </c>
      <c r="D85" s="548" t="str">
        <f>orcamento!F85</f>
        <v>M</v>
      </c>
      <c r="E85" s="549">
        <f>orcamento!O85</f>
        <v>26.240000000000002</v>
      </c>
      <c r="F85" s="550"/>
      <c r="G85" s="551"/>
      <c r="H85" s="550"/>
      <c r="I85" s="551"/>
      <c r="J85" s="552"/>
      <c r="K85" s="551"/>
      <c r="L85" s="552"/>
      <c r="M85" s="551"/>
      <c r="N85" s="550"/>
      <c r="O85" s="551"/>
      <c r="P85" s="550"/>
      <c r="Q85" s="551"/>
      <c r="R85" s="552"/>
      <c r="S85" s="551"/>
      <c r="T85" s="550">
        <f t="shared" si="50"/>
        <v>590.4</v>
      </c>
      <c r="U85" s="551">
        <f t="shared" si="54"/>
        <v>22.5</v>
      </c>
      <c r="V85" s="554">
        <f t="shared" si="51"/>
        <v>590.4</v>
      </c>
      <c r="W85" s="551">
        <f t="shared" si="52"/>
        <v>22.5</v>
      </c>
      <c r="X85" s="552"/>
      <c r="Y85" s="551"/>
      <c r="Z85" s="552"/>
      <c r="AA85" s="551"/>
      <c r="AB85" s="552"/>
      <c r="AC85" s="551"/>
      <c r="AD85" s="549">
        <f t="shared" si="53"/>
        <v>1180.8</v>
      </c>
      <c r="AE85" s="553">
        <f t="shared" si="53"/>
        <v>45</v>
      </c>
    </row>
    <row r="86" spans="1:31" s="7" customFormat="1" ht="57" x14ac:dyDescent="0.2">
      <c r="A86" s="545" t="str">
        <f>orcamento!A86</f>
        <v>4.8</v>
      </c>
      <c r="B86" s="546" t="str">
        <f>orcamento!D86</f>
        <v>GUIA (MEIO-FIO) EM TRECHO RETO, EM CONCRETO PRÉ-FABRICADO, DIMENSÕES 100X15X13X30 CM (COMPRIMENTO X BASE INFERIOR X BASE SUPERIOR X ALTURA), PARA VIAS URBANAS (USO VIÁRIO) UTILIZADO ENTERRADO PARA ACABAMENTO FINAL DE TRECHO - FORNECIMENTO</v>
      </c>
      <c r="C86" s="547">
        <f>orcamento!E86</f>
        <v>921</v>
      </c>
      <c r="D86" s="548" t="str">
        <f>orcamento!F86</f>
        <v>M</v>
      </c>
      <c r="E86" s="549">
        <f>orcamento!O86</f>
        <v>39.4</v>
      </c>
      <c r="F86" s="550"/>
      <c r="G86" s="551"/>
      <c r="H86" s="550"/>
      <c r="I86" s="551"/>
      <c r="J86" s="552"/>
      <c r="K86" s="551"/>
      <c r="L86" s="552"/>
      <c r="M86" s="551"/>
      <c r="N86" s="550"/>
      <c r="O86" s="551"/>
      <c r="P86" s="550"/>
      <c r="Q86" s="551"/>
      <c r="R86" s="552"/>
      <c r="S86" s="551"/>
      <c r="T86" s="550">
        <f t="shared" si="50"/>
        <v>18143.7</v>
      </c>
      <c r="U86" s="551">
        <f t="shared" si="54"/>
        <v>460.5</v>
      </c>
      <c r="V86" s="554">
        <f t="shared" si="51"/>
        <v>18143.7</v>
      </c>
      <c r="W86" s="551">
        <f t="shared" si="52"/>
        <v>460.5</v>
      </c>
      <c r="X86" s="552"/>
      <c r="Y86" s="551"/>
      <c r="Z86" s="552"/>
      <c r="AA86" s="551"/>
      <c r="AB86" s="552"/>
      <c r="AC86" s="551"/>
      <c r="AD86" s="549">
        <f t="shared" si="53"/>
        <v>36287.4</v>
      </c>
      <c r="AE86" s="553">
        <f t="shared" si="53"/>
        <v>921</v>
      </c>
    </row>
    <row r="87" spans="1:31" s="7" customFormat="1" ht="28.5" x14ac:dyDescent="0.2">
      <c r="A87" s="545" t="str">
        <f>orcamento!A87</f>
        <v>4.9</v>
      </c>
      <c r="B87" s="546" t="str">
        <f>orcamento!D87</f>
        <v>CARGA, MANOBRA E DESCARGA DE PEÇAS DE CONCRETO, EM CAMINHÃO CARROCERIA COM GUINDAUTO (MUNCK) 11,7 TM</v>
      </c>
      <c r="C87" s="547">
        <f>orcamento!E87</f>
        <v>92.83</v>
      </c>
      <c r="D87" s="548" t="str">
        <f>orcamento!F87</f>
        <v>T</v>
      </c>
      <c r="E87" s="549">
        <f>orcamento!O87</f>
        <v>56.239999999999995</v>
      </c>
      <c r="F87" s="550"/>
      <c r="G87" s="551"/>
      <c r="H87" s="550"/>
      <c r="I87" s="551"/>
      <c r="J87" s="552"/>
      <c r="K87" s="551"/>
      <c r="L87" s="552"/>
      <c r="M87" s="551"/>
      <c r="N87" s="550"/>
      <c r="O87" s="551"/>
      <c r="P87" s="550"/>
      <c r="Q87" s="551"/>
      <c r="R87" s="552"/>
      <c r="S87" s="551"/>
      <c r="T87" s="550">
        <f t="shared" si="50"/>
        <v>2610.66</v>
      </c>
      <c r="U87" s="551">
        <f t="shared" si="54"/>
        <v>46.42</v>
      </c>
      <c r="V87" s="554">
        <f t="shared" si="51"/>
        <v>2610.1000000000004</v>
      </c>
      <c r="W87" s="551">
        <f t="shared" si="52"/>
        <v>46.41</v>
      </c>
      <c r="X87" s="552"/>
      <c r="Y87" s="551"/>
      <c r="Z87" s="552"/>
      <c r="AA87" s="551"/>
      <c r="AB87" s="552"/>
      <c r="AC87" s="551"/>
      <c r="AD87" s="549">
        <f t="shared" si="53"/>
        <v>5220.76</v>
      </c>
      <c r="AE87" s="553">
        <f t="shared" si="53"/>
        <v>92.83</v>
      </c>
    </row>
    <row r="88" spans="1:31" s="7" customFormat="1" ht="42.75" x14ac:dyDescent="0.2">
      <c r="A88" s="545" t="str">
        <f>orcamento!A88</f>
        <v>4.10</v>
      </c>
      <c r="B88" s="546" t="str">
        <f>orcamento!D88</f>
        <v>TRANSPORTE COM CAMINHÃO CARROCERIA COM GUINDAUTO (MUNCK),  MOMENTO MÁXIMO DE CARGA 11,7 TM, EM VIA URBANA PAVIMENTADA, DMT ATÉ 30KM</v>
      </c>
      <c r="C88" s="547">
        <f>orcamento!E88</f>
        <v>2784.9</v>
      </c>
      <c r="D88" s="548" t="str">
        <f>orcamento!F88</f>
        <v>TXKM</v>
      </c>
      <c r="E88" s="549">
        <f>orcamento!O88</f>
        <v>3.54</v>
      </c>
      <c r="F88" s="550"/>
      <c r="G88" s="551"/>
      <c r="H88" s="550"/>
      <c r="I88" s="551"/>
      <c r="J88" s="552"/>
      <c r="K88" s="551"/>
      <c r="L88" s="552"/>
      <c r="M88" s="551"/>
      <c r="N88" s="550"/>
      <c r="O88" s="551"/>
      <c r="P88" s="550"/>
      <c r="Q88" s="551"/>
      <c r="R88" s="552"/>
      <c r="S88" s="551"/>
      <c r="T88" s="550">
        <f t="shared" si="50"/>
        <v>4929.2700000000004</v>
      </c>
      <c r="U88" s="551">
        <f t="shared" si="54"/>
        <v>1392.45</v>
      </c>
      <c r="V88" s="554">
        <f t="shared" si="51"/>
        <v>4929.2799999999988</v>
      </c>
      <c r="W88" s="551">
        <f t="shared" si="52"/>
        <v>1392.45</v>
      </c>
      <c r="X88" s="552"/>
      <c r="Y88" s="551"/>
      <c r="Z88" s="552"/>
      <c r="AA88" s="551"/>
      <c r="AB88" s="552"/>
      <c r="AC88" s="551"/>
      <c r="AD88" s="549">
        <f t="shared" si="53"/>
        <v>9858.5499999999993</v>
      </c>
      <c r="AE88" s="553">
        <f t="shared" si="53"/>
        <v>2784.9</v>
      </c>
    </row>
    <row r="89" spans="1:31" s="7" customFormat="1" ht="42.75" x14ac:dyDescent="0.2">
      <c r="A89" s="545" t="str">
        <f>orcamento!A89</f>
        <v>4.11</v>
      </c>
      <c r="B89" s="546" t="str">
        <f>orcamento!D89</f>
        <v>TRANSPORTE COM CAMINHÃO CARROCERIA COM GUINDAUTO (MUNCK),  MOMENTO MÁXIMO DE CARGA 11,7 TM, EM VIA URBANA PAVIMENTADA, ADICIONAL PARA DMT EXCEDENTE A 30 KM</v>
      </c>
      <c r="C89" s="547">
        <f>orcamento!E89</f>
        <v>1299.6199999999999</v>
      </c>
      <c r="D89" s="548" t="str">
        <f>orcamento!F89</f>
        <v>TXKM</v>
      </c>
      <c r="E89" s="549">
        <f>orcamento!O89</f>
        <v>1.3900000000000001</v>
      </c>
      <c r="F89" s="550"/>
      <c r="G89" s="551"/>
      <c r="H89" s="550"/>
      <c r="I89" s="551"/>
      <c r="J89" s="552"/>
      <c r="K89" s="551"/>
      <c r="L89" s="552"/>
      <c r="M89" s="551"/>
      <c r="N89" s="550"/>
      <c r="O89" s="551"/>
      <c r="P89" s="550"/>
      <c r="Q89" s="551"/>
      <c r="R89" s="552"/>
      <c r="S89" s="551"/>
      <c r="T89" s="550">
        <f t="shared" ref="T89" si="55">ROUND(U89*$E89,2)</f>
        <v>903.24</v>
      </c>
      <c r="U89" s="551">
        <f t="shared" si="54"/>
        <v>649.80999999999995</v>
      </c>
      <c r="V89" s="554">
        <f t="shared" ref="V89" si="56">ROUND(($E89*$C89),2)-(T89)</f>
        <v>903.23</v>
      </c>
      <c r="W89" s="551">
        <f t="shared" ref="W89" si="57">$C89-U89</f>
        <v>649.80999999999995</v>
      </c>
      <c r="X89" s="552"/>
      <c r="Y89" s="551"/>
      <c r="Z89" s="552"/>
      <c r="AA89" s="551"/>
      <c r="AB89" s="552"/>
      <c r="AC89" s="551"/>
      <c r="AD89" s="549">
        <f t="shared" ref="AD89" si="58">F89+H89+J89+L89+N89+P89+R89+T89+V89+X89+Z89+AB89</f>
        <v>1806.47</v>
      </c>
      <c r="AE89" s="553">
        <f t="shared" ref="AE89" si="59">G89+I89+K89+M89+O89+Q89+S89+U89+W89+Y89+AA89+AC89</f>
        <v>1299.6199999999999</v>
      </c>
    </row>
    <row r="90" spans="1:31" s="7" customFormat="1" ht="42.75" x14ac:dyDescent="0.2">
      <c r="A90" s="545" t="str">
        <f>orcamento!A90</f>
        <v>4.12</v>
      </c>
      <c r="B90" s="546" t="str">
        <f>orcamento!D90</f>
        <v>AREIA - EXECUÇÃO E COMPACTAÇÃO DE BASE E OU SUB BASE PARA PAVIMENTAÇÃO, INCLUSIVE INSUMO, EXCLUSIVE ESCAVAÇÃO, CARGA E TRANSPORTE</v>
      </c>
      <c r="C90" s="547">
        <f>orcamento!E90</f>
        <v>1564.91</v>
      </c>
      <c r="D90" s="548" t="str">
        <f>orcamento!F90</f>
        <v>M3</v>
      </c>
      <c r="E90" s="549">
        <f>orcamento!O90</f>
        <v>144.69000000000003</v>
      </c>
      <c r="F90" s="550"/>
      <c r="G90" s="551"/>
      <c r="H90" s="550"/>
      <c r="I90" s="551"/>
      <c r="J90" s="552"/>
      <c r="K90" s="551"/>
      <c r="L90" s="552"/>
      <c r="M90" s="551"/>
      <c r="N90" s="550"/>
      <c r="O90" s="551"/>
      <c r="P90" s="550"/>
      <c r="Q90" s="551"/>
      <c r="R90" s="552"/>
      <c r="S90" s="551"/>
      <c r="T90" s="550">
        <f t="shared" si="50"/>
        <v>113214.14</v>
      </c>
      <c r="U90" s="551">
        <f t="shared" si="54"/>
        <v>782.46</v>
      </c>
      <c r="V90" s="554">
        <f t="shared" si="51"/>
        <v>113212.68999999999</v>
      </c>
      <c r="W90" s="551">
        <f t="shared" si="52"/>
        <v>782.45</v>
      </c>
      <c r="X90" s="552"/>
      <c r="Y90" s="551"/>
      <c r="Z90" s="552"/>
      <c r="AA90" s="551"/>
      <c r="AB90" s="552"/>
      <c r="AC90" s="551"/>
      <c r="AD90" s="549">
        <f t="shared" si="53"/>
        <v>226426.83</v>
      </c>
      <c r="AE90" s="553">
        <f t="shared" si="53"/>
        <v>1564.91</v>
      </c>
    </row>
    <row r="91" spans="1:31" s="7" customFormat="1" ht="42.75" x14ac:dyDescent="0.2">
      <c r="A91" s="545" t="str">
        <f>orcamento!A91</f>
        <v>4.13</v>
      </c>
      <c r="B91" s="546" t="str">
        <f>orcamento!D91</f>
        <v>BRITA GRADUADA SIMPLES - EXECUÇÃO E COMPACTAÇÃO DE BASE E OU SUB BASE PARA PAVIMENTAÇÃO, INCLUSIVE BRITA, EXCLUSIVE CARGA E TRANSPORTE</v>
      </c>
      <c r="C91" s="547">
        <f>orcamento!E91</f>
        <v>1103.4000000000001</v>
      </c>
      <c r="D91" s="548" t="str">
        <f>orcamento!F91</f>
        <v>M3</v>
      </c>
      <c r="E91" s="549">
        <f>orcamento!O91</f>
        <v>158.74</v>
      </c>
      <c r="F91" s="550"/>
      <c r="G91" s="551"/>
      <c r="H91" s="550"/>
      <c r="I91" s="551"/>
      <c r="J91" s="552"/>
      <c r="K91" s="551"/>
      <c r="L91" s="552"/>
      <c r="M91" s="551"/>
      <c r="N91" s="550"/>
      <c r="O91" s="551"/>
      <c r="P91" s="550"/>
      <c r="Q91" s="551"/>
      <c r="R91" s="552"/>
      <c r="S91" s="551"/>
      <c r="T91" s="550">
        <f t="shared" si="50"/>
        <v>87576.86</v>
      </c>
      <c r="U91" s="551">
        <f t="shared" si="54"/>
        <v>551.70000000000005</v>
      </c>
      <c r="V91" s="554">
        <f t="shared" si="51"/>
        <v>87576.86</v>
      </c>
      <c r="W91" s="551">
        <f t="shared" si="52"/>
        <v>551.70000000000005</v>
      </c>
      <c r="X91" s="552"/>
      <c r="Y91" s="551"/>
      <c r="Z91" s="552"/>
      <c r="AA91" s="551"/>
      <c r="AB91" s="552"/>
      <c r="AC91" s="551"/>
      <c r="AD91" s="549">
        <f t="shared" si="53"/>
        <v>175153.72</v>
      </c>
      <c r="AE91" s="553">
        <f t="shared" si="53"/>
        <v>1103.4000000000001</v>
      </c>
    </row>
    <row r="92" spans="1:31" s="7" customFormat="1" ht="42.75" x14ac:dyDescent="0.2">
      <c r="A92" s="545" t="str">
        <f>orcamento!A92</f>
        <v>4.14</v>
      </c>
      <c r="B92" s="546" t="str">
        <f>orcamento!D92</f>
        <v>CARGA, MANOBRA E DESCARGA DE SOLOS E MATERIAIS GRANULARES EM CAMINHÃO BASCULANTE 10 M³ - CARGA COM ESCAVADEIRA HIDRÁULICA (CAÇAMBA DE 1,20 M³ / 155 HP) E DESCARGA LIVRE</v>
      </c>
      <c r="C92" s="547">
        <f>orcamento!E92</f>
        <v>3280.21</v>
      </c>
      <c r="D92" s="548" t="str">
        <f>orcamento!F92</f>
        <v>M3</v>
      </c>
      <c r="E92" s="549">
        <f>orcamento!O92</f>
        <v>8.89</v>
      </c>
      <c r="F92" s="550"/>
      <c r="G92" s="551"/>
      <c r="H92" s="550"/>
      <c r="I92" s="551"/>
      <c r="J92" s="552"/>
      <c r="K92" s="551"/>
      <c r="L92" s="552"/>
      <c r="M92" s="551"/>
      <c r="N92" s="550"/>
      <c r="O92" s="551"/>
      <c r="P92" s="550"/>
      <c r="Q92" s="551"/>
      <c r="R92" s="552"/>
      <c r="S92" s="551"/>
      <c r="T92" s="550">
        <f t="shared" ref="T92:T97" si="60">ROUND(U92*$E92,2)</f>
        <v>14580.58</v>
      </c>
      <c r="U92" s="551">
        <f t="shared" si="54"/>
        <v>1640.11</v>
      </c>
      <c r="V92" s="554">
        <f t="shared" ref="V92:V97" si="61">ROUND(($E92*$C92),2)-(T92)</f>
        <v>14580.49</v>
      </c>
      <c r="W92" s="551">
        <f t="shared" ref="W92:W97" si="62">$C92-U92</f>
        <v>1640.1000000000001</v>
      </c>
      <c r="X92" s="552"/>
      <c r="Y92" s="551"/>
      <c r="Z92" s="552"/>
      <c r="AA92" s="551"/>
      <c r="AB92" s="552"/>
      <c r="AC92" s="551"/>
      <c r="AD92" s="549">
        <f t="shared" ref="AD92:AD97" si="63">F92+H92+J92+L92+N92+P92+R92+T92+V92+X92+Z92+AB92</f>
        <v>29161.07</v>
      </c>
      <c r="AE92" s="553">
        <f t="shared" ref="AE92:AE97" si="64">G92+I92+K92+M92+O92+Q92+S92+U92+W92+Y92+AA92+AC92</f>
        <v>3280.21</v>
      </c>
    </row>
    <row r="93" spans="1:31" s="7" customFormat="1" ht="28.5" x14ac:dyDescent="0.2">
      <c r="A93" s="545" t="str">
        <f>orcamento!A93</f>
        <v>4.15</v>
      </c>
      <c r="B93" s="546" t="str">
        <f>orcamento!D93</f>
        <v>TRANSPORTE COM CAMINHÃO BASCULANTE DE 10 M³, EM VIA URBANA PAVIMENTADA, DMT ATÉ 30 KM</v>
      </c>
      <c r="C93" s="547">
        <f>orcamento!E93</f>
        <v>92538.11</v>
      </c>
      <c r="D93" s="548" t="str">
        <f>orcamento!F93</f>
        <v>M3XKM</v>
      </c>
      <c r="E93" s="549">
        <f>orcamento!O93</f>
        <v>3.12</v>
      </c>
      <c r="F93" s="550"/>
      <c r="G93" s="551"/>
      <c r="H93" s="550"/>
      <c r="I93" s="551"/>
      <c r="J93" s="552"/>
      <c r="K93" s="551"/>
      <c r="L93" s="552"/>
      <c r="M93" s="551"/>
      <c r="N93" s="550"/>
      <c r="O93" s="551"/>
      <c r="P93" s="550"/>
      <c r="Q93" s="551"/>
      <c r="R93" s="552"/>
      <c r="S93" s="551"/>
      <c r="T93" s="550">
        <f t="shared" si="60"/>
        <v>144359.47</v>
      </c>
      <c r="U93" s="551">
        <f t="shared" si="54"/>
        <v>46269.06</v>
      </c>
      <c r="V93" s="554">
        <f t="shared" si="61"/>
        <v>144359.43000000002</v>
      </c>
      <c r="W93" s="551">
        <f t="shared" si="62"/>
        <v>46269.05</v>
      </c>
      <c r="X93" s="552"/>
      <c r="Y93" s="551"/>
      <c r="Z93" s="552"/>
      <c r="AA93" s="551"/>
      <c r="AB93" s="552"/>
      <c r="AC93" s="551"/>
      <c r="AD93" s="549">
        <f t="shared" si="63"/>
        <v>288718.90000000002</v>
      </c>
      <c r="AE93" s="553">
        <f t="shared" si="64"/>
        <v>92538.11</v>
      </c>
    </row>
    <row r="94" spans="1:31" s="7" customFormat="1" ht="28.5" x14ac:dyDescent="0.2">
      <c r="A94" s="545" t="str">
        <f>orcamento!A94</f>
        <v>4.16</v>
      </c>
      <c r="B94" s="546" t="str">
        <f>orcamento!D94</f>
        <v xml:space="preserve">TRANSPORTE COM CAMINHÃO BASCULANTE DE 10 M³, EM VIA URBANA PAVIMENTADA, ADICIONAL PARA DMT EXCEDENTE A 30 KM </v>
      </c>
      <c r="C94" s="547">
        <f>orcamento!E94</f>
        <v>22509.360000000001</v>
      </c>
      <c r="D94" s="548" t="str">
        <f>orcamento!F94</f>
        <v>M3XKM</v>
      </c>
      <c r="E94" s="549">
        <f>orcamento!O94</f>
        <v>1.22</v>
      </c>
      <c r="F94" s="550"/>
      <c r="G94" s="551"/>
      <c r="H94" s="550"/>
      <c r="I94" s="551"/>
      <c r="J94" s="552"/>
      <c r="K94" s="551"/>
      <c r="L94" s="552"/>
      <c r="M94" s="551"/>
      <c r="N94" s="550"/>
      <c r="O94" s="551"/>
      <c r="P94" s="550"/>
      <c r="Q94" s="551"/>
      <c r="R94" s="552"/>
      <c r="S94" s="551"/>
      <c r="T94" s="550">
        <f t="shared" si="60"/>
        <v>13730.71</v>
      </c>
      <c r="U94" s="551">
        <f t="shared" si="54"/>
        <v>11254.68</v>
      </c>
      <c r="V94" s="554">
        <f t="shared" si="61"/>
        <v>13730.71</v>
      </c>
      <c r="W94" s="551">
        <f t="shared" si="62"/>
        <v>11254.68</v>
      </c>
      <c r="X94" s="552"/>
      <c r="Y94" s="551"/>
      <c r="Z94" s="552"/>
      <c r="AA94" s="551"/>
      <c r="AB94" s="552"/>
      <c r="AC94" s="551"/>
      <c r="AD94" s="549">
        <f t="shared" si="63"/>
        <v>27461.42</v>
      </c>
      <c r="AE94" s="553">
        <f t="shared" si="64"/>
        <v>22509.360000000001</v>
      </c>
    </row>
    <row r="95" spans="1:31" s="7" customFormat="1" ht="14.25" x14ac:dyDescent="0.2">
      <c r="A95" s="545" t="str">
        <f>orcamento!A95</f>
        <v>4.17</v>
      </c>
      <c r="B95" s="546" t="str">
        <f>orcamento!D95</f>
        <v>IMPRIMAÇÃO COM ASFALTO DILUÍDO - EXECUÇÃO</v>
      </c>
      <c r="C95" s="547">
        <f>orcamento!E95</f>
        <v>5268</v>
      </c>
      <c r="D95" s="548" t="str">
        <f>orcamento!F95</f>
        <v>M2</v>
      </c>
      <c r="E95" s="549">
        <f>orcamento!O95</f>
        <v>0.87999999999999989</v>
      </c>
      <c r="F95" s="550"/>
      <c r="G95" s="551"/>
      <c r="H95" s="550"/>
      <c r="I95" s="551"/>
      <c r="J95" s="552"/>
      <c r="K95" s="551"/>
      <c r="L95" s="552"/>
      <c r="M95" s="551"/>
      <c r="N95" s="550"/>
      <c r="O95" s="551"/>
      <c r="P95" s="550"/>
      <c r="Q95" s="551"/>
      <c r="R95" s="552"/>
      <c r="S95" s="551"/>
      <c r="T95" s="550">
        <f t="shared" si="60"/>
        <v>2317.92</v>
      </c>
      <c r="U95" s="551">
        <f t="shared" si="54"/>
        <v>2634</v>
      </c>
      <c r="V95" s="554">
        <f t="shared" si="61"/>
        <v>2317.92</v>
      </c>
      <c r="W95" s="551">
        <f t="shared" si="62"/>
        <v>2634</v>
      </c>
      <c r="X95" s="552"/>
      <c r="Y95" s="551"/>
      <c r="Z95" s="552"/>
      <c r="AA95" s="551"/>
      <c r="AB95" s="552"/>
      <c r="AC95" s="551"/>
      <c r="AD95" s="549">
        <f t="shared" si="63"/>
        <v>4635.84</v>
      </c>
      <c r="AE95" s="553">
        <f t="shared" si="64"/>
        <v>5268</v>
      </c>
    </row>
    <row r="96" spans="1:31" s="7" customFormat="1" ht="14.25" x14ac:dyDescent="0.2">
      <c r="A96" s="545" t="str">
        <f>orcamento!A96</f>
        <v>4.18</v>
      </c>
      <c r="B96" s="546" t="str">
        <f>orcamento!D96</f>
        <v>IMPRIMAÇÃO COM ASFALTO DILUÍDO - FORNECIMENTO INSUMO</v>
      </c>
      <c r="C96" s="547">
        <f>orcamento!E96</f>
        <v>6.32</v>
      </c>
      <c r="D96" s="548" t="str">
        <f>orcamento!F96</f>
        <v>T</v>
      </c>
      <c r="E96" s="549">
        <f>orcamento!O96</f>
        <v>6136.95</v>
      </c>
      <c r="F96" s="550"/>
      <c r="G96" s="551"/>
      <c r="H96" s="550"/>
      <c r="I96" s="551"/>
      <c r="J96" s="552"/>
      <c r="K96" s="551"/>
      <c r="L96" s="552"/>
      <c r="M96" s="551"/>
      <c r="N96" s="550"/>
      <c r="O96" s="551"/>
      <c r="P96" s="550"/>
      <c r="Q96" s="551"/>
      <c r="R96" s="552"/>
      <c r="S96" s="551"/>
      <c r="T96" s="550">
        <f t="shared" si="60"/>
        <v>19392.759999999998</v>
      </c>
      <c r="U96" s="551">
        <f t="shared" si="54"/>
        <v>3.16</v>
      </c>
      <c r="V96" s="554">
        <f t="shared" si="61"/>
        <v>19392.759999999998</v>
      </c>
      <c r="W96" s="551">
        <f t="shared" si="62"/>
        <v>3.16</v>
      </c>
      <c r="X96" s="552"/>
      <c r="Y96" s="551"/>
      <c r="Z96" s="552"/>
      <c r="AA96" s="551"/>
      <c r="AB96" s="552"/>
      <c r="AC96" s="551"/>
      <c r="AD96" s="549">
        <f t="shared" si="63"/>
        <v>38785.519999999997</v>
      </c>
      <c r="AE96" s="553">
        <f t="shared" si="64"/>
        <v>6.32</v>
      </c>
    </row>
    <row r="97" spans="1:31" s="7" customFormat="1" ht="14.25" x14ac:dyDescent="0.2">
      <c r="A97" s="545" t="str">
        <f>orcamento!A97</f>
        <v>4.19</v>
      </c>
      <c r="B97" s="546" t="str">
        <f>orcamento!D97</f>
        <v>PINTURA DE LIGAÇÃO COM EMULSÃO ASFALTICA - EXECUÇÃO</v>
      </c>
      <c r="C97" s="547">
        <f>orcamento!E97</f>
        <v>5268</v>
      </c>
      <c r="D97" s="548" t="str">
        <f>orcamento!F97</f>
        <v>M2</v>
      </c>
      <c r="E97" s="549">
        <f>orcamento!O97</f>
        <v>1.1100000000000001</v>
      </c>
      <c r="F97" s="550"/>
      <c r="G97" s="551"/>
      <c r="H97" s="550"/>
      <c r="I97" s="551"/>
      <c r="J97" s="552"/>
      <c r="K97" s="551"/>
      <c r="L97" s="552"/>
      <c r="M97" s="551"/>
      <c r="N97" s="550"/>
      <c r="O97" s="551"/>
      <c r="P97" s="550"/>
      <c r="Q97" s="551"/>
      <c r="R97" s="552"/>
      <c r="S97" s="551"/>
      <c r="T97" s="550">
        <f t="shared" si="60"/>
        <v>2923.74</v>
      </c>
      <c r="U97" s="551">
        <f t="shared" si="54"/>
        <v>2634</v>
      </c>
      <c r="V97" s="554">
        <f t="shared" si="61"/>
        <v>2923.74</v>
      </c>
      <c r="W97" s="551">
        <f t="shared" si="62"/>
        <v>2634</v>
      </c>
      <c r="X97" s="552"/>
      <c r="Y97" s="551"/>
      <c r="Z97" s="552"/>
      <c r="AA97" s="551"/>
      <c r="AB97" s="552"/>
      <c r="AC97" s="551"/>
      <c r="AD97" s="549">
        <f t="shared" si="63"/>
        <v>5847.48</v>
      </c>
      <c r="AE97" s="553">
        <f t="shared" si="64"/>
        <v>5268</v>
      </c>
    </row>
    <row r="98" spans="1:31" s="7" customFormat="1" ht="28.5" x14ac:dyDescent="0.2">
      <c r="A98" s="545" t="str">
        <f>orcamento!A98</f>
        <v>4.20</v>
      </c>
      <c r="B98" s="546" t="str">
        <f>orcamento!D98</f>
        <v>PINTURA DE LIGAÇÃO COM EMULSÃO ASFALTICA - FORNECIMENTO INSUMO</v>
      </c>
      <c r="C98" s="547">
        <f>orcamento!E98</f>
        <v>2.63</v>
      </c>
      <c r="D98" s="548" t="str">
        <f>orcamento!F98</f>
        <v>T</v>
      </c>
      <c r="E98" s="549">
        <f>orcamento!O98</f>
        <v>3364.95</v>
      </c>
      <c r="F98" s="550"/>
      <c r="G98" s="551"/>
      <c r="H98" s="550"/>
      <c r="I98" s="551"/>
      <c r="J98" s="552"/>
      <c r="K98" s="551"/>
      <c r="L98" s="552"/>
      <c r="M98" s="551"/>
      <c r="N98" s="552"/>
      <c r="O98" s="551"/>
      <c r="P98" s="552"/>
      <c r="Q98" s="551"/>
      <c r="R98" s="550"/>
      <c r="S98" s="551"/>
      <c r="T98" s="552"/>
      <c r="U98" s="551"/>
      <c r="V98" s="552"/>
      <c r="W98" s="551"/>
      <c r="X98" s="550">
        <f t="shared" ref="X98:X101" si="65">ROUND(Y98*$E98,2)</f>
        <v>4441.7299999999996</v>
      </c>
      <c r="Y98" s="551">
        <f t="shared" ref="Y98:Y104" si="66">ROUND($C98/2,2)</f>
        <v>1.32</v>
      </c>
      <c r="Z98" s="554">
        <f t="shared" ref="Z98:Z101" si="67">ROUND(($E98*$C98),2)-(X98)</f>
        <v>4408.09</v>
      </c>
      <c r="AA98" s="551">
        <f t="shared" ref="AA98:AA101" si="68">$C98-Y98</f>
        <v>1.3099999999999998</v>
      </c>
      <c r="AB98" s="552"/>
      <c r="AC98" s="551"/>
      <c r="AD98" s="549">
        <f t="shared" si="53"/>
        <v>8849.82</v>
      </c>
      <c r="AE98" s="553">
        <f t="shared" si="53"/>
        <v>2.63</v>
      </c>
    </row>
    <row r="99" spans="1:31" s="7" customFormat="1" ht="28.5" x14ac:dyDescent="0.2">
      <c r="A99" s="545" t="str">
        <f>orcamento!A99</f>
        <v>4.21</v>
      </c>
      <c r="B99" s="546" t="str">
        <f>orcamento!D99</f>
        <v>TRANSPORTE DE ASFALTO DILUIDO/EMULSAO ASFALTICA (Distribuidora de derivado de petróleo ate Obra)</v>
      </c>
      <c r="C99" s="547">
        <f>orcamento!E99</f>
        <v>8.9499999999999993</v>
      </c>
      <c r="D99" s="548" t="str">
        <f>orcamento!F99</f>
        <v>T</v>
      </c>
      <c r="E99" s="549">
        <f>orcamento!O99</f>
        <v>148.57</v>
      </c>
      <c r="F99" s="550"/>
      <c r="G99" s="551"/>
      <c r="H99" s="550"/>
      <c r="I99" s="551"/>
      <c r="J99" s="552"/>
      <c r="K99" s="551"/>
      <c r="L99" s="552"/>
      <c r="M99" s="551"/>
      <c r="N99" s="552"/>
      <c r="O99" s="551"/>
      <c r="P99" s="552"/>
      <c r="Q99" s="551"/>
      <c r="R99" s="550"/>
      <c r="S99" s="551"/>
      <c r="T99" s="552"/>
      <c r="U99" s="551"/>
      <c r="V99" s="552"/>
      <c r="W99" s="551"/>
      <c r="X99" s="550">
        <f t="shared" si="65"/>
        <v>665.59</v>
      </c>
      <c r="Y99" s="551">
        <f t="shared" si="66"/>
        <v>4.4800000000000004</v>
      </c>
      <c r="Z99" s="554">
        <f t="shared" si="67"/>
        <v>664.11</v>
      </c>
      <c r="AA99" s="551">
        <f t="shared" si="68"/>
        <v>4.4699999999999989</v>
      </c>
      <c r="AB99" s="552"/>
      <c r="AC99" s="551"/>
      <c r="AD99" s="549">
        <f t="shared" si="53"/>
        <v>1329.7</v>
      </c>
      <c r="AE99" s="553">
        <f t="shared" si="53"/>
        <v>8.9499999999999993</v>
      </c>
    </row>
    <row r="100" spans="1:31" s="7" customFormat="1" ht="28.5" x14ac:dyDescent="0.2">
      <c r="A100" s="545" t="str">
        <f>orcamento!A100</f>
        <v>4.22</v>
      </c>
      <c r="B100" s="546" t="str">
        <f>orcamento!D100</f>
        <v>EXECUÇÃO PAVIMENTO DE CONCRETO ASFÁLTICO, CAMADA DE ROLAMENTO, EXCLUSIVE CARGA E TRANSPORTE</v>
      </c>
      <c r="C100" s="547">
        <f>orcamento!E100</f>
        <v>263.39999999999998</v>
      </c>
      <c r="D100" s="548" t="str">
        <f>orcamento!F100</f>
        <v>M3</v>
      </c>
      <c r="E100" s="549">
        <f>orcamento!O100</f>
        <v>155.92000000000002</v>
      </c>
      <c r="F100" s="550"/>
      <c r="G100" s="551"/>
      <c r="H100" s="550"/>
      <c r="I100" s="551"/>
      <c r="J100" s="552"/>
      <c r="K100" s="551"/>
      <c r="L100" s="552"/>
      <c r="M100" s="551"/>
      <c r="N100" s="552"/>
      <c r="O100" s="551"/>
      <c r="P100" s="552"/>
      <c r="Q100" s="551"/>
      <c r="R100" s="550"/>
      <c r="S100" s="551"/>
      <c r="T100" s="552"/>
      <c r="U100" s="551"/>
      <c r="V100" s="552"/>
      <c r="W100" s="551"/>
      <c r="X100" s="550">
        <f t="shared" si="65"/>
        <v>20534.66</v>
      </c>
      <c r="Y100" s="551">
        <f t="shared" si="66"/>
        <v>131.69999999999999</v>
      </c>
      <c r="Z100" s="554">
        <f t="shared" si="67"/>
        <v>20534.670000000002</v>
      </c>
      <c r="AA100" s="551">
        <f t="shared" si="68"/>
        <v>131.69999999999999</v>
      </c>
      <c r="AB100" s="552"/>
      <c r="AC100" s="551"/>
      <c r="AD100" s="549">
        <f t="shared" si="53"/>
        <v>41069.33</v>
      </c>
      <c r="AE100" s="553">
        <f t="shared" si="53"/>
        <v>263.39999999999998</v>
      </c>
    </row>
    <row r="101" spans="1:31" s="7" customFormat="1" ht="28.5" x14ac:dyDescent="0.2">
      <c r="A101" s="545" t="str">
        <f>orcamento!A101</f>
        <v>4.23</v>
      </c>
      <c r="B101" s="546" t="str">
        <f>orcamento!D101</f>
        <v>FORNECIMENTO DE CAP PARA PAVIMENTO DE CONCRETO ASFÁLTICO, INCLUSIVE TRANSPORTE ATE PAVIMENTADORA</v>
      </c>
      <c r="C101" s="547">
        <f>orcamento!E101</f>
        <v>35.78</v>
      </c>
      <c r="D101" s="548" t="str">
        <f>orcamento!F101</f>
        <v>T</v>
      </c>
      <c r="E101" s="549">
        <f>orcamento!O101</f>
        <v>4585.45</v>
      </c>
      <c r="F101" s="550"/>
      <c r="G101" s="551"/>
      <c r="H101" s="550"/>
      <c r="I101" s="551"/>
      <c r="J101" s="552"/>
      <c r="K101" s="551"/>
      <c r="L101" s="552"/>
      <c r="M101" s="551"/>
      <c r="N101" s="552"/>
      <c r="O101" s="551"/>
      <c r="P101" s="552"/>
      <c r="Q101" s="551"/>
      <c r="R101" s="550"/>
      <c r="S101" s="551"/>
      <c r="T101" s="552"/>
      <c r="U101" s="551"/>
      <c r="V101" s="552"/>
      <c r="W101" s="551"/>
      <c r="X101" s="550">
        <f t="shared" si="65"/>
        <v>82033.7</v>
      </c>
      <c r="Y101" s="551">
        <f t="shared" si="66"/>
        <v>17.89</v>
      </c>
      <c r="Z101" s="554">
        <f t="shared" si="67"/>
        <v>82033.7</v>
      </c>
      <c r="AA101" s="551">
        <f t="shared" si="68"/>
        <v>17.89</v>
      </c>
      <c r="AB101" s="552"/>
      <c r="AC101" s="551"/>
      <c r="AD101" s="549">
        <f t="shared" si="53"/>
        <v>164067.4</v>
      </c>
      <c r="AE101" s="553">
        <f t="shared" si="53"/>
        <v>35.78</v>
      </c>
    </row>
    <row r="102" spans="1:31" s="7" customFormat="1" ht="42.75" x14ac:dyDescent="0.2">
      <c r="A102" s="545" t="str">
        <f>orcamento!A102</f>
        <v>4.24</v>
      </c>
      <c r="B102" s="546" t="str">
        <f>orcamento!D102</f>
        <v>USINAGEM CBUQ, INCLUSO FORNECIMENTO DE CONCRETO ASFALTICO (EXCETO CAP) E TRANSPORTE DA JAZIDA ATE PAVIMENTADORA, EXCLUSIVE TRANSPORTE ATE OBRA</v>
      </c>
      <c r="C102" s="547">
        <f>orcamento!E102</f>
        <v>596.37</v>
      </c>
      <c r="D102" s="548" t="str">
        <f>orcamento!F102</f>
        <v>T</v>
      </c>
      <c r="E102" s="549">
        <f>orcamento!O102</f>
        <v>225.18</v>
      </c>
      <c r="F102" s="550"/>
      <c r="G102" s="551"/>
      <c r="H102" s="550"/>
      <c r="I102" s="551"/>
      <c r="J102" s="552"/>
      <c r="K102" s="551"/>
      <c r="L102" s="552"/>
      <c r="M102" s="551"/>
      <c r="N102" s="552"/>
      <c r="O102" s="551"/>
      <c r="P102" s="552"/>
      <c r="Q102" s="551"/>
      <c r="R102" s="550"/>
      <c r="S102" s="551"/>
      <c r="T102" s="552"/>
      <c r="U102" s="551"/>
      <c r="V102" s="552"/>
      <c r="W102" s="551"/>
      <c r="X102" s="550">
        <f t="shared" ref="X102:X103" si="69">ROUND(Y102*$E102,2)</f>
        <v>67146.42</v>
      </c>
      <c r="Y102" s="551">
        <f t="shared" si="66"/>
        <v>298.19</v>
      </c>
      <c r="Z102" s="554">
        <f t="shared" ref="Z102:Z103" si="70">ROUND(($E102*$C102),2)-(X102)</f>
        <v>67144.180000000008</v>
      </c>
      <c r="AA102" s="551">
        <f t="shared" ref="AA102:AA103" si="71">$C102-Y102</f>
        <v>298.18</v>
      </c>
      <c r="AB102" s="552"/>
      <c r="AC102" s="551"/>
      <c r="AD102" s="549">
        <f t="shared" ref="AD102:AD103" si="72">F102+H102+J102+L102+N102+P102+R102+T102+V102+X102+Z102+AB102</f>
        <v>134290.6</v>
      </c>
      <c r="AE102" s="553">
        <f t="shared" ref="AE102:AE103" si="73">G102+I102+K102+M102+O102+Q102+S102+U102+W102+Y102+AA102+AC102</f>
        <v>596.37</v>
      </c>
    </row>
    <row r="103" spans="1:31" s="7" customFormat="1" ht="28.5" x14ac:dyDescent="0.2">
      <c r="A103" s="545" t="str">
        <f>orcamento!A103</f>
        <v>4.25</v>
      </c>
      <c r="B103" s="546" t="str">
        <f>orcamento!D103</f>
        <v>TRANSPORTE CBUQ COM CAMINHÃO BASCULANTE DE 10 M³, EM VIA URBANA PAVIMENTADA, DMT ATÉ 30 KM (PAVIMENTADORA ATE OBRA)</v>
      </c>
      <c r="C103" s="547">
        <f>orcamento!E103</f>
        <v>18964.5</v>
      </c>
      <c r="D103" s="548" t="str">
        <f>orcamento!F103</f>
        <v>TXKM</v>
      </c>
      <c r="E103" s="549">
        <f>orcamento!O103</f>
        <v>2.11</v>
      </c>
      <c r="F103" s="550"/>
      <c r="G103" s="551"/>
      <c r="H103" s="550"/>
      <c r="I103" s="551"/>
      <c r="J103" s="552"/>
      <c r="K103" s="551"/>
      <c r="L103" s="552"/>
      <c r="M103" s="551"/>
      <c r="N103" s="552"/>
      <c r="O103" s="551"/>
      <c r="P103" s="552"/>
      <c r="Q103" s="551"/>
      <c r="R103" s="550"/>
      <c r="S103" s="551"/>
      <c r="T103" s="552"/>
      <c r="U103" s="551"/>
      <c r="V103" s="552"/>
      <c r="W103" s="551"/>
      <c r="X103" s="550">
        <f t="shared" si="69"/>
        <v>20007.55</v>
      </c>
      <c r="Y103" s="551">
        <f t="shared" si="66"/>
        <v>9482.25</v>
      </c>
      <c r="Z103" s="554">
        <f t="shared" si="70"/>
        <v>20007.55</v>
      </c>
      <c r="AA103" s="551">
        <f t="shared" si="71"/>
        <v>9482.25</v>
      </c>
      <c r="AB103" s="552"/>
      <c r="AC103" s="551"/>
      <c r="AD103" s="549">
        <f t="shared" si="72"/>
        <v>40015.1</v>
      </c>
      <c r="AE103" s="553">
        <f t="shared" si="73"/>
        <v>18964.5</v>
      </c>
    </row>
    <row r="104" spans="1:31" s="7" customFormat="1" ht="42.75" x14ac:dyDescent="0.2">
      <c r="A104" s="545" t="str">
        <f>orcamento!A104</f>
        <v>4.26</v>
      </c>
      <c r="B104" s="546" t="str">
        <f>orcamento!D104</f>
        <v>TRANSPORTE CBUQ COM CAMINHÃO BASCULANTE DE 10 M³, EM VIA URBANA PAVIMENTADA, ADICIONAL PARA DMT EXCEDENTE A 30 KM  (PAVIMENTADORA ATE OBRA)</v>
      </c>
      <c r="C104" s="547">
        <f>orcamento!E104</f>
        <v>18964.5</v>
      </c>
      <c r="D104" s="548" t="str">
        <f>orcamento!F104</f>
        <v>TXKM</v>
      </c>
      <c r="E104" s="549">
        <f>orcamento!O104</f>
        <v>0.81</v>
      </c>
      <c r="F104" s="550"/>
      <c r="G104" s="551"/>
      <c r="H104" s="550"/>
      <c r="I104" s="551"/>
      <c r="J104" s="552"/>
      <c r="K104" s="551"/>
      <c r="L104" s="552"/>
      <c r="M104" s="551"/>
      <c r="N104" s="552"/>
      <c r="O104" s="551"/>
      <c r="P104" s="552"/>
      <c r="Q104" s="551"/>
      <c r="R104" s="550"/>
      <c r="S104" s="551"/>
      <c r="T104" s="552"/>
      <c r="U104" s="551"/>
      <c r="V104" s="552"/>
      <c r="W104" s="551"/>
      <c r="X104" s="550">
        <f t="shared" ref="X104" si="74">ROUND(Y104*$E104,2)</f>
        <v>7680.62</v>
      </c>
      <c r="Y104" s="551">
        <f t="shared" si="66"/>
        <v>9482.25</v>
      </c>
      <c r="Z104" s="554">
        <f t="shared" ref="Z104" si="75">ROUND(($E104*$C104),2)-(X104)</f>
        <v>7680.63</v>
      </c>
      <c r="AA104" s="551">
        <f t="shared" ref="AA104" si="76">$C104-Y104</f>
        <v>9482.25</v>
      </c>
      <c r="AB104" s="552"/>
      <c r="AC104" s="551"/>
      <c r="AD104" s="549">
        <f t="shared" ref="AD104" si="77">F104+H104+J104+L104+N104+P104+R104+T104+V104+X104+Z104+AB104</f>
        <v>15361.25</v>
      </c>
      <c r="AE104" s="553">
        <f t="shared" ref="AE104" si="78">G104+I104+K104+M104+O104+Q104+S104+U104+W104+Y104+AA104+AC104</f>
        <v>18964.5</v>
      </c>
    </row>
    <row r="105" spans="1:31" s="7" customFormat="1" x14ac:dyDescent="0.2">
      <c r="A105" s="532">
        <f>orcamento!A105</f>
        <v>5</v>
      </c>
      <c r="B105" s="533" t="str">
        <f>orcamento!D105</f>
        <v>DRENAGEM</v>
      </c>
      <c r="C105" s="534"/>
      <c r="D105" s="535"/>
      <c r="E105" s="549"/>
      <c r="F105" s="537"/>
      <c r="G105" s="538"/>
      <c r="H105" s="537"/>
      <c r="I105" s="538"/>
      <c r="J105" s="537"/>
      <c r="K105" s="538"/>
      <c r="L105" s="537"/>
      <c r="M105" s="538"/>
      <c r="N105" s="537"/>
      <c r="O105" s="538"/>
      <c r="P105" s="537"/>
      <c r="Q105" s="538"/>
      <c r="R105" s="537"/>
      <c r="S105" s="538"/>
      <c r="T105" s="537"/>
      <c r="U105" s="538"/>
      <c r="V105" s="537"/>
      <c r="W105" s="538"/>
      <c r="X105" s="537"/>
      <c r="Y105" s="538"/>
      <c r="Z105" s="537"/>
      <c r="AA105" s="538"/>
      <c r="AB105" s="537"/>
      <c r="AC105" s="538"/>
      <c r="AD105" s="549"/>
      <c r="AE105" s="553"/>
    </row>
    <row r="106" spans="1:31" s="7" customFormat="1" ht="57" x14ac:dyDescent="0.2">
      <c r="A106" s="545" t="str">
        <f>orcamento!A106</f>
        <v>5.1</v>
      </c>
      <c r="B106" s="546" t="str">
        <f>orcamento!D106</f>
        <v>ESCAVAÇÃO MECANIZADA DE VALA COM PROF. MAIOR QUE 1,5 M ATÉ 3,0 M (MÉDIA MONTANTE E JUSANTE/UMA COMPOSIÇÃO POR TRECHO), ESCAVADEIRA (0,8 M3), LARGURA ATÉ 1,5 M, EM SOLO DE 1A CATEGORIA, EM LOCAIS COM ALTO NÍVEL DE INTERFERÊNCIA</v>
      </c>
      <c r="C106" s="547">
        <f>orcamento!E106</f>
        <v>931.37</v>
      </c>
      <c r="D106" s="548" t="str">
        <f>orcamento!F106</f>
        <v>M3</v>
      </c>
      <c r="E106" s="549">
        <f>orcamento!O106</f>
        <v>14.65</v>
      </c>
      <c r="F106" s="550"/>
      <c r="G106" s="551"/>
      <c r="H106" s="550"/>
      <c r="I106" s="551"/>
      <c r="J106" s="552"/>
      <c r="K106" s="551"/>
      <c r="L106" s="552"/>
      <c r="M106" s="551"/>
      <c r="N106" s="550">
        <f t="shared" ref="N106:N137" si="79">ROUND(O106*$E106,2)</f>
        <v>4548.24</v>
      </c>
      <c r="O106" s="551">
        <f t="shared" ref="O106:O138" si="80">ROUND($C106/3,2)</f>
        <v>310.45999999999998</v>
      </c>
      <c r="P106" s="550">
        <f t="shared" ref="P106:P137" si="81">ROUND(Q106*$E106,2)</f>
        <v>4548.24</v>
      </c>
      <c r="Q106" s="551">
        <f t="shared" ref="Q106:Q138" si="82">ROUND($C106/3,2)</f>
        <v>310.45999999999998</v>
      </c>
      <c r="R106" s="554">
        <f t="shared" ref="R106:R137" si="83">ROUND(($E106*$C106),2)-(P106+N106)</f>
        <v>4548.09</v>
      </c>
      <c r="S106" s="551">
        <f t="shared" ref="S106:S137" si="84">$C106-(Q106+O106)</f>
        <v>310.45000000000005</v>
      </c>
      <c r="T106" s="552"/>
      <c r="U106" s="551"/>
      <c r="V106" s="552"/>
      <c r="W106" s="551"/>
      <c r="X106" s="552"/>
      <c r="Y106" s="551"/>
      <c r="Z106" s="552"/>
      <c r="AA106" s="551"/>
      <c r="AB106" s="552"/>
      <c r="AC106" s="551"/>
      <c r="AD106" s="549">
        <f t="shared" si="53"/>
        <v>13644.57</v>
      </c>
      <c r="AE106" s="553">
        <f t="shared" si="53"/>
        <v>931.37</v>
      </c>
    </row>
    <row r="107" spans="1:31" s="7" customFormat="1" ht="57" x14ac:dyDescent="0.2">
      <c r="A107" s="545" t="str">
        <f>orcamento!A107</f>
        <v>5.2</v>
      </c>
      <c r="B107" s="546" t="str">
        <f>orcamento!D107</f>
        <v>REATERRO MECANIZADO DE VALA COM RETROESCAVADEIRA (CAPACIDADE   DA   CAÇAMBA   DA RETRO: 0,26 M³/POTÊNCIA: 88 HP), LARGURA ATÉ 0,8 M, PROFUNDIDADE DE 1,5 A 3,0 M, COM SOLO (SEM SUBSTITUIÇÃO) DE 1ª CATEGORIA</v>
      </c>
      <c r="C107" s="547">
        <f>orcamento!E107</f>
        <v>801.1</v>
      </c>
      <c r="D107" s="548" t="str">
        <f>orcamento!F107</f>
        <v>M3</v>
      </c>
      <c r="E107" s="549">
        <f>orcamento!O107</f>
        <v>19.599999999999998</v>
      </c>
      <c r="F107" s="550"/>
      <c r="G107" s="551"/>
      <c r="H107" s="550"/>
      <c r="I107" s="551"/>
      <c r="J107" s="552"/>
      <c r="K107" s="551"/>
      <c r="L107" s="552"/>
      <c r="M107" s="551"/>
      <c r="N107" s="550">
        <f t="shared" si="79"/>
        <v>5233.79</v>
      </c>
      <c r="O107" s="551">
        <f t="shared" si="80"/>
        <v>267.02999999999997</v>
      </c>
      <c r="P107" s="550">
        <f t="shared" si="81"/>
        <v>5233.79</v>
      </c>
      <c r="Q107" s="551">
        <f t="shared" si="82"/>
        <v>267.02999999999997</v>
      </c>
      <c r="R107" s="554">
        <f t="shared" si="83"/>
        <v>5233.9799999999996</v>
      </c>
      <c r="S107" s="551">
        <f t="shared" si="84"/>
        <v>267.04000000000008</v>
      </c>
      <c r="T107" s="552"/>
      <c r="U107" s="551"/>
      <c r="V107" s="552"/>
      <c r="W107" s="551"/>
      <c r="X107" s="552"/>
      <c r="Y107" s="551"/>
      <c r="Z107" s="552"/>
      <c r="AA107" s="551"/>
      <c r="AB107" s="552"/>
      <c r="AC107" s="551"/>
      <c r="AD107" s="549">
        <f t="shared" si="53"/>
        <v>15701.56</v>
      </c>
      <c r="AE107" s="553">
        <f t="shared" si="53"/>
        <v>801.1</v>
      </c>
    </row>
    <row r="108" spans="1:31" s="7" customFormat="1" ht="57" x14ac:dyDescent="0.2">
      <c r="A108" s="545" t="str">
        <f>orcamento!A108</f>
        <v>5.3</v>
      </c>
      <c r="B108" s="546" t="str">
        <f>orcamento!D108</f>
        <v>DESMONTE DE MATERIAL DE 3ª CATEGORIA (BLOCOS DE ROCHAS OU MATACOS) ATÉ 2,0m DE PROFUNDIDADE, COM USO DE DISPOSITIVO GERADOR DE GÁS INSTANTÂNEO FRAGMENTADOR DE ROCHA PYROBLAST OU SIMILAR - EXCLUSIVE CARGA E TRANSPORTE</v>
      </c>
      <c r="C108" s="547">
        <f>orcamento!E108</f>
        <v>15</v>
      </c>
      <c r="D108" s="548" t="str">
        <f>orcamento!F108</f>
        <v>M3</v>
      </c>
      <c r="E108" s="549">
        <f>orcamento!O108</f>
        <v>486.35999999999996</v>
      </c>
      <c r="F108" s="550"/>
      <c r="G108" s="551"/>
      <c r="H108" s="550"/>
      <c r="I108" s="551"/>
      <c r="J108" s="552"/>
      <c r="K108" s="551"/>
      <c r="L108" s="552"/>
      <c r="M108" s="551"/>
      <c r="N108" s="550">
        <f t="shared" si="79"/>
        <v>2431.8000000000002</v>
      </c>
      <c r="O108" s="551">
        <f t="shared" si="80"/>
        <v>5</v>
      </c>
      <c r="P108" s="550">
        <f t="shared" si="81"/>
        <v>2431.8000000000002</v>
      </c>
      <c r="Q108" s="551">
        <f t="shared" si="82"/>
        <v>5</v>
      </c>
      <c r="R108" s="554">
        <f t="shared" si="83"/>
        <v>2431.7999999999993</v>
      </c>
      <c r="S108" s="551">
        <f t="shared" si="84"/>
        <v>5</v>
      </c>
      <c r="T108" s="552"/>
      <c r="U108" s="551"/>
      <c r="V108" s="552"/>
      <c r="W108" s="551"/>
      <c r="X108" s="552"/>
      <c r="Y108" s="551"/>
      <c r="Z108" s="552"/>
      <c r="AA108" s="551"/>
      <c r="AB108" s="552"/>
      <c r="AC108" s="551"/>
      <c r="AD108" s="549">
        <f t="shared" si="53"/>
        <v>7295.4</v>
      </c>
      <c r="AE108" s="553">
        <f t="shared" si="53"/>
        <v>15</v>
      </c>
    </row>
    <row r="109" spans="1:31" s="7" customFormat="1" ht="57" x14ac:dyDescent="0.2">
      <c r="A109" s="545" t="str">
        <f>orcamento!A109</f>
        <v>5.4</v>
      </c>
      <c r="B109" s="546" t="str">
        <f>orcamento!D109</f>
        <v>DESMONTE DE MATERIAL DE 3ª CATEGORIA (BLOCOS DE ROCHAS OU MATACOS) DE 2,0 ATÉ 4,0m DE PROFUNDIDADE, COM USO DE DISPOSITIVO GERADOR DE GÁS INSTANTÂNEO FRAGMENTADOR DE ROCHA PYROBLAST OU SIMILAR - EXCLUSIVE CARGA E TRANSPORTE</v>
      </c>
      <c r="C109" s="547">
        <f>orcamento!E109</f>
        <v>5</v>
      </c>
      <c r="D109" s="548" t="str">
        <f>orcamento!F109</f>
        <v>M3</v>
      </c>
      <c r="E109" s="549">
        <f>orcamento!O109</f>
        <v>513.67999999999995</v>
      </c>
      <c r="F109" s="550"/>
      <c r="G109" s="551"/>
      <c r="H109" s="550"/>
      <c r="I109" s="551"/>
      <c r="J109" s="552"/>
      <c r="K109" s="551"/>
      <c r="L109" s="552"/>
      <c r="M109" s="551"/>
      <c r="N109" s="550">
        <f t="shared" si="79"/>
        <v>857.85</v>
      </c>
      <c r="O109" s="551">
        <f t="shared" si="80"/>
        <v>1.67</v>
      </c>
      <c r="P109" s="550">
        <f t="shared" si="81"/>
        <v>857.85</v>
      </c>
      <c r="Q109" s="551">
        <f t="shared" si="82"/>
        <v>1.67</v>
      </c>
      <c r="R109" s="554">
        <f t="shared" si="83"/>
        <v>852.7</v>
      </c>
      <c r="S109" s="551">
        <f t="shared" si="84"/>
        <v>1.6600000000000001</v>
      </c>
      <c r="T109" s="552"/>
      <c r="U109" s="551"/>
      <c r="V109" s="552"/>
      <c r="W109" s="551"/>
      <c r="X109" s="552"/>
      <c r="Y109" s="551"/>
      <c r="Z109" s="552"/>
      <c r="AA109" s="551"/>
      <c r="AB109" s="552"/>
      <c r="AC109" s="551"/>
      <c r="AD109" s="549">
        <f t="shared" si="53"/>
        <v>2568.4</v>
      </c>
      <c r="AE109" s="553">
        <f t="shared" si="53"/>
        <v>5</v>
      </c>
    </row>
    <row r="110" spans="1:31" s="7" customFormat="1" ht="42.75" x14ac:dyDescent="0.2">
      <c r="A110" s="545" t="str">
        <f>orcamento!A110</f>
        <v>5.5</v>
      </c>
      <c r="B110" s="546" t="str">
        <f>orcamento!D110</f>
        <v>RETIRADA DE MATERIAL DE 3ª CATEGORIA (APÓS ESCAVAÇÃO/DESMONTE) EM VALAS, COM ESCAVADEIRA HIDRÁULICA - EXCLUSIVE CARGA E TRANSPORTE</v>
      </c>
      <c r="C110" s="547">
        <f>orcamento!E110</f>
        <v>20</v>
      </c>
      <c r="D110" s="548" t="str">
        <f>orcamento!F110</f>
        <v>M3</v>
      </c>
      <c r="E110" s="549">
        <f>orcamento!O110</f>
        <v>33.369999999999997</v>
      </c>
      <c r="F110" s="550"/>
      <c r="G110" s="551"/>
      <c r="H110" s="550"/>
      <c r="I110" s="551"/>
      <c r="J110" s="552"/>
      <c r="K110" s="551"/>
      <c r="L110" s="552"/>
      <c r="M110" s="551"/>
      <c r="N110" s="550">
        <f t="shared" si="79"/>
        <v>222.58</v>
      </c>
      <c r="O110" s="551">
        <f t="shared" si="80"/>
        <v>6.67</v>
      </c>
      <c r="P110" s="550">
        <f t="shared" si="81"/>
        <v>222.58</v>
      </c>
      <c r="Q110" s="551">
        <f t="shared" si="82"/>
        <v>6.67</v>
      </c>
      <c r="R110" s="554">
        <f t="shared" si="83"/>
        <v>222.23999999999995</v>
      </c>
      <c r="S110" s="551">
        <f t="shared" si="84"/>
        <v>6.66</v>
      </c>
      <c r="T110" s="552"/>
      <c r="U110" s="551"/>
      <c r="V110" s="552"/>
      <c r="W110" s="551"/>
      <c r="X110" s="552"/>
      <c r="Y110" s="551"/>
      <c r="Z110" s="552"/>
      <c r="AA110" s="551"/>
      <c r="AB110" s="552"/>
      <c r="AC110" s="551"/>
      <c r="AD110" s="549">
        <f t="shared" si="53"/>
        <v>667.4</v>
      </c>
      <c r="AE110" s="553">
        <f t="shared" si="53"/>
        <v>20</v>
      </c>
    </row>
    <row r="111" spans="1:31" s="7" customFormat="1" ht="42.75" x14ac:dyDescent="0.2">
      <c r="A111" s="545" t="str">
        <f>orcamento!A111</f>
        <v>5.6</v>
      </c>
      <c r="B111" s="546" t="str">
        <f>orcamento!D111</f>
        <v>CARGA, MANOBRA E DESCARGA DE SOLOS E MATERIAIS GRANULARES EM CAMINHÃO BASCULANTE 10 M³ - CARGA COM ESCAVADEIRA HIDRÁULICA (CAÇAMBA DE 1,20 M³ / 155 HP) E DESCARGA LIVRE</v>
      </c>
      <c r="C111" s="547">
        <f>orcamento!E111</f>
        <v>162.83000000000001</v>
      </c>
      <c r="D111" s="548" t="str">
        <f>orcamento!F111</f>
        <v>M3</v>
      </c>
      <c r="E111" s="549">
        <f>orcamento!O111</f>
        <v>8.89</v>
      </c>
      <c r="F111" s="550"/>
      <c r="G111" s="551"/>
      <c r="H111" s="550"/>
      <c r="I111" s="551"/>
      <c r="J111" s="552"/>
      <c r="K111" s="551"/>
      <c r="L111" s="552"/>
      <c r="M111" s="551"/>
      <c r="N111" s="550">
        <f t="shared" si="79"/>
        <v>482.55</v>
      </c>
      <c r="O111" s="551">
        <f t="shared" si="80"/>
        <v>54.28</v>
      </c>
      <c r="P111" s="550">
        <f t="shared" si="81"/>
        <v>482.55</v>
      </c>
      <c r="Q111" s="551">
        <f t="shared" si="82"/>
        <v>54.28</v>
      </c>
      <c r="R111" s="554">
        <f t="shared" si="83"/>
        <v>482.45999999999992</v>
      </c>
      <c r="S111" s="551">
        <f t="shared" si="84"/>
        <v>54.27000000000001</v>
      </c>
      <c r="T111" s="552"/>
      <c r="U111" s="551"/>
      <c r="V111" s="552"/>
      <c r="W111" s="551"/>
      <c r="X111" s="552"/>
      <c r="Y111" s="551"/>
      <c r="Z111" s="552"/>
      <c r="AA111" s="551"/>
      <c r="AB111" s="552"/>
      <c r="AC111" s="551"/>
      <c r="AD111" s="549">
        <f t="shared" si="53"/>
        <v>1447.56</v>
      </c>
      <c r="AE111" s="553">
        <f t="shared" si="53"/>
        <v>162.83000000000001</v>
      </c>
    </row>
    <row r="112" spans="1:31" s="7" customFormat="1" ht="28.5" x14ac:dyDescent="0.2">
      <c r="A112" s="545" t="str">
        <f>orcamento!A112</f>
        <v>5.7</v>
      </c>
      <c r="B112" s="546" t="str">
        <f>orcamento!D112</f>
        <v>TRANSPORTE COM CAMINHÃO BASCULANTE DE 10 M³, EM VIA URBANA PAVIMENTADA, DMT ATÉ 30 KM</v>
      </c>
      <c r="C112" s="547">
        <f>orcamento!E112</f>
        <v>3419.4300000000003</v>
      </c>
      <c r="D112" s="548" t="str">
        <f>orcamento!F112</f>
        <v>M3XKM</v>
      </c>
      <c r="E112" s="549">
        <f>orcamento!O112</f>
        <v>3.12</v>
      </c>
      <c r="F112" s="550"/>
      <c r="G112" s="551"/>
      <c r="H112" s="550"/>
      <c r="I112" s="551"/>
      <c r="J112" s="552"/>
      <c r="K112" s="551"/>
      <c r="L112" s="552"/>
      <c r="M112" s="551"/>
      <c r="N112" s="550">
        <f t="shared" si="79"/>
        <v>3556.21</v>
      </c>
      <c r="O112" s="551">
        <f t="shared" si="80"/>
        <v>1139.81</v>
      </c>
      <c r="P112" s="550">
        <f t="shared" si="81"/>
        <v>3556.21</v>
      </c>
      <c r="Q112" s="551">
        <f t="shared" si="82"/>
        <v>1139.81</v>
      </c>
      <c r="R112" s="554">
        <f t="shared" si="83"/>
        <v>3556.2000000000007</v>
      </c>
      <c r="S112" s="551">
        <f t="shared" si="84"/>
        <v>1139.8100000000004</v>
      </c>
      <c r="T112" s="552"/>
      <c r="U112" s="551"/>
      <c r="V112" s="552"/>
      <c r="W112" s="551"/>
      <c r="X112" s="552"/>
      <c r="Y112" s="551"/>
      <c r="Z112" s="552"/>
      <c r="AA112" s="551"/>
      <c r="AB112" s="552"/>
      <c r="AC112" s="551"/>
      <c r="AD112" s="549">
        <f t="shared" si="53"/>
        <v>10668.62</v>
      </c>
      <c r="AE112" s="553">
        <f t="shared" si="53"/>
        <v>3419.4300000000003</v>
      </c>
    </row>
    <row r="113" spans="1:31" s="7" customFormat="1" ht="14.25" x14ac:dyDescent="0.2">
      <c r="A113" s="545" t="str">
        <f>orcamento!A113</f>
        <v>5.8</v>
      </c>
      <c r="B113" s="546" t="str">
        <f>orcamento!D113</f>
        <v>DESTINAÇÃO FINAL DE SOLO/PEDRA/ENTULHO</v>
      </c>
      <c r="C113" s="547">
        <f>orcamento!E113</f>
        <v>162.83000000000001</v>
      </c>
      <c r="D113" s="548" t="str">
        <f>orcamento!F113</f>
        <v>M3</v>
      </c>
      <c r="E113" s="549">
        <f>orcamento!O113</f>
        <v>17.059999999999999</v>
      </c>
      <c r="F113" s="550"/>
      <c r="G113" s="551"/>
      <c r="H113" s="550"/>
      <c r="I113" s="551"/>
      <c r="J113" s="552"/>
      <c r="K113" s="551"/>
      <c r="L113" s="552"/>
      <c r="M113" s="551"/>
      <c r="N113" s="550">
        <f t="shared" si="79"/>
        <v>926.02</v>
      </c>
      <c r="O113" s="551">
        <f t="shared" si="80"/>
        <v>54.28</v>
      </c>
      <c r="P113" s="550">
        <f t="shared" si="81"/>
        <v>926.02</v>
      </c>
      <c r="Q113" s="551">
        <f t="shared" si="82"/>
        <v>54.28</v>
      </c>
      <c r="R113" s="554">
        <f t="shared" si="83"/>
        <v>925.84000000000015</v>
      </c>
      <c r="S113" s="551">
        <f t="shared" si="84"/>
        <v>54.27000000000001</v>
      </c>
      <c r="T113" s="552"/>
      <c r="U113" s="551"/>
      <c r="V113" s="552"/>
      <c r="W113" s="551"/>
      <c r="X113" s="552"/>
      <c r="Y113" s="551"/>
      <c r="Z113" s="552"/>
      <c r="AA113" s="551"/>
      <c r="AB113" s="552"/>
      <c r="AC113" s="551"/>
      <c r="AD113" s="549">
        <f t="shared" si="53"/>
        <v>2777.88</v>
      </c>
      <c r="AE113" s="553">
        <f t="shared" si="53"/>
        <v>162.83000000000001</v>
      </c>
    </row>
    <row r="114" spans="1:31" s="7" customFormat="1" ht="28.5" x14ac:dyDescent="0.2">
      <c r="A114" s="545" t="str">
        <f>orcamento!A114</f>
        <v>5.9</v>
      </c>
      <c r="B114" s="546" t="str">
        <f>orcamento!D114</f>
        <v>ESCORAMENTO DE VALA, TIPO DESCONTÍNUO, COM PROFUNDIDADE DE 1,5 M A 3,0 M, LARGURA MENOR QUE 1,5 M</v>
      </c>
      <c r="C114" s="547">
        <f>orcamento!E114</f>
        <v>293.13</v>
      </c>
      <c r="D114" s="548" t="str">
        <f>orcamento!F114</f>
        <v>M2</v>
      </c>
      <c r="E114" s="549">
        <f>orcamento!O114</f>
        <v>33.1</v>
      </c>
      <c r="F114" s="550"/>
      <c r="G114" s="551"/>
      <c r="H114" s="550"/>
      <c r="I114" s="551"/>
      <c r="J114" s="552"/>
      <c r="K114" s="551"/>
      <c r="L114" s="552"/>
      <c r="M114" s="551"/>
      <c r="N114" s="550">
        <f t="shared" si="79"/>
        <v>3234.2</v>
      </c>
      <c r="O114" s="551">
        <f t="shared" si="80"/>
        <v>97.71</v>
      </c>
      <c r="P114" s="550">
        <f t="shared" si="81"/>
        <v>3234.2</v>
      </c>
      <c r="Q114" s="551">
        <f t="shared" si="82"/>
        <v>97.71</v>
      </c>
      <c r="R114" s="554">
        <f t="shared" si="83"/>
        <v>3234.2000000000007</v>
      </c>
      <c r="S114" s="551">
        <f t="shared" si="84"/>
        <v>97.710000000000008</v>
      </c>
      <c r="T114" s="552"/>
      <c r="U114" s="551"/>
      <c r="V114" s="552"/>
      <c r="W114" s="551"/>
      <c r="X114" s="552"/>
      <c r="Y114" s="551"/>
      <c r="Z114" s="552"/>
      <c r="AA114" s="551"/>
      <c r="AB114" s="552"/>
      <c r="AC114" s="551"/>
      <c r="AD114" s="549">
        <f t="shared" si="53"/>
        <v>9702.6</v>
      </c>
      <c r="AE114" s="553">
        <f t="shared" si="53"/>
        <v>293.13</v>
      </c>
    </row>
    <row r="115" spans="1:31" s="7" customFormat="1" ht="28.5" x14ac:dyDescent="0.2">
      <c r="A115" s="545" t="str">
        <f>orcamento!A115</f>
        <v>5.10</v>
      </c>
      <c r="B115" s="546" t="str">
        <f>orcamento!D115</f>
        <v xml:space="preserve">ESCORAMENTO DE VALA, TIPO CONTÍNUO, COM PROFUNDIDADE DE 1,5 M A 3,0 M, LARGURA MENOR QUE 1,5 M   </v>
      </c>
      <c r="C115" s="547">
        <f>orcamento!E115</f>
        <v>1043.43</v>
      </c>
      <c r="D115" s="548" t="str">
        <f>orcamento!F115</f>
        <v>M2</v>
      </c>
      <c r="E115" s="549">
        <f>orcamento!O115</f>
        <v>53.24</v>
      </c>
      <c r="F115" s="550"/>
      <c r="G115" s="551"/>
      <c r="H115" s="550"/>
      <c r="I115" s="551"/>
      <c r="J115" s="552"/>
      <c r="K115" s="551"/>
      <c r="L115" s="552"/>
      <c r="M115" s="551"/>
      <c r="N115" s="550">
        <f t="shared" si="79"/>
        <v>18517.400000000001</v>
      </c>
      <c r="O115" s="551">
        <f t="shared" si="80"/>
        <v>347.81</v>
      </c>
      <c r="P115" s="550">
        <f t="shared" si="81"/>
        <v>18517.400000000001</v>
      </c>
      <c r="Q115" s="551">
        <f t="shared" si="82"/>
        <v>347.81</v>
      </c>
      <c r="R115" s="554">
        <f t="shared" si="83"/>
        <v>18517.409999999996</v>
      </c>
      <c r="S115" s="551">
        <f t="shared" si="84"/>
        <v>347.81000000000006</v>
      </c>
      <c r="T115" s="552"/>
      <c r="U115" s="551"/>
      <c r="V115" s="552"/>
      <c r="W115" s="551"/>
      <c r="X115" s="552"/>
      <c r="Y115" s="551"/>
      <c r="Z115" s="552"/>
      <c r="AA115" s="551"/>
      <c r="AB115" s="552"/>
      <c r="AC115" s="551"/>
      <c r="AD115" s="549">
        <f t="shared" si="53"/>
        <v>55552.21</v>
      </c>
      <c r="AE115" s="553">
        <f t="shared" si="53"/>
        <v>1043.43</v>
      </c>
    </row>
    <row r="116" spans="1:31" s="7" customFormat="1" ht="28.5" x14ac:dyDescent="0.2">
      <c r="A116" s="545" t="str">
        <f>orcamento!A116</f>
        <v>5.11</v>
      </c>
      <c r="B116" s="546" t="str">
        <f>orcamento!D116</f>
        <v>ESCORAMENTO DE VALA, TIPO CONTÍNUO COM PERFIL METÁLICO "U", COM PROFUNDIDADE DE 1,5 A 3,0 M, LARGURA MENOR QUE 1,5 M</v>
      </c>
      <c r="C116" s="547">
        <f>orcamento!E116</f>
        <v>102.53</v>
      </c>
      <c r="D116" s="548" t="str">
        <f>orcamento!F116</f>
        <v>M2</v>
      </c>
      <c r="E116" s="549">
        <f>orcamento!O116</f>
        <v>90.009999999999991</v>
      </c>
      <c r="F116" s="550"/>
      <c r="G116" s="551"/>
      <c r="H116" s="550"/>
      <c r="I116" s="551"/>
      <c r="J116" s="552"/>
      <c r="K116" s="551"/>
      <c r="L116" s="552"/>
      <c r="M116" s="551"/>
      <c r="N116" s="550">
        <f t="shared" si="79"/>
        <v>3076.54</v>
      </c>
      <c r="O116" s="551">
        <f t="shared" si="80"/>
        <v>34.18</v>
      </c>
      <c r="P116" s="550">
        <f t="shared" si="81"/>
        <v>3076.54</v>
      </c>
      <c r="Q116" s="551">
        <f t="shared" si="82"/>
        <v>34.18</v>
      </c>
      <c r="R116" s="554">
        <f t="shared" si="83"/>
        <v>3075.6499999999996</v>
      </c>
      <c r="S116" s="551">
        <f t="shared" si="84"/>
        <v>34.17</v>
      </c>
      <c r="T116" s="552"/>
      <c r="U116" s="551"/>
      <c r="V116" s="552"/>
      <c r="W116" s="551"/>
      <c r="X116" s="552"/>
      <c r="Y116" s="551"/>
      <c r="Z116" s="552"/>
      <c r="AA116" s="551"/>
      <c r="AB116" s="552"/>
      <c r="AC116" s="551"/>
      <c r="AD116" s="549">
        <f t="shared" si="53"/>
        <v>9228.73</v>
      </c>
      <c r="AE116" s="553">
        <f t="shared" si="53"/>
        <v>102.53</v>
      </c>
    </row>
    <row r="117" spans="1:31" s="7" customFormat="1" ht="14.25" x14ac:dyDescent="0.2">
      <c r="A117" s="545" t="str">
        <f>orcamento!A117</f>
        <v>5.12</v>
      </c>
      <c r="B117" s="546" t="str">
        <f>orcamento!D117</f>
        <v>LASTRO COM PEDRA BRITADA EM VALA</v>
      </c>
      <c r="C117" s="547">
        <f>orcamento!E117</f>
        <v>85.13</v>
      </c>
      <c r="D117" s="548" t="str">
        <f>orcamento!F117</f>
        <v>M3</v>
      </c>
      <c r="E117" s="549">
        <f>orcamento!O117</f>
        <v>100.11</v>
      </c>
      <c r="F117" s="550"/>
      <c r="G117" s="551"/>
      <c r="H117" s="550"/>
      <c r="I117" s="551"/>
      <c r="J117" s="552"/>
      <c r="K117" s="551"/>
      <c r="L117" s="552"/>
      <c r="M117" s="551"/>
      <c r="N117" s="550">
        <f t="shared" si="79"/>
        <v>2841.12</v>
      </c>
      <c r="O117" s="551">
        <f t="shared" si="80"/>
        <v>28.38</v>
      </c>
      <c r="P117" s="550">
        <f t="shared" si="81"/>
        <v>2841.12</v>
      </c>
      <c r="Q117" s="551">
        <f t="shared" si="82"/>
        <v>28.38</v>
      </c>
      <c r="R117" s="554">
        <f t="shared" si="83"/>
        <v>2840.1200000000008</v>
      </c>
      <c r="S117" s="551">
        <f t="shared" si="84"/>
        <v>28.369999999999997</v>
      </c>
      <c r="T117" s="552"/>
      <c r="U117" s="551"/>
      <c r="V117" s="552"/>
      <c r="W117" s="551"/>
      <c r="X117" s="552"/>
      <c r="Y117" s="551"/>
      <c r="Z117" s="552"/>
      <c r="AA117" s="551"/>
      <c r="AB117" s="552"/>
      <c r="AC117" s="551"/>
      <c r="AD117" s="549">
        <f t="shared" si="53"/>
        <v>8522.36</v>
      </c>
      <c r="AE117" s="553">
        <f t="shared" si="53"/>
        <v>85.13</v>
      </c>
    </row>
    <row r="118" spans="1:31" s="7" customFormat="1" ht="42.75" x14ac:dyDescent="0.2">
      <c r="A118" s="545" t="str">
        <f>orcamento!A118</f>
        <v>5.13</v>
      </c>
      <c r="B118" s="546" t="str">
        <f>orcamento!D118</f>
        <v>CARGA, MANOBRA E DESCARGA DE SOLOS E MATERIAIS GRANULARES EM CAMINHÃO BASCULANTE 10 M³ - CARGA COM ESCAVADEIRA HIDRÁULICA (CAÇAMBA DE 1,20 M³ / 155 HP) E DESCARGA LIVRE</v>
      </c>
      <c r="C118" s="547">
        <f>orcamento!E118</f>
        <v>102.15</v>
      </c>
      <c r="D118" s="548" t="str">
        <f>orcamento!F118</f>
        <v>M3</v>
      </c>
      <c r="E118" s="549">
        <f>orcamento!O118</f>
        <v>8.89</v>
      </c>
      <c r="F118" s="550"/>
      <c r="G118" s="551"/>
      <c r="H118" s="550"/>
      <c r="I118" s="551"/>
      <c r="J118" s="552"/>
      <c r="K118" s="551"/>
      <c r="L118" s="552"/>
      <c r="M118" s="551"/>
      <c r="N118" s="550">
        <f t="shared" si="79"/>
        <v>302.7</v>
      </c>
      <c r="O118" s="551">
        <f t="shared" si="80"/>
        <v>34.049999999999997</v>
      </c>
      <c r="P118" s="550">
        <f t="shared" si="81"/>
        <v>302.7</v>
      </c>
      <c r="Q118" s="551">
        <f t="shared" si="82"/>
        <v>34.049999999999997</v>
      </c>
      <c r="R118" s="554">
        <f t="shared" si="83"/>
        <v>302.71000000000004</v>
      </c>
      <c r="S118" s="551">
        <f t="shared" si="84"/>
        <v>34.050000000000011</v>
      </c>
      <c r="T118" s="552"/>
      <c r="U118" s="551"/>
      <c r="V118" s="552"/>
      <c r="W118" s="551"/>
      <c r="X118" s="552"/>
      <c r="Y118" s="551"/>
      <c r="Z118" s="552"/>
      <c r="AA118" s="551"/>
      <c r="AB118" s="552"/>
      <c r="AC118" s="551"/>
      <c r="AD118" s="549">
        <f t="shared" si="53"/>
        <v>908.11</v>
      </c>
      <c r="AE118" s="553">
        <f t="shared" si="53"/>
        <v>102.15</v>
      </c>
    </row>
    <row r="119" spans="1:31" s="7" customFormat="1" ht="28.5" x14ac:dyDescent="0.2">
      <c r="A119" s="545" t="str">
        <f>orcamento!A119</f>
        <v>5.14</v>
      </c>
      <c r="B119" s="546" t="str">
        <f>orcamento!D119</f>
        <v>TRANSPORTE COM CAMINHÃO BASCULANTE DE 10 M³, EM VIA URBANA PAVIMENTADA, DMT ATÉ 30 KM</v>
      </c>
      <c r="C119" s="547">
        <f>orcamento!E119</f>
        <v>3064.5</v>
      </c>
      <c r="D119" s="548" t="str">
        <f>orcamento!F119</f>
        <v>M3XKM</v>
      </c>
      <c r="E119" s="549">
        <f>orcamento!O119</f>
        <v>3.12</v>
      </c>
      <c r="F119" s="550"/>
      <c r="G119" s="551"/>
      <c r="H119" s="550"/>
      <c r="I119" s="551"/>
      <c r="J119" s="552"/>
      <c r="K119" s="551"/>
      <c r="L119" s="552"/>
      <c r="M119" s="551"/>
      <c r="N119" s="550">
        <f t="shared" si="79"/>
        <v>3187.08</v>
      </c>
      <c r="O119" s="551">
        <f t="shared" si="80"/>
        <v>1021.5</v>
      </c>
      <c r="P119" s="550">
        <f t="shared" si="81"/>
        <v>3187.08</v>
      </c>
      <c r="Q119" s="551">
        <f t="shared" si="82"/>
        <v>1021.5</v>
      </c>
      <c r="R119" s="554">
        <f t="shared" si="83"/>
        <v>3187.08</v>
      </c>
      <c r="S119" s="551">
        <f t="shared" si="84"/>
        <v>1021.5</v>
      </c>
      <c r="T119" s="552"/>
      <c r="U119" s="551"/>
      <c r="V119" s="552"/>
      <c r="W119" s="551"/>
      <c r="X119" s="552"/>
      <c r="Y119" s="551"/>
      <c r="Z119" s="552"/>
      <c r="AA119" s="551"/>
      <c r="AB119" s="552"/>
      <c r="AC119" s="551"/>
      <c r="AD119" s="549">
        <f t="shared" si="53"/>
        <v>9561.24</v>
      </c>
      <c r="AE119" s="553">
        <f t="shared" si="53"/>
        <v>3064.5</v>
      </c>
    </row>
    <row r="120" spans="1:31" s="7" customFormat="1" ht="28.5" x14ac:dyDescent="0.2">
      <c r="A120" s="545" t="str">
        <f>orcamento!A120</f>
        <v>5.15</v>
      </c>
      <c r="B120" s="546" t="str">
        <f>orcamento!D120</f>
        <v>TRANSPORTE COM CAMINHÃO BASCULANTE DE 10 M³, EM VIA URBANA PAVIMENTADA, DMT ATÉ 30 KM</v>
      </c>
      <c r="C120" s="547">
        <f>orcamento!E120</f>
        <v>1736.5500000000002</v>
      </c>
      <c r="D120" s="548" t="str">
        <f>orcamento!F120</f>
        <v>M3XKM</v>
      </c>
      <c r="E120" s="549">
        <f>orcamento!O120</f>
        <v>3.12</v>
      </c>
      <c r="F120" s="550"/>
      <c r="G120" s="551"/>
      <c r="H120" s="550"/>
      <c r="I120" s="551"/>
      <c r="J120" s="552"/>
      <c r="K120" s="551"/>
      <c r="L120" s="552"/>
      <c r="M120" s="551"/>
      <c r="N120" s="550">
        <f t="shared" ref="N120" si="85">ROUND(O120*$E120,2)</f>
        <v>1806.01</v>
      </c>
      <c r="O120" s="551">
        <f t="shared" si="80"/>
        <v>578.85</v>
      </c>
      <c r="P120" s="550">
        <f t="shared" ref="P120" si="86">ROUND(Q120*$E120,2)</f>
        <v>1806.01</v>
      </c>
      <c r="Q120" s="551">
        <f t="shared" si="82"/>
        <v>578.85</v>
      </c>
      <c r="R120" s="554">
        <f t="shared" ref="R120" si="87">ROUND(($E120*$C120),2)-(P120+N120)</f>
        <v>1806.02</v>
      </c>
      <c r="S120" s="551">
        <f t="shared" ref="S120" si="88">$C120-(Q120+O120)</f>
        <v>578.85000000000014</v>
      </c>
      <c r="T120" s="552"/>
      <c r="U120" s="551"/>
      <c r="V120" s="552"/>
      <c r="W120" s="551"/>
      <c r="X120" s="552"/>
      <c r="Y120" s="551"/>
      <c r="Z120" s="552"/>
      <c r="AA120" s="551"/>
      <c r="AB120" s="552"/>
      <c r="AC120" s="551"/>
      <c r="AD120" s="549">
        <f t="shared" ref="AD120" si="89">F120+H120+J120+L120+N120+P120+R120+T120+V120+X120+Z120+AB120</f>
        <v>5418.04</v>
      </c>
      <c r="AE120" s="553">
        <f t="shared" ref="AE120" si="90">G120+I120+K120+M120+O120+Q120+S120+U120+W120+Y120+AA120+AC120</f>
        <v>1736.5500000000002</v>
      </c>
    </row>
    <row r="121" spans="1:31" s="7" customFormat="1" ht="28.5" x14ac:dyDescent="0.2">
      <c r="A121" s="545" t="str">
        <f>orcamento!A121</f>
        <v>5.16</v>
      </c>
      <c r="B121" s="546" t="str">
        <f>orcamento!D121</f>
        <v>RADIER, FCK 15 MPA, ARMADURA 5,0MM MALHA 10X10CM - FORNECIMENTO, LANÇAMENTO E ADENSAMENTO</v>
      </c>
      <c r="C121" s="547">
        <f>orcamento!E121</f>
        <v>6.97</v>
      </c>
      <c r="D121" s="548" t="str">
        <f>orcamento!F121</f>
        <v>M3</v>
      </c>
      <c r="E121" s="549">
        <f>orcamento!O121</f>
        <v>1305.3800000000001</v>
      </c>
      <c r="F121" s="550"/>
      <c r="G121" s="551"/>
      <c r="H121" s="550"/>
      <c r="I121" s="551"/>
      <c r="J121" s="552"/>
      <c r="K121" s="551"/>
      <c r="L121" s="552"/>
      <c r="M121" s="551"/>
      <c r="N121" s="550">
        <f t="shared" si="79"/>
        <v>3028.48</v>
      </c>
      <c r="O121" s="551">
        <f t="shared" si="80"/>
        <v>2.3199999999999998</v>
      </c>
      <c r="P121" s="550">
        <f t="shared" si="81"/>
        <v>3028.48</v>
      </c>
      <c r="Q121" s="551">
        <f t="shared" si="82"/>
        <v>2.3199999999999998</v>
      </c>
      <c r="R121" s="554">
        <f t="shared" si="83"/>
        <v>3041.54</v>
      </c>
      <c r="S121" s="551">
        <f t="shared" si="84"/>
        <v>2.33</v>
      </c>
      <c r="T121" s="552"/>
      <c r="U121" s="551"/>
      <c r="V121" s="552"/>
      <c r="W121" s="551"/>
      <c r="X121" s="552"/>
      <c r="Y121" s="551"/>
      <c r="Z121" s="552"/>
      <c r="AA121" s="551"/>
      <c r="AB121" s="552"/>
      <c r="AC121" s="551"/>
      <c r="AD121" s="549">
        <f t="shared" si="53"/>
        <v>9098.5</v>
      </c>
      <c r="AE121" s="553">
        <f t="shared" si="53"/>
        <v>6.97</v>
      </c>
    </row>
    <row r="122" spans="1:31" s="7" customFormat="1" ht="42.75" x14ac:dyDescent="0.2">
      <c r="A122" s="545" t="str">
        <f>orcamento!A122</f>
        <v>5.17</v>
      </c>
      <c r="B122" s="546" t="str">
        <f>orcamento!D122</f>
        <v>TUBO DE CONCRETO SIMPLES PARA AGUAS PLUVIAIS, CLASSE PS2, COM ENCAIXE PONTA E BOLSA, DIAMETRO NOMINAL DE 300 MM - FORNECIMENTO</v>
      </c>
      <c r="C122" s="547">
        <f>orcamento!E122</f>
        <v>140</v>
      </c>
      <c r="D122" s="548" t="str">
        <f>orcamento!F122</f>
        <v>M</v>
      </c>
      <c r="E122" s="549">
        <f>orcamento!O122</f>
        <v>68.83</v>
      </c>
      <c r="F122" s="550"/>
      <c r="G122" s="551"/>
      <c r="H122" s="550"/>
      <c r="I122" s="551"/>
      <c r="J122" s="552"/>
      <c r="K122" s="551"/>
      <c r="L122" s="552"/>
      <c r="M122" s="551"/>
      <c r="N122" s="550">
        <f t="shared" si="79"/>
        <v>3212.3</v>
      </c>
      <c r="O122" s="551">
        <f t="shared" si="80"/>
        <v>46.67</v>
      </c>
      <c r="P122" s="550">
        <f t="shared" si="81"/>
        <v>3212.3</v>
      </c>
      <c r="Q122" s="551">
        <f t="shared" si="82"/>
        <v>46.67</v>
      </c>
      <c r="R122" s="554">
        <f t="shared" si="83"/>
        <v>3211.6000000000004</v>
      </c>
      <c r="S122" s="551">
        <f t="shared" si="84"/>
        <v>46.66</v>
      </c>
      <c r="T122" s="552"/>
      <c r="U122" s="551"/>
      <c r="V122" s="552"/>
      <c r="W122" s="551"/>
      <c r="X122" s="552"/>
      <c r="Y122" s="551"/>
      <c r="Z122" s="552"/>
      <c r="AA122" s="551"/>
      <c r="AB122" s="552"/>
      <c r="AC122" s="551"/>
      <c r="AD122" s="549">
        <f t="shared" si="53"/>
        <v>9636.2000000000007</v>
      </c>
      <c r="AE122" s="553">
        <f t="shared" si="53"/>
        <v>140</v>
      </c>
    </row>
    <row r="123" spans="1:31" s="7" customFormat="1" ht="42.75" x14ac:dyDescent="0.2">
      <c r="A123" s="545" t="str">
        <f>orcamento!A123</f>
        <v>5.18</v>
      </c>
      <c r="B123" s="546" t="str">
        <f>orcamento!D123</f>
        <v>TUBO DE CONCRETO SIMPLES PARA AGUAS PLUVIAIS, CLASSE PS2, COM ENCAIXE PONTA E BOLSA, DIAMETRO NOMINAL DE 400 MM - FORNECIMENTO</v>
      </c>
      <c r="C123" s="547">
        <f>orcamento!E123</f>
        <v>176</v>
      </c>
      <c r="D123" s="548" t="str">
        <f>orcamento!F123</f>
        <v>M</v>
      </c>
      <c r="E123" s="549">
        <f>orcamento!O123</f>
        <v>75.95</v>
      </c>
      <c r="F123" s="550"/>
      <c r="G123" s="551"/>
      <c r="H123" s="550"/>
      <c r="I123" s="551"/>
      <c r="J123" s="552"/>
      <c r="K123" s="551"/>
      <c r="L123" s="552"/>
      <c r="M123" s="551"/>
      <c r="N123" s="550">
        <f t="shared" si="79"/>
        <v>4455.99</v>
      </c>
      <c r="O123" s="551">
        <f t="shared" si="80"/>
        <v>58.67</v>
      </c>
      <c r="P123" s="550">
        <f t="shared" si="81"/>
        <v>4455.99</v>
      </c>
      <c r="Q123" s="551">
        <f t="shared" si="82"/>
        <v>58.67</v>
      </c>
      <c r="R123" s="554">
        <f t="shared" si="83"/>
        <v>4455.2200000000012</v>
      </c>
      <c r="S123" s="551">
        <f t="shared" si="84"/>
        <v>58.66</v>
      </c>
      <c r="T123" s="552"/>
      <c r="U123" s="551"/>
      <c r="V123" s="552"/>
      <c r="W123" s="551"/>
      <c r="X123" s="552"/>
      <c r="Y123" s="551"/>
      <c r="Z123" s="552"/>
      <c r="AA123" s="551"/>
      <c r="AB123" s="552"/>
      <c r="AC123" s="551"/>
      <c r="AD123" s="549">
        <f t="shared" si="53"/>
        <v>13367.2</v>
      </c>
      <c r="AE123" s="553">
        <f t="shared" si="53"/>
        <v>176</v>
      </c>
    </row>
    <row r="124" spans="1:31" s="7" customFormat="1" ht="42.75" x14ac:dyDescent="0.2">
      <c r="A124" s="545" t="str">
        <f>orcamento!A124</f>
        <v>5.19</v>
      </c>
      <c r="B124" s="546" t="str">
        <f>orcamento!D124</f>
        <v>TUBO DE CONCRETO SIMPLES PARA AGUAS PLUVIAIS, CLASSE PS2, COM ENCAIXE PONTA E BOLSA, DIAMETRO NOMINAL DE 500 MM - FORNECIMENTO</v>
      </c>
      <c r="C124" s="547">
        <f>orcamento!E124</f>
        <v>209</v>
      </c>
      <c r="D124" s="548" t="str">
        <f>orcamento!F124</f>
        <v>M</v>
      </c>
      <c r="E124" s="549">
        <f>orcamento!O124</f>
        <v>107.72</v>
      </c>
      <c r="F124" s="550"/>
      <c r="G124" s="551"/>
      <c r="H124" s="550"/>
      <c r="I124" s="551"/>
      <c r="J124" s="552"/>
      <c r="K124" s="551"/>
      <c r="L124" s="552"/>
      <c r="M124" s="551"/>
      <c r="N124" s="550">
        <f t="shared" si="79"/>
        <v>7504.85</v>
      </c>
      <c r="O124" s="551">
        <f t="shared" si="80"/>
        <v>69.67</v>
      </c>
      <c r="P124" s="550">
        <f t="shared" si="81"/>
        <v>7504.85</v>
      </c>
      <c r="Q124" s="551">
        <f t="shared" si="82"/>
        <v>69.67</v>
      </c>
      <c r="R124" s="554">
        <f t="shared" si="83"/>
        <v>7503.7799999999988</v>
      </c>
      <c r="S124" s="551">
        <f t="shared" si="84"/>
        <v>69.66</v>
      </c>
      <c r="T124" s="552"/>
      <c r="U124" s="551"/>
      <c r="V124" s="552"/>
      <c r="W124" s="551"/>
      <c r="X124" s="552"/>
      <c r="Y124" s="551"/>
      <c r="Z124" s="552"/>
      <c r="AA124" s="551"/>
      <c r="AB124" s="552"/>
      <c r="AC124" s="551"/>
      <c r="AD124" s="549">
        <f t="shared" si="53"/>
        <v>22513.48</v>
      </c>
      <c r="AE124" s="553">
        <f t="shared" si="53"/>
        <v>209</v>
      </c>
    </row>
    <row r="125" spans="1:31" s="7" customFormat="1" ht="42.75" x14ac:dyDescent="0.2">
      <c r="A125" s="545" t="str">
        <f>orcamento!A125</f>
        <v>5.20</v>
      </c>
      <c r="B125" s="546" t="str">
        <f>orcamento!D125</f>
        <v>TUBO DE CONCRETO SIMPLES PARA AGUAS PLUVIAIS, CLASSE PS2, COM ENCAIXE PONTA E BOLSA, DIAMETRO NOMINAL DE 300 MM - ASSENTAMENTO</v>
      </c>
      <c r="C125" s="547">
        <f>orcamento!E125</f>
        <v>140</v>
      </c>
      <c r="D125" s="548" t="str">
        <f>orcamento!F125</f>
        <v>M</v>
      </c>
      <c r="E125" s="549">
        <f>orcamento!O125</f>
        <v>20.900000000000002</v>
      </c>
      <c r="F125" s="550"/>
      <c r="G125" s="551"/>
      <c r="H125" s="550"/>
      <c r="I125" s="551"/>
      <c r="J125" s="552"/>
      <c r="K125" s="551"/>
      <c r="L125" s="552"/>
      <c r="M125" s="551"/>
      <c r="N125" s="550">
        <f t="shared" si="79"/>
        <v>975.4</v>
      </c>
      <c r="O125" s="551">
        <f t="shared" si="80"/>
        <v>46.67</v>
      </c>
      <c r="P125" s="550">
        <f t="shared" si="81"/>
        <v>975.4</v>
      </c>
      <c r="Q125" s="551">
        <f t="shared" si="82"/>
        <v>46.67</v>
      </c>
      <c r="R125" s="554">
        <f t="shared" si="83"/>
        <v>975.2</v>
      </c>
      <c r="S125" s="551">
        <f t="shared" si="84"/>
        <v>46.66</v>
      </c>
      <c r="T125" s="552"/>
      <c r="U125" s="551"/>
      <c r="V125" s="552"/>
      <c r="W125" s="551"/>
      <c r="X125" s="552"/>
      <c r="Y125" s="551"/>
      <c r="Z125" s="552"/>
      <c r="AA125" s="551"/>
      <c r="AB125" s="552"/>
      <c r="AC125" s="551"/>
      <c r="AD125" s="549">
        <f t="shared" si="53"/>
        <v>2926</v>
      </c>
      <c r="AE125" s="553">
        <f t="shared" si="53"/>
        <v>140</v>
      </c>
    </row>
    <row r="126" spans="1:31" s="7" customFormat="1" ht="42.75" x14ac:dyDescent="0.2">
      <c r="A126" s="545" t="str">
        <f>orcamento!A126</f>
        <v>5.21</v>
      </c>
      <c r="B126" s="546" t="str">
        <f>orcamento!D126</f>
        <v>TUBO DE CONCRETO SIMPLES PARA AGUAS PLUVIAIS, CLASSE PS2, COM ENCAIXE PONTA E BOLSA, DIAMETRO NOMINAL DE 400 MM - ASSENTAMENTO</v>
      </c>
      <c r="C126" s="547">
        <f>orcamento!E126</f>
        <v>176</v>
      </c>
      <c r="D126" s="548" t="str">
        <f>orcamento!F126</f>
        <v>M</v>
      </c>
      <c r="E126" s="549">
        <f>orcamento!O126</f>
        <v>26.02</v>
      </c>
      <c r="F126" s="550"/>
      <c r="G126" s="551"/>
      <c r="H126" s="550"/>
      <c r="I126" s="551"/>
      <c r="J126" s="552"/>
      <c r="K126" s="551"/>
      <c r="L126" s="552"/>
      <c r="M126" s="551"/>
      <c r="N126" s="550">
        <f t="shared" si="79"/>
        <v>1526.59</v>
      </c>
      <c r="O126" s="551">
        <f t="shared" si="80"/>
        <v>58.67</v>
      </c>
      <c r="P126" s="550">
        <f t="shared" si="81"/>
        <v>1526.59</v>
      </c>
      <c r="Q126" s="551">
        <f t="shared" si="82"/>
        <v>58.67</v>
      </c>
      <c r="R126" s="554">
        <f t="shared" si="83"/>
        <v>1526.3400000000006</v>
      </c>
      <c r="S126" s="551">
        <f t="shared" si="84"/>
        <v>58.66</v>
      </c>
      <c r="T126" s="552"/>
      <c r="U126" s="551"/>
      <c r="V126" s="552"/>
      <c r="W126" s="551"/>
      <c r="X126" s="552"/>
      <c r="Y126" s="551"/>
      <c r="Z126" s="552"/>
      <c r="AA126" s="551"/>
      <c r="AB126" s="552"/>
      <c r="AC126" s="551"/>
      <c r="AD126" s="549">
        <f t="shared" si="53"/>
        <v>4579.5200000000004</v>
      </c>
      <c r="AE126" s="553">
        <f t="shared" si="53"/>
        <v>176</v>
      </c>
    </row>
    <row r="127" spans="1:31" s="7" customFormat="1" ht="42.75" x14ac:dyDescent="0.2">
      <c r="A127" s="545" t="str">
        <f>orcamento!A127</f>
        <v>5.22</v>
      </c>
      <c r="B127" s="546" t="str">
        <f>orcamento!D127</f>
        <v>TUBO DE CONCRETO SIMPLES PARA AGUAS PLUVIAIS, CLASSE PS2, COM ENCAIXE PONTA E BOLSA, DIAMETRO NOMINAL DE 500 MM - ASSENTAMENTO</v>
      </c>
      <c r="C127" s="547">
        <f>orcamento!E127</f>
        <v>209</v>
      </c>
      <c r="D127" s="548" t="str">
        <f>orcamento!F127</f>
        <v>M</v>
      </c>
      <c r="E127" s="549">
        <f>orcamento!O127</f>
        <v>32.130000000000003</v>
      </c>
      <c r="F127" s="550"/>
      <c r="G127" s="551"/>
      <c r="H127" s="550"/>
      <c r="I127" s="551"/>
      <c r="J127" s="552"/>
      <c r="K127" s="551"/>
      <c r="L127" s="552"/>
      <c r="M127" s="551"/>
      <c r="N127" s="550">
        <f t="shared" si="79"/>
        <v>2238.5</v>
      </c>
      <c r="O127" s="551">
        <f t="shared" si="80"/>
        <v>69.67</v>
      </c>
      <c r="P127" s="550">
        <f t="shared" si="81"/>
        <v>2238.5</v>
      </c>
      <c r="Q127" s="551">
        <f t="shared" si="82"/>
        <v>69.67</v>
      </c>
      <c r="R127" s="554">
        <f t="shared" si="83"/>
        <v>2238.17</v>
      </c>
      <c r="S127" s="551">
        <f t="shared" si="84"/>
        <v>69.66</v>
      </c>
      <c r="T127" s="552"/>
      <c r="U127" s="551"/>
      <c r="V127" s="552"/>
      <c r="W127" s="551"/>
      <c r="X127" s="552"/>
      <c r="Y127" s="551"/>
      <c r="Z127" s="552"/>
      <c r="AA127" s="551"/>
      <c r="AB127" s="552"/>
      <c r="AC127" s="551"/>
      <c r="AD127" s="549">
        <f t="shared" si="53"/>
        <v>6715.17</v>
      </c>
      <c r="AE127" s="553">
        <f t="shared" si="53"/>
        <v>209</v>
      </c>
    </row>
    <row r="128" spans="1:31" s="7" customFormat="1" ht="28.5" x14ac:dyDescent="0.2">
      <c r="A128" s="545" t="str">
        <f>orcamento!A128</f>
        <v>5.23</v>
      </c>
      <c r="B128" s="546" t="str">
        <f>orcamento!D128</f>
        <v>CARGA, MANOBRA E DESCARGA DE TUBOS DE CONCRETO, EM CAMINHÃO CARROCERIA COM GUINDAUTO (MUNCK) 11,7 TM</v>
      </c>
      <c r="C128" s="547">
        <f>orcamento!E128</f>
        <v>86.1</v>
      </c>
      <c r="D128" s="548" t="str">
        <f>orcamento!F128</f>
        <v>T</v>
      </c>
      <c r="E128" s="549">
        <f>orcamento!O128</f>
        <v>51.519999999999996</v>
      </c>
      <c r="F128" s="550"/>
      <c r="G128" s="551"/>
      <c r="H128" s="550"/>
      <c r="I128" s="551"/>
      <c r="J128" s="552"/>
      <c r="K128" s="551"/>
      <c r="L128" s="552"/>
      <c r="M128" s="551"/>
      <c r="N128" s="550">
        <f t="shared" si="79"/>
        <v>1478.62</v>
      </c>
      <c r="O128" s="551">
        <f t="shared" si="80"/>
        <v>28.7</v>
      </c>
      <c r="P128" s="550">
        <f t="shared" si="81"/>
        <v>1478.62</v>
      </c>
      <c r="Q128" s="551">
        <f t="shared" si="82"/>
        <v>28.7</v>
      </c>
      <c r="R128" s="554">
        <f t="shared" si="83"/>
        <v>1478.63</v>
      </c>
      <c r="S128" s="551">
        <f t="shared" si="84"/>
        <v>28.699999999999996</v>
      </c>
      <c r="T128" s="552"/>
      <c r="U128" s="551"/>
      <c r="V128" s="552"/>
      <c r="W128" s="551"/>
      <c r="X128" s="552"/>
      <c r="Y128" s="551"/>
      <c r="Z128" s="552"/>
      <c r="AA128" s="551"/>
      <c r="AB128" s="552"/>
      <c r="AC128" s="551"/>
      <c r="AD128" s="549">
        <f t="shared" si="53"/>
        <v>4435.87</v>
      </c>
      <c r="AE128" s="553">
        <f t="shared" si="53"/>
        <v>86.1</v>
      </c>
    </row>
    <row r="129" spans="1:31" s="7" customFormat="1" ht="42.75" x14ac:dyDescent="0.2">
      <c r="A129" s="545" t="str">
        <f>orcamento!A129</f>
        <v>5.24</v>
      </c>
      <c r="B129" s="546" t="str">
        <f>orcamento!D129</f>
        <v>TRANSPORTE COM CAMINHÃO CARROCERIA COM GUINDAUTO (MUNCK),  MOMENTO MÁXIMO DE CARGA 11,7 TM, EM VIA URBANA PAVIMENTADA, DMT ATÉ 30KM</v>
      </c>
      <c r="C129" s="547">
        <f>orcamento!E129</f>
        <v>2583</v>
      </c>
      <c r="D129" s="548" t="str">
        <f>orcamento!F129</f>
        <v>TXKM</v>
      </c>
      <c r="E129" s="549">
        <f>orcamento!O129</f>
        <v>3.54</v>
      </c>
      <c r="F129" s="550"/>
      <c r="G129" s="551"/>
      <c r="H129" s="550"/>
      <c r="I129" s="551"/>
      <c r="J129" s="552"/>
      <c r="K129" s="551"/>
      <c r="L129" s="552"/>
      <c r="M129" s="551"/>
      <c r="N129" s="550">
        <f t="shared" si="79"/>
        <v>3047.94</v>
      </c>
      <c r="O129" s="551">
        <f t="shared" si="80"/>
        <v>861</v>
      </c>
      <c r="P129" s="550">
        <f t="shared" si="81"/>
        <v>3047.94</v>
      </c>
      <c r="Q129" s="551">
        <f t="shared" si="82"/>
        <v>861</v>
      </c>
      <c r="R129" s="554">
        <f t="shared" si="83"/>
        <v>3047.9399999999996</v>
      </c>
      <c r="S129" s="551">
        <f t="shared" si="84"/>
        <v>861</v>
      </c>
      <c r="T129" s="552"/>
      <c r="U129" s="551"/>
      <c r="V129" s="552"/>
      <c r="W129" s="551"/>
      <c r="X129" s="552"/>
      <c r="Y129" s="551"/>
      <c r="Z129" s="552"/>
      <c r="AA129" s="551"/>
      <c r="AB129" s="552"/>
      <c r="AC129" s="551"/>
      <c r="AD129" s="549">
        <f t="shared" si="53"/>
        <v>9143.82</v>
      </c>
      <c r="AE129" s="553">
        <f t="shared" si="53"/>
        <v>2583</v>
      </c>
    </row>
    <row r="130" spans="1:31" s="7" customFormat="1" ht="42.75" x14ac:dyDescent="0.2">
      <c r="A130" s="545" t="str">
        <f>orcamento!A130</f>
        <v>5.25</v>
      </c>
      <c r="B130" s="546" t="str">
        <f>orcamento!D130</f>
        <v>TRANSPORTE COM CAMINHÃO CARROCERIA COM GUINDAUTO (MUNCK),  MOMENTO MÁXIMO DE CARGA 11,7 TM, EM VIA URBANA PAVIMENTADA, ADICIONAL PARA DMT EXCEDENTE A 30 KM</v>
      </c>
      <c r="C130" s="547">
        <f>orcamento!E130</f>
        <v>1205.3999999999999</v>
      </c>
      <c r="D130" s="548" t="str">
        <f>orcamento!F130</f>
        <v>TXKM</v>
      </c>
      <c r="E130" s="549">
        <f>orcamento!O130</f>
        <v>1.3900000000000001</v>
      </c>
      <c r="F130" s="550"/>
      <c r="G130" s="551"/>
      <c r="H130" s="550"/>
      <c r="I130" s="551"/>
      <c r="J130" s="552"/>
      <c r="K130" s="551"/>
      <c r="L130" s="552"/>
      <c r="M130" s="551"/>
      <c r="N130" s="550">
        <f t="shared" ref="N130" si="91">ROUND(O130*$E130,2)</f>
        <v>558.5</v>
      </c>
      <c r="O130" s="551">
        <f t="shared" si="80"/>
        <v>401.8</v>
      </c>
      <c r="P130" s="550">
        <f t="shared" ref="P130" si="92">ROUND(Q130*$E130,2)</f>
        <v>558.5</v>
      </c>
      <c r="Q130" s="551">
        <f t="shared" si="82"/>
        <v>401.8</v>
      </c>
      <c r="R130" s="554">
        <f t="shared" ref="R130" si="93">ROUND(($E130*$C130),2)-(P130+N130)</f>
        <v>558.51</v>
      </c>
      <c r="S130" s="551">
        <f t="shared" ref="S130" si="94">$C130-(Q130+O130)</f>
        <v>401.79999999999984</v>
      </c>
      <c r="T130" s="552"/>
      <c r="U130" s="551"/>
      <c r="V130" s="552"/>
      <c r="W130" s="551"/>
      <c r="X130" s="552"/>
      <c r="Y130" s="551"/>
      <c r="Z130" s="552"/>
      <c r="AA130" s="551"/>
      <c r="AB130" s="552"/>
      <c r="AC130" s="551"/>
      <c r="AD130" s="549">
        <f t="shared" ref="AD130" si="95">F130+H130+J130+L130+N130+P130+R130+T130+V130+X130+Z130+AB130</f>
        <v>1675.51</v>
      </c>
      <c r="AE130" s="553">
        <f t="shared" ref="AE130" si="96">G130+I130+K130+M130+O130+Q130+S130+U130+W130+Y130+AA130+AC130</f>
        <v>1205.3999999999999</v>
      </c>
    </row>
    <row r="131" spans="1:31" s="7" customFormat="1" ht="14.25" x14ac:dyDescent="0.2">
      <c r="A131" s="545" t="str">
        <f>orcamento!A131</f>
        <v>5.26</v>
      </c>
      <c r="B131" s="546" t="str">
        <f>orcamento!D131</f>
        <v>POCO DE VISITA TIPO A, 0,80X0,80X1,00M EM TIJOLO MACIÇO</v>
      </c>
      <c r="C131" s="547">
        <f>orcamento!E131</f>
        <v>5</v>
      </c>
      <c r="D131" s="548" t="str">
        <f>orcamento!F131</f>
        <v>UN</v>
      </c>
      <c r="E131" s="549">
        <f>orcamento!O131</f>
        <v>1554.71</v>
      </c>
      <c r="F131" s="550"/>
      <c r="G131" s="551"/>
      <c r="H131" s="550"/>
      <c r="I131" s="551"/>
      <c r="J131" s="552"/>
      <c r="K131" s="551"/>
      <c r="L131" s="552"/>
      <c r="M131" s="551"/>
      <c r="N131" s="550">
        <f t="shared" si="79"/>
        <v>2596.37</v>
      </c>
      <c r="O131" s="551">
        <f t="shared" si="80"/>
        <v>1.67</v>
      </c>
      <c r="P131" s="550">
        <f t="shared" si="81"/>
        <v>2596.37</v>
      </c>
      <c r="Q131" s="551">
        <f t="shared" si="82"/>
        <v>1.67</v>
      </c>
      <c r="R131" s="554">
        <f t="shared" si="83"/>
        <v>2580.8100000000004</v>
      </c>
      <c r="S131" s="551">
        <f t="shared" si="84"/>
        <v>1.6600000000000001</v>
      </c>
      <c r="T131" s="552"/>
      <c r="U131" s="551"/>
      <c r="V131" s="552"/>
      <c r="W131" s="551"/>
      <c r="X131" s="552"/>
      <c r="Y131" s="551"/>
      <c r="Z131" s="552"/>
      <c r="AA131" s="551"/>
      <c r="AB131" s="552"/>
      <c r="AC131" s="551"/>
      <c r="AD131" s="549">
        <f t="shared" si="53"/>
        <v>7773.55</v>
      </c>
      <c r="AE131" s="553">
        <f t="shared" si="53"/>
        <v>5</v>
      </c>
    </row>
    <row r="132" spans="1:31" s="7" customFormat="1" ht="14.25" x14ac:dyDescent="0.2">
      <c r="A132" s="545" t="str">
        <f>orcamento!A132</f>
        <v>5.27</v>
      </c>
      <c r="B132" s="546" t="str">
        <f>orcamento!D132</f>
        <v>POÇO DE VISITA TIPO B, 1,00X1,00X1,50M EM TIJOLO MACIÇO</v>
      </c>
      <c r="C132" s="547">
        <f>orcamento!E132</f>
        <v>6</v>
      </c>
      <c r="D132" s="548" t="str">
        <f>orcamento!F132</f>
        <v>UN</v>
      </c>
      <c r="E132" s="549">
        <f>orcamento!O132</f>
        <v>2830.06</v>
      </c>
      <c r="F132" s="550"/>
      <c r="G132" s="551"/>
      <c r="H132" s="550"/>
      <c r="I132" s="551"/>
      <c r="J132" s="552"/>
      <c r="K132" s="551"/>
      <c r="L132" s="552"/>
      <c r="M132" s="551"/>
      <c r="N132" s="550">
        <f t="shared" si="79"/>
        <v>5660.12</v>
      </c>
      <c r="O132" s="551">
        <f t="shared" si="80"/>
        <v>2</v>
      </c>
      <c r="P132" s="550">
        <f t="shared" si="81"/>
        <v>5660.12</v>
      </c>
      <c r="Q132" s="551">
        <f t="shared" si="82"/>
        <v>2</v>
      </c>
      <c r="R132" s="554">
        <f t="shared" si="83"/>
        <v>5660.1200000000008</v>
      </c>
      <c r="S132" s="551">
        <f t="shared" si="84"/>
        <v>2</v>
      </c>
      <c r="T132" s="552"/>
      <c r="U132" s="551"/>
      <c r="V132" s="552"/>
      <c r="W132" s="551"/>
      <c r="X132" s="552"/>
      <c r="Y132" s="551"/>
      <c r="Z132" s="552"/>
      <c r="AA132" s="551"/>
      <c r="AB132" s="552"/>
      <c r="AC132" s="551"/>
      <c r="AD132" s="549">
        <f t="shared" si="53"/>
        <v>16980.36</v>
      </c>
      <c r="AE132" s="553">
        <f t="shared" si="53"/>
        <v>6</v>
      </c>
    </row>
    <row r="133" spans="1:31" s="7" customFormat="1" ht="28.5" x14ac:dyDescent="0.2">
      <c r="A133" s="545" t="str">
        <f>orcamento!A133</f>
        <v>5.28</v>
      </c>
      <c r="B133" s="546" t="str">
        <f>orcamento!D133</f>
        <v>METRO ADICIONAL DE POÇO DE VISITA TIPO A, 0,80X0,80M EM TIJOLO MACIÇO</v>
      </c>
      <c r="C133" s="547">
        <f>orcamento!E133</f>
        <v>0.33</v>
      </c>
      <c r="D133" s="548" t="str">
        <f>orcamento!F133</f>
        <v>M</v>
      </c>
      <c r="E133" s="549">
        <f>orcamento!O133</f>
        <v>987.43</v>
      </c>
      <c r="F133" s="550"/>
      <c r="G133" s="551"/>
      <c r="H133" s="550"/>
      <c r="I133" s="551"/>
      <c r="J133" s="552"/>
      <c r="K133" s="551"/>
      <c r="L133" s="552"/>
      <c r="M133" s="551"/>
      <c r="N133" s="550">
        <f t="shared" si="79"/>
        <v>108.62</v>
      </c>
      <c r="O133" s="551">
        <f t="shared" si="80"/>
        <v>0.11</v>
      </c>
      <c r="P133" s="550">
        <f t="shared" si="81"/>
        <v>108.62</v>
      </c>
      <c r="Q133" s="551">
        <f t="shared" si="82"/>
        <v>0.11</v>
      </c>
      <c r="R133" s="554">
        <f t="shared" si="83"/>
        <v>108.61000000000001</v>
      </c>
      <c r="S133" s="551">
        <f t="shared" si="84"/>
        <v>0.11000000000000001</v>
      </c>
      <c r="T133" s="552"/>
      <c r="U133" s="551"/>
      <c r="V133" s="552"/>
      <c r="W133" s="551"/>
      <c r="X133" s="552"/>
      <c r="Y133" s="551"/>
      <c r="Z133" s="552"/>
      <c r="AA133" s="551"/>
      <c r="AB133" s="552"/>
      <c r="AC133" s="551"/>
      <c r="AD133" s="549">
        <f t="shared" si="53"/>
        <v>325.85000000000002</v>
      </c>
      <c r="AE133" s="553">
        <f t="shared" si="53"/>
        <v>0.33</v>
      </c>
    </row>
    <row r="134" spans="1:31" s="7" customFormat="1" ht="28.5" x14ac:dyDescent="0.2">
      <c r="A134" s="545" t="str">
        <f>orcamento!A134</f>
        <v>5.29</v>
      </c>
      <c r="B134" s="546" t="str">
        <f>orcamento!D134</f>
        <v>METRO ADICIONAL DE POÇO DE VISITA TIPO B, 1,00X1,00M EM TIJOLO MACIÇO</v>
      </c>
      <c r="C134" s="547">
        <f>orcamento!E134</f>
        <v>2.34</v>
      </c>
      <c r="D134" s="548" t="str">
        <f>orcamento!F134</f>
        <v>M</v>
      </c>
      <c r="E134" s="549">
        <f>orcamento!O134</f>
        <v>1269.55</v>
      </c>
      <c r="F134" s="550"/>
      <c r="G134" s="551"/>
      <c r="H134" s="550"/>
      <c r="I134" s="551"/>
      <c r="J134" s="552"/>
      <c r="K134" s="551"/>
      <c r="L134" s="552"/>
      <c r="M134" s="551"/>
      <c r="N134" s="550">
        <f t="shared" si="79"/>
        <v>990.25</v>
      </c>
      <c r="O134" s="551">
        <f t="shared" si="80"/>
        <v>0.78</v>
      </c>
      <c r="P134" s="550">
        <f t="shared" si="81"/>
        <v>990.25</v>
      </c>
      <c r="Q134" s="551">
        <f t="shared" si="82"/>
        <v>0.78</v>
      </c>
      <c r="R134" s="554">
        <f t="shared" si="83"/>
        <v>990.25</v>
      </c>
      <c r="S134" s="551">
        <f t="shared" si="84"/>
        <v>0.7799999999999998</v>
      </c>
      <c r="T134" s="552"/>
      <c r="U134" s="551"/>
      <c r="V134" s="552"/>
      <c r="W134" s="551"/>
      <c r="X134" s="552"/>
      <c r="Y134" s="551"/>
      <c r="Z134" s="552"/>
      <c r="AA134" s="551"/>
      <c r="AB134" s="552"/>
      <c r="AC134" s="551"/>
      <c r="AD134" s="549">
        <f t="shared" si="53"/>
        <v>2970.75</v>
      </c>
      <c r="AE134" s="553">
        <f t="shared" si="53"/>
        <v>2.34</v>
      </c>
    </row>
    <row r="135" spans="1:31" s="7" customFormat="1" ht="14.25" x14ac:dyDescent="0.2">
      <c r="A135" s="545" t="str">
        <f>orcamento!A135</f>
        <v>5.30</v>
      </c>
      <c r="B135" s="546" t="str">
        <f>orcamento!D135</f>
        <v>CHAMINÉ PARA POÇO DE VISITA Ø80M EM TIJOLO MACIÇO</v>
      </c>
      <c r="C135" s="547">
        <f>orcamento!E135</f>
        <v>0.92</v>
      </c>
      <c r="D135" s="548" t="str">
        <f>orcamento!F135</f>
        <v>M</v>
      </c>
      <c r="E135" s="549">
        <f>orcamento!O135</f>
        <v>1386.9199999999998</v>
      </c>
      <c r="F135" s="550"/>
      <c r="G135" s="551"/>
      <c r="H135" s="550"/>
      <c r="I135" s="551"/>
      <c r="J135" s="552"/>
      <c r="K135" s="551"/>
      <c r="L135" s="552"/>
      <c r="M135" s="551"/>
      <c r="N135" s="550">
        <f t="shared" si="79"/>
        <v>429.95</v>
      </c>
      <c r="O135" s="551">
        <f t="shared" si="80"/>
        <v>0.31</v>
      </c>
      <c r="P135" s="550">
        <f t="shared" si="81"/>
        <v>429.95</v>
      </c>
      <c r="Q135" s="551">
        <f t="shared" si="82"/>
        <v>0.31</v>
      </c>
      <c r="R135" s="554">
        <f t="shared" si="83"/>
        <v>416.07000000000005</v>
      </c>
      <c r="S135" s="551">
        <f t="shared" si="84"/>
        <v>0.30000000000000004</v>
      </c>
      <c r="T135" s="552"/>
      <c r="U135" s="551"/>
      <c r="V135" s="552"/>
      <c r="W135" s="551"/>
      <c r="X135" s="552"/>
      <c r="Y135" s="551"/>
      <c r="Z135" s="552"/>
      <c r="AA135" s="551"/>
      <c r="AB135" s="552"/>
      <c r="AC135" s="551"/>
      <c r="AD135" s="549">
        <f t="shared" si="53"/>
        <v>1275.97</v>
      </c>
      <c r="AE135" s="553">
        <f t="shared" si="53"/>
        <v>0.92</v>
      </c>
    </row>
    <row r="136" spans="1:31" s="7" customFormat="1" ht="28.5" x14ac:dyDescent="0.2">
      <c r="A136" s="545" t="str">
        <f>orcamento!A136</f>
        <v>5.31</v>
      </c>
      <c r="B136" s="546" t="str">
        <f>orcamento!D136</f>
        <v>BOCA-DE-LOBO 1,00X1,00X0,90M EM TIJOLO MACIÇO COM TAMPA DE CONCRETO E ESPELHO PRÉ-MOLDADO DE CONCRETO</v>
      </c>
      <c r="C136" s="547">
        <f>orcamento!E136</f>
        <v>21</v>
      </c>
      <c r="D136" s="548" t="str">
        <f>orcamento!F136</f>
        <v>UN</v>
      </c>
      <c r="E136" s="549">
        <f>orcamento!O136</f>
        <v>1540.92</v>
      </c>
      <c r="F136" s="550"/>
      <c r="G136" s="551"/>
      <c r="H136" s="550"/>
      <c r="I136" s="551"/>
      <c r="J136" s="552"/>
      <c r="K136" s="551"/>
      <c r="L136" s="552"/>
      <c r="M136" s="551"/>
      <c r="N136" s="550">
        <f t="shared" si="79"/>
        <v>10786.44</v>
      </c>
      <c r="O136" s="551">
        <f t="shared" si="80"/>
        <v>7</v>
      </c>
      <c r="P136" s="550">
        <f t="shared" si="81"/>
        <v>10786.44</v>
      </c>
      <c r="Q136" s="551">
        <f t="shared" si="82"/>
        <v>7</v>
      </c>
      <c r="R136" s="554">
        <f t="shared" si="83"/>
        <v>10786.439999999999</v>
      </c>
      <c r="S136" s="551">
        <f t="shared" si="84"/>
        <v>7</v>
      </c>
      <c r="T136" s="552"/>
      <c r="U136" s="551"/>
      <c r="V136" s="552"/>
      <c r="W136" s="551"/>
      <c r="X136" s="552"/>
      <c r="Y136" s="551"/>
      <c r="Z136" s="552"/>
      <c r="AA136" s="551"/>
      <c r="AB136" s="552"/>
      <c r="AC136" s="551"/>
      <c r="AD136" s="549">
        <f t="shared" si="53"/>
        <v>32359.32</v>
      </c>
      <c r="AE136" s="553">
        <f t="shared" si="53"/>
        <v>21</v>
      </c>
    </row>
    <row r="137" spans="1:31" s="7" customFormat="1" ht="14.25" x14ac:dyDescent="0.2">
      <c r="A137" s="545" t="str">
        <f>orcamento!A137</f>
        <v>5.32</v>
      </c>
      <c r="B137" s="546" t="str">
        <f>orcamento!D137</f>
        <v>TAMPA CIRCULAR, EM FERRO FUNDIDO, DIÂMETRO INTERNO = 0,6 M</v>
      </c>
      <c r="C137" s="547">
        <f>orcamento!E137</f>
        <v>11</v>
      </c>
      <c r="D137" s="548" t="str">
        <f>orcamento!F137</f>
        <v>UN</v>
      </c>
      <c r="E137" s="549">
        <f>orcamento!O137</f>
        <v>863.11</v>
      </c>
      <c r="F137" s="550"/>
      <c r="G137" s="551"/>
      <c r="H137" s="550"/>
      <c r="I137" s="551"/>
      <c r="J137" s="552"/>
      <c r="K137" s="551"/>
      <c r="L137" s="552"/>
      <c r="M137" s="551"/>
      <c r="N137" s="550">
        <f t="shared" si="79"/>
        <v>3167.61</v>
      </c>
      <c r="O137" s="551">
        <f t="shared" si="80"/>
        <v>3.67</v>
      </c>
      <c r="P137" s="550">
        <f t="shared" si="81"/>
        <v>3167.61</v>
      </c>
      <c r="Q137" s="551">
        <f t="shared" si="82"/>
        <v>3.67</v>
      </c>
      <c r="R137" s="554">
        <f t="shared" si="83"/>
        <v>3158.9899999999989</v>
      </c>
      <c r="S137" s="551">
        <f t="shared" si="84"/>
        <v>3.66</v>
      </c>
      <c r="T137" s="552"/>
      <c r="U137" s="551"/>
      <c r="V137" s="552"/>
      <c r="W137" s="551"/>
      <c r="X137" s="552"/>
      <c r="Y137" s="551"/>
      <c r="Z137" s="552"/>
      <c r="AA137" s="551"/>
      <c r="AB137" s="552"/>
      <c r="AC137" s="551"/>
      <c r="AD137" s="549">
        <f t="shared" si="53"/>
        <v>9494.2099999999991</v>
      </c>
      <c r="AE137" s="553">
        <f t="shared" si="53"/>
        <v>11</v>
      </c>
    </row>
    <row r="138" spans="1:31" s="7" customFormat="1" ht="14.25" x14ac:dyDescent="0.2">
      <c r="A138" s="545" t="str">
        <f>orcamento!A138</f>
        <v>5.33</v>
      </c>
      <c r="B138" s="546" t="str">
        <f>orcamento!D138</f>
        <v>ESGOTAMENTO DE VALA COM BOMBA</v>
      </c>
      <c r="C138" s="547">
        <f>orcamento!E138</f>
        <v>40</v>
      </c>
      <c r="D138" s="548" t="str">
        <f>orcamento!F138</f>
        <v>H</v>
      </c>
      <c r="E138" s="549">
        <f>orcamento!O138</f>
        <v>27.290000000000003</v>
      </c>
      <c r="F138" s="550"/>
      <c r="G138" s="551"/>
      <c r="H138" s="550"/>
      <c r="I138" s="551"/>
      <c r="J138" s="552"/>
      <c r="K138" s="551"/>
      <c r="L138" s="552"/>
      <c r="M138" s="551"/>
      <c r="N138" s="550">
        <f t="shared" ref="N138" si="97">ROUND(O138*$E138,2)</f>
        <v>363.78</v>
      </c>
      <c r="O138" s="551">
        <f t="shared" si="80"/>
        <v>13.33</v>
      </c>
      <c r="P138" s="550">
        <f t="shared" ref="P138" si="98">ROUND(Q138*$E138,2)</f>
        <v>363.78</v>
      </c>
      <c r="Q138" s="551">
        <f t="shared" si="82"/>
        <v>13.33</v>
      </c>
      <c r="R138" s="554">
        <f t="shared" ref="R138" si="99">ROUND(($E138*$C138),2)-(P138+N138)</f>
        <v>364.03999999999996</v>
      </c>
      <c r="S138" s="551">
        <f t="shared" ref="S138" si="100">$C138-(Q138+O138)</f>
        <v>13.34</v>
      </c>
      <c r="T138" s="552"/>
      <c r="U138" s="551"/>
      <c r="V138" s="552"/>
      <c r="W138" s="551"/>
      <c r="X138" s="552"/>
      <c r="Y138" s="551"/>
      <c r="Z138" s="552"/>
      <c r="AA138" s="551"/>
      <c r="AB138" s="552"/>
      <c r="AC138" s="551"/>
      <c r="AD138" s="549">
        <f t="shared" ref="AD138" si="101">F138+H138+J138+L138+N138+P138+R138+T138+V138+X138+Z138+AB138</f>
        <v>1091.5999999999999</v>
      </c>
      <c r="AE138" s="553">
        <f t="shared" ref="AE138" si="102">G138+I138+K138+M138+O138+Q138+S138+U138+W138+Y138+AA138+AC138</f>
        <v>40</v>
      </c>
    </row>
    <row r="139" spans="1:31" s="7" customFormat="1" x14ac:dyDescent="0.2">
      <c r="A139" s="532">
        <f>orcamento!A139</f>
        <v>6</v>
      </c>
      <c r="B139" s="533" t="str">
        <f>orcamento!D139</f>
        <v>SERVIÇOS FINAIS</v>
      </c>
      <c r="C139" s="534"/>
      <c r="D139" s="535"/>
      <c r="E139" s="549"/>
      <c r="F139" s="537"/>
      <c r="G139" s="538"/>
      <c r="H139" s="537"/>
      <c r="I139" s="538"/>
      <c r="J139" s="537"/>
      <c r="K139" s="538"/>
      <c r="L139" s="537"/>
      <c r="M139" s="538"/>
      <c r="N139" s="537"/>
      <c r="O139" s="538"/>
      <c r="P139" s="537"/>
      <c r="Q139" s="538"/>
      <c r="R139" s="537"/>
      <c r="S139" s="538"/>
      <c r="T139" s="537"/>
      <c r="U139" s="538"/>
      <c r="V139" s="537"/>
      <c r="W139" s="538"/>
      <c r="X139" s="537"/>
      <c r="Y139" s="538"/>
      <c r="Z139" s="537"/>
      <c r="AA139" s="538"/>
      <c r="AB139" s="537"/>
      <c r="AC139" s="538"/>
      <c r="AD139" s="549"/>
      <c r="AE139" s="553"/>
    </row>
    <row r="140" spans="1:31" s="7" customFormat="1" ht="14.25" x14ac:dyDescent="0.2">
      <c r="A140" s="545" t="str">
        <f>orcamento!A140</f>
        <v>6.1</v>
      </c>
      <c r="B140" s="546" t="str">
        <f>orcamento!D140</f>
        <v>LIMPEZA FINAL</v>
      </c>
      <c r="C140" s="547">
        <f>orcamento!E140</f>
        <v>5517</v>
      </c>
      <c r="D140" s="548" t="str">
        <f>orcamento!F140</f>
        <v>M2</v>
      </c>
      <c r="E140" s="549">
        <f>orcamento!O140</f>
        <v>0.66</v>
      </c>
      <c r="F140" s="550"/>
      <c r="G140" s="551"/>
      <c r="H140" s="550"/>
      <c r="I140" s="551"/>
      <c r="J140" s="552"/>
      <c r="K140" s="551"/>
      <c r="L140" s="552"/>
      <c r="M140" s="551"/>
      <c r="N140" s="550"/>
      <c r="O140" s="551"/>
      <c r="P140" s="550"/>
      <c r="Q140" s="551"/>
      <c r="R140" s="554"/>
      <c r="S140" s="551"/>
      <c r="T140" s="552"/>
      <c r="U140" s="551"/>
      <c r="V140" s="552"/>
      <c r="W140" s="551"/>
      <c r="X140" s="552"/>
      <c r="Y140" s="551"/>
      <c r="Z140" s="552"/>
      <c r="AA140" s="551"/>
      <c r="AB140" s="550">
        <f t="shared" ref="AB140" si="103">ROUND(AC140*$E140,2)</f>
        <v>3641.22</v>
      </c>
      <c r="AC140" s="551">
        <f t="shared" ref="AC140:AC143" si="104">$C140</f>
        <v>5517</v>
      </c>
      <c r="AD140" s="549">
        <f t="shared" ref="AD140:AD143" si="105">F140+H140+J140+L140+N140+P140+R140+T140+V140+X140+Z140+AB140</f>
        <v>3641.22</v>
      </c>
      <c r="AE140" s="553">
        <f t="shared" ref="AE140:AE143" si="106">G140+I140+K140+M140+O140+Q140+S140+U140+W140+Y140+AA140+AC140</f>
        <v>5517</v>
      </c>
    </row>
    <row r="141" spans="1:31" s="7" customFormat="1" ht="14.25" x14ac:dyDescent="0.2">
      <c r="A141" s="545" t="str">
        <f>orcamento!A141</f>
        <v>6.2</v>
      </c>
      <c r="B141" s="546" t="str">
        <f>orcamento!D141</f>
        <v>FRETE CONTAINER (DEVOLUÇÃO)</v>
      </c>
      <c r="C141" s="547">
        <f>orcamento!E141</f>
        <v>3</v>
      </c>
      <c r="D141" s="548" t="str">
        <f>orcamento!F141</f>
        <v>M2</v>
      </c>
      <c r="E141" s="549">
        <f>orcamento!O141</f>
        <v>88.37</v>
      </c>
      <c r="F141" s="550"/>
      <c r="G141" s="551"/>
      <c r="H141" s="550"/>
      <c r="I141" s="551"/>
      <c r="J141" s="552"/>
      <c r="K141" s="551"/>
      <c r="L141" s="552"/>
      <c r="M141" s="551"/>
      <c r="N141" s="550"/>
      <c r="O141" s="551"/>
      <c r="P141" s="550"/>
      <c r="Q141" s="551"/>
      <c r="R141" s="554"/>
      <c r="S141" s="551"/>
      <c r="T141" s="552"/>
      <c r="U141" s="551"/>
      <c r="V141" s="552"/>
      <c r="W141" s="551"/>
      <c r="X141" s="552"/>
      <c r="Y141" s="551"/>
      <c r="Z141" s="552"/>
      <c r="AA141" s="551"/>
      <c r="AB141" s="550">
        <f t="shared" ref="AB141:AB143" si="107">ROUND(AC141*$E141,2)</f>
        <v>265.11</v>
      </c>
      <c r="AC141" s="551">
        <f t="shared" si="104"/>
        <v>3</v>
      </c>
      <c r="AD141" s="549">
        <f t="shared" si="105"/>
        <v>265.11</v>
      </c>
      <c r="AE141" s="553">
        <f t="shared" si="106"/>
        <v>3</v>
      </c>
    </row>
    <row r="142" spans="1:31" s="7" customFormat="1" ht="28.5" x14ac:dyDescent="0.2">
      <c r="A142" s="545" t="str">
        <f>orcamento!A142</f>
        <v>6.3</v>
      </c>
      <c r="B142" s="546" t="str">
        <f>orcamento!D142</f>
        <v>DESMOBILIZAÇÃO DE EQUIPAMENTOS PESADOS E LEVES E AUTOPROPELIDOS</v>
      </c>
      <c r="C142" s="547">
        <f>orcamento!E142</f>
        <v>1</v>
      </c>
      <c r="D142" s="548" t="str">
        <f>orcamento!F142</f>
        <v>UN</v>
      </c>
      <c r="E142" s="549">
        <f>orcamento!O142</f>
        <v>8604.18</v>
      </c>
      <c r="F142" s="550"/>
      <c r="G142" s="551"/>
      <c r="H142" s="550"/>
      <c r="I142" s="551"/>
      <c r="J142" s="552"/>
      <c r="K142" s="551"/>
      <c r="L142" s="552"/>
      <c r="M142" s="551"/>
      <c r="N142" s="550"/>
      <c r="O142" s="551"/>
      <c r="P142" s="550"/>
      <c r="Q142" s="551"/>
      <c r="R142" s="554"/>
      <c r="S142" s="551"/>
      <c r="T142" s="552"/>
      <c r="U142" s="551"/>
      <c r="V142" s="552"/>
      <c r="W142" s="551"/>
      <c r="X142" s="552"/>
      <c r="Y142" s="551"/>
      <c r="Z142" s="552"/>
      <c r="AA142" s="551"/>
      <c r="AB142" s="550">
        <f t="shared" si="107"/>
        <v>8604.18</v>
      </c>
      <c r="AC142" s="551">
        <f t="shared" si="104"/>
        <v>1</v>
      </c>
      <c r="AD142" s="549">
        <f t="shared" si="105"/>
        <v>8604.18</v>
      </c>
      <c r="AE142" s="553">
        <f t="shared" si="106"/>
        <v>1</v>
      </c>
    </row>
    <row r="143" spans="1:31" s="7" customFormat="1" ht="14.25" x14ac:dyDescent="0.2">
      <c r="A143" s="545" t="str">
        <f>orcamento!A143</f>
        <v>6.4</v>
      </c>
      <c r="B143" s="546" t="str">
        <f>orcamento!D143</f>
        <v>DESMONTAGEM CANTEIRO</v>
      </c>
      <c r="C143" s="547">
        <f>orcamento!E143</f>
        <v>1</v>
      </c>
      <c r="D143" s="548" t="str">
        <f>orcamento!F143</f>
        <v>UN</v>
      </c>
      <c r="E143" s="549">
        <f>orcamento!O143</f>
        <v>1718.31</v>
      </c>
      <c r="F143" s="550"/>
      <c r="G143" s="551"/>
      <c r="H143" s="550"/>
      <c r="I143" s="551"/>
      <c r="J143" s="552"/>
      <c r="K143" s="551"/>
      <c r="L143" s="552"/>
      <c r="M143" s="551"/>
      <c r="N143" s="550"/>
      <c r="O143" s="551"/>
      <c r="P143" s="550"/>
      <c r="Q143" s="551"/>
      <c r="R143" s="554"/>
      <c r="S143" s="551"/>
      <c r="T143" s="552"/>
      <c r="U143" s="551"/>
      <c r="V143" s="552"/>
      <c r="W143" s="551"/>
      <c r="X143" s="552"/>
      <c r="Y143" s="551"/>
      <c r="Z143" s="552"/>
      <c r="AA143" s="551"/>
      <c r="AB143" s="550">
        <f t="shared" si="107"/>
        <v>1718.31</v>
      </c>
      <c r="AC143" s="551">
        <f t="shared" si="104"/>
        <v>1</v>
      </c>
      <c r="AD143" s="549">
        <f t="shared" si="105"/>
        <v>1718.31</v>
      </c>
      <c r="AE143" s="553">
        <f t="shared" si="106"/>
        <v>1</v>
      </c>
    </row>
    <row r="144" spans="1:31" x14ac:dyDescent="0.25">
      <c r="A144" s="11"/>
      <c r="B144" s="555" t="s">
        <v>13291</v>
      </c>
      <c r="C144" s="556"/>
      <c r="D144" s="556"/>
      <c r="E144" s="557"/>
      <c r="F144" s="623">
        <f>SUM(F10:F143)</f>
        <v>60266.590000000004</v>
      </c>
      <c r="G144" s="623"/>
      <c r="H144" s="623">
        <f>SUM(H10:H143)</f>
        <v>19078.32</v>
      </c>
      <c r="I144" s="623"/>
      <c r="J144" s="623">
        <f>SUM(J10:J143)</f>
        <v>144770.59000000003</v>
      </c>
      <c r="K144" s="623"/>
      <c r="L144" s="623">
        <f>SUM(L10:L143)</f>
        <v>144770</v>
      </c>
      <c r="M144" s="623"/>
      <c r="N144" s="623">
        <f>SUM(N10:N143)</f>
        <v>118717.88999999998</v>
      </c>
      <c r="O144" s="623"/>
      <c r="P144" s="623">
        <f>SUM(P10:P143)</f>
        <v>118717.88999999998</v>
      </c>
      <c r="Q144" s="623"/>
      <c r="R144" s="623">
        <f>SUM(R10:R143)</f>
        <v>118682.25</v>
      </c>
      <c r="S144" s="623"/>
      <c r="T144" s="623">
        <f>SUM(T10:T143)</f>
        <v>562890.85</v>
      </c>
      <c r="U144" s="623"/>
      <c r="V144" s="623">
        <f>SUM(V10:V143)</f>
        <v>562888.66</v>
      </c>
      <c r="W144" s="623"/>
      <c r="X144" s="623">
        <f>SUM(X10:X143)</f>
        <v>241975.47999999998</v>
      </c>
      <c r="Y144" s="623"/>
      <c r="Z144" s="623">
        <f>SUM(Z10:Z143)</f>
        <v>241938.11</v>
      </c>
      <c r="AA144" s="623"/>
      <c r="AB144" s="623">
        <f>SUM(AB10:AB143)</f>
        <v>30302.830000000009</v>
      </c>
      <c r="AC144" s="623"/>
      <c r="AD144" s="624">
        <f>SUM(AD10:AD143)</f>
        <v>2364999.4600000004</v>
      </c>
      <c r="AE144" s="624"/>
    </row>
    <row r="145" spans="1:31" x14ac:dyDescent="0.25">
      <c r="A145" s="11"/>
      <c r="B145" s="558"/>
      <c r="C145" s="559"/>
      <c r="D145" s="559"/>
      <c r="E145" s="560"/>
      <c r="F145" s="625">
        <f>F144/$AD$144</f>
        <v>2.5482707721210217E-2</v>
      </c>
      <c r="G145" s="626"/>
      <c r="H145" s="625">
        <f>H144/$AD$144</f>
        <v>8.0669447594715286E-3</v>
      </c>
      <c r="I145" s="626"/>
      <c r="J145" s="625">
        <f>J144/$AD$144</f>
        <v>6.1213794103783851E-2</v>
      </c>
      <c r="K145" s="626"/>
      <c r="L145" s="625">
        <f>L144/$AD$144</f>
        <v>6.1213544632268108E-2</v>
      </c>
      <c r="M145" s="626"/>
      <c r="N145" s="625">
        <f>N144/$AD$144</f>
        <v>5.0197850785132933E-2</v>
      </c>
      <c r="O145" s="626"/>
      <c r="P145" s="625">
        <f>P144/$AD$144</f>
        <v>5.0197850785132933E-2</v>
      </c>
      <c r="Q145" s="626"/>
      <c r="R145" s="625">
        <f>R144/$AD$144</f>
        <v>5.0182781014250201E-2</v>
      </c>
      <c r="S145" s="626"/>
      <c r="T145" s="625">
        <f>T144/$AD$144</f>
        <v>0.23800887041217331</v>
      </c>
      <c r="U145" s="626"/>
      <c r="V145" s="625">
        <f>V144/$AD$144</f>
        <v>0.23800794440773357</v>
      </c>
      <c r="W145" s="626"/>
      <c r="X145" s="625">
        <f>X144/$AD$144</f>
        <v>0.10231523689227394</v>
      </c>
      <c r="Y145" s="626"/>
      <c r="Z145" s="625">
        <f>Z144/$AD$144</f>
        <v>0.10229943562016709</v>
      </c>
      <c r="AA145" s="626"/>
      <c r="AB145" s="625">
        <f>AB144/$AD$144</f>
        <v>1.281303886640211E-2</v>
      </c>
      <c r="AC145" s="626"/>
      <c r="AD145" s="11"/>
      <c r="AE145" s="11"/>
    </row>
    <row r="146" spans="1:31" x14ac:dyDescent="0.25">
      <c r="A146" s="11"/>
      <c r="B146" s="555" t="s">
        <v>13292</v>
      </c>
      <c r="C146" s="556"/>
      <c r="D146" s="556"/>
      <c r="E146" s="557"/>
      <c r="F146" s="623">
        <f>F144</f>
        <v>60266.590000000004</v>
      </c>
      <c r="G146" s="623"/>
      <c r="H146" s="623">
        <f>H144+F146</f>
        <v>79344.91</v>
      </c>
      <c r="I146" s="623"/>
      <c r="J146" s="623">
        <f>J144+H146</f>
        <v>224115.50000000003</v>
      </c>
      <c r="K146" s="623"/>
      <c r="L146" s="623">
        <f>L144+J146</f>
        <v>368885.5</v>
      </c>
      <c r="M146" s="623"/>
      <c r="N146" s="623">
        <f>N144+L146</f>
        <v>487603.39</v>
      </c>
      <c r="O146" s="623"/>
      <c r="P146" s="623">
        <f>P144+N146</f>
        <v>606321.28</v>
      </c>
      <c r="Q146" s="623"/>
      <c r="R146" s="623">
        <f>R144+P146</f>
        <v>725003.53</v>
      </c>
      <c r="S146" s="623"/>
      <c r="T146" s="623">
        <f>T144+R146</f>
        <v>1287894.3799999999</v>
      </c>
      <c r="U146" s="623"/>
      <c r="V146" s="623">
        <f>V144+T146</f>
        <v>1850783.04</v>
      </c>
      <c r="W146" s="623"/>
      <c r="X146" s="623">
        <f>X144+V146</f>
        <v>2092758.52</v>
      </c>
      <c r="Y146" s="623"/>
      <c r="Z146" s="623">
        <f>Z144+X146</f>
        <v>2334696.63</v>
      </c>
      <c r="AA146" s="623"/>
      <c r="AB146" s="623">
        <f>AB144+Z146</f>
        <v>2364999.46</v>
      </c>
      <c r="AC146" s="623"/>
      <c r="AD146" s="11"/>
      <c r="AE146" s="11"/>
    </row>
    <row r="147" spans="1:31" x14ac:dyDescent="0.25">
      <c r="A147" s="11"/>
      <c r="B147" s="558"/>
      <c r="C147" s="559"/>
      <c r="D147" s="559"/>
      <c r="E147" s="560"/>
      <c r="F147" s="625">
        <f>F146/$AD$144</f>
        <v>2.5482707721210217E-2</v>
      </c>
      <c r="G147" s="626"/>
      <c r="H147" s="625">
        <f>H146/$AD$144</f>
        <v>3.3549652480681744E-2</v>
      </c>
      <c r="I147" s="626"/>
      <c r="J147" s="625">
        <f>J146/$AD$144</f>
        <v>9.4763446584465602E-2</v>
      </c>
      <c r="K147" s="626"/>
      <c r="L147" s="625">
        <f>L146/$AD$144</f>
        <v>0.1559769912167337</v>
      </c>
      <c r="M147" s="626"/>
      <c r="N147" s="625">
        <f>N146/$AD$144</f>
        <v>0.20617484200186664</v>
      </c>
      <c r="O147" s="626"/>
      <c r="P147" s="625">
        <f>P146/$AD$144</f>
        <v>0.25637269278699959</v>
      </c>
      <c r="Q147" s="626"/>
      <c r="R147" s="625">
        <f>R146/$AD$144</f>
        <v>0.30655547380124981</v>
      </c>
      <c r="S147" s="626"/>
      <c r="T147" s="625">
        <f>T146/$AD$144</f>
        <v>0.54456434421342303</v>
      </c>
      <c r="U147" s="626"/>
      <c r="V147" s="625">
        <f>V146/$AD$144</f>
        <v>0.78257228862115669</v>
      </c>
      <c r="W147" s="626"/>
      <c r="X147" s="625">
        <f>X146/$AD$144</f>
        <v>0.88488752551343064</v>
      </c>
      <c r="Y147" s="626"/>
      <c r="Z147" s="625">
        <f>Z146/$AD$144</f>
        <v>0.98718696113359772</v>
      </c>
      <c r="AA147" s="626"/>
      <c r="AB147" s="625">
        <f>AB146/$AD$144</f>
        <v>0.99999999999999978</v>
      </c>
      <c r="AC147" s="626"/>
      <c r="AD147" s="11"/>
      <c r="AE147" s="11"/>
    </row>
    <row r="148" spans="1:31" x14ac:dyDescent="0.25">
      <c r="A148" s="11"/>
      <c r="B148" s="11"/>
      <c r="C148" s="11"/>
      <c r="D148" s="11"/>
      <c r="E148" s="56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sheetData>
  <mergeCells count="67">
    <mergeCell ref="AB147:AC147"/>
    <mergeCell ref="P147:Q147"/>
    <mergeCell ref="R147:S147"/>
    <mergeCell ref="T147:U147"/>
    <mergeCell ref="V147:W147"/>
    <mergeCell ref="X147:Y147"/>
    <mergeCell ref="Z147:AA147"/>
    <mergeCell ref="F147:G147"/>
    <mergeCell ref="H147:I147"/>
    <mergeCell ref="J147:K147"/>
    <mergeCell ref="L147:M147"/>
    <mergeCell ref="N147:O147"/>
    <mergeCell ref="X145:Y145"/>
    <mergeCell ref="Z145:AA145"/>
    <mergeCell ref="AB145:AC145"/>
    <mergeCell ref="F146:G146"/>
    <mergeCell ref="H146:I146"/>
    <mergeCell ref="J146:K146"/>
    <mergeCell ref="L146:M146"/>
    <mergeCell ref="N146:O146"/>
    <mergeCell ref="P146:Q146"/>
    <mergeCell ref="R146:S146"/>
    <mergeCell ref="T146:U146"/>
    <mergeCell ref="V146:W146"/>
    <mergeCell ref="X146:Y146"/>
    <mergeCell ref="Z146:AA146"/>
    <mergeCell ref="AB146:AC146"/>
    <mergeCell ref="AD144:AE144"/>
    <mergeCell ref="F145:G145"/>
    <mergeCell ref="H145:I145"/>
    <mergeCell ref="J145:K145"/>
    <mergeCell ref="L145:M145"/>
    <mergeCell ref="N145:O145"/>
    <mergeCell ref="P145:Q145"/>
    <mergeCell ref="R145:S145"/>
    <mergeCell ref="T145:U145"/>
    <mergeCell ref="V145:W145"/>
    <mergeCell ref="R144:S144"/>
    <mergeCell ref="T144:U144"/>
    <mergeCell ref="V144:W144"/>
    <mergeCell ref="X144:Y144"/>
    <mergeCell ref="Z144:AA144"/>
    <mergeCell ref="AB144:AC144"/>
    <mergeCell ref="F144:G144"/>
    <mergeCell ref="H144:I144"/>
    <mergeCell ref="J144:K144"/>
    <mergeCell ref="L144:M144"/>
    <mergeCell ref="N144:O144"/>
    <mergeCell ref="P144:Q144"/>
    <mergeCell ref="T8:U8"/>
    <mergeCell ref="V8:W8"/>
    <mergeCell ref="X8:Y8"/>
    <mergeCell ref="Z8:AA8"/>
    <mergeCell ref="AB8:AC8"/>
    <mergeCell ref="AD8:AE8"/>
    <mergeCell ref="H8:I8"/>
    <mergeCell ref="J8:K8"/>
    <mergeCell ref="L8:M8"/>
    <mergeCell ref="N8:O8"/>
    <mergeCell ref="P8:Q8"/>
    <mergeCell ref="R8:S8"/>
    <mergeCell ref="F8:G8"/>
    <mergeCell ref="A8:A9"/>
    <mergeCell ref="B8:B9"/>
    <mergeCell ref="C8:C9"/>
    <mergeCell ref="D8:D9"/>
    <mergeCell ref="E8:E9"/>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3FA1-D5CA-4EB6-B7B4-6E43550B1861}">
  <dimension ref="A1:D121"/>
  <sheetViews>
    <sheetView showGridLines="0" topLeftCell="A84" zoomScale="85" zoomScaleNormal="85" workbookViewId="0">
      <selection activeCell="D122" sqref="D122"/>
    </sheetView>
  </sheetViews>
  <sheetFormatPr defaultRowHeight="15" x14ac:dyDescent="0.25"/>
  <cols>
    <col min="1" max="1" width="125.28515625" style="6" customWidth="1"/>
    <col min="2" max="2" width="25.42578125" style="601" customWidth="1"/>
    <col min="3" max="3" width="21.140625" style="6" bestFit="1" customWidth="1"/>
    <col min="4" max="4" width="19.5703125" style="6" bestFit="1" customWidth="1"/>
    <col min="5" max="256" width="9.140625" style="6"/>
    <col min="257" max="257" width="125.28515625" style="6" customWidth="1"/>
    <col min="258" max="258" width="25.42578125" style="6" customWidth="1"/>
    <col min="259" max="259" width="21.140625" style="6" bestFit="1" customWidth="1"/>
    <col min="260" max="260" width="19.5703125" style="6" bestFit="1" customWidth="1"/>
    <col min="261" max="512" width="9.140625" style="6"/>
    <col min="513" max="513" width="125.28515625" style="6" customWidth="1"/>
    <col min="514" max="514" width="25.42578125" style="6" customWidth="1"/>
    <col min="515" max="515" width="21.140625" style="6" bestFit="1" customWidth="1"/>
    <col min="516" max="516" width="19.5703125" style="6" bestFit="1" customWidth="1"/>
    <col min="517" max="768" width="9.140625" style="6"/>
    <col min="769" max="769" width="125.28515625" style="6" customWidth="1"/>
    <col min="770" max="770" width="25.42578125" style="6" customWidth="1"/>
    <col min="771" max="771" width="21.140625" style="6" bestFit="1" customWidth="1"/>
    <col min="772" max="772" width="19.5703125" style="6" bestFit="1" customWidth="1"/>
    <col min="773" max="1024" width="9.140625" style="6"/>
    <col min="1025" max="1025" width="125.28515625" style="6" customWidth="1"/>
    <col min="1026" max="1026" width="25.42578125" style="6" customWidth="1"/>
    <col min="1027" max="1027" width="21.140625" style="6" bestFit="1" customWidth="1"/>
    <col min="1028" max="1028" width="19.5703125" style="6" bestFit="1" customWidth="1"/>
    <col min="1029" max="1280" width="9.140625" style="6"/>
    <col min="1281" max="1281" width="125.28515625" style="6" customWidth="1"/>
    <col min="1282" max="1282" width="25.42578125" style="6" customWidth="1"/>
    <col min="1283" max="1283" width="21.140625" style="6" bestFit="1" customWidth="1"/>
    <col min="1284" max="1284" width="19.5703125" style="6" bestFit="1" customWidth="1"/>
    <col min="1285" max="1536" width="9.140625" style="6"/>
    <col min="1537" max="1537" width="125.28515625" style="6" customWidth="1"/>
    <col min="1538" max="1538" width="25.42578125" style="6" customWidth="1"/>
    <col min="1539" max="1539" width="21.140625" style="6" bestFit="1" customWidth="1"/>
    <col min="1540" max="1540" width="19.5703125" style="6" bestFit="1" customWidth="1"/>
    <col min="1541" max="1792" width="9.140625" style="6"/>
    <col min="1793" max="1793" width="125.28515625" style="6" customWidth="1"/>
    <col min="1794" max="1794" width="25.42578125" style="6" customWidth="1"/>
    <col min="1795" max="1795" width="21.140625" style="6" bestFit="1" customWidth="1"/>
    <col min="1796" max="1796" width="19.5703125" style="6" bestFit="1" customWidth="1"/>
    <col min="1797" max="2048" width="9.140625" style="6"/>
    <col min="2049" max="2049" width="125.28515625" style="6" customWidth="1"/>
    <col min="2050" max="2050" width="25.42578125" style="6" customWidth="1"/>
    <col min="2051" max="2051" width="21.140625" style="6" bestFit="1" customWidth="1"/>
    <col min="2052" max="2052" width="19.5703125" style="6" bestFit="1" customWidth="1"/>
    <col min="2053" max="2304" width="9.140625" style="6"/>
    <col min="2305" max="2305" width="125.28515625" style="6" customWidth="1"/>
    <col min="2306" max="2306" width="25.42578125" style="6" customWidth="1"/>
    <col min="2307" max="2307" width="21.140625" style="6" bestFit="1" customWidth="1"/>
    <col min="2308" max="2308" width="19.5703125" style="6" bestFit="1" customWidth="1"/>
    <col min="2309" max="2560" width="9.140625" style="6"/>
    <col min="2561" max="2561" width="125.28515625" style="6" customWidth="1"/>
    <col min="2562" max="2562" width="25.42578125" style="6" customWidth="1"/>
    <col min="2563" max="2563" width="21.140625" style="6" bestFit="1" customWidth="1"/>
    <col min="2564" max="2564" width="19.5703125" style="6" bestFit="1" customWidth="1"/>
    <col min="2565" max="2816" width="9.140625" style="6"/>
    <col min="2817" max="2817" width="125.28515625" style="6" customWidth="1"/>
    <col min="2818" max="2818" width="25.42578125" style="6" customWidth="1"/>
    <col min="2819" max="2819" width="21.140625" style="6" bestFit="1" customWidth="1"/>
    <col min="2820" max="2820" width="19.5703125" style="6" bestFit="1" customWidth="1"/>
    <col min="2821" max="3072" width="9.140625" style="6"/>
    <col min="3073" max="3073" width="125.28515625" style="6" customWidth="1"/>
    <col min="3074" max="3074" width="25.42578125" style="6" customWidth="1"/>
    <col min="3075" max="3075" width="21.140625" style="6" bestFit="1" customWidth="1"/>
    <col min="3076" max="3076" width="19.5703125" style="6" bestFit="1" customWidth="1"/>
    <col min="3077" max="3328" width="9.140625" style="6"/>
    <col min="3329" max="3329" width="125.28515625" style="6" customWidth="1"/>
    <col min="3330" max="3330" width="25.42578125" style="6" customWidth="1"/>
    <col min="3331" max="3331" width="21.140625" style="6" bestFit="1" customWidth="1"/>
    <col min="3332" max="3332" width="19.5703125" style="6" bestFit="1" customWidth="1"/>
    <col min="3333" max="3584" width="9.140625" style="6"/>
    <col min="3585" max="3585" width="125.28515625" style="6" customWidth="1"/>
    <col min="3586" max="3586" width="25.42578125" style="6" customWidth="1"/>
    <col min="3587" max="3587" width="21.140625" style="6" bestFit="1" customWidth="1"/>
    <col min="3588" max="3588" width="19.5703125" style="6" bestFit="1" customWidth="1"/>
    <col min="3589" max="3840" width="9.140625" style="6"/>
    <col min="3841" max="3841" width="125.28515625" style="6" customWidth="1"/>
    <col min="3842" max="3842" width="25.42578125" style="6" customWidth="1"/>
    <col min="3843" max="3843" width="21.140625" style="6" bestFit="1" customWidth="1"/>
    <col min="3844" max="3844" width="19.5703125" style="6" bestFit="1" customWidth="1"/>
    <col min="3845" max="4096" width="9.140625" style="6"/>
    <col min="4097" max="4097" width="125.28515625" style="6" customWidth="1"/>
    <col min="4098" max="4098" width="25.42578125" style="6" customWidth="1"/>
    <col min="4099" max="4099" width="21.140625" style="6" bestFit="1" customWidth="1"/>
    <col min="4100" max="4100" width="19.5703125" style="6" bestFit="1" customWidth="1"/>
    <col min="4101" max="4352" width="9.140625" style="6"/>
    <col min="4353" max="4353" width="125.28515625" style="6" customWidth="1"/>
    <col min="4354" max="4354" width="25.42578125" style="6" customWidth="1"/>
    <col min="4355" max="4355" width="21.140625" style="6" bestFit="1" customWidth="1"/>
    <col min="4356" max="4356" width="19.5703125" style="6" bestFit="1" customWidth="1"/>
    <col min="4357" max="4608" width="9.140625" style="6"/>
    <col min="4609" max="4609" width="125.28515625" style="6" customWidth="1"/>
    <col min="4610" max="4610" width="25.42578125" style="6" customWidth="1"/>
    <col min="4611" max="4611" width="21.140625" style="6" bestFit="1" customWidth="1"/>
    <col min="4612" max="4612" width="19.5703125" style="6" bestFit="1" customWidth="1"/>
    <col min="4613" max="4864" width="9.140625" style="6"/>
    <col min="4865" max="4865" width="125.28515625" style="6" customWidth="1"/>
    <col min="4866" max="4866" width="25.42578125" style="6" customWidth="1"/>
    <col min="4867" max="4867" width="21.140625" style="6" bestFit="1" customWidth="1"/>
    <col min="4868" max="4868" width="19.5703125" style="6" bestFit="1" customWidth="1"/>
    <col min="4869" max="5120" width="9.140625" style="6"/>
    <col min="5121" max="5121" width="125.28515625" style="6" customWidth="1"/>
    <col min="5122" max="5122" width="25.42578125" style="6" customWidth="1"/>
    <col min="5123" max="5123" width="21.140625" style="6" bestFit="1" customWidth="1"/>
    <col min="5124" max="5124" width="19.5703125" style="6" bestFit="1" customWidth="1"/>
    <col min="5125" max="5376" width="9.140625" style="6"/>
    <col min="5377" max="5377" width="125.28515625" style="6" customWidth="1"/>
    <col min="5378" max="5378" width="25.42578125" style="6" customWidth="1"/>
    <col min="5379" max="5379" width="21.140625" style="6" bestFit="1" customWidth="1"/>
    <col min="5380" max="5380" width="19.5703125" style="6" bestFit="1" customWidth="1"/>
    <col min="5381" max="5632" width="9.140625" style="6"/>
    <col min="5633" max="5633" width="125.28515625" style="6" customWidth="1"/>
    <col min="5634" max="5634" width="25.42578125" style="6" customWidth="1"/>
    <col min="5635" max="5635" width="21.140625" style="6" bestFit="1" customWidth="1"/>
    <col min="5636" max="5636" width="19.5703125" style="6" bestFit="1" customWidth="1"/>
    <col min="5637" max="5888" width="9.140625" style="6"/>
    <col min="5889" max="5889" width="125.28515625" style="6" customWidth="1"/>
    <col min="5890" max="5890" width="25.42578125" style="6" customWidth="1"/>
    <col min="5891" max="5891" width="21.140625" style="6" bestFit="1" customWidth="1"/>
    <col min="5892" max="5892" width="19.5703125" style="6" bestFit="1" customWidth="1"/>
    <col min="5893" max="6144" width="9.140625" style="6"/>
    <col min="6145" max="6145" width="125.28515625" style="6" customWidth="1"/>
    <col min="6146" max="6146" width="25.42578125" style="6" customWidth="1"/>
    <col min="6147" max="6147" width="21.140625" style="6" bestFit="1" customWidth="1"/>
    <col min="6148" max="6148" width="19.5703125" style="6" bestFit="1" customWidth="1"/>
    <col min="6149" max="6400" width="9.140625" style="6"/>
    <col min="6401" max="6401" width="125.28515625" style="6" customWidth="1"/>
    <col min="6402" max="6402" width="25.42578125" style="6" customWidth="1"/>
    <col min="6403" max="6403" width="21.140625" style="6" bestFit="1" customWidth="1"/>
    <col min="6404" max="6404" width="19.5703125" style="6" bestFit="1" customWidth="1"/>
    <col min="6405" max="6656" width="9.140625" style="6"/>
    <col min="6657" max="6657" width="125.28515625" style="6" customWidth="1"/>
    <col min="6658" max="6658" width="25.42578125" style="6" customWidth="1"/>
    <col min="6659" max="6659" width="21.140625" style="6" bestFit="1" customWidth="1"/>
    <col min="6660" max="6660" width="19.5703125" style="6" bestFit="1" customWidth="1"/>
    <col min="6661" max="6912" width="9.140625" style="6"/>
    <col min="6913" max="6913" width="125.28515625" style="6" customWidth="1"/>
    <col min="6914" max="6914" width="25.42578125" style="6" customWidth="1"/>
    <col min="6915" max="6915" width="21.140625" style="6" bestFit="1" customWidth="1"/>
    <col min="6916" max="6916" width="19.5703125" style="6" bestFit="1" customWidth="1"/>
    <col min="6917" max="7168" width="9.140625" style="6"/>
    <col min="7169" max="7169" width="125.28515625" style="6" customWidth="1"/>
    <col min="7170" max="7170" width="25.42578125" style="6" customWidth="1"/>
    <col min="7171" max="7171" width="21.140625" style="6" bestFit="1" customWidth="1"/>
    <col min="7172" max="7172" width="19.5703125" style="6" bestFit="1" customWidth="1"/>
    <col min="7173" max="7424" width="9.140625" style="6"/>
    <col min="7425" max="7425" width="125.28515625" style="6" customWidth="1"/>
    <col min="7426" max="7426" width="25.42578125" style="6" customWidth="1"/>
    <col min="7427" max="7427" width="21.140625" style="6" bestFit="1" customWidth="1"/>
    <col min="7428" max="7428" width="19.5703125" style="6" bestFit="1" customWidth="1"/>
    <col min="7429" max="7680" width="9.140625" style="6"/>
    <col min="7681" max="7681" width="125.28515625" style="6" customWidth="1"/>
    <col min="7682" max="7682" width="25.42578125" style="6" customWidth="1"/>
    <col min="7683" max="7683" width="21.140625" style="6" bestFit="1" customWidth="1"/>
    <col min="7684" max="7684" width="19.5703125" style="6" bestFit="1" customWidth="1"/>
    <col min="7685" max="7936" width="9.140625" style="6"/>
    <col min="7937" max="7937" width="125.28515625" style="6" customWidth="1"/>
    <col min="7938" max="7938" width="25.42578125" style="6" customWidth="1"/>
    <col min="7939" max="7939" width="21.140625" style="6" bestFit="1" customWidth="1"/>
    <col min="7940" max="7940" width="19.5703125" style="6" bestFit="1" customWidth="1"/>
    <col min="7941" max="8192" width="9.140625" style="6"/>
    <col min="8193" max="8193" width="125.28515625" style="6" customWidth="1"/>
    <col min="8194" max="8194" width="25.42578125" style="6" customWidth="1"/>
    <col min="8195" max="8195" width="21.140625" style="6" bestFit="1" customWidth="1"/>
    <col min="8196" max="8196" width="19.5703125" style="6" bestFit="1" customWidth="1"/>
    <col min="8197" max="8448" width="9.140625" style="6"/>
    <col min="8449" max="8449" width="125.28515625" style="6" customWidth="1"/>
    <col min="8450" max="8450" width="25.42578125" style="6" customWidth="1"/>
    <col min="8451" max="8451" width="21.140625" style="6" bestFit="1" customWidth="1"/>
    <col min="8452" max="8452" width="19.5703125" style="6" bestFit="1" customWidth="1"/>
    <col min="8453" max="8704" width="9.140625" style="6"/>
    <col min="8705" max="8705" width="125.28515625" style="6" customWidth="1"/>
    <col min="8706" max="8706" width="25.42578125" style="6" customWidth="1"/>
    <col min="8707" max="8707" width="21.140625" style="6" bestFit="1" customWidth="1"/>
    <col min="8708" max="8708" width="19.5703125" style="6" bestFit="1" customWidth="1"/>
    <col min="8709" max="8960" width="9.140625" style="6"/>
    <col min="8961" max="8961" width="125.28515625" style="6" customWidth="1"/>
    <col min="8962" max="8962" width="25.42578125" style="6" customWidth="1"/>
    <col min="8963" max="8963" width="21.140625" style="6" bestFit="1" customWidth="1"/>
    <col min="8964" max="8964" width="19.5703125" style="6" bestFit="1" customWidth="1"/>
    <col min="8965" max="9216" width="9.140625" style="6"/>
    <col min="9217" max="9217" width="125.28515625" style="6" customWidth="1"/>
    <col min="9218" max="9218" width="25.42578125" style="6" customWidth="1"/>
    <col min="9219" max="9219" width="21.140625" style="6" bestFit="1" customWidth="1"/>
    <col min="9220" max="9220" width="19.5703125" style="6" bestFit="1" customWidth="1"/>
    <col min="9221" max="9472" width="9.140625" style="6"/>
    <col min="9473" max="9473" width="125.28515625" style="6" customWidth="1"/>
    <col min="9474" max="9474" width="25.42578125" style="6" customWidth="1"/>
    <col min="9475" max="9475" width="21.140625" style="6" bestFit="1" customWidth="1"/>
    <col min="9476" max="9476" width="19.5703125" style="6" bestFit="1" customWidth="1"/>
    <col min="9477" max="9728" width="9.140625" style="6"/>
    <col min="9729" max="9729" width="125.28515625" style="6" customWidth="1"/>
    <col min="9730" max="9730" width="25.42578125" style="6" customWidth="1"/>
    <col min="9731" max="9731" width="21.140625" style="6" bestFit="1" customWidth="1"/>
    <col min="9732" max="9732" width="19.5703125" style="6" bestFit="1" customWidth="1"/>
    <col min="9733" max="9984" width="9.140625" style="6"/>
    <col min="9985" max="9985" width="125.28515625" style="6" customWidth="1"/>
    <col min="9986" max="9986" width="25.42578125" style="6" customWidth="1"/>
    <col min="9987" max="9987" width="21.140625" style="6" bestFit="1" customWidth="1"/>
    <col min="9988" max="9988" width="19.5703125" style="6" bestFit="1" customWidth="1"/>
    <col min="9989" max="10240" width="9.140625" style="6"/>
    <col min="10241" max="10241" width="125.28515625" style="6" customWidth="1"/>
    <col min="10242" max="10242" width="25.42578125" style="6" customWidth="1"/>
    <col min="10243" max="10243" width="21.140625" style="6" bestFit="1" customWidth="1"/>
    <col min="10244" max="10244" width="19.5703125" style="6" bestFit="1" customWidth="1"/>
    <col min="10245" max="10496" width="9.140625" style="6"/>
    <col min="10497" max="10497" width="125.28515625" style="6" customWidth="1"/>
    <col min="10498" max="10498" width="25.42578125" style="6" customWidth="1"/>
    <col min="10499" max="10499" width="21.140625" style="6" bestFit="1" customWidth="1"/>
    <col min="10500" max="10500" width="19.5703125" style="6" bestFit="1" customWidth="1"/>
    <col min="10501" max="10752" width="9.140625" style="6"/>
    <col min="10753" max="10753" width="125.28515625" style="6" customWidth="1"/>
    <col min="10754" max="10754" width="25.42578125" style="6" customWidth="1"/>
    <col min="10755" max="10755" width="21.140625" style="6" bestFit="1" customWidth="1"/>
    <col min="10756" max="10756" width="19.5703125" style="6" bestFit="1" customWidth="1"/>
    <col min="10757" max="11008" width="9.140625" style="6"/>
    <col min="11009" max="11009" width="125.28515625" style="6" customWidth="1"/>
    <col min="11010" max="11010" width="25.42578125" style="6" customWidth="1"/>
    <col min="11011" max="11011" width="21.140625" style="6" bestFit="1" customWidth="1"/>
    <col min="11012" max="11012" width="19.5703125" style="6" bestFit="1" customWidth="1"/>
    <col min="11013" max="11264" width="9.140625" style="6"/>
    <col min="11265" max="11265" width="125.28515625" style="6" customWidth="1"/>
    <col min="11266" max="11266" width="25.42578125" style="6" customWidth="1"/>
    <col min="11267" max="11267" width="21.140625" style="6" bestFit="1" customWidth="1"/>
    <col min="11268" max="11268" width="19.5703125" style="6" bestFit="1" customWidth="1"/>
    <col min="11269" max="11520" width="9.140625" style="6"/>
    <col min="11521" max="11521" width="125.28515625" style="6" customWidth="1"/>
    <col min="11522" max="11522" width="25.42578125" style="6" customWidth="1"/>
    <col min="11523" max="11523" width="21.140625" style="6" bestFit="1" customWidth="1"/>
    <col min="11524" max="11524" width="19.5703125" style="6" bestFit="1" customWidth="1"/>
    <col min="11525" max="11776" width="9.140625" style="6"/>
    <col min="11777" max="11777" width="125.28515625" style="6" customWidth="1"/>
    <col min="11778" max="11778" width="25.42578125" style="6" customWidth="1"/>
    <col min="11779" max="11779" width="21.140625" style="6" bestFit="1" customWidth="1"/>
    <col min="11780" max="11780" width="19.5703125" style="6" bestFit="1" customWidth="1"/>
    <col min="11781" max="12032" width="9.140625" style="6"/>
    <col min="12033" max="12033" width="125.28515625" style="6" customWidth="1"/>
    <col min="12034" max="12034" width="25.42578125" style="6" customWidth="1"/>
    <col min="12035" max="12035" width="21.140625" style="6" bestFit="1" customWidth="1"/>
    <col min="12036" max="12036" width="19.5703125" style="6" bestFit="1" customWidth="1"/>
    <col min="12037" max="12288" width="9.140625" style="6"/>
    <col min="12289" max="12289" width="125.28515625" style="6" customWidth="1"/>
    <col min="12290" max="12290" width="25.42578125" style="6" customWidth="1"/>
    <col min="12291" max="12291" width="21.140625" style="6" bestFit="1" customWidth="1"/>
    <col min="12292" max="12292" width="19.5703125" style="6" bestFit="1" customWidth="1"/>
    <col min="12293" max="12544" width="9.140625" style="6"/>
    <col min="12545" max="12545" width="125.28515625" style="6" customWidth="1"/>
    <col min="12546" max="12546" width="25.42578125" style="6" customWidth="1"/>
    <col min="12547" max="12547" width="21.140625" style="6" bestFit="1" customWidth="1"/>
    <col min="12548" max="12548" width="19.5703125" style="6" bestFit="1" customWidth="1"/>
    <col min="12549" max="12800" width="9.140625" style="6"/>
    <col min="12801" max="12801" width="125.28515625" style="6" customWidth="1"/>
    <col min="12802" max="12802" width="25.42578125" style="6" customWidth="1"/>
    <col min="12803" max="12803" width="21.140625" style="6" bestFit="1" customWidth="1"/>
    <col min="12804" max="12804" width="19.5703125" style="6" bestFit="1" customWidth="1"/>
    <col min="12805" max="13056" width="9.140625" style="6"/>
    <col min="13057" max="13057" width="125.28515625" style="6" customWidth="1"/>
    <col min="13058" max="13058" width="25.42578125" style="6" customWidth="1"/>
    <col min="13059" max="13059" width="21.140625" style="6" bestFit="1" customWidth="1"/>
    <col min="13060" max="13060" width="19.5703125" style="6" bestFit="1" customWidth="1"/>
    <col min="13061" max="13312" width="9.140625" style="6"/>
    <col min="13313" max="13313" width="125.28515625" style="6" customWidth="1"/>
    <col min="13314" max="13314" width="25.42578125" style="6" customWidth="1"/>
    <col min="13315" max="13315" width="21.140625" style="6" bestFit="1" customWidth="1"/>
    <col min="13316" max="13316" width="19.5703125" style="6" bestFit="1" customWidth="1"/>
    <col min="13317" max="13568" width="9.140625" style="6"/>
    <col min="13569" max="13569" width="125.28515625" style="6" customWidth="1"/>
    <col min="13570" max="13570" width="25.42578125" style="6" customWidth="1"/>
    <col min="13571" max="13571" width="21.140625" style="6" bestFit="1" customWidth="1"/>
    <col min="13572" max="13572" width="19.5703125" style="6" bestFit="1" customWidth="1"/>
    <col min="13573" max="13824" width="9.140625" style="6"/>
    <col min="13825" max="13825" width="125.28515625" style="6" customWidth="1"/>
    <col min="13826" max="13826" width="25.42578125" style="6" customWidth="1"/>
    <col min="13827" max="13827" width="21.140625" style="6" bestFit="1" customWidth="1"/>
    <col min="13828" max="13828" width="19.5703125" style="6" bestFit="1" customWidth="1"/>
    <col min="13829" max="14080" width="9.140625" style="6"/>
    <col min="14081" max="14081" width="125.28515625" style="6" customWidth="1"/>
    <col min="14082" max="14082" width="25.42578125" style="6" customWidth="1"/>
    <col min="14083" max="14083" width="21.140625" style="6" bestFit="1" customWidth="1"/>
    <col min="14084" max="14084" width="19.5703125" style="6" bestFit="1" customWidth="1"/>
    <col min="14085" max="14336" width="9.140625" style="6"/>
    <col min="14337" max="14337" width="125.28515625" style="6" customWidth="1"/>
    <col min="14338" max="14338" width="25.42578125" style="6" customWidth="1"/>
    <col min="14339" max="14339" width="21.140625" style="6" bestFit="1" customWidth="1"/>
    <col min="14340" max="14340" width="19.5703125" style="6" bestFit="1" customWidth="1"/>
    <col min="14341" max="14592" width="9.140625" style="6"/>
    <col min="14593" max="14593" width="125.28515625" style="6" customWidth="1"/>
    <col min="14594" max="14594" width="25.42578125" style="6" customWidth="1"/>
    <col min="14595" max="14595" width="21.140625" style="6" bestFit="1" customWidth="1"/>
    <col min="14596" max="14596" width="19.5703125" style="6" bestFit="1" customWidth="1"/>
    <col min="14597" max="14848" width="9.140625" style="6"/>
    <col min="14849" max="14849" width="125.28515625" style="6" customWidth="1"/>
    <col min="14850" max="14850" width="25.42578125" style="6" customWidth="1"/>
    <col min="14851" max="14851" width="21.140625" style="6" bestFit="1" customWidth="1"/>
    <col min="14852" max="14852" width="19.5703125" style="6" bestFit="1" customWidth="1"/>
    <col min="14853" max="15104" width="9.140625" style="6"/>
    <col min="15105" max="15105" width="125.28515625" style="6" customWidth="1"/>
    <col min="15106" max="15106" width="25.42578125" style="6" customWidth="1"/>
    <col min="15107" max="15107" width="21.140625" style="6" bestFit="1" customWidth="1"/>
    <col min="15108" max="15108" width="19.5703125" style="6" bestFit="1" customWidth="1"/>
    <col min="15109" max="15360" width="9.140625" style="6"/>
    <col min="15361" max="15361" width="125.28515625" style="6" customWidth="1"/>
    <col min="15362" max="15362" width="25.42578125" style="6" customWidth="1"/>
    <col min="15363" max="15363" width="21.140625" style="6" bestFit="1" customWidth="1"/>
    <col min="15364" max="15364" width="19.5703125" style="6" bestFit="1" customWidth="1"/>
    <col min="15365" max="15616" width="9.140625" style="6"/>
    <col min="15617" max="15617" width="125.28515625" style="6" customWidth="1"/>
    <col min="15618" max="15618" width="25.42578125" style="6" customWidth="1"/>
    <col min="15619" max="15619" width="21.140625" style="6" bestFit="1" customWidth="1"/>
    <col min="15620" max="15620" width="19.5703125" style="6" bestFit="1" customWidth="1"/>
    <col min="15621" max="15872" width="9.140625" style="6"/>
    <col min="15873" max="15873" width="125.28515625" style="6" customWidth="1"/>
    <col min="15874" max="15874" width="25.42578125" style="6" customWidth="1"/>
    <col min="15875" max="15875" width="21.140625" style="6" bestFit="1" customWidth="1"/>
    <col min="15876" max="15876" width="19.5703125" style="6" bestFit="1" customWidth="1"/>
    <col min="15877" max="16128" width="9.140625" style="6"/>
    <col min="16129" max="16129" width="125.28515625" style="6" customWidth="1"/>
    <col min="16130" max="16130" width="25.42578125" style="6" customWidth="1"/>
    <col min="16131" max="16131" width="21.140625" style="6" bestFit="1" customWidth="1"/>
    <col min="16132" max="16132" width="19.5703125" style="6" bestFit="1" customWidth="1"/>
    <col min="16133" max="16384" width="9.140625" style="6"/>
  </cols>
  <sheetData>
    <row r="1" spans="1:4" s="567" customFormat="1" ht="21" thickBot="1" x14ac:dyDescent="0.25">
      <c r="A1" s="565" t="s">
        <v>78</v>
      </c>
      <c r="B1" s="566"/>
      <c r="C1" s="565"/>
      <c r="D1" s="565"/>
    </row>
    <row r="2" spans="1:4" s="567" customFormat="1" ht="18.75" x14ac:dyDescent="0.2">
      <c r="A2" s="568" t="s">
        <v>81</v>
      </c>
      <c r="B2" s="569"/>
      <c r="C2" s="570"/>
      <c r="D2" s="571"/>
    </row>
    <row r="3" spans="1:4" s="567" customFormat="1" x14ac:dyDescent="0.2">
      <c r="A3" s="25" t="str">
        <f>orcamento!D3</f>
        <v>Objeto: EXECUÇÃO DE OBRA DE PAVIMENTAÇÃO E DRENAGEM DA RUA REINALDO MULLER</v>
      </c>
      <c r="B3" s="572"/>
      <c r="C3" s="573"/>
      <c r="D3" s="574"/>
    </row>
    <row r="4" spans="1:4" s="567" customFormat="1" x14ac:dyDescent="0.25">
      <c r="A4" s="25" t="str">
        <f>orcamento!D4</f>
        <v>Endereço: Rua Reinaldo Muller, Trecho Rua Espatódeas até Rua Evaldo Queiroz de Figueiredo, Porto Alegre, RS</v>
      </c>
      <c r="B4" s="575"/>
      <c r="C4" s="576"/>
      <c r="D4" s="577"/>
    </row>
    <row r="5" spans="1:4" s="567" customFormat="1" ht="14.25" x14ac:dyDescent="0.2">
      <c r="A5" s="578"/>
      <c r="B5" s="579"/>
      <c r="C5" s="580"/>
      <c r="D5" s="581"/>
    </row>
    <row r="6" spans="1:4" s="567" customFormat="1" ht="18" x14ac:dyDescent="0.2">
      <c r="A6" s="582" t="s">
        <v>13302</v>
      </c>
      <c r="B6" s="583"/>
      <c r="C6" s="584"/>
      <c r="D6" s="585"/>
    </row>
    <row r="7" spans="1:4" s="17" customFormat="1" ht="18.75" thickBot="1" x14ac:dyDescent="0.25">
      <c r="A7" s="586"/>
      <c r="B7" s="587"/>
      <c r="C7" s="588"/>
      <c r="D7" s="589"/>
    </row>
    <row r="8" spans="1:4" s="7" customFormat="1" x14ac:dyDescent="0.2">
      <c r="A8" s="590" t="s">
        <v>13303</v>
      </c>
      <c r="B8" s="591" t="s">
        <v>5</v>
      </c>
      <c r="C8" s="564" t="s">
        <v>13304</v>
      </c>
      <c r="D8" s="564" t="s">
        <v>13305</v>
      </c>
    </row>
    <row r="9" spans="1:4" s="596" customFormat="1" x14ac:dyDescent="0.25">
      <c r="A9" s="592" t="s">
        <v>12500</v>
      </c>
      <c r="B9" s="593">
        <v>462738.8</v>
      </c>
      <c r="C9" s="594">
        <f t="shared" ref="C9:C40" si="0">B9/$B$118</f>
        <v>0.19566127089094543</v>
      </c>
      <c r="D9" s="595">
        <f>C9</f>
        <v>0.19566127089094543</v>
      </c>
    </row>
    <row r="10" spans="1:4" s="596" customFormat="1" ht="30" x14ac:dyDescent="0.25">
      <c r="A10" s="592" t="s">
        <v>12813</v>
      </c>
      <c r="B10" s="593">
        <v>226426.83</v>
      </c>
      <c r="C10" s="594">
        <f t="shared" si="0"/>
        <v>9.5740753361525002E-2</v>
      </c>
      <c r="D10" s="595">
        <f>C10+D9</f>
        <v>0.29140202425247042</v>
      </c>
    </row>
    <row r="11" spans="1:4" s="596" customFormat="1" ht="30" x14ac:dyDescent="0.25">
      <c r="A11" s="592" t="s">
        <v>12547</v>
      </c>
      <c r="B11" s="593">
        <v>175153.72</v>
      </c>
      <c r="C11" s="594">
        <f t="shared" si="0"/>
        <v>7.4060786466310591E-2</v>
      </c>
      <c r="D11" s="595">
        <f>C11+D10</f>
        <v>0.36546281071878101</v>
      </c>
    </row>
    <row r="12" spans="1:4" s="596" customFormat="1" x14ac:dyDescent="0.25">
      <c r="A12" s="592" t="s">
        <v>13298</v>
      </c>
      <c r="B12" s="593">
        <v>164067.4</v>
      </c>
      <c r="C12" s="594">
        <f t="shared" si="0"/>
        <v>6.9373123662362216E-2</v>
      </c>
      <c r="D12" s="595">
        <f>C12+D11</f>
        <v>0.43483593438114321</v>
      </c>
    </row>
    <row r="13" spans="1:4" s="596" customFormat="1" x14ac:dyDescent="0.25">
      <c r="A13" s="592" t="s">
        <v>13230</v>
      </c>
      <c r="B13" s="593">
        <v>146538.96</v>
      </c>
      <c r="C13" s="594">
        <f t="shared" si="0"/>
        <v>6.1961519433074153E-2</v>
      </c>
      <c r="D13" s="595">
        <f t="shared" ref="D13:D76" si="1">C13+D12</f>
        <v>0.49679745381421736</v>
      </c>
    </row>
    <row r="14" spans="1:4" s="596" customFormat="1" ht="30" x14ac:dyDescent="0.25">
      <c r="A14" s="592" t="s">
        <v>13299</v>
      </c>
      <c r="B14" s="593">
        <v>134290.6</v>
      </c>
      <c r="C14" s="594">
        <f t="shared" si="0"/>
        <v>5.6782507679726868E-2</v>
      </c>
      <c r="D14" s="595">
        <f t="shared" si="1"/>
        <v>0.55357996149394428</v>
      </c>
    </row>
    <row r="15" spans="1:4" s="596" customFormat="1" x14ac:dyDescent="0.25">
      <c r="A15" s="592" t="s">
        <v>13229</v>
      </c>
      <c r="B15" s="593">
        <v>79558.64</v>
      </c>
      <c r="C15" s="594">
        <f t="shared" si="0"/>
        <v>3.3640024594339631E-2</v>
      </c>
      <c r="D15" s="595">
        <f t="shared" si="1"/>
        <v>0.58721998608828396</v>
      </c>
    </row>
    <row r="16" spans="1:4" s="596" customFormat="1" x14ac:dyDescent="0.25">
      <c r="A16" s="592" t="s">
        <v>12510</v>
      </c>
      <c r="B16" s="593">
        <v>67095.839999999997</v>
      </c>
      <c r="C16" s="594">
        <f t="shared" si="0"/>
        <v>2.8370340515849395E-2</v>
      </c>
      <c r="D16" s="595">
        <f t="shared" si="1"/>
        <v>0.61559032660413338</v>
      </c>
    </row>
    <row r="17" spans="1:4" s="596" customFormat="1" x14ac:dyDescent="0.25">
      <c r="A17" s="592" t="s">
        <v>12449</v>
      </c>
      <c r="B17" s="593">
        <v>56207.45</v>
      </c>
      <c r="C17" s="594">
        <f t="shared" si="0"/>
        <v>2.3766369062934143E-2</v>
      </c>
      <c r="D17" s="595">
        <f t="shared" si="1"/>
        <v>0.63935669566706754</v>
      </c>
    </row>
    <row r="18" spans="1:4" s="596" customFormat="1" x14ac:dyDescent="0.25">
      <c r="A18" s="592" t="s">
        <v>12638</v>
      </c>
      <c r="B18" s="593">
        <v>55552.21</v>
      </c>
      <c r="C18" s="594">
        <f t="shared" si="0"/>
        <v>2.3489311917221308E-2</v>
      </c>
      <c r="D18" s="595">
        <f t="shared" si="1"/>
        <v>0.6628460075842888</v>
      </c>
    </row>
    <row r="19" spans="1:4" s="596" customFormat="1" ht="30" x14ac:dyDescent="0.25">
      <c r="A19" s="592" t="s">
        <v>12502</v>
      </c>
      <c r="B19" s="593">
        <v>51394.509999999995</v>
      </c>
      <c r="C19" s="594">
        <f t="shared" si="0"/>
        <v>2.1731298830825085E-2</v>
      </c>
      <c r="D19" s="595">
        <f t="shared" si="1"/>
        <v>0.68457730641511394</v>
      </c>
    </row>
    <row r="20" spans="1:4" s="596" customFormat="1" x14ac:dyDescent="0.25">
      <c r="A20" s="592" t="s">
        <v>13301</v>
      </c>
      <c r="B20" s="593">
        <v>41410.76</v>
      </c>
      <c r="C20" s="594">
        <f t="shared" si="0"/>
        <v>1.7509839093155635E-2</v>
      </c>
      <c r="D20" s="595">
        <f t="shared" si="1"/>
        <v>0.70208714550826956</v>
      </c>
    </row>
    <row r="21" spans="1:4" s="596" customFormat="1" x14ac:dyDescent="0.25">
      <c r="A21" s="592" t="s">
        <v>13297</v>
      </c>
      <c r="B21" s="593">
        <v>41069.33</v>
      </c>
      <c r="C21" s="594">
        <f t="shared" si="0"/>
        <v>1.7365471195498697E-2</v>
      </c>
      <c r="D21" s="595">
        <f t="shared" si="1"/>
        <v>0.71945261670376826</v>
      </c>
    </row>
    <row r="22" spans="1:4" s="596" customFormat="1" ht="30" x14ac:dyDescent="0.25">
      <c r="A22" s="592" t="s">
        <v>13334</v>
      </c>
      <c r="B22" s="593">
        <v>40015.1</v>
      </c>
      <c r="C22" s="594">
        <f t="shared" si="0"/>
        <v>1.6919707880186985E-2</v>
      </c>
      <c r="D22" s="595">
        <f t="shared" si="1"/>
        <v>0.7363723245839553</v>
      </c>
    </row>
    <row r="23" spans="1:4" s="596" customFormat="1" x14ac:dyDescent="0.25">
      <c r="A23" s="592" t="s">
        <v>13188</v>
      </c>
      <c r="B23" s="593">
        <v>38785.519999999997</v>
      </c>
      <c r="C23" s="594">
        <f t="shared" si="0"/>
        <v>1.6399800784732511E-2</v>
      </c>
      <c r="D23" s="595">
        <f t="shared" si="1"/>
        <v>0.75277212536868776</v>
      </c>
    </row>
    <row r="24" spans="1:4" s="596" customFormat="1" ht="30" x14ac:dyDescent="0.25">
      <c r="A24" s="592" t="s">
        <v>12516</v>
      </c>
      <c r="B24" s="593">
        <v>37163.120000000003</v>
      </c>
      <c r="C24" s="594">
        <f t="shared" si="0"/>
        <v>1.5713796399767454E-2</v>
      </c>
      <c r="D24" s="595">
        <f t="shared" si="1"/>
        <v>0.7684859217684552</v>
      </c>
    </row>
    <row r="25" spans="1:4" s="596" customFormat="1" ht="45" x14ac:dyDescent="0.25">
      <c r="A25" s="592" t="s">
        <v>12511</v>
      </c>
      <c r="B25" s="593">
        <v>36287.4</v>
      </c>
      <c r="C25" s="594">
        <f t="shared" si="0"/>
        <v>1.5343513017123469E-2</v>
      </c>
      <c r="D25" s="595">
        <f t="shared" si="1"/>
        <v>0.78382943478557865</v>
      </c>
    </row>
    <row r="26" spans="1:4" s="596" customFormat="1" x14ac:dyDescent="0.25">
      <c r="A26" s="592" t="s">
        <v>12610</v>
      </c>
      <c r="B26" s="593">
        <v>32359.32</v>
      </c>
      <c r="C26" s="594">
        <f t="shared" si="0"/>
        <v>1.3682590861986909E-2</v>
      </c>
      <c r="D26" s="595">
        <f t="shared" si="1"/>
        <v>0.79751202564756551</v>
      </c>
    </row>
    <row r="27" spans="1:4" s="596" customFormat="1" x14ac:dyDescent="0.25">
      <c r="A27" s="592" t="s">
        <v>13333</v>
      </c>
      <c r="B27" s="593">
        <v>27461.42</v>
      </c>
      <c r="C27" s="594">
        <f t="shared" si="0"/>
        <v>1.1611596731611929E-2</v>
      </c>
      <c r="D27" s="595">
        <f t="shared" si="1"/>
        <v>0.80912362237917745</v>
      </c>
    </row>
    <row r="28" spans="1:4" s="596" customFormat="1" x14ac:dyDescent="0.25">
      <c r="A28" s="592" t="s">
        <v>12545</v>
      </c>
      <c r="B28" s="593">
        <v>25816.35</v>
      </c>
      <c r="C28" s="594">
        <f t="shared" si="0"/>
        <v>1.0916006720779537E-2</v>
      </c>
      <c r="D28" s="595">
        <f t="shared" si="1"/>
        <v>0.82003962909995698</v>
      </c>
    </row>
    <row r="29" spans="1:4" s="596" customFormat="1" ht="30" x14ac:dyDescent="0.25">
      <c r="A29" s="592" t="s">
        <v>12596</v>
      </c>
      <c r="B29" s="593">
        <v>22513.48</v>
      </c>
      <c r="C29" s="594">
        <f t="shared" si="0"/>
        <v>9.5194440340379532E-3</v>
      </c>
      <c r="D29" s="595">
        <f t="shared" si="1"/>
        <v>0.82955907313399491</v>
      </c>
    </row>
    <row r="30" spans="1:4" s="596" customFormat="1" ht="45" x14ac:dyDescent="0.25">
      <c r="A30" s="592" t="s">
        <v>12512</v>
      </c>
      <c r="B30" s="593">
        <v>21137.88</v>
      </c>
      <c r="C30" s="594">
        <f t="shared" si="0"/>
        <v>8.9377948526043159E-3</v>
      </c>
      <c r="D30" s="595">
        <f t="shared" si="1"/>
        <v>0.83849686798659917</v>
      </c>
    </row>
    <row r="31" spans="1:4" s="596" customFormat="1" ht="30" x14ac:dyDescent="0.25">
      <c r="A31" s="592" t="s">
        <v>12501</v>
      </c>
      <c r="B31" s="593">
        <v>19002.37</v>
      </c>
      <c r="C31" s="594">
        <f t="shared" si="0"/>
        <v>8.0348305872340389E-3</v>
      </c>
      <c r="D31" s="595">
        <f t="shared" si="1"/>
        <v>0.84653169857383326</v>
      </c>
    </row>
    <row r="32" spans="1:4" s="596" customFormat="1" x14ac:dyDescent="0.25">
      <c r="A32" s="592" t="s">
        <v>12601</v>
      </c>
      <c r="B32" s="593">
        <v>16980.36</v>
      </c>
      <c r="C32" s="594">
        <f t="shared" si="0"/>
        <v>7.179857876162047E-3</v>
      </c>
      <c r="D32" s="595">
        <f t="shared" si="1"/>
        <v>0.8537115564499953</v>
      </c>
    </row>
    <row r="33" spans="1:4" s="596" customFormat="1" ht="30" x14ac:dyDescent="0.25">
      <c r="A33" s="592" t="s">
        <v>13236</v>
      </c>
      <c r="B33" s="593">
        <v>15701.56</v>
      </c>
      <c r="C33" s="594">
        <f t="shared" si="0"/>
        <v>6.6391389366321409E-3</v>
      </c>
      <c r="D33" s="595">
        <f t="shared" si="1"/>
        <v>0.86035069538662745</v>
      </c>
    </row>
    <row r="34" spans="1:4" s="596" customFormat="1" ht="30" x14ac:dyDescent="0.25">
      <c r="A34" s="592" t="s">
        <v>13335</v>
      </c>
      <c r="B34" s="593">
        <v>15361.25</v>
      </c>
      <c r="C34" s="594">
        <f t="shared" si="0"/>
        <v>6.4952446120220206E-3</v>
      </c>
      <c r="D34" s="595">
        <f t="shared" si="1"/>
        <v>0.86684593999864945</v>
      </c>
    </row>
    <row r="35" spans="1:4" s="596" customFormat="1" x14ac:dyDescent="0.25">
      <c r="A35" s="592" t="s">
        <v>12717</v>
      </c>
      <c r="B35" s="593">
        <v>14289.89</v>
      </c>
      <c r="C35" s="594">
        <f t="shared" si="0"/>
        <v>6.0422381660924307E-3</v>
      </c>
      <c r="D35" s="595">
        <f t="shared" si="1"/>
        <v>0.87288817816474185</v>
      </c>
    </row>
    <row r="36" spans="1:4" s="596" customFormat="1" ht="30" x14ac:dyDescent="0.25">
      <c r="A36" s="592" t="s">
        <v>12640</v>
      </c>
      <c r="B36" s="593">
        <v>13644.57</v>
      </c>
      <c r="C36" s="594">
        <f t="shared" si="0"/>
        <v>5.7693755245085722E-3</v>
      </c>
      <c r="D36" s="595">
        <f t="shared" si="1"/>
        <v>0.87865755368925047</v>
      </c>
    </row>
    <row r="37" spans="1:4" s="596" customFormat="1" ht="30" x14ac:dyDescent="0.25">
      <c r="A37" s="592" t="s">
        <v>12595</v>
      </c>
      <c r="B37" s="593">
        <v>13367.2</v>
      </c>
      <c r="C37" s="594">
        <f t="shared" si="0"/>
        <v>5.6520943137974289E-3</v>
      </c>
      <c r="D37" s="595">
        <f t="shared" si="1"/>
        <v>0.8843096480030479</v>
      </c>
    </row>
    <row r="38" spans="1:4" s="596" customFormat="1" ht="30" x14ac:dyDescent="0.25">
      <c r="A38" s="592" t="s">
        <v>12704</v>
      </c>
      <c r="B38" s="593">
        <v>9727.2000000000007</v>
      </c>
      <c r="C38" s="594">
        <f t="shared" si="0"/>
        <v>4.1129819116322306E-3</v>
      </c>
      <c r="D38" s="595">
        <f t="shared" si="1"/>
        <v>0.88842262991468013</v>
      </c>
    </row>
    <row r="39" spans="1:4" s="596" customFormat="1" x14ac:dyDescent="0.25">
      <c r="A39" s="592" t="s">
        <v>12590</v>
      </c>
      <c r="B39" s="593">
        <v>9702.6</v>
      </c>
      <c r="C39" s="594">
        <f t="shared" si="0"/>
        <v>4.1025802179252896E-3</v>
      </c>
      <c r="D39" s="595">
        <f t="shared" si="1"/>
        <v>0.89252521013260544</v>
      </c>
    </row>
    <row r="40" spans="1:4" s="596" customFormat="1" ht="30" x14ac:dyDescent="0.25">
      <c r="A40" s="592" t="s">
        <v>12594</v>
      </c>
      <c r="B40" s="593">
        <v>9636.2000000000007</v>
      </c>
      <c r="C40" s="594">
        <f t="shared" si="0"/>
        <v>4.0745041015781006E-3</v>
      </c>
      <c r="D40" s="595">
        <f t="shared" si="1"/>
        <v>0.8965997142341835</v>
      </c>
    </row>
    <row r="41" spans="1:4" s="596" customFormat="1" x14ac:dyDescent="0.25">
      <c r="A41" s="592" t="s">
        <v>12606</v>
      </c>
      <c r="B41" s="593">
        <v>9494.2099999999991</v>
      </c>
      <c r="C41" s="594">
        <f t="shared" ref="C41:C72" si="2">B41/$B$118</f>
        <v>4.0144660329013314E-3</v>
      </c>
      <c r="D41" s="595">
        <f t="shared" si="1"/>
        <v>0.90061418026708484</v>
      </c>
    </row>
    <row r="42" spans="1:4" s="596" customFormat="1" x14ac:dyDescent="0.25">
      <c r="A42" s="592" t="s">
        <v>12639</v>
      </c>
      <c r="B42" s="593">
        <v>9228.73</v>
      </c>
      <c r="C42" s="594">
        <f t="shared" si="2"/>
        <v>3.9022123074818767E-3</v>
      </c>
      <c r="D42" s="595">
        <f t="shared" si="1"/>
        <v>0.90451639257456673</v>
      </c>
    </row>
    <row r="43" spans="1:4" s="596" customFormat="1" x14ac:dyDescent="0.25">
      <c r="A43" s="592" t="s">
        <v>12592</v>
      </c>
      <c r="B43" s="593">
        <v>9098.5</v>
      </c>
      <c r="C43" s="594">
        <f t="shared" si="2"/>
        <v>3.8471467557967191E-3</v>
      </c>
      <c r="D43" s="595">
        <f t="shared" si="1"/>
        <v>0.9083635393303634</v>
      </c>
    </row>
    <row r="44" spans="1:4" s="596" customFormat="1" x14ac:dyDescent="0.25">
      <c r="A44" s="592" t="s">
        <v>12798</v>
      </c>
      <c r="B44" s="593">
        <v>8849.82</v>
      </c>
      <c r="C44" s="594">
        <f t="shared" si="2"/>
        <v>3.741996626079565E-3</v>
      </c>
      <c r="D44" s="595">
        <f t="shared" si="1"/>
        <v>0.91210553595644295</v>
      </c>
    </row>
    <row r="45" spans="1:4" s="596" customFormat="1" x14ac:dyDescent="0.25">
      <c r="A45" s="592" t="s">
        <v>12664</v>
      </c>
      <c r="B45" s="593">
        <v>8612.0499999999993</v>
      </c>
      <c r="C45" s="594">
        <f t="shared" si="2"/>
        <v>3.641459605238131E-3</v>
      </c>
      <c r="D45" s="595">
        <f t="shared" si="1"/>
        <v>0.91574699556168104</v>
      </c>
    </row>
    <row r="46" spans="1:4" s="596" customFormat="1" x14ac:dyDescent="0.25">
      <c r="A46" s="592" t="s">
        <v>13228</v>
      </c>
      <c r="B46" s="593">
        <v>8604.18</v>
      </c>
      <c r="C46" s="594">
        <f t="shared" si="2"/>
        <v>3.6381319089180651E-3</v>
      </c>
      <c r="D46" s="595">
        <f t="shared" si="1"/>
        <v>0.91938512747059908</v>
      </c>
    </row>
    <row r="47" spans="1:4" s="596" customFormat="1" x14ac:dyDescent="0.25">
      <c r="A47" s="592" t="s">
        <v>13224</v>
      </c>
      <c r="B47" s="593">
        <v>8604.18</v>
      </c>
      <c r="C47" s="594">
        <f t="shared" si="2"/>
        <v>3.6381319089180651E-3</v>
      </c>
      <c r="D47" s="595">
        <f t="shared" si="1"/>
        <v>0.92302325937951712</v>
      </c>
    </row>
    <row r="48" spans="1:4" s="596" customFormat="1" x14ac:dyDescent="0.25">
      <c r="A48" s="592" t="s">
        <v>12593</v>
      </c>
      <c r="B48" s="593">
        <v>8522.36</v>
      </c>
      <c r="C48" s="594">
        <f t="shared" si="2"/>
        <v>3.6035357065155498E-3</v>
      </c>
      <c r="D48" s="595">
        <f t="shared" si="1"/>
        <v>0.92662679508603263</v>
      </c>
    </row>
    <row r="49" spans="1:4" s="596" customFormat="1" x14ac:dyDescent="0.25">
      <c r="A49" s="592" t="s">
        <v>12513</v>
      </c>
      <c r="B49" s="593">
        <v>8220.33</v>
      </c>
      <c r="C49" s="594">
        <f t="shared" si="2"/>
        <v>3.4758274321128146E-3</v>
      </c>
      <c r="D49" s="595">
        <f t="shared" si="1"/>
        <v>0.93010262251814546</v>
      </c>
    </row>
    <row r="50" spans="1:4" s="596" customFormat="1" x14ac:dyDescent="0.25">
      <c r="A50" s="592" t="s">
        <v>12600</v>
      </c>
      <c r="B50" s="593">
        <v>7773.55</v>
      </c>
      <c r="C50" s="594">
        <f t="shared" si="2"/>
        <v>3.2869140697393624E-3</v>
      </c>
      <c r="D50" s="595">
        <f t="shared" si="1"/>
        <v>0.93338953658788482</v>
      </c>
    </row>
    <row r="51" spans="1:4" s="596" customFormat="1" x14ac:dyDescent="0.25">
      <c r="A51" s="592" t="s">
        <v>12537</v>
      </c>
      <c r="B51" s="593">
        <v>7691.99</v>
      </c>
      <c r="C51" s="594">
        <f t="shared" si="2"/>
        <v>3.2524278039370012E-3</v>
      </c>
      <c r="D51" s="595">
        <f t="shared" si="1"/>
        <v>0.93664196439182179</v>
      </c>
    </row>
    <row r="52" spans="1:4" s="596" customFormat="1" x14ac:dyDescent="0.25">
      <c r="A52" s="592" t="s">
        <v>12523</v>
      </c>
      <c r="B52" s="593">
        <v>6873.44</v>
      </c>
      <c r="C52" s="594">
        <f t="shared" si="2"/>
        <v>2.9063177883347146E-3</v>
      </c>
      <c r="D52" s="595">
        <f t="shared" si="1"/>
        <v>0.93954828218015651</v>
      </c>
    </row>
    <row r="53" spans="1:4" s="596" customFormat="1" ht="30" x14ac:dyDescent="0.25">
      <c r="A53" s="592" t="s">
        <v>12599</v>
      </c>
      <c r="B53" s="593">
        <v>6715.17</v>
      </c>
      <c r="C53" s="594">
        <f t="shared" si="2"/>
        <v>2.8393959971559548E-3</v>
      </c>
      <c r="D53" s="595">
        <f t="shared" si="1"/>
        <v>0.9423876781773125</v>
      </c>
    </row>
    <row r="54" spans="1:4" s="596" customFormat="1" x14ac:dyDescent="0.25">
      <c r="A54" s="592" t="s">
        <v>12646</v>
      </c>
      <c r="B54" s="593">
        <v>5847.48</v>
      </c>
      <c r="C54" s="594">
        <f t="shared" si="2"/>
        <v>2.4725079641244379E-3</v>
      </c>
      <c r="D54" s="595">
        <f t="shared" si="1"/>
        <v>0.94486018614143696</v>
      </c>
    </row>
    <row r="55" spans="1:4" s="596" customFormat="1" x14ac:dyDescent="0.25">
      <c r="A55" s="592" t="s">
        <v>12660</v>
      </c>
      <c r="B55" s="593">
        <v>5723.1</v>
      </c>
      <c r="C55" s="594">
        <f t="shared" si="2"/>
        <v>2.4199159859427605E-3</v>
      </c>
      <c r="D55" s="595">
        <f t="shared" si="1"/>
        <v>0.94728010212737968</v>
      </c>
    </row>
    <row r="56" spans="1:4" s="596" customFormat="1" ht="30" x14ac:dyDescent="0.25">
      <c r="A56" s="592" t="s">
        <v>12460</v>
      </c>
      <c r="B56" s="593">
        <v>5708.04</v>
      </c>
      <c r="C56" s="594">
        <f t="shared" si="2"/>
        <v>2.4135481197953405E-3</v>
      </c>
      <c r="D56" s="595">
        <f t="shared" si="1"/>
        <v>0.949693650247175</v>
      </c>
    </row>
    <row r="57" spans="1:4" s="596" customFormat="1" x14ac:dyDescent="0.25">
      <c r="A57" s="592" t="s">
        <v>12835</v>
      </c>
      <c r="B57" s="593">
        <v>5636.76</v>
      </c>
      <c r="C57" s="594">
        <f t="shared" si="2"/>
        <v>2.383408578029864E-3</v>
      </c>
      <c r="D57" s="595">
        <f t="shared" si="1"/>
        <v>0.95207705882520488</v>
      </c>
    </row>
    <row r="58" spans="1:4" s="596" customFormat="1" x14ac:dyDescent="0.25">
      <c r="A58" s="592" t="s">
        <v>12637</v>
      </c>
      <c r="B58" s="593">
        <v>5220.76</v>
      </c>
      <c r="C58" s="594">
        <f t="shared" si="2"/>
        <v>2.2075100177824125E-3</v>
      </c>
      <c r="D58" s="595">
        <f t="shared" si="1"/>
        <v>0.95428456884298729</v>
      </c>
    </row>
    <row r="59" spans="1:4" s="596" customFormat="1" ht="30" x14ac:dyDescent="0.25">
      <c r="A59" s="592" t="s">
        <v>12658</v>
      </c>
      <c r="B59" s="593">
        <v>5056.32</v>
      </c>
      <c r="C59" s="594">
        <f t="shared" si="2"/>
        <v>2.1379793465153671E-3</v>
      </c>
      <c r="D59" s="595">
        <f t="shared" si="1"/>
        <v>0.95642254818950267</v>
      </c>
    </row>
    <row r="60" spans="1:4" s="596" customFormat="1" x14ac:dyDescent="0.25">
      <c r="A60" s="592" t="s">
        <v>13187</v>
      </c>
      <c r="B60" s="593">
        <v>4635.84</v>
      </c>
      <c r="C60" s="594">
        <f t="shared" si="2"/>
        <v>1.9601864940806358E-3</v>
      </c>
      <c r="D60" s="595">
        <f t="shared" si="1"/>
        <v>0.95838273468358326</v>
      </c>
    </row>
    <row r="61" spans="1:4" s="596" customFormat="1" ht="30" x14ac:dyDescent="0.25">
      <c r="A61" s="592" t="s">
        <v>12598</v>
      </c>
      <c r="B61" s="593">
        <v>4579.5200000000004</v>
      </c>
      <c r="C61" s="594">
        <f t="shared" si="2"/>
        <v>1.9363725351548269E-3</v>
      </c>
      <c r="D61" s="595">
        <f t="shared" si="1"/>
        <v>0.96031910721873803</v>
      </c>
    </row>
    <row r="62" spans="1:4" s="596" customFormat="1" x14ac:dyDescent="0.25">
      <c r="A62" s="592" t="s">
        <v>12467</v>
      </c>
      <c r="B62" s="593">
        <v>4544.16</v>
      </c>
      <c r="C62" s="594">
        <f t="shared" si="2"/>
        <v>1.9214211575337935E-3</v>
      </c>
      <c r="D62" s="595">
        <f t="shared" si="1"/>
        <v>0.96224052837627183</v>
      </c>
    </row>
    <row r="63" spans="1:4" s="596" customFormat="1" x14ac:dyDescent="0.25">
      <c r="A63" s="592" t="s">
        <v>12589</v>
      </c>
      <c r="B63" s="593">
        <v>4435.87</v>
      </c>
      <c r="C63" s="594">
        <f t="shared" si="2"/>
        <v>1.8756325635693788E-3</v>
      </c>
      <c r="D63" s="595">
        <f t="shared" si="1"/>
        <v>0.9641161609398412</v>
      </c>
    </row>
    <row r="64" spans="1:4" s="596" customFormat="1" x14ac:dyDescent="0.25">
      <c r="A64" s="592" t="s">
        <v>12459</v>
      </c>
      <c r="B64" s="593">
        <v>3915.27</v>
      </c>
      <c r="C64" s="594">
        <f t="shared" si="2"/>
        <v>1.655505663413554E-3</v>
      </c>
      <c r="D64" s="595">
        <f t="shared" si="1"/>
        <v>0.96577166660325475</v>
      </c>
    </row>
    <row r="65" spans="1:4" s="596" customFormat="1" x14ac:dyDescent="0.25">
      <c r="A65" s="592" t="s">
        <v>12649</v>
      </c>
      <c r="B65" s="593">
        <v>3657.9</v>
      </c>
      <c r="C65" s="594">
        <f t="shared" si="2"/>
        <v>1.5466811142527692E-3</v>
      </c>
      <c r="D65" s="595">
        <f t="shared" si="1"/>
        <v>0.96731834771750758</v>
      </c>
    </row>
    <row r="66" spans="1:4" s="596" customFormat="1" x14ac:dyDescent="0.25">
      <c r="A66" s="592" t="s">
        <v>12486</v>
      </c>
      <c r="B66" s="593">
        <v>3641.22</v>
      </c>
      <c r="C66" s="594">
        <f t="shared" si="2"/>
        <v>1.5396282585197702E-3</v>
      </c>
      <c r="D66" s="595">
        <f t="shared" si="1"/>
        <v>0.9688579759760273</v>
      </c>
    </row>
    <row r="67" spans="1:4" s="596" customFormat="1" ht="30" x14ac:dyDescent="0.25">
      <c r="A67" s="592" t="s">
        <v>13332</v>
      </c>
      <c r="B67" s="593">
        <v>3481.98</v>
      </c>
      <c r="C67" s="594">
        <f t="shared" si="2"/>
        <v>1.4722963192558181E-3</v>
      </c>
      <c r="D67" s="595">
        <f t="shared" si="1"/>
        <v>0.97033027229528312</v>
      </c>
    </row>
    <row r="68" spans="1:4" s="596" customFormat="1" x14ac:dyDescent="0.25">
      <c r="A68" s="592" t="s">
        <v>12534</v>
      </c>
      <c r="B68" s="593">
        <v>3383.82</v>
      </c>
      <c r="C68" s="594">
        <f t="shared" si="2"/>
        <v>1.43079102436666E-3</v>
      </c>
      <c r="D68" s="595">
        <f t="shared" si="1"/>
        <v>0.97176106331964973</v>
      </c>
    </row>
    <row r="69" spans="1:4" s="596" customFormat="1" x14ac:dyDescent="0.25">
      <c r="A69" s="592" t="s">
        <v>12469</v>
      </c>
      <c r="B69" s="593">
        <v>3126.76</v>
      </c>
      <c r="C69" s="594">
        <f t="shared" si="2"/>
        <v>1.3220975534599057E-3</v>
      </c>
      <c r="D69" s="595">
        <f t="shared" si="1"/>
        <v>0.97308316087310964</v>
      </c>
    </row>
    <row r="70" spans="1:4" s="596" customFormat="1" x14ac:dyDescent="0.25">
      <c r="A70" s="592" t="s">
        <v>12468</v>
      </c>
      <c r="B70" s="593">
        <v>3126.76</v>
      </c>
      <c r="C70" s="594">
        <f t="shared" si="2"/>
        <v>1.3220975534599057E-3</v>
      </c>
      <c r="D70" s="595">
        <f t="shared" si="1"/>
        <v>0.97440525842656955</v>
      </c>
    </row>
    <row r="71" spans="1:4" s="596" customFormat="1" x14ac:dyDescent="0.25">
      <c r="A71" s="592" t="s">
        <v>12812</v>
      </c>
      <c r="B71" s="593">
        <v>2986.45</v>
      </c>
      <c r="C71" s="594">
        <f t="shared" si="2"/>
        <v>1.2627698443533671E-3</v>
      </c>
      <c r="D71" s="595">
        <f t="shared" si="1"/>
        <v>0.97566802827092292</v>
      </c>
    </row>
    <row r="72" spans="1:4" s="596" customFormat="1" x14ac:dyDescent="0.25">
      <c r="A72" s="592" t="s">
        <v>12604</v>
      </c>
      <c r="B72" s="593">
        <v>2970.75</v>
      </c>
      <c r="C72" s="594">
        <f t="shared" si="2"/>
        <v>1.2561313650363362E-3</v>
      </c>
      <c r="D72" s="595">
        <f t="shared" si="1"/>
        <v>0.97692415963595924</v>
      </c>
    </row>
    <row r="73" spans="1:4" s="596" customFormat="1" ht="30" x14ac:dyDescent="0.25">
      <c r="A73" s="592" t="s">
        <v>12597</v>
      </c>
      <c r="B73" s="593">
        <v>2926</v>
      </c>
      <c r="C73" s="594">
        <f t="shared" ref="C73:C104" si="3">B73/$B$118</f>
        <v>1.2372095848174095E-3</v>
      </c>
      <c r="D73" s="595">
        <f t="shared" si="1"/>
        <v>0.97816136922077668</v>
      </c>
    </row>
    <row r="74" spans="1:4" s="596" customFormat="1" x14ac:dyDescent="0.25">
      <c r="A74" s="592" t="s">
        <v>12541</v>
      </c>
      <c r="B74" s="593">
        <v>2813.67</v>
      </c>
      <c r="C74" s="594">
        <f t="shared" si="3"/>
        <v>1.1897127452198226E-3</v>
      </c>
      <c r="D74" s="595">
        <f t="shared" si="1"/>
        <v>0.97935108196599652</v>
      </c>
    </row>
    <row r="75" spans="1:4" s="596" customFormat="1" x14ac:dyDescent="0.25">
      <c r="A75" s="592" t="s">
        <v>12454</v>
      </c>
      <c r="B75" s="593">
        <v>2626.08</v>
      </c>
      <c r="C75" s="594">
        <f t="shared" si="3"/>
        <v>1.1103934882082374E-3</v>
      </c>
      <c r="D75" s="595">
        <f t="shared" si="1"/>
        <v>0.9804614754542047</v>
      </c>
    </row>
    <row r="76" spans="1:4" s="596" customFormat="1" ht="30" x14ac:dyDescent="0.25">
      <c r="A76" s="592" t="s">
        <v>12703</v>
      </c>
      <c r="B76" s="593">
        <v>2568.4</v>
      </c>
      <c r="C76" s="594">
        <f t="shared" si="3"/>
        <v>1.0860044762970044E-3</v>
      </c>
      <c r="D76" s="595">
        <f t="shared" si="1"/>
        <v>0.98154747993050173</v>
      </c>
    </row>
    <row r="77" spans="1:4" s="596" customFormat="1" x14ac:dyDescent="0.25">
      <c r="A77" s="592" t="s">
        <v>12533</v>
      </c>
      <c r="B77" s="593">
        <v>2293.4699999999998</v>
      </c>
      <c r="C77" s="594">
        <f t="shared" si="3"/>
        <v>9.6975497829500476E-4</v>
      </c>
      <c r="D77" s="595">
        <f t="shared" ref="D77:D112" si="4">C77+D76</f>
        <v>0.98251723490879672</v>
      </c>
    </row>
    <row r="78" spans="1:4" s="596" customFormat="1" x14ac:dyDescent="0.25">
      <c r="A78" s="592" t="s">
        <v>12456</v>
      </c>
      <c r="B78" s="593">
        <v>2137.89</v>
      </c>
      <c r="C78" s="594">
        <f t="shared" si="3"/>
        <v>9.0397060809476815E-4</v>
      </c>
      <c r="D78" s="595">
        <f t="shared" si="4"/>
        <v>0.98342120551689149</v>
      </c>
    </row>
    <row r="79" spans="1:4" s="596" customFormat="1" x14ac:dyDescent="0.25">
      <c r="A79" s="592" t="s">
        <v>13221</v>
      </c>
      <c r="B79" s="593">
        <v>1930.95</v>
      </c>
      <c r="C79" s="594">
        <f t="shared" si="3"/>
        <v>8.1646953103321155E-4</v>
      </c>
      <c r="D79" s="595">
        <f t="shared" si="4"/>
        <v>0.9842376750479247</v>
      </c>
    </row>
    <row r="80" spans="1:4" s="596" customFormat="1" ht="30" x14ac:dyDescent="0.25">
      <c r="A80" s="592" t="s">
        <v>12472</v>
      </c>
      <c r="B80" s="593">
        <v>1798.2</v>
      </c>
      <c r="C80" s="594">
        <f t="shared" si="3"/>
        <v>7.6033843999270877E-4</v>
      </c>
      <c r="D80" s="595">
        <f t="shared" si="4"/>
        <v>0.98499801348791738</v>
      </c>
    </row>
    <row r="81" spans="1:4" s="596" customFormat="1" x14ac:dyDescent="0.25">
      <c r="A81" s="592" t="s">
        <v>12488</v>
      </c>
      <c r="B81" s="593">
        <v>1718.31</v>
      </c>
      <c r="C81" s="594">
        <f t="shared" si="3"/>
        <v>7.2655830542980274E-4</v>
      </c>
      <c r="D81" s="595">
        <f t="shared" si="4"/>
        <v>0.98572457179334716</v>
      </c>
    </row>
    <row r="82" spans="1:4" s="596" customFormat="1" x14ac:dyDescent="0.25">
      <c r="A82" s="592" t="s">
        <v>13206</v>
      </c>
      <c r="B82" s="593">
        <v>1678.6</v>
      </c>
      <c r="C82" s="594">
        <f t="shared" si="3"/>
        <v>7.0976760392156644E-4</v>
      </c>
      <c r="D82" s="595">
        <f t="shared" si="4"/>
        <v>0.98643433939726877</v>
      </c>
    </row>
    <row r="83" spans="1:4" s="596" customFormat="1" x14ac:dyDescent="0.25">
      <c r="A83" s="592" t="s">
        <v>12530</v>
      </c>
      <c r="B83" s="593">
        <v>1608.75</v>
      </c>
      <c r="C83" s="594">
        <f t="shared" si="3"/>
        <v>6.8023271345694035E-4</v>
      </c>
      <c r="D83" s="595">
        <f t="shared" si="4"/>
        <v>0.98711457211072573</v>
      </c>
    </row>
    <row r="84" spans="1:4" s="596" customFormat="1" x14ac:dyDescent="0.25">
      <c r="A84" s="592" t="s">
        <v>12540</v>
      </c>
      <c r="B84" s="593">
        <v>1601.25</v>
      </c>
      <c r="C84" s="594">
        <f t="shared" si="3"/>
        <v>6.7706146537555609E-4</v>
      </c>
      <c r="D84" s="595">
        <f t="shared" si="4"/>
        <v>0.98779163357610134</v>
      </c>
    </row>
    <row r="85" spans="1:4" s="596" customFormat="1" x14ac:dyDescent="0.25">
      <c r="A85" s="592" t="s">
        <v>12453</v>
      </c>
      <c r="B85" s="593">
        <v>1493.92</v>
      </c>
      <c r="C85" s="594">
        <f t="shared" si="3"/>
        <v>6.3167879116555862E-4</v>
      </c>
      <c r="D85" s="595">
        <f t="shared" si="4"/>
        <v>0.98842331236726688</v>
      </c>
    </row>
    <row r="86" spans="1:4" s="596" customFormat="1" x14ac:dyDescent="0.25">
      <c r="A86" s="592" t="s">
        <v>13201</v>
      </c>
      <c r="B86" s="593">
        <v>1477.2</v>
      </c>
      <c r="C86" s="594">
        <f t="shared" si="3"/>
        <v>6.2460902210945916E-4</v>
      </c>
      <c r="D86" s="595">
        <f t="shared" si="4"/>
        <v>0.98904792138937636</v>
      </c>
    </row>
    <row r="87" spans="1:4" s="596" customFormat="1" x14ac:dyDescent="0.25">
      <c r="A87" s="592" t="s">
        <v>13212</v>
      </c>
      <c r="B87" s="593">
        <v>1449.72</v>
      </c>
      <c r="C87" s="594">
        <f t="shared" si="3"/>
        <v>6.1298956913926695E-4</v>
      </c>
      <c r="D87" s="595">
        <f t="shared" si="4"/>
        <v>0.9896609109585156</v>
      </c>
    </row>
    <row r="88" spans="1:4" s="596" customFormat="1" ht="30" x14ac:dyDescent="0.25">
      <c r="A88" s="592" t="s">
        <v>12520</v>
      </c>
      <c r="B88" s="593">
        <v>1442.92</v>
      </c>
      <c r="C88" s="594">
        <f t="shared" si="3"/>
        <v>6.1011430421214509E-4</v>
      </c>
      <c r="D88" s="595">
        <f t="shared" si="4"/>
        <v>0.9902710252627277</v>
      </c>
    </row>
    <row r="89" spans="1:4" s="596" customFormat="1" x14ac:dyDescent="0.25">
      <c r="A89" s="592" t="s">
        <v>12529</v>
      </c>
      <c r="B89" s="593">
        <v>1405.95</v>
      </c>
      <c r="C89" s="594">
        <f t="shared" si="3"/>
        <v>5.9448216533630792E-4</v>
      </c>
      <c r="D89" s="595">
        <f t="shared" si="4"/>
        <v>0.99086550742806401</v>
      </c>
    </row>
    <row r="90" spans="1:4" s="596" customFormat="1" x14ac:dyDescent="0.25">
      <c r="A90" s="592" t="s">
        <v>13295</v>
      </c>
      <c r="B90" s="593">
        <v>1329.7</v>
      </c>
      <c r="C90" s="594">
        <f t="shared" si="3"/>
        <v>5.6224114317556721E-4</v>
      </c>
      <c r="D90" s="595">
        <f t="shared" si="4"/>
        <v>0.99142774857123961</v>
      </c>
    </row>
    <row r="91" spans="1:4" s="596" customFormat="1" x14ac:dyDescent="0.25">
      <c r="A91" s="592" t="s">
        <v>13214</v>
      </c>
      <c r="B91" s="593">
        <v>1312.22</v>
      </c>
      <c r="C91" s="594">
        <f t="shared" si="3"/>
        <v>5.5485002098055406E-4</v>
      </c>
      <c r="D91" s="595">
        <f t="shared" si="4"/>
        <v>0.99198259859222015</v>
      </c>
    </row>
    <row r="92" spans="1:4" s="596" customFormat="1" x14ac:dyDescent="0.25">
      <c r="A92" s="592" t="s">
        <v>12833</v>
      </c>
      <c r="B92" s="593">
        <v>1275.97</v>
      </c>
      <c r="C92" s="594">
        <f t="shared" si="3"/>
        <v>5.395223219205298E-4</v>
      </c>
      <c r="D92" s="595">
        <f t="shared" si="4"/>
        <v>0.99252212091414072</v>
      </c>
    </row>
    <row r="93" spans="1:4" s="596" customFormat="1" x14ac:dyDescent="0.25">
      <c r="A93" s="592" t="s">
        <v>12507</v>
      </c>
      <c r="B93" s="593">
        <v>1275.06</v>
      </c>
      <c r="C93" s="594">
        <f t="shared" si="3"/>
        <v>5.3913754381998847E-4</v>
      </c>
      <c r="D93" s="595">
        <f t="shared" si="4"/>
        <v>0.99306125845796067</v>
      </c>
    </row>
    <row r="94" spans="1:4" s="596" customFormat="1" x14ac:dyDescent="0.25">
      <c r="A94" s="592" t="s">
        <v>13253</v>
      </c>
      <c r="B94" s="593">
        <v>1244.25</v>
      </c>
      <c r="C94" s="594">
        <f t="shared" si="3"/>
        <v>5.2611005670166158E-4</v>
      </c>
      <c r="D94" s="595">
        <f t="shared" si="4"/>
        <v>0.99358736851466234</v>
      </c>
    </row>
    <row r="95" spans="1:4" s="596" customFormat="1" x14ac:dyDescent="0.25">
      <c r="A95" s="592" t="s">
        <v>13210</v>
      </c>
      <c r="B95" s="593">
        <v>1208.0999999999999</v>
      </c>
      <c r="C95" s="594">
        <f t="shared" si="3"/>
        <v>5.1082464094938905E-4</v>
      </c>
      <c r="D95" s="595">
        <f t="shared" si="4"/>
        <v>0.99409819315561176</v>
      </c>
    </row>
    <row r="96" spans="1:4" s="596" customFormat="1" ht="30" x14ac:dyDescent="0.25">
      <c r="A96" s="592" t="s">
        <v>12544</v>
      </c>
      <c r="B96" s="593">
        <v>1180.8</v>
      </c>
      <c r="C96" s="594">
        <f t="shared" si="3"/>
        <v>4.9928129793315012E-4</v>
      </c>
      <c r="D96" s="595">
        <f t="shared" si="4"/>
        <v>0.99459747445354496</v>
      </c>
    </row>
    <row r="97" spans="1:4" s="596" customFormat="1" x14ac:dyDescent="0.25">
      <c r="A97" s="592" t="s">
        <v>13197</v>
      </c>
      <c r="B97" s="593">
        <v>1140.45</v>
      </c>
      <c r="C97" s="594">
        <f t="shared" si="3"/>
        <v>4.8221998325530236E-4</v>
      </c>
      <c r="D97" s="595">
        <f t="shared" si="4"/>
        <v>0.99507969443680022</v>
      </c>
    </row>
    <row r="98" spans="1:4" s="596" customFormat="1" x14ac:dyDescent="0.25">
      <c r="A98" s="592" t="s">
        <v>9257</v>
      </c>
      <c r="B98" s="593">
        <v>1091.5999999999999</v>
      </c>
      <c r="C98" s="594">
        <f t="shared" si="3"/>
        <v>4.6156458741855236E-4</v>
      </c>
      <c r="D98" s="595">
        <f t="shared" si="4"/>
        <v>0.99554125902421875</v>
      </c>
    </row>
    <row r="99" spans="1:4" s="596" customFormat="1" x14ac:dyDescent="0.25">
      <c r="A99" s="592" t="s">
        <v>12531</v>
      </c>
      <c r="B99" s="593">
        <v>1087.29</v>
      </c>
      <c r="C99" s="594">
        <f t="shared" si="3"/>
        <v>4.5974217685445016E-4</v>
      </c>
      <c r="D99" s="595">
        <f t="shared" si="4"/>
        <v>0.99600100120107316</v>
      </c>
    </row>
    <row r="100" spans="1:4" s="596" customFormat="1" x14ac:dyDescent="0.25">
      <c r="A100" s="592" t="s">
        <v>12532</v>
      </c>
      <c r="B100" s="593">
        <v>1087.29</v>
      </c>
      <c r="C100" s="594">
        <f t="shared" si="3"/>
        <v>4.5974217685445016E-4</v>
      </c>
      <c r="D100" s="595">
        <f t="shared" si="4"/>
        <v>0.99646074337792756</v>
      </c>
    </row>
    <row r="101" spans="1:4" s="596" customFormat="1" x14ac:dyDescent="0.25">
      <c r="A101" s="592" t="s">
        <v>13204</v>
      </c>
      <c r="B101" s="593">
        <v>1072.75</v>
      </c>
      <c r="C101" s="594">
        <f t="shared" si="3"/>
        <v>4.5359418390733975E-4</v>
      </c>
      <c r="D101" s="595">
        <f t="shared" si="4"/>
        <v>0.9969143375618349</v>
      </c>
    </row>
    <row r="102" spans="1:4" s="596" customFormat="1" x14ac:dyDescent="0.25">
      <c r="A102" s="592" t="s">
        <v>13219</v>
      </c>
      <c r="B102" s="593">
        <v>1072.08</v>
      </c>
      <c r="C102" s="594">
        <f t="shared" si="3"/>
        <v>4.533108857454027E-4</v>
      </c>
      <c r="D102" s="595">
        <f t="shared" si="4"/>
        <v>0.9973676484475803</v>
      </c>
    </row>
    <row r="103" spans="1:4" s="596" customFormat="1" x14ac:dyDescent="0.25">
      <c r="A103" s="592" t="s">
        <v>12662</v>
      </c>
      <c r="B103" s="593">
        <v>873.5</v>
      </c>
      <c r="C103" s="594">
        <f t="shared" si="3"/>
        <v>3.6934469321189584E-4</v>
      </c>
      <c r="D103" s="595">
        <f t="shared" si="4"/>
        <v>0.99773699314079223</v>
      </c>
    </row>
    <row r="104" spans="1:4" s="596" customFormat="1" ht="30" x14ac:dyDescent="0.25">
      <c r="A104" s="592" t="s">
        <v>12517</v>
      </c>
      <c r="B104" s="593">
        <v>834.25</v>
      </c>
      <c r="C104" s="594">
        <f t="shared" si="3"/>
        <v>3.5274849491931783E-4</v>
      </c>
      <c r="D104" s="595">
        <f t="shared" si="4"/>
        <v>0.99808974163571151</v>
      </c>
    </row>
    <row r="105" spans="1:4" s="596" customFormat="1" x14ac:dyDescent="0.25">
      <c r="A105" s="592" t="s">
        <v>13218</v>
      </c>
      <c r="B105" s="593">
        <v>749.84</v>
      </c>
      <c r="C105" s="594">
        <f t="shared" ref="C105:C136" si="5">B105/$B$118</f>
        <v>3.1705715484603089E-4</v>
      </c>
      <c r="D105" s="595">
        <f t="shared" si="4"/>
        <v>0.99840679879055749</v>
      </c>
    </row>
    <row r="106" spans="1:4" s="596" customFormat="1" x14ac:dyDescent="0.25">
      <c r="A106" s="592" t="s">
        <v>12661</v>
      </c>
      <c r="B106" s="593">
        <v>530.22</v>
      </c>
      <c r="C106" s="594">
        <f t="shared" si="5"/>
        <v>2.2419455436154713E-4</v>
      </c>
      <c r="D106" s="595">
        <f t="shared" si="4"/>
        <v>0.998630993344919</v>
      </c>
    </row>
    <row r="107" spans="1:4" s="596" customFormat="1" x14ac:dyDescent="0.25">
      <c r="A107" s="592" t="s">
        <v>12457</v>
      </c>
      <c r="B107" s="593">
        <v>483.28</v>
      </c>
      <c r="C107" s="594">
        <f t="shared" si="5"/>
        <v>2.0434676970285633E-4</v>
      </c>
      <c r="D107" s="595">
        <f t="shared" si="4"/>
        <v>0.99883534011462183</v>
      </c>
    </row>
    <row r="108" spans="1:4" s="596" customFormat="1" x14ac:dyDescent="0.25">
      <c r="A108" s="592" t="s">
        <v>12665</v>
      </c>
      <c r="B108" s="593">
        <v>481.56</v>
      </c>
      <c r="C108" s="594">
        <f t="shared" si="5"/>
        <v>2.0361949680952556E-4</v>
      </c>
      <c r="D108" s="595">
        <f t="shared" si="4"/>
        <v>0.9990389596114313</v>
      </c>
    </row>
    <row r="109" spans="1:4" s="596" customFormat="1" x14ac:dyDescent="0.25">
      <c r="A109" s="592" t="s">
        <v>12471</v>
      </c>
      <c r="B109" s="593">
        <v>351.69</v>
      </c>
      <c r="C109" s="594">
        <f t="shared" si="5"/>
        <v>1.4870616503227435E-4</v>
      </c>
      <c r="D109" s="595">
        <f t="shared" si="4"/>
        <v>0.99918766577646356</v>
      </c>
    </row>
    <row r="110" spans="1:4" s="596" customFormat="1" ht="30" x14ac:dyDescent="0.25">
      <c r="A110" s="592" t="s">
        <v>12525</v>
      </c>
      <c r="B110" s="593">
        <v>329.01</v>
      </c>
      <c r="C110" s="594">
        <f t="shared" si="5"/>
        <v>1.3911631083416811E-4</v>
      </c>
      <c r="D110" s="595">
        <f t="shared" si="4"/>
        <v>0.99932678208729775</v>
      </c>
    </row>
    <row r="111" spans="1:4" s="596" customFormat="1" x14ac:dyDescent="0.25">
      <c r="A111" s="592" t="s">
        <v>12603</v>
      </c>
      <c r="B111" s="593">
        <v>325.85000000000002</v>
      </c>
      <c r="C111" s="594">
        <f t="shared" si="5"/>
        <v>1.3778015830921152E-4</v>
      </c>
      <c r="D111" s="595">
        <f t="shared" si="4"/>
        <v>0.99946456224560698</v>
      </c>
    </row>
    <row r="112" spans="1:4" s="596" customFormat="1" x14ac:dyDescent="0.25">
      <c r="A112" s="592" t="s">
        <v>12483</v>
      </c>
      <c r="B112" s="593">
        <v>310.98</v>
      </c>
      <c r="C112" s="594">
        <f t="shared" si="5"/>
        <v>1.3149263044652016E-4</v>
      </c>
      <c r="D112" s="595">
        <f t="shared" si="4"/>
        <v>0.99959605487605352</v>
      </c>
    </row>
    <row r="113" spans="1:4" s="596" customFormat="1" x14ac:dyDescent="0.25">
      <c r="A113" s="592" t="s">
        <v>12470</v>
      </c>
      <c r="B113" s="593">
        <v>266.44</v>
      </c>
      <c r="C113" s="594">
        <f t="shared" ref="C113:C117" si="6">B113/$B$118</f>
        <v>1.1265964517387238E-4</v>
      </c>
      <c r="D113" s="595">
        <f t="shared" ref="D113:D117" si="7">C113+D112</f>
        <v>0.99970871452122734</v>
      </c>
    </row>
    <row r="114" spans="1:4" s="596" customFormat="1" x14ac:dyDescent="0.25">
      <c r="A114" s="592" t="s">
        <v>12487</v>
      </c>
      <c r="B114" s="593">
        <v>265.11</v>
      </c>
      <c r="C114" s="594">
        <f t="shared" si="6"/>
        <v>1.1209727718077357E-4</v>
      </c>
      <c r="D114" s="595">
        <f t="shared" si="7"/>
        <v>0.99982081179840809</v>
      </c>
    </row>
    <row r="115" spans="1:4" s="596" customFormat="1" x14ac:dyDescent="0.25">
      <c r="A115" s="592" t="s">
        <v>12528</v>
      </c>
      <c r="B115" s="593">
        <v>234.1</v>
      </c>
      <c r="C115" s="594">
        <f t="shared" si="6"/>
        <v>9.898522344694312E-5</v>
      </c>
      <c r="D115" s="595">
        <f t="shared" si="7"/>
        <v>0.99991979702185507</v>
      </c>
    </row>
    <row r="116" spans="1:4" s="596" customFormat="1" x14ac:dyDescent="0.25">
      <c r="A116" s="592" t="s">
        <v>12527</v>
      </c>
      <c r="B116" s="593">
        <v>106.73</v>
      </c>
      <c r="C116" s="594">
        <f t="shared" si="6"/>
        <v>4.5128974363486717E-5</v>
      </c>
      <c r="D116" s="595">
        <f t="shared" si="7"/>
        <v>0.99996492599621856</v>
      </c>
    </row>
    <row r="117" spans="1:4" s="596" customFormat="1" x14ac:dyDescent="0.25">
      <c r="A117" s="592" t="s">
        <v>12526</v>
      </c>
      <c r="B117" s="593">
        <v>82.95</v>
      </c>
      <c r="C117" s="594">
        <f t="shared" si="6"/>
        <v>3.5074003780110776E-5</v>
      </c>
      <c r="D117" s="595">
        <f t="shared" si="7"/>
        <v>0.99999999999999867</v>
      </c>
    </row>
    <row r="118" spans="1:4" s="599" customFormat="1" x14ac:dyDescent="0.25">
      <c r="A118" s="597" t="s">
        <v>7</v>
      </c>
      <c r="B118" s="598">
        <f>SUM(B9:B117)</f>
        <v>2364999.4600000018</v>
      </c>
    </row>
    <row r="119" spans="1:4" x14ac:dyDescent="0.25">
      <c r="A119" s="220"/>
      <c r="B119" s="600"/>
      <c r="C119" s="220"/>
      <c r="D119" s="220"/>
    </row>
    <row r="120" spans="1:4" x14ac:dyDescent="0.25">
      <c r="A120" s="220"/>
      <c r="B120" s="600"/>
      <c r="C120" s="220"/>
      <c r="D120" s="220"/>
    </row>
    <row r="121" spans="1:4" x14ac:dyDescent="0.25">
      <c r="A121" s="220"/>
      <c r="B121" s="600"/>
      <c r="C121" s="220"/>
      <c r="D121" s="220"/>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42"/>
  <sheetViews>
    <sheetView showGridLines="0" zoomScale="85" zoomScaleNormal="85" workbookViewId="0">
      <selection activeCell="I35" sqref="I35"/>
    </sheetView>
  </sheetViews>
  <sheetFormatPr defaultRowHeight="15" x14ac:dyDescent="0.25"/>
  <cols>
    <col min="1" max="1" width="46.28515625" style="6" customWidth="1"/>
    <col min="2" max="2" width="48.7109375" style="6" customWidth="1"/>
    <col min="3" max="3" width="9.42578125" style="220" customWidth="1"/>
    <col min="4" max="32" width="9.140625" style="220"/>
    <col min="33" max="16384" width="9.140625" style="6"/>
  </cols>
  <sheetData>
    <row r="1" spans="1:2" x14ac:dyDescent="0.25">
      <c r="A1" s="627" t="s">
        <v>12369</v>
      </c>
      <c r="B1" s="628" t="s">
        <v>12370</v>
      </c>
    </row>
    <row r="2" spans="1:2" x14ac:dyDescent="0.25">
      <c r="A2" s="627"/>
      <c r="B2" s="629"/>
    </row>
    <row r="3" spans="1:2" x14ac:dyDescent="0.25">
      <c r="A3" s="221" t="s">
        <v>12371</v>
      </c>
      <c r="B3" s="222">
        <v>4.0300000000000002E-2</v>
      </c>
    </row>
    <row r="4" spans="1:2" x14ac:dyDescent="0.25">
      <c r="A4" s="221" t="s">
        <v>12372</v>
      </c>
      <c r="B4" s="222">
        <v>6.4999999999999997E-3</v>
      </c>
    </row>
    <row r="5" spans="1:2" x14ac:dyDescent="0.25">
      <c r="A5" s="221" t="s">
        <v>12373</v>
      </c>
      <c r="B5" s="222">
        <v>1.3299999999999999E-2</v>
      </c>
    </row>
    <row r="6" spans="1:2" x14ac:dyDescent="0.25">
      <c r="A6" s="221" t="s">
        <v>12374</v>
      </c>
      <c r="B6" s="222">
        <v>1.52E-2</v>
      </c>
    </row>
    <row r="7" spans="1:2" x14ac:dyDescent="0.25">
      <c r="A7" s="221" t="s">
        <v>12375</v>
      </c>
      <c r="B7" s="222">
        <v>0.08</v>
      </c>
    </row>
    <row r="8" spans="1:2" x14ac:dyDescent="0.25">
      <c r="A8" s="223" t="s">
        <v>12376</v>
      </c>
      <c r="B8" s="222"/>
    </row>
    <row r="9" spans="1:2" x14ac:dyDescent="0.25">
      <c r="A9" s="221" t="s">
        <v>12377</v>
      </c>
      <c r="B9" s="222">
        <v>6.4999999999999997E-3</v>
      </c>
    </row>
    <row r="10" spans="1:2" x14ac:dyDescent="0.25">
      <c r="A10" s="221" t="s">
        <v>12378</v>
      </c>
      <c r="B10" s="222">
        <v>0.03</v>
      </c>
    </row>
    <row r="11" spans="1:2" x14ac:dyDescent="0.25">
      <c r="A11" s="221" t="s">
        <v>12379</v>
      </c>
      <c r="B11" s="222">
        <v>1.2E-2</v>
      </c>
    </row>
    <row r="12" spans="1:2" s="224" customFormat="1" x14ac:dyDescent="0.2">
      <c r="A12" s="221" t="s">
        <v>12380</v>
      </c>
      <c r="B12" s="222"/>
    </row>
    <row r="13" spans="1:2" x14ac:dyDescent="0.25">
      <c r="A13" s="225" t="s">
        <v>12381</v>
      </c>
      <c r="B13" s="226">
        <f>ROUNDDOWN((((1+(B3+B4+B5))*(1+B6)*(1+B7))/(1-(B9+B10+B11+B12))-1),4)</f>
        <v>0.2215</v>
      </c>
    </row>
    <row r="14" spans="1:2" s="220" customFormat="1" x14ac:dyDescent="0.25"/>
    <row r="15" spans="1:2" s="220" customFormat="1" x14ac:dyDescent="0.25">
      <c r="B15" s="224"/>
    </row>
    <row r="16" spans="1:2" s="220" customFormat="1" x14ac:dyDescent="0.25">
      <c r="A16" s="627" t="s">
        <v>12369</v>
      </c>
      <c r="B16" s="628" t="s">
        <v>12382</v>
      </c>
    </row>
    <row r="17" spans="1:2" s="224" customFormat="1" ht="12.75" customHeight="1" x14ac:dyDescent="0.2">
      <c r="A17" s="627"/>
      <c r="B17" s="629"/>
    </row>
    <row r="18" spans="1:2" s="224" customFormat="1" x14ac:dyDescent="0.2">
      <c r="A18" s="221" t="s">
        <v>12371</v>
      </c>
      <c r="B18" s="222">
        <v>0.01</v>
      </c>
    </row>
    <row r="19" spans="1:2" s="224" customFormat="1" x14ac:dyDescent="0.2">
      <c r="A19" s="221" t="s">
        <v>12372</v>
      </c>
      <c r="B19" s="222">
        <v>0</v>
      </c>
    </row>
    <row r="20" spans="1:2" s="224" customFormat="1" x14ac:dyDescent="0.2">
      <c r="A20" s="221" t="s">
        <v>12373</v>
      </c>
      <c r="B20" s="222">
        <v>5.0000000000000001E-3</v>
      </c>
    </row>
    <row r="21" spans="1:2" s="224" customFormat="1" x14ac:dyDescent="0.2">
      <c r="A21" s="221" t="s">
        <v>12374</v>
      </c>
      <c r="B21" s="222">
        <v>1.52E-2</v>
      </c>
    </row>
    <row r="22" spans="1:2" s="224" customFormat="1" x14ac:dyDescent="0.2">
      <c r="A22" s="221" t="s">
        <v>12375</v>
      </c>
      <c r="B22" s="222">
        <v>0.05</v>
      </c>
    </row>
    <row r="23" spans="1:2" s="224" customFormat="1" x14ac:dyDescent="0.2">
      <c r="A23" s="223" t="s">
        <v>12376</v>
      </c>
      <c r="B23" s="222"/>
    </row>
    <row r="24" spans="1:2" s="224" customFormat="1" x14ac:dyDescent="0.2">
      <c r="A24" s="221" t="s">
        <v>12377</v>
      </c>
      <c r="B24" s="222">
        <v>6.4999999999999997E-3</v>
      </c>
    </row>
    <row r="25" spans="1:2" s="224" customFormat="1" x14ac:dyDescent="0.2">
      <c r="A25" s="221" t="s">
        <v>12378</v>
      </c>
      <c r="B25" s="222">
        <v>0.03</v>
      </c>
    </row>
    <row r="26" spans="1:2" s="224" customFormat="1" x14ac:dyDescent="0.2">
      <c r="A26" s="221" t="s">
        <v>12379</v>
      </c>
      <c r="B26" s="222">
        <v>1.2E-2</v>
      </c>
    </row>
    <row r="27" spans="1:2" s="224" customFormat="1" x14ac:dyDescent="0.2">
      <c r="A27" s="221" t="s">
        <v>12380</v>
      </c>
      <c r="B27" s="222"/>
    </row>
    <row r="28" spans="1:2" s="224" customFormat="1" x14ac:dyDescent="0.2">
      <c r="A28" s="225" t="s">
        <v>12381</v>
      </c>
      <c r="B28" s="226">
        <f>ROUNDDOWN((((1+(B18+B19+B20))*(1+B21)*(1+B22))/(1-(B24+B25+B26+B27))-1),4)</f>
        <v>0.13700000000000001</v>
      </c>
    </row>
    <row r="29" spans="1:2" s="224" customFormat="1" x14ac:dyDescent="0.25">
      <c r="A29" s="220"/>
      <c r="B29" s="220"/>
    </row>
    <row r="30" spans="1:2" s="224" customFormat="1" x14ac:dyDescent="0.25">
      <c r="A30" s="227" t="s">
        <v>12383</v>
      </c>
      <c r="B30" s="228" t="s">
        <v>12384</v>
      </c>
    </row>
    <row r="31" spans="1:2" s="224" customFormat="1" x14ac:dyDescent="0.25">
      <c r="A31" s="220"/>
      <c r="B31" s="229" t="s">
        <v>12385</v>
      </c>
    </row>
    <row r="32" spans="1:2" s="224" customFormat="1" ht="12.75" x14ac:dyDescent="0.2">
      <c r="A32" s="230"/>
    </row>
    <row r="33" s="220" customFormat="1" x14ac:dyDescent="0.25"/>
    <row r="34" s="220" customFormat="1" x14ac:dyDescent="0.25"/>
    <row r="35" s="220" customFormat="1" x14ac:dyDescent="0.25"/>
    <row r="36" s="220" customFormat="1" x14ac:dyDescent="0.25"/>
    <row r="37" s="220" customFormat="1" x14ac:dyDescent="0.25"/>
    <row r="38" s="220" customFormat="1" x14ac:dyDescent="0.25"/>
    <row r="39" s="220" customFormat="1" x14ac:dyDescent="0.25"/>
    <row r="40" s="220" customFormat="1" x14ac:dyDescent="0.25"/>
    <row r="41" s="220" customFormat="1" x14ac:dyDescent="0.25"/>
    <row r="42" s="220" customFormat="1" x14ac:dyDescent="0.25"/>
  </sheetData>
  <mergeCells count="4">
    <mergeCell ref="A1:A2"/>
    <mergeCell ref="B1:B2"/>
    <mergeCell ref="A16:A17"/>
    <mergeCell ref="B16:B17"/>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dados</vt:lpstr>
      <vt:lpstr>orcamento</vt:lpstr>
      <vt:lpstr>composicoes</vt:lpstr>
      <vt:lpstr>cotacoes</vt:lpstr>
      <vt:lpstr>tabelas</vt:lpstr>
      <vt:lpstr>sinapi-set_23 nao deso</vt:lpstr>
      <vt:lpstr>cronograma</vt:lpstr>
      <vt:lpstr>curva ABC</vt:lpstr>
      <vt:lpstr>BDI</vt:lpstr>
      <vt:lpstr>encargos</vt:lpstr>
      <vt:lpstr>memoria DMT insumos</vt:lpstr>
      <vt:lpstr>memoria TAB 05.03 e TAB 05.04</vt:lpstr>
      <vt:lpstr>Identificação-TCE</vt:lpstr>
      <vt:lpstr>Orçamento-TCE</vt:lpstr>
      <vt:lpstr>Proposta-TCE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Demitrio Rabelo Fleck</dc:creator>
  <cp:lastModifiedBy>Demitrio Rabelo Fleck</cp:lastModifiedBy>
  <cp:lastPrinted>2022-05-13T19:36:32Z</cp:lastPrinted>
  <dcterms:created xsi:type="dcterms:W3CDTF">2019-06-17T13:06:13Z</dcterms:created>
  <dcterms:modified xsi:type="dcterms:W3CDTF">2023-10-27T11:16:05Z</dcterms:modified>
</cp:coreProperties>
</file>